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ёба Анализ данных и визуализация\Зачёт Анализ данных системы проката велосипедов\"/>
    </mc:Choice>
  </mc:AlternateContent>
  <xr:revisionPtr revIDLastSave="0" documentId="13_ncr:1_{3F5FD3F2-0A63-4811-BAC8-A59AA7C0B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24" r:id="rId1"/>
    <sheet name="day_24" sheetId="2" r:id="rId2"/>
    <sheet name="Перспективы развития" sheetId="16" r:id="rId3"/>
    <sheet name="Зависимость аренды" sheetId="21" r:id="rId4"/>
    <sheet name="Корреляция погоды - год, сезон" sheetId="22" r:id="rId5"/>
    <sheet name="Корреляция погоды - год, месяц" sheetId="23" r:id="rId6"/>
    <sheet name="Анализ данных" sheetId="8" r:id="rId7"/>
    <sheet name="Данные" sheetId="20" r:id="rId8"/>
    <sheet name="Сезон" sheetId="1" r:id="rId9"/>
    <sheet name="Год" sheetId="3" r:id="rId10"/>
    <sheet name="Месяц" sheetId="7" r:id="rId11"/>
    <sheet name="День" sheetId="6" r:id="rId12"/>
    <sheet name="Погода" sheetId="4" r:id="rId13"/>
    <sheet name="Влажность" sheetId="12" r:id="rId14"/>
    <sheet name="Температура" sheetId="14" r:id="rId15"/>
    <sheet name="Пользователи" sheetId="5" r:id="rId16"/>
  </sheets>
  <definedNames>
    <definedName name="ExternalData_1" localSheetId="1" hidden="1">day_24!$A$2:$P$733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L735" i="20"/>
  <c r="W735" i="20"/>
  <c r="V735" i="20"/>
  <c r="H18" i="14"/>
  <c r="G18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2" i="14"/>
  <c r="Q598" i="20"/>
  <c r="Q597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301" i="20"/>
  <c r="Q302" i="20"/>
  <c r="Q303" i="20"/>
  <c r="Q304" i="20"/>
  <c r="Q305" i="20"/>
  <c r="Q306" i="20"/>
  <c r="Q307" i="20"/>
  <c r="Q308" i="20"/>
  <c r="Q309" i="20"/>
  <c r="Q310" i="20"/>
  <c r="Q311" i="20"/>
  <c r="Q312" i="20"/>
  <c r="Q313" i="20"/>
  <c r="Q314" i="20"/>
  <c r="Q315" i="20"/>
  <c r="Q316" i="20"/>
  <c r="Q317" i="20"/>
  <c r="Q318" i="20"/>
  <c r="Q319" i="20"/>
  <c r="Q320" i="20"/>
  <c r="Q321" i="20"/>
  <c r="Q322" i="20"/>
  <c r="Q323" i="20"/>
  <c r="Q324" i="20"/>
  <c r="Q325" i="20"/>
  <c r="Q326" i="20"/>
  <c r="Q327" i="20"/>
  <c r="Q328" i="20"/>
  <c r="Q329" i="20"/>
  <c r="Q330" i="20"/>
  <c r="Q331" i="20"/>
  <c r="Q332" i="20"/>
  <c r="Q333" i="20"/>
  <c r="Q334" i="20"/>
  <c r="Q335" i="20"/>
  <c r="Q336" i="20"/>
  <c r="Q337" i="20"/>
  <c r="Q338" i="20"/>
  <c r="Q339" i="20"/>
  <c r="Q340" i="20"/>
  <c r="Q341" i="20"/>
  <c r="Q342" i="20"/>
  <c r="Q343" i="20"/>
  <c r="Q344" i="20"/>
  <c r="Q345" i="20"/>
  <c r="Q346" i="20"/>
  <c r="Q347" i="20"/>
  <c r="Q348" i="20"/>
  <c r="Q349" i="20"/>
  <c r="Q350" i="20"/>
  <c r="Q351" i="20"/>
  <c r="Q352" i="20"/>
  <c r="Q353" i="20"/>
  <c r="Q354" i="20"/>
  <c r="Q355" i="20"/>
  <c r="Q356" i="20"/>
  <c r="Q357" i="20"/>
  <c r="Q358" i="20"/>
  <c r="Q359" i="20"/>
  <c r="Q360" i="20"/>
  <c r="Q361" i="20"/>
  <c r="Q362" i="20"/>
  <c r="Q363" i="20"/>
  <c r="Q364" i="20"/>
  <c r="Q365" i="20"/>
  <c r="Q366" i="20"/>
  <c r="Q367" i="20"/>
  <c r="Q368" i="20"/>
  <c r="Q369" i="20"/>
  <c r="Q370" i="20"/>
  <c r="Q371" i="20"/>
  <c r="Q372" i="20"/>
  <c r="Q373" i="20"/>
  <c r="Q374" i="20"/>
  <c r="Q375" i="20"/>
  <c r="Q376" i="20"/>
  <c r="Q377" i="20"/>
  <c r="Q378" i="20"/>
  <c r="Q379" i="20"/>
  <c r="Q380" i="20"/>
  <c r="Q381" i="20"/>
  <c r="Q382" i="20"/>
  <c r="Q383" i="20"/>
  <c r="Q384" i="20"/>
  <c r="Q385" i="20"/>
  <c r="Q386" i="20"/>
  <c r="Q387" i="20"/>
  <c r="Q388" i="20"/>
  <c r="Q389" i="20"/>
  <c r="Q390" i="20"/>
  <c r="Q391" i="20"/>
  <c r="Q392" i="20"/>
  <c r="Q393" i="20"/>
  <c r="Q394" i="20"/>
  <c r="Q395" i="20"/>
  <c r="Q396" i="20"/>
  <c r="Q397" i="20"/>
  <c r="Q398" i="20"/>
  <c r="Q399" i="20"/>
  <c r="Q400" i="20"/>
  <c r="Q401" i="20"/>
  <c r="Q402" i="20"/>
  <c r="Q403" i="20"/>
  <c r="Q404" i="20"/>
  <c r="Q405" i="20"/>
  <c r="Q406" i="20"/>
  <c r="Q407" i="20"/>
  <c r="Q408" i="20"/>
  <c r="Q409" i="20"/>
  <c r="Q410" i="20"/>
  <c r="Q411" i="20"/>
  <c r="Q412" i="20"/>
  <c r="Q413" i="20"/>
  <c r="Q414" i="20"/>
  <c r="Q415" i="20"/>
  <c r="Q416" i="20"/>
  <c r="Q417" i="20"/>
  <c r="Q418" i="20"/>
  <c r="Q419" i="20"/>
  <c r="Q420" i="20"/>
  <c r="Q421" i="20"/>
  <c r="Q422" i="20"/>
  <c r="Q423" i="20"/>
  <c r="Q424" i="20"/>
  <c r="Q425" i="20"/>
  <c r="Q426" i="20"/>
  <c r="Q427" i="20"/>
  <c r="Q428" i="20"/>
  <c r="Q429" i="20"/>
  <c r="Q430" i="20"/>
  <c r="Q431" i="20"/>
  <c r="Q432" i="20"/>
  <c r="Q433" i="20"/>
  <c r="Q434" i="20"/>
  <c r="Q435" i="20"/>
  <c r="Q436" i="20"/>
  <c r="Q437" i="20"/>
  <c r="Q438" i="20"/>
  <c r="Q439" i="20"/>
  <c r="Q440" i="20"/>
  <c r="Q441" i="20"/>
  <c r="Q442" i="20"/>
  <c r="Q443" i="20"/>
  <c r="Q444" i="20"/>
  <c r="Q445" i="20"/>
  <c r="Q446" i="20"/>
  <c r="Q447" i="20"/>
  <c r="Q448" i="20"/>
  <c r="Q449" i="20"/>
  <c r="Q450" i="20"/>
  <c r="Q451" i="20"/>
  <c r="Q452" i="20"/>
  <c r="Q453" i="20"/>
  <c r="Q454" i="20"/>
  <c r="Q455" i="20"/>
  <c r="Q456" i="20"/>
  <c r="Q457" i="20"/>
  <c r="Q458" i="20"/>
  <c r="Q459" i="20"/>
  <c r="Q460" i="20"/>
  <c r="Q461" i="20"/>
  <c r="Q462" i="20"/>
  <c r="Q463" i="20"/>
  <c r="Q464" i="20"/>
  <c r="Q465" i="20"/>
  <c r="Q466" i="20"/>
  <c r="Q467" i="20"/>
  <c r="Q468" i="20"/>
  <c r="Q469" i="20"/>
  <c r="Q470" i="20"/>
  <c r="Q471" i="20"/>
  <c r="Q472" i="20"/>
  <c r="Q473" i="20"/>
  <c r="Q474" i="20"/>
  <c r="Q475" i="20"/>
  <c r="Q476" i="20"/>
  <c r="Q477" i="20"/>
  <c r="Q478" i="20"/>
  <c r="Q479" i="20"/>
  <c r="Q480" i="20"/>
  <c r="Q481" i="20"/>
  <c r="Q482" i="20"/>
  <c r="Q483" i="20"/>
  <c r="Q484" i="20"/>
  <c r="Q485" i="20"/>
  <c r="Q486" i="20"/>
  <c r="Q487" i="20"/>
  <c r="Q488" i="20"/>
  <c r="Q489" i="20"/>
  <c r="Q490" i="20"/>
  <c r="Q491" i="20"/>
  <c r="Q492" i="20"/>
  <c r="Q493" i="20"/>
  <c r="Q494" i="20"/>
  <c r="Q495" i="20"/>
  <c r="Q496" i="20"/>
  <c r="Q497" i="20"/>
  <c r="Q498" i="20"/>
  <c r="Q499" i="20"/>
  <c r="Q500" i="20"/>
  <c r="Q501" i="20"/>
  <c r="Q502" i="20"/>
  <c r="Q503" i="20"/>
  <c r="Q504" i="20"/>
  <c r="Q505" i="20"/>
  <c r="Q506" i="20"/>
  <c r="Q507" i="20"/>
  <c r="Q508" i="20"/>
  <c r="Q509" i="20"/>
  <c r="Q510" i="20"/>
  <c r="Q511" i="20"/>
  <c r="Q512" i="20"/>
  <c r="Q513" i="20"/>
  <c r="Q514" i="20"/>
  <c r="Q515" i="20"/>
  <c r="Q516" i="20"/>
  <c r="Q517" i="20"/>
  <c r="Q518" i="20"/>
  <c r="Q519" i="20"/>
  <c r="Q520" i="20"/>
  <c r="Q521" i="20"/>
  <c r="Q522" i="20"/>
  <c r="Q523" i="20"/>
  <c r="Q524" i="20"/>
  <c r="Q525" i="20"/>
  <c r="Q526" i="20"/>
  <c r="Q527" i="20"/>
  <c r="Q528" i="20"/>
  <c r="Q529" i="20"/>
  <c r="Q530" i="20"/>
  <c r="Q531" i="20"/>
  <c r="Q532" i="20"/>
  <c r="Q533" i="20"/>
  <c r="Q534" i="20"/>
  <c r="Q535" i="20"/>
  <c r="Q536" i="20"/>
  <c r="Q537" i="20"/>
  <c r="Q538" i="20"/>
  <c r="Q539" i="20"/>
  <c r="Q540" i="20"/>
  <c r="Q541" i="20"/>
  <c r="Q542" i="20"/>
  <c r="Q543" i="20"/>
  <c r="Q544" i="20"/>
  <c r="Q545" i="20"/>
  <c r="Q546" i="20"/>
  <c r="Q547" i="20"/>
  <c r="Q548" i="20"/>
  <c r="Q549" i="20"/>
  <c r="Q550" i="20"/>
  <c r="Q551" i="20"/>
  <c r="Q552" i="20"/>
  <c r="Q553" i="20"/>
  <c r="Q554" i="20"/>
  <c r="Q555" i="20"/>
  <c r="Q556" i="20"/>
  <c r="Q557" i="20"/>
  <c r="Q558" i="20"/>
  <c r="Q559" i="20"/>
  <c r="Q560" i="20"/>
  <c r="Q561" i="20"/>
  <c r="Q562" i="20"/>
  <c r="Q563" i="20"/>
  <c r="Q564" i="20"/>
  <c r="Q565" i="20"/>
  <c r="Q566" i="20"/>
  <c r="Q567" i="20"/>
  <c r="Q568" i="20"/>
  <c r="Q569" i="20"/>
  <c r="Q570" i="20"/>
  <c r="Q571" i="20"/>
  <c r="Q572" i="20"/>
  <c r="Q573" i="20"/>
  <c r="Q574" i="20"/>
  <c r="Q575" i="20"/>
  <c r="Q576" i="20"/>
  <c r="Q577" i="20"/>
  <c r="Q578" i="20"/>
  <c r="Q579" i="20"/>
  <c r="Q580" i="20"/>
  <c r="Q581" i="20"/>
  <c r="Q582" i="20"/>
  <c r="Q583" i="20"/>
  <c r="Q584" i="20"/>
  <c r="Q585" i="20"/>
  <c r="Q586" i="20"/>
  <c r="Q587" i="20"/>
  <c r="Q588" i="20"/>
  <c r="Q589" i="20"/>
  <c r="Q590" i="20"/>
  <c r="Q591" i="20"/>
  <c r="Q592" i="20"/>
  <c r="Q593" i="20"/>
  <c r="Q594" i="20"/>
  <c r="Q595" i="20"/>
  <c r="Q596" i="20"/>
  <c r="Q599" i="20"/>
  <c r="Q600" i="20"/>
  <c r="Q601" i="20"/>
  <c r="Q602" i="20"/>
  <c r="Q603" i="20"/>
  <c r="Q604" i="20"/>
  <c r="Q605" i="20"/>
  <c r="Q606" i="20"/>
  <c r="Q607" i="20"/>
  <c r="Q608" i="20"/>
  <c r="Q609" i="20"/>
  <c r="Q610" i="20"/>
  <c r="Q611" i="20"/>
  <c r="Q612" i="20"/>
  <c r="Q613" i="20"/>
  <c r="Q614" i="20"/>
  <c r="Q615" i="20"/>
  <c r="Q616" i="20"/>
  <c r="Q617" i="20"/>
  <c r="Q618" i="20"/>
  <c r="Q619" i="20"/>
  <c r="Q620" i="20"/>
  <c r="Q621" i="20"/>
  <c r="Q622" i="20"/>
  <c r="Q623" i="20"/>
  <c r="Q624" i="20"/>
  <c r="Q625" i="20"/>
  <c r="Q626" i="20"/>
  <c r="Q627" i="20"/>
  <c r="Q628" i="20"/>
  <c r="Q629" i="20"/>
  <c r="Q630" i="20"/>
  <c r="Q631" i="20"/>
  <c r="Q632" i="20"/>
  <c r="Q633" i="20"/>
  <c r="Q634" i="20"/>
  <c r="Q635" i="20"/>
  <c r="Q636" i="20"/>
  <c r="Q637" i="20"/>
  <c r="Q638" i="20"/>
  <c r="Q639" i="20"/>
  <c r="Q640" i="20"/>
  <c r="Q641" i="20"/>
  <c r="Q642" i="20"/>
  <c r="Q643" i="20"/>
  <c r="Q644" i="20"/>
  <c r="Q645" i="20"/>
  <c r="Q646" i="20"/>
  <c r="Q647" i="20"/>
  <c r="Q648" i="20"/>
  <c r="Q649" i="20"/>
  <c r="Q650" i="20"/>
  <c r="Q651" i="20"/>
  <c r="Q652" i="20"/>
  <c r="Q653" i="20"/>
  <c r="Q654" i="20"/>
  <c r="Q655" i="20"/>
  <c r="Q656" i="20"/>
  <c r="Q657" i="20"/>
  <c r="Q658" i="20"/>
  <c r="Q659" i="20"/>
  <c r="Q660" i="20"/>
  <c r="Q661" i="20"/>
  <c r="Q662" i="20"/>
  <c r="Q663" i="20"/>
  <c r="Q664" i="20"/>
  <c r="Q665" i="20"/>
  <c r="Q666" i="20"/>
  <c r="Q667" i="20"/>
  <c r="Q668" i="20"/>
  <c r="Q669" i="20"/>
  <c r="Q670" i="20"/>
  <c r="Q671" i="20"/>
  <c r="Q672" i="20"/>
  <c r="Q673" i="20"/>
  <c r="Q674" i="20"/>
  <c r="Q675" i="20"/>
  <c r="Q676" i="20"/>
  <c r="Q677" i="20"/>
  <c r="Q678" i="20"/>
  <c r="Q679" i="20"/>
  <c r="Q680" i="20"/>
  <c r="Q681" i="20"/>
  <c r="Q682" i="20"/>
  <c r="Q683" i="20"/>
  <c r="Q684" i="20"/>
  <c r="Q685" i="20"/>
  <c r="Q686" i="20"/>
  <c r="Q687" i="20"/>
  <c r="Q688" i="20"/>
  <c r="Q689" i="20"/>
  <c r="Q690" i="20"/>
  <c r="Q691" i="20"/>
  <c r="Q692" i="20"/>
  <c r="Q693" i="20"/>
  <c r="Q694" i="20"/>
  <c r="Q695" i="20"/>
  <c r="Q696" i="20"/>
  <c r="Q697" i="20"/>
  <c r="Q698" i="20"/>
  <c r="Q699" i="20"/>
  <c r="Q700" i="20"/>
  <c r="Q701" i="20"/>
  <c r="Q702" i="20"/>
  <c r="Q703" i="20"/>
  <c r="Q704" i="20"/>
  <c r="Q705" i="20"/>
  <c r="Q706" i="20"/>
  <c r="Q707" i="20"/>
  <c r="Q708" i="20"/>
  <c r="Q709" i="20"/>
  <c r="Q710" i="20"/>
  <c r="Q711" i="20"/>
  <c r="Q712" i="20"/>
  <c r="Q713" i="20"/>
  <c r="Q714" i="20"/>
  <c r="Q715" i="20"/>
  <c r="Q716" i="20"/>
  <c r="Q717" i="20"/>
  <c r="Q718" i="20"/>
  <c r="Q719" i="20"/>
  <c r="Q720" i="20"/>
  <c r="Q721" i="20"/>
  <c r="Q722" i="20"/>
  <c r="Q723" i="20"/>
  <c r="Q724" i="20"/>
  <c r="Q725" i="20"/>
  <c r="Q726" i="20"/>
  <c r="Q727" i="20"/>
  <c r="Q728" i="20"/>
  <c r="Q729" i="20"/>
  <c r="Q730" i="20"/>
  <c r="Q731" i="20"/>
  <c r="Q732" i="20"/>
  <c r="Q733" i="20"/>
  <c r="E18" i="14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K5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I267" i="20"/>
  <c r="I268" i="20"/>
  <c r="I269" i="20"/>
  <c r="I270" i="20"/>
  <c r="I271" i="20"/>
  <c r="I272" i="20"/>
  <c r="I273" i="20"/>
  <c r="I274" i="20"/>
  <c r="I275" i="20"/>
  <c r="I276" i="20"/>
  <c r="I277" i="20"/>
  <c r="I278" i="20"/>
  <c r="I279" i="20"/>
  <c r="I280" i="20"/>
  <c r="I281" i="20"/>
  <c r="I282" i="20"/>
  <c r="I283" i="20"/>
  <c r="I284" i="20"/>
  <c r="I285" i="20"/>
  <c r="I286" i="20"/>
  <c r="I287" i="20"/>
  <c r="I288" i="20"/>
  <c r="I289" i="20"/>
  <c r="I290" i="20"/>
  <c r="I291" i="20"/>
  <c r="I292" i="20"/>
  <c r="I293" i="20"/>
  <c r="I294" i="20"/>
  <c r="I295" i="20"/>
  <c r="I296" i="20"/>
  <c r="I297" i="20"/>
  <c r="I298" i="20"/>
  <c r="I299" i="20"/>
  <c r="I300" i="20"/>
  <c r="I301" i="20"/>
  <c r="I302" i="20"/>
  <c r="I303" i="20"/>
  <c r="I304" i="20"/>
  <c r="I305" i="20"/>
  <c r="I306" i="20"/>
  <c r="I307" i="20"/>
  <c r="I308" i="20"/>
  <c r="I309" i="20"/>
  <c r="I310" i="20"/>
  <c r="I311" i="20"/>
  <c r="I312" i="20"/>
  <c r="I313" i="20"/>
  <c r="I314" i="20"/>
  <c r="I315" i="20"/>
  <c r="I316" i="20"/>
  <c r="I317" i="20"/>
  <c r="I318" i="20"/>
  <c r="I319" i="20"/>
  <c r="I320" i="20"/>
  <c r="I321" i="20"/>
  <c r="I322" i="20"/>
  <c r="I323" i="20"/>
  <c r="I324" i="20"/>
  <c r="I325" i="20"/>
  <c r="I326" i="20"/>
  <c r="I327" i="20"/>
  <c r="I328" i="20"/>
  <c r="I329" i="20"/>
  <c r="I330" i="20"/>
  <c r="I331" i="20"/>
  <c r="I332" i="20"/>
  <c r="I333" i="20"/>
  <c r="I334" i="20"/>
  <c r="I335" i="20"/>
  <c r="I336" i="20"/>
  <c r="I337" i="20"/>
  <c r="I338" i="20"/>
  <c r="I339" i="20"/>
  <c r="I340" i="20"/>
  <c r="I341" i="20"/>
  <c r="I342" i="20"/>
  <c r="I343" i="20"/>
  <c r="I344" i="20"/>
  <c r="I345" i="20"/>
  <c r="I346" i="20"/>
  <c r="I347" i="20"/>
  <c r="I348" i="20"/>
  <c r="I349" i="20"/>
  <c r="I350" i="20"/>
  <c r="I351" i="20"/>
  <c r="I352" i="20"/>
  <c r="I353" i="20"/>
  <c r="I354" i="20"/>
  <c r="I355" i="20"/>
  <c r="I356" i="20"/>
  <c r="I357" i="20"/>
  <c r="I358" i="20"/>
  <c r="I359" i="20"/>
  <c r="I360" i="20"/>
  <c r="I361" i="20"/>
  <c r="I362" i="20"/>
  <c r="I363" i="20"/>
  <c r="I364" i="20"/>
  <c r="I365" i="20"/>
  <c r="I366" i="20"/>
  <c r="I367" i="20"/>
  <c r="I368" i="20"/>
  <c r="I369" i="20"/>
  <c r="I370" i="20"/>
  <c r="I371" i="20"/>
  <c r="I372" i="20"/>
  <c r="I373" i="20"/>
  <c r="I374" i="20"/>
  <c r="I375" i="20"/>
  <c r="I376" i="20"/>
  <c r="I377" i="20"/>
  <c r="I378" i="20"/>
  <c r="I379" i="20"/>
  <c r="I380" i="20"/>
  <c r="I381" i="20"/>
  <c r="I382" i="20"/>
  <c r="I383" i="20"/>
  <c r="I384" i="20"/>
  <c r="I385" i="20"/>
  <c r="I386" i="20"/>
  <c r="I387" i="20"/>
  <c r="I388" i="20"/>
  <c r="I389" i="20"/>
  <c r="I390" i="20"/>
  <c r="I391" i="20"/>
  <c r="I392" i="20"/>
  <c r="I393" i="20"/>
  <c r="I394" i="20"/>
  <c r="I395" i="20"/>
  <c r="I396" i="20"/>
  <c r="I397" i="20"/>
  <c r="I398" i="20"/>
  <c r="I399" i="20"/>
  <c r="I400" i="20"/>
  <c r="I401" i="20"/>
  <c r="I402" i="20"/>
  <c r="I403" i="20"/>
  <c r="I404" i="20"/>
  <c r="I405" i="20"/>
  <c r="I406" i="20"/>
  <c r="I407" i="20"/>
  <c r="I408" i="20"/>
  <c r="I409" i="20"/>
  <c r="I410" i="20"/>
  <c r="I411" i="20"/>
  <c r="I412" i="20"/>
  <c r="I413" i="20"/>
  <c r="I414" i="20"/>
  <c r="I415" i="20"/>
  <c r="I416" i="20"/>
  <c r="I417" i="20"/>
  <c r="I418" i="20"/>
  <c r="I419" i="20"/>
  <c r="I420" i="20"/>
  <c r="I421" i="20"/>
  <c r="I422" i="20"/>
  <c r="I423" i="20"/>
  <c r="I424" i="20"/>
  <c r="I425" i="20"/>
  <c r="I426" i="20"/>
  <c r="I427" i="20"/>
  <c r="I428" i="20"/>
  <c r="I429" i="20"/>
  <c r="I430" i="20"/>
  <c r="I431" i="20"/>
  <c r="I432" i="20"/>
  <c r="I433" i="20"/>
  <c r="I434" i="20"/>
  <c r="I435" i="20"/>
  <c r="I436" i="20"/>
  <c r="I437" i="20"/>
  <c r="I438" i="20"/>
  <c r="I439" i="20"/>
  <c r="I440" i="20"/>
  <c r="I441" i="20"/>
  <c r="I442" i="20"/>
  <c r="I443" i="20"/>
  <c r="I444" i="20"/>
  <c r="I445" i="20"/>
  <c r="I446" i="20"/>
  <c r="I447" i="20"/>
  <c r="I448" i="20"/>
  <c r="I449" i="20"/>
  <c r="I450" i="20"/>
  <c r="I451" i="20"/>
  <c r="I452" i="20"/>
  <c r="I453" i="20"/>
  <c r="I454" i="20"/>
  <c r="I455" i="20"/>
  <c r="I456" i="20"/>
  <c r="I457" i="20"/>
  <c r="I458" i="20"/>
  <c r="I459" i="20"/>
  <c r="I460" i="20"/>
  <c r="I461" i="20"/>
  <c r="I462" i="20"/>
  <c r="I463" i="20"/>
  <c r="I464" i="20"/>
  <c r="I465" i="20"/>
  <c r="I466" i="20"/>
  <c r="I467" i="20"/>
  <c r="I468" i="20"/>
  <c r="I469" i="20"/>
  <c r="I470" i="20"/>
  <c r="I471" i="20"/>
  <c r="I472" i="20"/>
  <c r="I473" i="20"/>
  <c r="I474" i="20"/>
  <c r="I475" i="20"/>
  <c r="I476" i="20"/>
  <c r="I477" i="20"/>
  <c r="I478" i="20"/>
  <c r="I479" i="20"/>
  <c r="I480" i="20"/>
  <c r="I481" i="20"/>
  <c r="I482" i="20"/>
  <c r="I483" i="20"/>
  <c r="I484" i="20"/>
  <c r="I485" i="20"/>
  <c r="I486" i="20"/>
  <c r="I487" i="20"/>
  <c r="I488" i="20"/>
  <c r="I489" i="20"/>
  <c r="I490" i="20"/>
  <c r="I491" i="20"/>
  <c r="I492" i="20"/>
  <c r="I493" i="20"/>
  <c r="I494" i="20"/>
  <c r="I495" i="20"/>
  <c r="I496" i="20"/>
  <c r="I497" i="20"/>
  <c r="I498" i="20"/>
  <c r="I499" i="20"/>
  <c r="I500" i="20"/>
  <c r="I501" i="20"/>
  <c r="I502" i="20"/>
  <c r="I503" i="20"/>
  <c r="I504" i="20"/>
  <c r="I505" i="20"/>
  <c r="I506" i="20"/>
  <c r="I507" i="20"/>
  <c r="I508" i="20"/>
  <c r="I509" i="20"/>
  <c r="I510" i="20"/>
  <c r="I511" i="20"/>
  <c r="I512" i="20"/>
  <c r="I513" i="20"/>
  <c r="I514" i="20"/>
  <c r="I515" i="20"/>
  <c r="I516" i="20"/>
  <c r="I517" i="20"/>
  <c r="I518" i="20"/>
  <c r="I519" i="20"/>
  <c r="I520" i="20"/>
  <c r="I521" i="20"/>
  <c r="I522" i="20"/>
  <c r="I523" i="20"/>
  <c r="I524" i="20"/>
  <c r="I525" i="20"/>
  <c r="I526" i="20"/>
  <c r="I527" i="20"/>
  <c r="I528" i="20"/>
  <c r="I529" i="20"/>
  <c r="I530" i="20"/>
  <c r="I531" i="20"/>
  <c r="I532" i="20"/>
  <c r="I533" i="20"/>
  <c r="I534" i="20"/>
  <c r="I535" i="20"/>
  <c r="I536" i="20"/>
  <c r="I537" i="20"/>
  <c r="I538" i="20"/>
  <c r="I539" i="20"/>
  <c r="I540" i="20"/>
  <c r="I541" i="20"/>
  <c r="I542" i="20"/>
  <c r="I543" i="20"/>
  <c r="I544" i="20"/>
  <c r="I545" i="20"/>
  <c r="I546" i="20"/>
  <c r="I547" i="20"/>
  <c r="I548" i="20"/>
  <c r="I549" i="20"/>
  <c r="I550" i="20"/>
  <c r="I551" i="20"/>
  <c r="I552" i="20"/>
  <c r="I553" i="20"/>
  <c r="I554" i="20"/>
  <c r="I555" i="20"/>
  <c r="I556" i="20"/>
  <c r="I557" i="20"/>
  <c r="I558" i="20"/>
  <c r="I559" i="20"/>
  <c r="I560" i="20"/>
  <c r="I561" i="20"/>
  <c r="I562" i="20"/>
  <c r="I563" i="20"/>
  <c r="I564" i="20"/>
  <c r="I565" i="20"/>
  <c r="I566" i="20"/>
  <c r="I567" i="20"/>
  <c r="I568" i="20"/>
  <c r="I569" i="20"/>
  <c r="I570" i="20"/>
  <c r="I571" i="20"/>
  <c r="I572" i="20"/>
  <c r="I573" i="20"/>
  <c r="I574" i="20"/>
  <c r="I575" i="20"/>
  <c r="I576" i="20"/>
  <c r="I577" i="20"/>
  <c r="I578" i="20"/>
  <c r="I579" i="20"/>
  <c r="I580" i="20"/>
  <c r="I581" i="20"/>
  <c r="I582" i="20"/>
  <c r="I583" i="20"/>
  <c r="I584" i="20"/>
  <c r="I585" i="20"/>
  <c r="I586" i="20"/>
  <c r="I587" i="20"/>
  <c r="I588" i="20"/>
  <c r="I589" i="20"/>
  <c r="I590" i="20"/>
  <c r="I591" i="20"/>
  <c r="I592" i="20"/>
  <c r="I593" i="20"/>
  <c r="I594" i="20"/>
  <c r="I595" i="20"/>
  <c r="I596" i="20"/>
  <c r="I597" i="20"/>
  <c r="I598" i="20"/>
  <c r="I599" i="20"/>
  <c r="I600" i="20"/>
  <c r="I601" i="20"/>
  <c r="I602" i="20"/>
  <c r="I603" i="20"/>
  <c r="I604" i="20"/>
  <c r="I605" i="20"/>
  <c r="I606" i="20"/>
  <c r="I607" i="20"/>
  <c r="I608" i="20"/>
  <c r="I609" i="20"/>
  <c r="I610" i="20"/>
  <c r="I611" i="20"/>
  <c r="I612" i="20"/>
  <c r="I613" i="20"/>
  <c r="I614" i="20"/>
  <c r="I615" i="20"/>
  <c r="I616" i="20"/>
  <c r="I617" i="20"/>
  <c r="I618" i="20"/>
  <c r="I619" i="20"/>
  <c r="I620" i="20"/>
  <c r="I621" i="20"/>
  <c r="I622" i="20"/>
  <c r="I623" i="20"/>
  <c r="I624" i="20"/>
  <c r="I625" i="20"/>
  <c r="I626" i="20"/>
  <c r="I627" i="20"/>
  <c r="I628" i="20"/>
  <c r="I629" i="20"/>
  <c r="I630" i="20"/>
  <c r="I631" i="20"/>
  <c r="I632" i="20"/>
  <c r="I633" i="20"/>
  <c r="I634" i="20"/>
  <c r="I635" i="20"/>
  <c r="I636" i="20"/>
  <c r="I637" i="20"/>
  <c r="I638" i="20"/>
  <c r="I639" i="20"/>
  <c r="I640" i="20"/>
  <c r="I641" i="20"/>
  <c r="I642" i="20"/>
  <c r="I643" i="20"/>
  <c r="I644" i="20"/>
  <c r="I645" i="20"/>
  <c r="I646" i="20"/>
  <c r="I647" i="20"/>
  <c r="I648" i="20"/>
  <c r="I649" i="20"/>
  <c r="I650" i="20"/>
  <c r="I651" i="20"/>
  <c r="I652" i="20"/>
  <c r="I653" i="20"/>
  <c r="I654" i="20"/>
  <c r="I655" i="20"/>
  <c r="I656" i="20"/>
  <c r="I657" i="20"/>
  <c r="I658" i="20"/>
  <c r="I659" i="20"/>
  <c r="I660" i="20"/>
  <c r="I661" i="20"/>
  <c r="I662" i="20"/>
  <c r="I663" i="20"/>
  <c r="I664" i="20"/>
  <c r="I665" i="20"/>
  <c r="I666" i="20"/>
  <c r="I667" i="20"/>
  <c r="I668" i="20"/>
  <c r="I669" i="20"/>
  <c r="I670" i="20"/>
  <c r="I671" i="20"/>
  <c r="I672" i="20"/>
  <c r="I673" i="20"/>
  <c r="I674" i="20"/>
  <c r="I675" i="20"/>
  <c r="I676" i="20"/>
  <c r="I677" i="20"/>
  <c r="I678" i="20"/>
  <c r="I679" i="20"/>
  <c r="I680" i="20"/>
  <c r="I681" i="20"/>
  <c r="I682" i="20"/>
  <c r="I683" i="20"/>
  <c r="I684" i="20"/>
  <c r="I685" i="20"/>
  <c r="I686" i="20"/>
  <c r="I687" i="20"/>
  <c r="I688" i="20"/>
  <c r="I689" i="20"/>
  <c r="I690" i="20"/>
  <c r="I691" i="20"/>
  <c r="I692" i="20"/>
  <c r="I693" i="20"/>
  <c r="I694" i="20"/>
  <c r="I695" i="20"/>
  <c r="I696" i="20"/>
  <c r="I697" i="20"/>
  <c r="I698" i="20"/>
  <c r="I699" i="20"/>
  <c r="I700" i="20"/>
  <c r="I701" i="20"/>
  <c r="I702" i="20"/>
  <c r="I703" i="20"/>
  <c r="I704" i="20"/>
  <c r="I705" i="20"/>
  <c r="I706" i="20"/>
  <c r="I707" i="20"/>
  <c r="I708" i="20"/>
  <c r="I709" i="20"/>
  <c r="I710" i="20"/>
  <c r="I711" i="20"/>
  <c r="I712" i="20"/>
  <c r="I713" i="20"/>
  <c r="I714" i="20"/>
  <c r="I715" i="20"/>
  <c r="I716" i="20"/>
  <c r="I717" i="20"/>
  <c r="I718" i="20"/>
  <c r="I719" i="20"/>
  <c r="I720" i="20"/>
  <c r="I721" i="20"/>
  <c r="I722" i="20"/>
  <c r="I723" i="20"/>
  <c r="I724" i="20"/>
  <c r="I725" i="20"/>
  <c r="I726" i="20"/>
  <c r="I727" i="20"/>
  <c r="I728" i="20"/>
  <c r="I729" i="20"/>
  <c r="I730" i="20"/>
  <c r="I731" i="20"/>
  <c r="I732" i="20"/>
  <c r="I733" i="20"/>
  <c r="I3" i="20"/>
  <c r="K3" i="20"/>
  <c r="K4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K323" i="20"/>
  <c r="K324" i="20"/>
  <c r="K325" i="20"/>
  <c r="K326" i="20"/>
  <c r="K327" i="20"/>
  <c r="K328" i="20"/>
  <c r="K329" i="20"/>
  <c r="K330" i="20"/>
  <c r="K331" i="20"/>
  <c r="K332" i="20"/>
  <c r="K333" i="20"/>
  <c r="K334" i="20"/>
  <c r="K335" i="20"/>
  <c r="K336" i="20"/>
  <c r="K337" i="20"/>
  <c r="K338" i="20"/>
  <c r="K339" i="20"/>
  <c r="K340" i="20"/>
  <c r="K341" i="20"/>
  <c r="K342" i="20"/>
  <c r="K343" i="20"/>
  <c r="K344" i="20"/>
  <c r="K345" i="20"/>
  <c r="K346" i="20"/>
  <c r="K347" i="20"/>
  <c r="K348" i="20"/>
  <c r="K349" i="20"/>
  <c r="K350" i="20"/>
  <c r="K351" i="20"/>
  <c r="K352" i="20"/>
  <c r="K353" i="20"/>
  <c r="K354" i="20"/>
  <c r="K355" i="20"/>
  <c r="K356" i="20"/>
  <c r="K357" i="20"/>
  <c r="K358" i="20"/>
  <c r="K359" i="20"/>
  <c r="K360" i="20"/>
  <c r="K361" i="20"/>
  <c r="K362" i="20"/>
  <c r="K363" i="20"/>
  <c r="K364" i="20"/>
  <c r="K365" i="20"/>
  <c r="K366" i="20"/>
  <c r="K367" i="20"/>
  <c r="K368" i="20"/>
  <c r="K369" i="20"/>
  <c r="K370" i="20"/>
  <c r="K371" i="20"/>
  <c r="K372" i="20"/>
  <c r="K373" i="20"/>
  <c r="K374" i="20"/>
  <c r="K375" i="20"/>
  <c r="K376" i="20"/>
  <c r="K377" i="20"/>
  <c r="K378" i="20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393" i="20"/>
  <c r="K394" i="20"/>
  <c r="K395" i="20"/>
  <c r="K396" i="20"/>
  <c r="K397" i="20"/>
  <c r="K398" i="20"/>
  <c r="K399" i="20"/>
  <c r="K400" i="20"/>
  <c r="K401" i="20"/>
  <c r="K402" i="20"/>
  <c r="K403" i="20"/>
  <c r="K404" i="20"/>
  <c r="K405" i="20"/>
  <c r="K406" i="20"/>
  <c r="K407" i="20"/>
  <c r="K408" i="20"/>
  <c r="K409" i="20"/>
  <c r="K410" i="20"/>
  <c r="K411" i="20"/>
  <c r="K412" i="20"/>
  <c r="K413" i="20"/>
  <c r="K414" i="20"/>
  <c r="K415" i="20"/>
  <c r="K416" i="20"/>
  <c r="K417" i="20"/>
  <c r="K418" i="20"/>
  <c r="K419" i="20"/>
  <c r="K420" i="20"/>
  <c r="K421" i="20"/>
  <c r="K422" i="20"/>
  <c r="K423" i="20"/>
  <c r="K424" i="20"/>
  <c r="K425" i="20"/>
  <c r="K426" i="20"/>
  <c r="K427" i="20"/>
  <c r="K428" i="20"/>
  <c r="K429" i="20"/>
  <c r="K430" i="20"/>
  <c r="K431" i="20"/>
  <c r="K432" i="20"/>
  <c r="K433" i="20"/>
  <c r="K434" i="20"/>
  <c r="K435" i="20"/>
  <c r="K436" i="20"/>
  <c r="K437" i="20"/>
  <c r="K438" i="20"/>
  <c r="K439" i="20"/>
  <c r="K440" i="20"/>
  <c r="K441" i="20"/>
  <c r="K442" i="20"/>
  <c r="K443" i="20"/>
  <c r="K444" i="20"/>
  <c r="K445" i="20"/>
  <c r="K446" i="20"/>
  <c r="K447" i="20"/>
  <c r="K448" i="20"/>
  <c r="K449" i="20"/>
  <c r="K450" i="20"/>
  <c r="K451" i="20"/>
  <c r="K452" i="20"/>
  <c r="K453" i="20"/>
  <c r="K454" i="20"/>
  <c r="K455" i="20"/>
  <c r="K456" i="20"/>
  <c r="K457" i="20"/>
  <c r="K458" i="20"/>
  <c r="K459" i="20"/>
  <c r="K460" i="20"/>
  <c r="K461" i="20"/>
  <c r="K462" i="20"/>
  <c r="K463" i="20"/>
  <c r="K464" i="20"/>
  <c r="K465" i="20"/>
  <c r="K466" i="20"/>
  <c r="K467" i="20"/>
  <c r="K468" i="20"/>
  <c r="K469" i="20"/>
  <c r="K470" i="20"/>
  <c r="K471" i="20"/>
  <c r="K472" i="20"/>
  <c r="K473" i="20"/>
  <c r="K474" i="20"/>
  <c r="K475" i="20"/>
  <c r="K476" i="20"/>
  <c r="K477" i="20"/>
  <c r="K478" i="20"/>
  <c r="K479" i="20"/>
  <c r="K480" i="20"/>
  <c r="K481" i="20"/>
  <c r="K482" i="20"/>
  <c r="K483" i="20"/>
  <c r="K484" i="20"/>
  <c r="K485" i="20"/>
  <c r="K486" i="20"/>
  <c r="K487" i="20"/>
  <c r="K488" i="20"/>
  <c r="K489" i="20"/>
  <c r="K490" i="20"/>
  <c r="K491" i="20"/>
  <c r="K492" i="20"/>
  <c r="K493" i="20"/>
  <c r="K494" i="20"/>
  <c r="K495" i="20"/>
  <c r="K496" i="20"/>
  <c r="K497" i="20"/>
  <c r="K498" i="20"/>
  <c r="K499" i="20"/>
  <c r="K500" i="20"/>
  <c r="K501" i="20"/>
  <c r="K502" i="20"/>
  <c r="K503" i="20"/>
  <c r="K504" i="20"/>
  <c r="K505" i="20"/>
  <c r="K506" i="20"/>
  <c r="K507" i="20"/>
  <c r="K508" i="20"/>
  <c r="K509" i="20"/>
  <c r="K510" i="20"/>
  <c r="K511" i="20"/>
  <c r="K512" i="20"/>
  <c r="K513" i="20"/>
  <c r="K514" i="20"/>
  <c r="K515" i="20"/>
  <c r="K516" i="20"/>
  <c r="K517" i="20"/>
  <c r="K518" i="20"/>
  <c r="K519" i="20"/>
  <c r="K520" i="20"/>
  <c r="K521" i="20"/>
  <c r="K522" i="20"/>
  <c r="K523" i="20"/>
  <c r="K524" i="20"/>
  <c r="K525" i="20"/>
  <c r="K526" i="20"/>
  <c r="K527" i="20"/>
  <c r="K528" i="20"/>
  <c r="K529" i="20"/>
  <c r="K530" i="20"/>
  <c r="K531" i="20"/>
  <c r="K532" i="20"/>
  <c r="K533" i="20"/>
  <c r="K534" i="20"/>
  <c r="K535" i="20"/>
  <c r="K536" i="20"/>
  <c r="K537" i="20"/>
  <c r="K538" i="20"/>
  <c r="K539" i="20"/>
  <c r="K540" i="20"/>
  <c r="K541" i="20"/>
  <c r="K542" i="20"/>
  <c r="K543" i="20"/>
  <c r="K544" i="20"/>
  <c r="K545" i="20"/>
  <c r="K546" i="20"/>
  <c r="K547" i="20"/>
  <c r="K548" i="20"/>
  <c r="K549" i="20"/>
  <c r="K550" i="20"/>
  <c r="K551" i="20"/>
  <c r="K552" i="20"/>
  <c r="K553" i="20"/>
  <c r="K554" i="20"/>
  <c r="K555" i="20"/>
  <c r="K556" i="20"/>
  <c r="K557" i="20"/>
  <c r="K558" i="20"/>
  <c r="K559" i="20"/>
  <c r="K560" i="20"/>
  <c r="K561" i="20"/>
  <c r="K562" i="20"/>
  <c r="K563" i="20"/>
  <c r="K564" i="20"/>
  <c r="K565" i="20"/>
  <c r="K566" i="20"/>
  <c r="K567" i="20"/>
  <c r="K568" i="20"/>
  <c r="K569" i="20"/>
  <c r="K570" i="20"/>
  <c r="K571" i="20"/>
  <c r="K572" i="20"/>
  <c r="K573" i="20"/>
  <c r="K574" i="20"/>
  <c r="K575" i="20"/>
  <c r="K576" i="20"/>
  <c r="K577" i="20"/>
  <c r="K578" i="20"/>
  <c r="K579" i="20"/>
  <c r="K580" i="20"/>
  <c r="K581" i="20"/>
  <c r="K582" i="20"/>
  <c r="K583" i="20"/>
  <c r="K584" i="20"/>
  <c r="K585" i="20"/>
  <c r="K586" i="20"/>
  <c r="K587" i="20"/>
  <c r="K588" i="20"/>
  <c r="K589" i="20"/>
  <c r="K590" i="20"/>
  <c r="K591" i="20"/>
  <c r="K592" i="20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K606" i="20"/>
  <c r="K607" i="20"/>
  <c r="K608" i="20"/>
  <c r="K609" i="20"/>
  <c r="K610" i="20"/>
  <c r="K611" i="20"/>
  <c r="K612" i="20"/>
  <c r="K613" i="20"/>
  <c r="K614" i="20"/>
  <c r="K615" i="20"/>
  <c r="K616" i="20"/>
  <c r="K617" i="20"/>
  <c r="K618" i="20"/>
  <c r="K619" i="20"/>
  <c r="K620" i="20"/>
  <c r="K621" i="20"/>
  <c r="K622" i="20"/>
  <c r="K623" i="20"/>
  <c r="K624" i="20"/>
  <c r="K625" i="20"/>
  <c r="K626" i="20"/>
  <c r="K627" i="20"/>
  <c r="K628" i="20"/>
  <c r="K629" i="20"/>
  <c r="K630" i="20"/>
  <c r="K631" i="20"/>
  <c r="K632" i="20"/>
  <c r="K633" i="20"/>
  <c r="K634" i="20"/>
  <c r="K635" i="20"/>
  <c r="K636" i="20"/>
  <c r="K637" i="20"/>
  <c r="K638" i="20"/>
  <c r="K639" i="20"/>
  <c r="K640" i="20"/>
  <c r="K641" i="20"/>
  <c r="K642" i="20"/>
  <c r="K643" i="20"/>
  <c r="K644" i="20"/>
  <c r="K645" i="20"/>
  <c r="K646" i="20"/>
  <c r="K647" i="20"/>
  <c r="K648" i="20"/>
  <c r="K649" i="20"/>
  <c r="K650" i="20"/>
  <c r="K651" i="20"/>
  <c r="K652" i="20"/>
  <c r="K653" i="20"/>
  <c r="K654" i="20"/>
  <c r="K655" i="20"/>
  <c r="K656" i="20"/>
  <c r="K657" i="20"/>
  <c r="K658" i="20"/>
  <c r="K659" i="20"/>
  <c r="K660" i="20"/>
  <c r="K661" i="20"/>
  <c r="K662" i="20"/>
  <c r="K663" i="20"/>
  <c r="K664" i="20"/>
  <c r="K665" i="20"/>
  <c r="K666" i="20"/>
  <c r="K667" i="20"/>
  <c r="K668" i="20"/>
  <c r="K669" i="20"/>
  <c r="K670" i="20"/>
  <c r="K671" i="20"/>
  <c r="K672" i="20"/>
  <c r="K673" i="20"/>
  <c r="K674" i="20"/>
  <c r="K675" i="20"/>
  <c r="K676" i="20"/>
  <c r="K677" i="20"/>
  <c r="K678" i="20"/>
  <c r="K679" i="20"/>
  <c r="K680" i="20"/>
  <c r="K681" i="20"/>
  <c r="K682" i="20"/>
  <c r="K683" i="20"/>
  <c r="K684" i="20"/>
  <c r="K685" i="20"/>
  <c r="K686" i="20"/>
  <c r="K687" i="20"/>
  <c r="K688" i="20"/>
  <c r="K689" i="20"/>
  <c r="K690" i="20"/>
  <c r="K691" i="20"/>
  <c r="K692" i="20"/>
  <c r="K693" i="20"/>
  <c r="K694" i="20"/>
  <c r="K695" i="20"/>
  <c r="K696" i="20"/>
  <c r="K697" i="20"/>
  <c r="K698" i="20"/>
  <c r="K699" i="20"/>
  <c r="K700" i="20"/>
  <c r="K701" i="20"/>
  <c r="K702" i="20"/>
  <c r="K703" i="20"/>
  <c r="K704" i="20"/>
  <c r="K705" i="20"/>
  <c r="K706" i="20"/>
  <c r="K707" i="20"/>
  <c r="K708" i="20"/>
  <c r="K709" i="20"/>
  <c r="K710" i="20"/>
  <c r="K711" i="20"/>
  <c r="K712" i="20"/>
  <c r="K713" i="20"/>
  <c r="K714" i="20"/>
  <c r="K715" i="20"/>
  <c r="K716" i="20"/>
  <c r="K717" i="20"/>
  <c r="K718" i="20"/>
  <c r="K719" i="20"/>
  <c r="K720" i="20"/>
  <c r="K721" i="20"/>
  <c r="K722" i="20"/>
  <c r="K723" i="20"/>
  <c r="K724" i="20"/>
  <c r="K725" i="20"/>
  <c r="K726" i="20"/>
  <c r="K727" i="20"/>
  <c r="K728" i="20"/>
  <c r="K729" i="20"/>
  <c r="K730" i="20"/>
  <c r="K731" i="20"/>
  <c r="K732" i="20"/>
  <c r="K73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502" i="20"/>
  <c r="M503" i="20"/>
  <c r="M504" i="20"/>
  <c r="M505" i="20"/>
  <c r="M506" i="20"/>
  <c r="M507" i="20"/>
  <c r="M508" i="20"/>
  <c r="M509" i="20"/>
  <c r="M510" i="20"/>
  <c r="M511" i="20"/>
  <c r="M512" i="20"/>
  <c r="M513" i="20"/>
  <c r="M514" i="20"/>
  <c r="M515" i="20"/>
  <c r="M516" i="20"/>
  <c r="M517" i="20"/>
  <c r="M518" i="20"/>
  <c r="M519" i="20"/>
  <c r="M520" i="20"/>
  <c r="M521" i="20"/>
  <c r="M522" i="20"/>
  <c r="M523" i="20"/>
  <c r="M524" i="20"/>
  <c r="M525" i="20"/>
  <c r="M526" i="20"/>
  <c r="M527" i="20"/>
  <c r="M528" i="20"/>
  <c r="M529" i="20"/>
  <c r="M530" i="20"/>
  <c r="M531" i="20"/>
  <c r="M532" i="20"/>
  <c r="M533" i="20"/>
  <c r="M534" i="20"/>
  <c r="M535" i="20"/>
  <c r="M536" i="20"/>
  <c r="M537" i="20"/>
  <c r="M538" i="20"/>
  <c r="M539" i="20"/>
  <c r="M540" i="20"/>
  <c r="M541" i="20"/>
  <c r="M542" i="20"/>
  <c r="M543" i="20"/>
  <c r="M544" i="20"/>
  <c r="M545" i="20"/>
  <c r="M546" i="20"/>
  <c r="M547" i="20"/>
  <c r="M548" i="20"/>
  <c r="M549" i="20"/>
  <c r="M550" i="20"/>
  <c r="M551" i="20"/>
  <c r="M552" i="20"/>
  <c r="M553" i="20"/>
  <c r="M554" i="20"/>
  <c r="M555" i="20"/>
  <c r="M556" i="20"/>
  <c r="M557" i="20"/>
  <c r="M558" i="20"/>
  <c r="M559" i="20"/>
  <c r="M560" i="20"/>
  <c r="M561" i="20"/>
  <c r="M562" i="20"/>
  <c r="M563" i="20"/>
  <c r="M564" i="20"/>
  <c r="M565" i="20"/>
  <c r="M566" i="20"/>
  <c r="M567" i="20"/>
  <c r="M568" i="20"/>
  <c r="M569" i="20"/>
  <c r="M570" i="20"/>
  <c r="M571" i="20"/>
  <c r="M572" i="20"/>
  <c r="M573" i="20"/>
  <c r="M574" i="20"/>
  <c r="M575" i="20"/>
  <c r="M576" i="20"/>
  <c r="M577" i="20"/>
  <c r="M578" i="20"/>
  <c r="M579" i="20"/>
  <c r="M580" i="20"/>
  <c r="M581" i="20"/>
  <c r="M582" i="20"/>
  <c r="M583" i="20"/>
  <c r="M584" i="20"/>
  <c r="M585" i="20"/>
  <c r="M586" i="20"/>
  <c r="M587" i="20"/>
  <c r="M588" i="20"/>
  <c r="M589" i="20"/>
  <c r="M590" i="20"/>
  <c r="M591" i="20"/>
  <c r="M592" i="20"/>
  <c r="M593" i="20"/>
  <c r="M594" i="20"/>
  <c r="M595" i="20"/>
  <c r="M596" i="20"/>
  <c r="M597" i="20"/>
  <c r="M598" i="20"/>
  <c r="M599" i="20"/>
  <c r="M600" i="20"/>
  <c r="M601" i="20"/>
  <c r="M602" i="20"/>
  <c r="M603" i="20"/>
  <c r="M604" i="20"/>
  <c r="M605" i="20"/>
  <c r="M606" i="20"/>
  <c r="M607" i="20"/>
  <c r="M608" i="20"/>
  <c r="M609" i="20"/>
  <c r="M610" i="20"/>
  <c r="M611" i="20"/>
  <c r="M612" i="20"/>
  <c r="M613" i="20"/>
  <c r="M614" i="20"/>
  <c r="M615" i="20"/>
  <c r="M616" i="20"/>
  <c r="M617" i="20"/>
  <c r="M618" i="20"/>
  <c r="M619" i="20"/>
  <c r="M620" i="20"/>
  <c r="M621" i="20"/>
  <c r="M622" i="20"/>
  <c r="M623" i="20"/>
  <c r="M624" i="20"/>
  <c r="M625" i="20"/>
  <c r="M626" i="20"/>
  <c r="M627" i="20"/>
  <c r="M628" i="20"/>
  <c r="M629" i="20"/>
  <c r="M630" i="20"/>
  <c r="M631" i="20"/>
  <c r="M632" i="20"/>
  <c r="M633" i="20"/>
  <c r="M634" i="20"/>
  <c r="M635" i="20"/>
  <c r="M636" i="20"/>
  <c r="M637" i="20"/>
  <c r="M638" i="20"/>
  <c r="M639" i="20"/>
  <c r="M640" i="20"/>
  <c r="M641" i="20"/>
  <c r="M642" i="20"/>
  <c r="M643" i="20"/>
  <c r="M644" i="20"/>
  <c r="M645" i="20"/>
  <c r="M646" i="20"/>
  <c r="M647" i="20"/>
  <c r="M648" i="20"/>
  <c r="M649" i="20"/>
  <c r="M650" i="20"/>
  <c r="M651" i="20"/>
  <c r="M652" i="20"/>
  <c r="M653" i="20"/>
  <c r="M654" i="20"/>
  <c r="M655" i="20"/>
  <c r="M656" i="20"/>
  <c r="M657" i="20"/>
  <c r="M658" i="20"/>
  <c r="M659" i="20"/>
  <c r="M660" i="20"/>
  <c r="M661" i="20"/>
  <c r="M662" i="20"/>
  <c r="M663" i="20"/>
  <c r="M664" i="20"/>
  <c r="M665" i="20"/>
  <c r="M666" i="20"/>
  <c r="M667" i="20"/>
  <c r="M668" i="20"/>
  <c r="M669" i="20"/>
  <c r="M670" i="20"/>
  <c r="M671" i="20"/>
  <c r="M672" i="20"/>
  <c r="M673" i="20"/>
  <c r="M674" i="20"/>
  <c r="M675" i="20"/>
  <c r="M676" i="20"/>
  <c r="M677" i="20"/>
  <c r="M678" i="20"/>
  <c r="M679" i="20"/>
  <c r="M680" i="20"/>
  <c r="M681" i="20"/>
  <c r="M682" i="20"/>
  <c r="M683" i="20"/>
  <c r="M684" i="20"/>
  <c r="M685" i="20"/>
  <c r="M686" i="20"/>
  <c r="M687" i="20"/>
  <c r="M688" i="20"/>
  <c r="M689" i="20"/>
  <c r="M690" i="20"/>
  <c r="M691" i="20"/>
  <c r="M692" i="20"/>
  <c r="M693" i="20"/>
  <c r="M694" i="20"/>
  <c r="M695" i="20"/>
  <c r="M696" i="20"/>
  <c r="M697" i="20"/>
  <c r="M698" i="20"/>
  <c r="M699" i="20"/>
  <c r="M700" i="20"/>
  <c r="M701" i="20"/>
  <c r="M702" i="20"/>
  <c r="M703" i="20"/>
  <c r="M704" i="20"/>
  <c r="M705" i="20"/>
  <c r="M706" i="20"/>
  <c r="M707" i="20"/>
  <c r="M708" i="20"/>
  <c r="M709" i="20"/>
  <c r="M710" i="20"/>
  <c r="M711" i="20"/>
  <c r="M712" i="20"/>
  <c r="M713" i="20"/>
  <c r="M714" i="20"/>
  <c r="M715" i="20"/>
  <c r="M716" i="20"/>
  <c r="M717" i="20"/>
  <c r="M718" i="20"/>
  <c r="M719" i="20"/>
  <c r="M720" i="20"/>
  <c r="M721" i="20"/>
  <c r="M722" i="20"/>
  <c r="M723" i="20"/>
  <c r="M724" i="20"/>
  <c r="M725" i="20"/>
  <c r="M726" i="20"/>
  <c r="M727" i="20"/>
  <c r="M728" i="20"/>
  <c r="M729" i="20"/>
  <c r="M730" i="20"/>
  <c r="M731" i="20"/>
  <c r="M732" i="20"/>
  <c r="M733" i="20"/>
  <c r="M3" i="20"/>
  <c r="A756" i="20"/>
  <c r="P756" i="20"/>
  <c r="R756" i="20"/>
  <c r="T756" i="20"/>
  <c r="V756" i="20"/>
  <c r="W756" i="20"/>
  <c r="X756" i="20"/>
  <c r="N756" i="20"/>
  <c r="F9" i="1" l="1"/>
  <c r="F12" i="1"/>
  <c r="F11" i="1"/>
  <c r="F10" i="1"/>
  <c r="B739" i="20"/>
  <c r="C739" i="20"/>
  <c r="G739" i="20"/>
  <c r="J739" i="20"/>
  <c r="L739" i="20"/>
  <c r="N739" i="20"/>
  <c r="P739" i="20"/>
  <c r="R739" i="20"/>
  <c r="T739" i="20"/>
  <c r="V739" i="20"/>
  <c r="W739" i="20"/>
  <c r="X739" i="20"/>
  <c r="A739" i="20"/>
  <c r="G741" i="20" a="1"/>
  <c r="G741" i="20" s="1"/>
  <c r="J741" i="20" a="1"/>
  <c r="J741" i="20" s="1"/>
  <c r="L741" i="20" a="1"/>
  <c r="L741" i="20" s="1"/>
  <c r="C741" i="20" a="1"/>
  <c r="C741" i="20" s="1"/>
  <c r="B737" i="20"/>
  <c r="C737" i="20"/>
  <c r="G737" i="20"/>
  <c r="J737" i="20"/>
  <c r="L737" i="20"/>
  <c r="N737" i="20"/>
  <c r="P737" i="20"/>
  <c r="R737" i="20"/>
  <c r="T737" i="20"/>
  <c r="V737" i="20"/>
  <c r="W737" i="20"/>
  <c r="X737" i="20"/>
  <c r="A737" i="20"/>
  <c r="B754" i="20"/>
  <c r="B755" i="20"/>
  <c r="A755" i="20"/>
  <c r="A754" i="20"/>
  <c r="N754" i="20"/>
  <c r="N755" i="20"/>
  <c r="P755" i="20"/>
  <c r="R755" i="20"/>
  <c r="T755" i="20"/>
  <c r="V755" i="20"/>
  <c r="W755" i="20"/>
  <c r="X755" i="20"/>
  <c r="P754" i="20"/>
  <c r="R754" i="20"/>
  <c r="T754" i="20"/>
  <c r="V754" i="20"/>
  <c r="W754" i="20"/>
  <c r="X754" i="20"/>
  <c r="D17" i="20"/>
  <c r="D33" i="20"/>
  <c r="D49" i="20"/>
  <c r="D65" i="20"/>
  <c r="D81" i="20"/>
  <c r="D97" i="20"/>
  <c r="D113" i="20"/>
  <c r="D129" i="20"/>
  <c r="D145" i="20"/>
  <c r="D161" i="20"/>
  <c r="D177" i="20"/>
  <c r="D193" i="20"/>
  <c r="D209" i="20"/>
  <c r="D225" i="20"/>
  <c r="D241" i="20"/>
  <c r="D257" i="20"/>
  <c r="D273" i="20"/>
  <c r="D289" i="20"/>
  <c r="D305" i="20"/>
  <c r="D321" i="20"/>
  <c r="D337" i="20"/>
  <c r="D353" i="20"/>
  <c r="D369" i="20"/>
  <c r="D385" i="20"/>
  <c r="D401" i="20"/>
  <c r="D417" i="20"/>
  <c r="D433" i="20"/>
  <c r="D449" i="20"/>
  <c r="D465" i="20"/>
  <c r="D481" i="20"/>
  <c r="D497" i="20"/>
  <c r="D513" i="20"/>
  <c r="D529" i="20"/>
  <c r="D545" i="20"/>
  <c r="D561" i="20"/>
  <c r="D577" i="20"/>
  <c r="D593" i="20"/>
  <c r="D609" i="20"/>
  <c r="D625" i="20"/>
  <c r="D641" i="20"/>
  <c r="D657" i="20"/>
  <c r="D673" i="20"/>
  <c r="D689" i="20"/>
  <c r="D705" i="20"/>
  <c r="D721" i="20"/>
  <c r="O4" i="20"/>
  <c r="O5" i="20"/>
  <c r="O6" i="20"/>
  <c r="O7" i="20"/>
  <c r="O8" i="20"/>
  <c r="O9" i="20"/>
  <c r="O10" i="20"/>
  <c r="Y10" i="20" s="1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254" i="20"/>
  <c r="O255" i="20"/>
  <c r="O256" i="20"/>
  <c r="O257" i="20"/>
  <c r="O258" i="20"/>
  <c r="O259" i="20"/>
  <c r="O260" i="20"/>
  <c r="O261" i="20"/>
  <c r="O262" i="20"/>
  <c r="O263" i="20"/>
  <c r="O264" i="20"/>
  <c r="O265" i="20"/>
  <c r="O266" i="20"/>
  <c r="O267" i="20"/>
  <c r="O268" i="20"/>
  <c r="O269" i="20"/>
  <c r="O270" i="20"/>
  <c r="O271" i="20"/>
  <c r="O272" i="20"/>
  <c r="O273" i="20"/>
  <c r="O274" i="20"/>
  <c r="O275" i="20"/>
  <c r="O276" i="20"/>
  <c r="O277" i="20"/>
  <c r="O278" i="20"/>
  <c r="O279" i="20"/>
  <c r="O280" i="20"/>
  <c r="O281" i="20"/>
  <c r="O282" i="20"/>
  <c r="O283" i="20"/>
  <c r="O284" i="20"/>
  <c r="O285" i="20"/>
  <c r="O286" i="20"/>
  <c r="O287" i="20"/>
  <c r="O288" i="20"/>
  <c r="O289" i="20"/>
  <c r="O290" i="20"/>
  <c r="O291" i="20"/>
  <c r="O292" i="20"/>
  <c r="O293" i="20"/>
  <c r="O294" i="20"/>
  <c r="O295" i="20"/>
  <c r="O296" i="20"/>
  <c r="O297" i="20"/>
  <c r="O298" i="20"/>
  <c r="O299" i="20"/>
  <c r="O300" i="20"/>
  <c r="O301" i="20"/>
  <c r="O302" i="20"/>
  <c r="O303" i="20"/>
  <c r="O304" i="20"/>
  <c r="O305" i="20"/>
  <c r="O306" i="20"/>
  <c r="O307" i="20"/>
  <c r="O308" i="20"/>
  <c r="O309" i="20"/>
  <c r="O310" i="20"/>
  <c r="O311" i="20"/>
  <c r="O312" i="20"/>
  <c r="O313" i="20"/>
  <c r="O314" i="20"/>
  <c r="O315" i="20"/>
  <c r="O316" i="20"/>
  <c r="O317" i="20"/>
  <c r="O318" i="20"/>
  <c r="O319" i="20"/>
  <c r="O320" i="20"/>
  <c r="O321" i="20"/>
  <c r="O322" i="20"/>
  <c r="O323" i="20"/>
  <c r="O324" i="20"/>
  <c r="O325" i="20"/>
  <c r="O326" i="20"/>
  <c r="O327" i="20"/>
  <c r="O328" i="20"/>
  <c r="O329" i="20"/>
  <c r="O330" i="20"/>
  <c r="O331" i="20"/>
  <c r="O332" i="20"/>
  <c r="O333" i="20"/>
  <c r="O334" i="20"/>
  <c r="O335" i="20"/>
  <c r="O336" i="20"/>
  <c r="O337" i="20"/>
  <c r="O338" i="20"/>
  <c r="O339" i="20"/>
  <c r="O340" i="20"/>
  <c r="O341" i="20"/>
  <c r="O342" i="20"/>
  <c r="O343" i="20"/>
  <c r="O344" i="20"/>
  <c r="O345" i="20"/>
  <c r="O346" i="20"/>
  <c r="O347" i="20"/>
  <c r="O348" i="20"/>
  <c r="O349" i="20"/>
  <c r="O350" i="20"/>
  <c r="O351" i="20"/>
  <c r="O352" i="20"/>
  <c r="O353" i="20"/>
  <c r="O354" i="20"/>
  <c r="O355" i="20"/>
  <c r="O356" i="20"/>
  <c r="O357" i="20"/>
  <c r="O358" i="20"/>
  <c r="O359" i="20"/>
  <c r="O360" i="20"/>
  <c r="O361" i="20"/>
  <c r="O362" i="20"/>
  <c r="O363" i="20"/>
  <c r="O364" i="20"/>
  <c r="O365" i="20"/>
  <c r="O366" i="20"/>
  <c r="O367" i="20"/>
  <c r="O368" i="20"/>
  <c r="O369" i="20"/>
  <c r="O370" i="20"/>
  <c r="O371" i="20"/>
  <c r="O372" i="20"/>
  <c r="O373" i="20"/>
  <c r="O374" i="20"/>
  <c r="O375" i="20"/>
  <c r="O376" i="20"/>
  <c r="O377" i="20"/>
  <c r="O378" i="20"/>
  <c r="O379" i="20"/>
  <c r="O380" i="20"/>
  <c r="O381" i="20"/>
  <c r="O382" i="20"/>
  <c r="O383" i="20"/>
  <c r="O384" i="20"/>
  <c r="O385" i="20"/>
  <c r="O386" i="20"/>
  <c r="O387" i="20"/>
  <c r="O388" i="20"/>
  <c r="O389" i="20"/>
  <c r="O390" i="20"/>
  <c r="O391" i="20"/>
  <c r="O392" i="20"/>
  <c r="O393" i="20"/>
  <c r="O394" i="20"/>
  <c r="O395" i="20"/>
  <c r="O396" i="20"/>
  <c r="O397" i="20"/>
  <c r="O398" i="20"/>
  <c r="O399" i="20"/>
  <c r="O400" i="20"/>
  <c r="O401" i="20"/>
  <c r="O402" i="20"/>
  <c r="O403" i="20"/>
  <c r="O404" i="20"/>
  <c r="O405" i="20"/>
  <c r="O406" i="20"/>
  <c r="O407" i="20"/>
  <c r="O408" i="20"/>
  <c r="O409" i="20"/>
  <c r="O410" i="20"/>
  <c r="O411" i="20"/>
  <c r="O412" i="20"/>
  <c r="O413" i="20"/>
  <c r="O414" i="20"/>
  <c r="O415" i="20"/>
  <c r="O416" i="20"/>
  <c r="O417" i="20"/>
  <c r="O418" i="20"/>
  <c r="O419" i="20"/>
  <c r="O420" i="20"/>
  <c r="O421" i="20"/>
  <c r="O422" i="20"/>
  <c r="O423" i="20"/>
  <c r="O424" i="20"/>
  <c r="O425" i="20"/>
  <c r="O426" i="20"/>
  <c r="O427" i="20"/>
  <c r="O428" i="20"/>
  <c r="O429" i="20"/>
  <c r="O430" i="20"/>
  <c r="O431" i="20"/>
  <c r="O432" i="20"/>
  <c r="O433" i="20"/>
  <c r="O434" i="20"/>
  <c r="O435" i="20"/>
  <c r="O436" i="20"/>
  <c r="O437" i="20"/>
  <c r="O438" i="20"/>
  <c r="O439" i="20"/>
  <c r="O440" i="20"/>
  <c r="O441" i="20"/>
  <c r="O442" i="20"/>
  <c r="O443" i="20"/>
  <c r="O444" i="20"/>
  <c r="O445" i="20"/>
  <c r="O446" i="20"/>
  <c r="O447" i="20"/>
  <c r="O448" i="20"/>
  <c r="O449" i="20"/>
  <c r="O450" i="20"/>
  <c r="O451" i="20"/>
  <c r="O452" i="20"/>
  <c r="O453" i="20"/>
  <c r="O454" i="20"/>
  <c r="O455" i="20"/>
  <c r="O456" i="20"/>
  <c r="O457" i="20"/>
  <c r="O458" i="20"/>
  <c r="O459" i="20"/>
  <c r="O460" i="20"/>
  <c r="O461" i="20"/>
  <c r="O462" i="20"/>
  <c r="O463" i="20"/>
  <c r="O464" i="20"/>
  <c r="O465" i="20"/>
  <c r="O466" i="20"/>
  <c r="O467" i="20"/>
  <c r="O468" i="20"/>
  <c r="O469" i="20"/>
  <c r="O470" i="20"/>
  <c r="O471" i="20"/>
  <c r="O472" i="20"/>
  <c r="O473" i="20"/>
  <c r="O474" i="20"/>
  <c r="O475" i="20"/>
  <c r="O476" i="20"/>
  <c r="O477" i="20"/>
  <c r="O478" i="20"/>
  <c r="O479" i="20"/>
  <c r="O480" i="20"/>
  <c r="O481" i="20"/>
  <c r="O482" i="20"/>
  <c r="O483" i="20"/>
  <c r="O484" i="20"/>
  <c r="O485" i="20"/>
  <c r="O486" i="20"/>
  <c r="O487" i="20"/>
  <c r="O488" i="20"/>
  <c r="O489" i="20"/>
  <c r="O490" i="20"/>
  <c r="O491" i="20"/>
  <c r="O492" i="20"/>
  <c r="O493" i="20"/>
  <c r="O494" i="20"/>
  <c r="O495" i="20"/>
  <c r="O496" i="20"/>
  <c r="O497" i="20"/>
  <c r="O498" i="20"/>
  <c r="O499" i="20"/>
  <c r="O500" i="20"/>
  <c r="O501" i="20"/>
  <c r="O502" i="20"/>
  <c r="O503" i="20"/>
  <c r="O504" i="20"/>
  <c r="O505" i="20"/>
  <c r="O506" i="20"/>
  <c r="O507" i="20"/>
  <c r="O508" i="20"/>
  <c r="O509" i="20"/>
  <c r="O510" i="20"/>
  <c r="O511" i="20"/>
  <c r="O512" i="20"/>
  <c r="O513" i="20"/>
  <c r="O514" i="20"/>
  <c r="O515" i="20"/>
  <c r="O516" i="20"/>
  <c r="O517" i="20"/>
  <c r="O518" i="20"/>
  <c r="O519" i="20"/>
  <c r="O520" i="20"/>
  <c r="O521" i="20"/>
  <c r="O522" i="20"/>
  <c r="O523" i="20"/>
  <c r="O524" i="20"/>
  <c r="O525" i="20"/>
  <c r="O526" i="20"/>
  <c r="O527" i="20"/>
  <c r="O528" i="20"/>
  <c r="O529" i="20"/>
  <c r="O530" i="20"/>
  <c r="O531" i="20"/>
  <c r="O532" i="20"/>
  <c r="O533" i="20"/>
  <c r="O534" i="20"/>
  <c r="O535" i="20"/>
  <c r="O536" i="20"/>
  <c r="O537" i="20"/>
  <c r="O538" i="20"/>
  <c r="O539" i="20"/>
  <c r="O540" i="20"/>
  <c r="O541" i="20"/>
  <c r="O542" i="20"/>
  <c r="O543" i="20"/>
  <c r="O544" i="20"/>
  <c r="O545" i="20"/>
  <c r="O546" i="20"/>
  <c r="O547" i="20"/>
  <c r="O548" i="20"/>
  <c r="O549" i="20"/>
  <c r="O550" i="20"/>
  <c r="O551" i="20"/>
  <c r="O552" i="20"/>
  <c r="O553" i="20"/>
  <c r="O554" i="20"/>
  <c r="O555" i="20"/>
  <c r="O556" i="20"/>
  <c r="O557" i="20"/>
  <c r="O558" i="20"/>
  <c r="O559" i="20"/>
  <c r="O560" i="20"/>
  <c r="O561" i="20"/>
  <c r="O562" i="20"/>
  <c r="O563" i="20"/>
  <c r="O564" i="20"/>
  <c r="O565" i="20"/>
  <c r="O566" i="20"/>
  <c r="O567" i="20"/>
  <c r="O568" i="20"/>
  <c r="O569" i="20"/>
  <c r="O570" i="20"/>
  <c r="O571" i="20"/>
  <c r="O572" i="20"/>
  <c r="O573" i="20"/>
  <c r="O574" i="20"/>
  <c r="O575" i="20"/>
  <c r="O576" i="20"/>
  <c r="O577" i="20"/>
  <c r="O578" i="20"/>
  <c r="O579" i="20"/>
  <c r="O580" i="20"/>
  <c r="O581" i="20"/>
  <c r="O582" i="20"/>
  <c r="O583" i="20"/>
  <c r="O584" i="20"/>
  <c r="O585" i="20"/>
  <c r="O586" i="20"/>
  <c r="O587" i="20"/>
  <c r="O588" i="20"/>
  <c r="O589" i="20"/>
  <c r="O590" i="20"/>
  <c r="O591" i="20"/>
  <c r="O592" i="20"/>
  <c r="O593" i="20"/>
  <c r="O594" i="20"/>
  <c r="O595" i="20"/>
  <c r="O596" i="20"/>
  <c r="O597" i="20"/>
  <c r="O598" i="20"/>
  <c r="O599" i="20"/>
  <c r="O600" i="20"/>
  <c r="O601" i="20"/>
  <c r="O602" i="20"/>
  <c r="O603" i="20"/>
  <c r="O604" i="20"/>
  <c r="O605" i="20"/>
  <c r="O606" i="20"/>
  <c r="O607" i="20"/>
  <c r="O608" i="20"/>
  <c r="O609" i="20"/>
  <c r="O610" i="20"/>
  <c r="O611" i="20"/>
  <c r="O612" i="20"/>
  <c r="O613" i="20"/>
  <c r="O614" i="20"/>
  <c r="O615" i="20"/>
  <c r="O616" i="20"/>
  <c r="O617" i="20"/>
  <c r="O618" i="20"/>
  <c r="O619" i="20"/>
  <c r="O620" i="20"/>
  <c r="O621" i="20"/>
  <c r="O622" i="20"/>
  <c r="O623" i="20"/>
  <c r="O624" i="20"/>
  <c r="O625" i="20"/>
  <c r="O626" i="20"/>
  <c r="O627" i="20"/>
  <c r="O628" i="20"/>
  <c r="O629" i="20"/>
  <c r="O630" i="20"/>
  <c r="O631" i="20"/>
  <c r="O632" i="20"/>
  <c r="O633" i="20"/>
  <c r="O634" i="20"/>
  <c r="O635" i="20"/>
  <c r="O636" i="20"/>
  <c r="O637" i="20"/>
  <c r="O638" i="20"/>
  <c r="O639" i="20"/>
  <c r="O640" i="20"/>
  <c r="O641" i="20"/>
  <c r="O642" i="20"/>
  <c r="O643" i="20"/>
  <c r="O644" i="20"/>
  <c r="O645" i="20"/>
  <c r="O646" i="20"/>
  <c r="O647" i="20"/>
  <c r="O648" i="20"/>
  <c r="O649" i="20"/>
  <c r="O650" i="20"/>
  <c r="O651" i="20"/>
  <c r="O652" i="20"/>
  <c r="O653" i="20"/>
  <c r="O654" i="20"/>
  <c r="O655" i="20"/>
  <c r="O656" i="20"/>
  <c r="O657" i="20"/>
  <c r="O658" i="20"/>
  <c r="O659" i="20"/>
  <c r="O660" i="20"/>
  <c r="O661" i="20"/>
  <c r="O662" i="20"/>
  <c r="O663" i="20"/>
  <c r="O664" i="20"/>
  <c r="O665" i="20"/>
  <c r="O666" i="20"/>
  <c r="O667" i="20"/>
  <c r="O668" i="20"/>
  <c r="O669" i="20"/>
  <c r="O670" i="20"/>
  <c r="O671" i="20"/>
  <c r="O672" i="20"/>
  <c r="O673" i="20"/>
  <c r="O674" i="20"/>
  <c r="O675" i="20"/>
  <c r="O676" i="20"/>
  <c r="O677" i="20"/>
  <c r="O678" i="20"/>
  <c r="O679" i="20"/>
  <c r="O680" i="20"/>
  <c r="O681" i="20"/>
  <c r="O682" i="20"/>
  <c r="O683" i="20"/>
  <c r="O684" i="20"/>
  <c r="O685" i="20"/>
  <c r="O686" i="20"/>
  <c r="O687" i="20"/>
  <c r="O688" i="20"/>
  <c r="O689" i="20"/>
  <c r="O690" i="20"/>
  <c r="O691" i="20"/>
  <c r="O692" i="20"/>
  <c r="O693" i="20"/>
  <c r="O694" i="20"/>
  <c r="O695" i="20"/>
  <c r="O696" i="20"/>
  <c r="O697" i="20"/>
  <c r="O698" i="20"/>
  <c r="O699" i="20"/>
  <c r="O700" i="20"/>
  <c r="O701" i="20"/>
  <c r="O702" i="20"/>
  <c r="O703" i="20"/>
  <c r="O704" i="20"/>
  <c r="O705" i="20"/>
  <c r="O706" i="20"/>
  <c r="O707" i="20"/>
  <c r="O708" i="20"/>
  <c r="O709" i="20"/>
  <c r="O710" i="20"/>
  <c r="O711" i="20"/>
  <c r="O712" i="20"/>
  <c r="O713" i="20"/>
  <c r="O714" i="20"/>
  <c r="O715" i="20"/>
  <c r="O716" i="20"/>
  <c r="O717" i="20"/>
  <c r="O718" i="20"/>
  <c r="O719" i="20"/>
  <c r="O720" i="20"/>
  <c r="O721" i="20"/>
  <c r="O722" i="20"/>
  <c r="O723" i="20"/>
  <c r="O724" i="20"/>
  <c r="O725" i="20"/>
  <c r="O726" i="20"/>
  <c r="O727" i="20"/>
  <c r="O728" i="20"/>
  <c r="O729" i="20"/>
  <c r="O730" i="20"/>
  <c r="O731" i="20"/>
  <c r="O732" i="20"/>
  <c r="O733" i="20"/>
  <c r="Q3" i="20"/>
  <c r="O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3" i="20"/>
  <c r="D32" i="16"/>
  <c r="D33" i="16"/>
  <c r="D34" i="16"/>
  <c r="D35" i="16"/>
  <c r="D36" i="16"/>
  <c r="D37" i="16"/>
  <c r="D38" i="16"/>
  <c r="D39" i="16"/>
  <c r="D40" i="16"/>
  <c r="D41" i="16"/>
  <c r="D42" i="16"/>
  <c r="D43" i="16"/>
  <c r="D31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27" i="16"/>
  <c r="D118" i="16"/>
  <c r="D119" i="16"/>
  <c r="D120" i="16"/>
  <c r="D121" i="16"/>
  <c r="D117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93" i="16"/>
  <c r="D84" i="16"/>
  <c r="D85" i="16"/>
  <c r="D86" i="16"/>
  <c r="D87" i="16"/>
  <c r="D83" i="16"/>
  <c r="D71" i="16"/>
  <c r="D57" i="16"/>
  <c r="D21" i="16"/>
  <c r="D22" i="16"/>
  <c r="D23" i="16"/>
  <c r="D24" i="16"/>
  <c r="D20" i="16"/>
  <c r="D10" i="16"/>
  <c r="D18" i="14"/>
  <c r="D3" i="12"/>
  <c r="F5" i="1"/>
  <c r="D274" i="20" s="1"/>
  <c r="F3" i="1"/>
  <c r="D82" i="20" s="1"/>
  <c r="F4" i="1"/>
  <c r="D178" i="20" s="1"/>
  <c r="F2" i="1"/>
  <c r="D18" i="20" s="1"/>
  <c r="D2" i="4"/>
  <c r="D3" i="4"/>
  <c r="D4" i="4"/>
  <c r="D5" i="4"/>
  <c r="C2" i="4"/>
  <c r="S116" i="20" s="1" a="1"/>
  <c r="S116" i="20" s="1"/>
  <c r="C3" i="4"/>
  <c r="C4" i="4"/>
  <c r="C5" i="4"/>
  <c r="Y724" i="20" l="1"/>
  <c r="Y708" i="20"/>
  <c r="Y692" i="20"/>
  <c r="Y676" i="20"/>
  <c r="Y660" i="20"/>
  <c r="Y644" i="20"/>
  <c r="Y628" i="20"/>
  <c r="Y612" i="20"/>
  <c r="Y596" i="20"/>
  <c r="Y580" i="20"/>
  <c r="Y564" i="20"/>
  <c r="Y548" i="20"/>
  <c r="Y532" i="20"/>
  <c r="Y516" i="20"/>
  <c r="Y500" i="20"/>
  <c r="Y484" i="20"/>
  <c r="Y468" i="20"/>
  <c r="Y452" i="20"/>
  <c r="Y436" i="20"/>
  <c r="Y420" i="20"/>
  <c r="Y404" i="20"/>
  <c r="Y388" i="20"/>
  <c r="Y372" i="20"/>
  <c r="Y356" i="20"/>
  <c r="Y340" i="20"/>
  <c r="Y324" i="20"/>
  <c r="Y308" i="20"/>
  <c r="Y292" i="20"/>
  <c r="Y276" i="20"/>
  <c r="Y260" i="20"/>
  <c r="Y244" i="20"/>
  <c r="Y228" i="20"/>
  <c r="Y212" i="20"/>
  <c r="Y196" i="20"/>
  <c r="Y180" i="20"/>
  <c r="Y164" i="20"/>
  <c r="Y148" i="20"/>
  <c r="Y132" i="20"/>
  <c r="Y116" i="20"/>
  <c r="Y100" i="20"/>
  <c r="Y84" i="20"/>
  <c r="Y68" i="20"/>
  <c r="Y52" i="20"/>
  <c r="Y36" i="20"/>
  <c r="Y20" i="20"/>
  <c r="Y4" i="20"/>
  <c r="Y58" i="20"/>
  <c r="Y42" i="20"/>
  <c r="Y26" i="20"/>
  <c r="Y723" i="20"/>
  <c r="Y707" i="20"/>
  <c r="Y691" i="20"/>
  <c r="Y675" i="20"/>
  <c r="Y659" i="20"/>
  <c r="Y643" i="20"/>
  <c r="Y627" i="20"/>
  <c r="Y611" i="20"/>
  <c r="Y595" i="20"/>
  <c r="Y579" i="20"/>
  <c r="Y563" i="20"/>
  <c r="Y547" i="20"/>
  <c r="Y531" i="20"/>
  <c r="Y515" i="20"/>
  <c r="Y499" i="20"/>
  <c r="Y483" i="20"/>
  <c r="Y467" i="20"/>
  <c r="Y451" i="20"/>
  <c r="Y435" i="20"/>
  <c r="Y419" i="20"/>
  <c r="Y403" i="20"/>
  <c r="Y387" i="20"/>
  <c r="Y371" i="20"/>
  <c r="Y355" i="20"/>
  <c r="Y339" i="20"/>
  <c r="Y323" i="20"/>
  <c r="Y307" i="20"/>
  <c r="Y291" i="20"/>
  <c r="Y275" i="20"/>
  <c r="Y259" i="20"/>
  <c r="Y243" i="20"/>
  <c r="Y227" i="20"/>
  <c r="Y211" i="20"/>
  <c r="Y195" i="20"/>
  <c r="Y179" i="20"/>
  <c r="Y163" i="20"/>
  <c r="Y147" i="20"/>
  <c r="Y131" i="20"/>
  <c r="Y115" i="20"/>
  <c r="Y99" i="20"/>
  <c r="Y83" i="20"/>
  <c r="Y67" i="20"/>
  <c r="Y51" i="20"/>
  <c r="Y35" i="20"/>
  <c r="Y19" i="20"/>
  <c r="Y730" i="20"/>
  <c r="Y714" i="20"/>
  <c r="Y698" i="20"/>
  <c r="Y682" i="20"/>
  <c r="Y666" i="20"/>
  <c r="Y650" i="20"/>
  <c r="Y634" i="20"/>
  <c r="Y618" i="20"/>
  <c r="Y602" i="20"/>
  <c r="Y586" i="20"/>
  <c r="Y570" i="20"/>
  <c r="Y554" i="20"/>
  <c r="Y538" i="20"/>
  <c r="Y522" i="20"/>
  <c r="Y506" i="20"/>
  <c r="Y66" i="20"/>
  <c r="Y18" i="20"/>
  <c r="Y82" i="20"/>
  <c r="Y50" i="20"/>
  <c r="Y34" i="20"/>
  <c r="Y490" i="20"/>
  <c r="Y474" i="20"/>
  <c r="Y458" i="20"/>
  <c r="Y442" i="20"/>
  <c r="Y426" i="20"/>
  <c r="Y410" i="20"/>
  <c r="Y394" i="20"/>
  <c r="Y378" i="20"/>
  <c r="Y362" i="20"/>
  <c r="Y346" i="20"/>
  <c r="Y314" i="20"/>
  <c r="Y298" i="20"/>
  <c r="Y282" i="20"/>
  <c r="Y266" i="20"/>
  <c r="Y250" i="20"/>
  <c r="Y234" i="20"/>
  <c r="Y218" i="20"/>
  <c r="Y202" i="20"/>
  <c r="Y170" i="20"/>
  <c r="Y154" i="20"/>
  <c r="Y138" i="20"/>
  <c r="Y122" i="20"/>
  <c r="Y106" i="20"/>
  <c r="Y90" i="20"/>
  <c r="Y718" i="20"/>
  <c r="Y702" i="20"/>
  <c r="Y686" i="20"/>
  <c r="Y670" i="20"/>
  <c r="Y654" i="20"/>
  <c r="Y638" i="20"/>
  <c r="Y622" i="20"/>
  <c r="Y606" i="20"/>
  <c r="Y590" i="20"/>
  <c r="Y574" i="20"/>
  <c r="Y558" i="20"/>
  <c r="Y542" i="20"/>
  <c r="Y526" i="20"/>
  <c r="Y510" i="20"/>
  <c r="Y494" i="20"/>
  <c r="Y478" i="20"/>
  <c r="Y462" i="20"/>
  <c r="Y446" i="20"/>
  <c r="Y430" i="20"/>
  <c r="Y414" i="20"/>
  <c r="Y398" i="20"/>
  <c r="Y382" i="20"/>
  <c r="Y366" i="20"/>
  <c r="Y350" i="20"/>
  <c r="Y334" i="20"/>
  <c r="Y318" i="20"/>
  <c r="Y302" i="20"/>
  <c r="Y286" i="20"/>
  <c r="Y270" i="20"/>
  <c r="Y254" i="20"/>
  <c r="Y238" i="20"/>
  <c r="Y222" i="20"/>
  <c r="Y206" i="20"/>
  <c r="Y190" i="20"/>
  <c r="Y174" i="20"/>
  <c r="Y158" i="20"/>
  <c r="Y142" i="20"/>
  <c r="Y126" i="20"/>
  <c r="Y110" i="20"/>
  <c r="Y94" i="20"/>
  <c r="Y78" i="20"/>
  <c r="Y62" i="20"/>
  <c r="Y46" i="20"/>
  <c r="Y30" i="20"/>
  <c r="Y14" i="20"/>
  <c r="Y722" i="20"/>
  <c r="Y674" i="20"/>
  <c r="Y626" i="20"/>
  <c r="Y578" i="20"/>
  <c r="Y530" i="20"/>
  <c r="Y482" i="20"/>
  <c r="Y434" i="20"/>
  <c r="Y386" i="20"/>
  <c r="Y354" i="20"/>
  <c r="Y306" i="20"/>
  <c r="Y258" i="20"/>
  <c r="Y210" i="20"/>
  <c r="Y162" i="20"/>
  <c r="Y114" i="20"/>
  <c r="D5" i="1"/>
  <c r="O739" i="20"/>
  <c r="Y706" i="20"/>
  <c r="Y690" i="20"/>
  <c r="Y658" i="20"/>
  <c r="Y642" i="20"/>
  <c r="Y610" i="20"/>
  <c r="Y594" i="20"/>
  <c r="Y562" i="20"/>
  <c r="Y546" i="20"/>
  <c r="Y514" i="20"/>
  <c r="Y498" i="20"/>
  <c r="Y466" i="20"/>
  <c r="Y450" i="20"/>
  <c r="Y418" i="20"/>
  <c r="Y402" i="20"/>
  <c r="Y370" i="20"/>
  <c r="Y338" i="20"/>
  <c r="Y322" i="20"/>
  <c r="Y290" i="20"/>
  <c r="Y274" i="20"/>
  <c r="Y242" i="20"/>
  <c r="Y226" i="20"/>
  <c r="Y194" i="20"/>
  <c r="Y178" i="20"/>
  <c r="Y146" i="20"/>
  <c r="Y130" i="20"/>
  <c r="Y98" i="20"/>
  <c r="Y721" i="20"/>
  <c r="Y705" i="20"/>
  <c r="Y689" i="20"/>
  <c r="Y673" i="20"/>
  <c r="Y657" i="20"/>
  <c r="Y641" i="20"/>
  <c r="Y625" i="20"/>
  <c r="Y609" i="20"/>
  <c r="Y593" i="20"/>
  <c r="Y577" i="20"/>
  <c r="Y561" i="20"/>
  <c r="Y545" i="20"/>
  <c r="Y529" i="20"/>
  <c r="Y513" i="20"/>
  <c r="Y497" i="20"/>
  <c r="Y481" i="20"/>
  <c r="Y465" i="20"/>
  <c r="Y449" i="20"/>
  <c r="Y433" i="20"/>
  <c r="Y417" i="20"/>
  <c r="Y401" i="20"/>
  <c r="Y385" i="20"/>
  <c r="Y369" i="20"/>
  <c r="Y353" i="20"/>
  <c r="Y337" i="20"/>
  <c r="Y321" i="20"/>
  <c r="Y305" i="20"/>
  <c r="Y289" i="20"/>
  <c r="Y273" i="20"/>
  <c r="Y257" i="20"/>
  <c r="Y241" i="20"/>
  <c r="Y225" i="20"/>
  <c r="Y209" i="20"/>
  <c r="Y193" i="20"/>
  <c r="Y177" i="20"/>
  <c r="Y161" i="20"/>
  <c r="Y145" i="20"/>
  <c r="Y129" i="20"/>
  <c r="Y113" i="20"/>
  <c r="Y97" i="20"/>
  <c r="Y81" i="20"/>
  <c r="Y65" i="20"/>
  <c r="Y49" i="20"/>
  <c r="Y33" i="20"/>
  <c r="Y17" i="20"/>
  <c r="E3" i="1"/>
  <c r="F739" i="20"/>
  <c r="Y720" i="20"/>
  <c r="Y704" i="20"/>
  <c r="Y688" i="20"/>
  <c r="Y672" i="20"/>
  <c r="Y656" i="20"/>
  <c r="Y640" i="20"/>
  <c r="Y624" i="20"/>
  <c r="Y608" i="20"/>
  <c r="Y592" i="20"/>
  <c r="Y576" i="20"/>
  <c r="Y560" i="20"/>
  <c r="Y544" i="20"/>
  <c r="Y528" i="20"/>
  <c r="Y512" i="20"/>
  <c r="Y496" i="20"/>
  <c r="Y480" i="20"/>
  <c r="Y464" i="20"/>
  <c r="Y448" i="20"/>
  <c r="Y432" i="20"/>
  <c r="Y416" i="20"/>
  <c r="Y400" i="20"/>
  <c r="Y384" i="20"/>
  <c r="Y368" i="20"/>
  <c r="Y352" i="20"/>
  <c r="Y336" i="20"/>
  <c r="Y320" i="20"/>
  <c r="Y304" i="20"/>
  <c r="Y288" i="20"/>
  <c r="Y272" i="20"/>
  <c r="Y256" i="20"/>
  <c r="Y240" i="20"/>
  <c r="Y224" i="20"/>
  <c r="Y208" i="20"/>
  <c r="Y192" i="20"/>
  <c r="Y176" i="20"/>
  <c r="Y160" i="20"/>
  <c r="Y144" i="20"/>
  <c r="Y128" i="20"/>
  <c r="Y112" i="20"/>
  <c r="Y96" i="20"/>
  <c r="Y80" i="20"/>
  <c r="Y64" i="20"/>
  <c r="Y48" i="20"/>
  <c r="Y32" i="20"/>
  <c r="Y16" i="20"/>
  <c r="Y330" i="20"/>
  <c r="Y186" i="20"/>
  <c r="Y74" i="20"/>
  <c r="E2" i="1"/>
  <c r="Y719" i="20"/>
  <c r="Y703" i="20"/>
  <c r="Y687" i="20"/>
  <c r="Y671" i="20"/>
  <c r="Y655" i="20"/>
  <c r="Y639" i="20"/>
  <c r="Y623" i="20"/>
  <c r="Y607" i="20"/>
  <c r="Y591" i="20"/>
  <c r="Y575" i="20"/>
  <c r="Y559" i="20"/>
  <c r="Y543" i="20"/>
  <c r="Y527" i="20"/>
  <c r="Y511" i="20"/>
  <c r="Y495" i="20"/>
  <c r="Y479" i="20"/>
  <c r="Y463" i="20"/>
  <c r="Y447" i="20"/>
  <c r="Y431" i="20"/>
  <c r="Y415" i="20"/>
  <c r="Y399" i="20"/>
  <c r="Y383" i="20"/>
  <c r="Y367" i="20"/>
  <c r="Y351" i="20"/>
  <c r="Y335" i="20"/>
  <c r="Y319" i="20"/>
  <c r="Y303" i="20"/>
  <c r="Y287" i="20"/>
  <c r="Y271" i="20"/>
  <c r="Y255" i="20"/>
  <c r="Y239" i="20"/>
  <c r="Y223" i="20"/>
  <c r="Y207" i="20"/>
  <c r="Y191" i="20"/>
  <c r="Y175" i="20"/>
  <c r="Y159" i="20"/>
  <c r="Y143" i="20"/>
  <c r="Y127" i="20"/>
  <c r="Y111" i="20"/>
  <c r="Y95" i="20"/>
  <c r="Y79" i="20"/>
  <c r="Y63" i="20"/>
  <c r="Y47" i="20"/>
  <c r="Y31" i="20"/>
  <c r="Y15" i="20"/>
  <c r="D12" i="1"/>
  <c r="I739" i="20"/>
  <c r="D3" i="1"/>
  <c r="E5" i="1"/>
  <c r="D4" i="1"/>
  <c r="E4" i="1"/>
  <c r="Y621" i="20"/>
  <c r="Y413" i="20"/>
  <c r="Y61" i="20"/>
  <c r="Q739" i="20"/>
  <c r="E741" i="20" a="1"/>
  <c r="E741" i="20" s="1"/>
  <c r="D9" i="1"/>
  <c r="E12" i="1"/>
  <c r="Y701" i="20"/>
  <c r="Y541" i="20"/>
  <c r="Y397" i="20"/>
  <c r="Y317" i="20"/>
  <c r="Y253" i="20"/>
  <c r="Y237" i="20"/>
  <c r="Y221" i="20"/>
  <c r="Y205" i="20"/>
  <c r="Y189" i="20"/>
  <c r="Y141" i="20"/>
  <c r="Y77" i="20"/>
  <c r="E11" i="1"/>
  <c r="Y589" i="20"/>
  <c r="Y157" i="20"/>
  <c r="Y684" i="20"/>
  <c r="Y556" i="20"/>
  <c r="Y444" i="20"/>
  <c r="Y316" i="20"/>
  <c r="Y204" i="20"/>
  <c r="Y76" i="20"/>
  <c r="E10" i="1"/>
  <c r="O737" i="20"/>
  <c r="O756" i="20"/>
  <c r="Y493" i="20"/>
  <c r="Y125" i="20"/>
  <c r="Y668" i="20"/>
  <c r="Y540" i="20"/>
  <c r="Y428" i="20"/>
  <c r="Y300" i="20"/>
  <c r="Y156" i="20"/>
  <c r="Y28" i="20"/>
  <c r="Y731" i="20"/>
  <c r="Y715" i="20"/>
  <c r="Y699" i="20"/>
  <c r="Y683" i="20"/>
  <c r="Y667" i="20"/>
  <c r="Y651" i="20"/>
  <c r="Y635" i="20"/>
  <c r="Y619" i="20"/>
  <c r="Y603" i="20"/>
  <c r="Y587" i="20"/>
  <c r="Y571" i="20"/>
  <c r="Y555" i="20"/>
  <c r="Y539" i="20"/>
  <c r="Y523" i="20"/>
  <c r="Y507" i="20"/>
  <c r="Y491" i="20"/>
  <c r="Y475" i="20"/>
  <c r="Y459" i="20"/>
  <c r="Y443" i="20"/>
  <c r="Y427" i="20"/>
  <c r="Y411" i="20"/>
  <c r="Y395" i="20"/>
  <c r="Y379" i="20"/>
  <c r="Y363" i="20"/>
  <c r="Y347" i="20"/>
  <c r="Y331" i="20"/>
  <c r="Y315" i="20"/>
  <c r="Y299" i="20"/>
  <c r="Y283" i="20"/>
  <c r="Y267" i="20"/>
  <c r="Y251" i="20"/>
  <c r="Y235" i="20"/>
  <c r="Y219" i="20"/>
  <c r="Y203" i="20"/>
  <c r="Y187" i="20"/>
  <c r="Y171" i="20"/>
  <c r="Y155" i="20"/>
  <c r="Y139" i="20"/>
  <c r="Y123" i="20"/>
  <c r="Y107" i="20"/>
  <c r="Y91" i="20"/>
  <c r="Y75" i="20"/>
  <c r="Y59" i="20"/>
  <c r="Y43" i="20"/>
  <c r="Y27" i="20"/>
  <c r="Y11" i="20"/>
  <c r="E739" i="20"/>
  <c r="Y669" i="20"/>
  <c r="Y509" i="20"/>
  <c r="Y349" i="20"/>
  <c r="Y93" i="20"/>
  <c r="Y716" i="20"/>
  <c r="Y620" i="20"/>
  <c r="Y572" i="20"/>
  <c r="Y492" i="20"/>
  <c r="Y396" i="20"/>
  <c r="Y332" i="20"/>
  <c r="Y252" i="20"/>
  <c r="Y172" i="20"/>
  <c r="Y92" i="20"/>
  <c r="Y12" i="20"/>
  <c r="I737" i="20"/>
  <c r="D11" i="1"/>
  <c r="Y717" i="20"/>
  <c r="Y637" i="20"/>
  <c r="Y557" i="20"/>
  <c r="Y445" i="20"/>
  <c r="Y365" i="20"/>
  <c r="Y285" i="20"/>
  <c r="Y13" i="20"/>
  <c r="Y732" i="20"/>
  <c r="Y652" i="20"/>
  <c r="Y604" i="20"/>
  <c r="Y524" i="20"/>
  <c r="Y476" i="20"/>
  <c r="Y412" i="20"/>
  <c r="Y364" i="20"/>
  <c r="Y284" i="20"/>
  <c r="Y236" i="20"/>
  <c r="Y188" i="20"/>
  <c r="Y124" i="20"/>
  <c r="Y44" i="20"/>
  <c r="Y729" i="20"/>
  <c r="Y713" i="20"/>
  <c r="Y697" i="20"/>
  <c r="Y681" i="20"/>
  <c r="Y665" i="20"/>
  <c r="Y649" i="20"/>
  <c r="Y633" i="20"/>
  <c r="Y617" i="20"/>
  <c r="Y601" i="20"/>
  <c r="Y585" i="20"/>
  <c r="Y569" i="20"/>
  <c r="Y553" i="20"/>
  <c r="Y537" i="20"/>
  <c r="Y521" i="20"/>
  <c r="Y505" i="20"/>
  <c r="Y489" i="20"/>
  <c r="Y473" i="20"/>
  <c r="Y457" i="20"/>
  <c r="Y441" i="20"/>
  <c r="Y425" i="20"/>
  <c r="Y409" i="20"/>
  <c r="Y393" i="20"/>
  <c r="Y377" i="20"/>
  <c r="Y361" i="20"/>
  <c r="Y345" i="20"/>
  <c r="Y329" i="20"/>
  <c r="Y313" i="20"/>
  <c r="Y297" i="20"/>
  <c r="Y281" i="20"/>
  <c r="Y265" i="20"/>
  <c r="Y249" i="20"/>
  <c r="Y233" i="20"/>
  <c r="Y217" i="20"/>
  <c r="Y201" i="20"/>
  <c r="Y185" i="20"/>
  <c r="Y169" i="20"/>
  <c r="Y153" i="20"/>
  <c r="Y137" i="20"/>
  <c r="Y121" i="20"/>
  <c r="Y105" i="20"/>
  <c r="Y89" i="20"/>
  <c r="Y73" i="20"/>
  <c r="Y57" i="20"/>
  <c r="Y41" i="20"/>
  <c r="Y25" i="20"/>
  <c r="Y9" i="20"/>
  <c r="D10" i="1"/>
  <c r="Y685" i="20"/>
  <c r="Y605" i="20"/>
  <c r="Y525" i="20"/>
  <c r="Y429" i="20"/>
  <c r="Y333" i="20"/>
  <c r="Y269" i="20"/>
  <c r="Y29" i="20"/>
  <c r="Y700" i="20"/>
  <c r="Y636" i="20"/>
  <c r="Y588" i="20"/>
  <c r="Y508" i="20"/>
  <c r="Y460" i="20"/>
  <c r="Y380" i="20"/>
  <c r="Y348" i="20"/>
  <c r="Y268" i="20"/>
  <c r="Y220" i="20"/>
  <c r="Y140" i="20"/>
  <c r="Y108" i="20"/>
  <c r="Y60" i="20"/>
  <c r="Y728" i="20"/>
  <c r="Y712" i="20"/>
  <c r="Y696" i="20"/>
  <c r="Y680" i="20"/>
  <c r="Y664" i="20"/>
  <c r="Y648" i="20"/>
  <c r="Y632" i="20"/>
  <c r="Y616" i="20"/>
  <c r="Y600" i="20"/>
  <c r="Y584" i="20"/>
  <c r="Y568" i="20"/>
  <c r="Y552" i="20"/>
  <c r="Y536" i="20"/>
  <c r="Y520" i="20"/>
  <c r="Y504" i="20"/>
  <c r="Y488" i="20"/>
  <c r="Y472" i="20"/>
  <c r="Y456" i="20"/>
  <c r="Y440" i="20"/>
  <c r="Y424" i="20"/>
  <c r="Y408" i="20"/>
  <c r="Y392" i="20"/>
  <c r="Y376" i="20"/>
  <c r="Y360" i="20"/>
  <c r="Y344" i="20"/>
  <c r="Y328" i="20"/>
  <c r="Y312" i="20"/>
  <c r="Y296" i="20"/>
  <c r="Y280" i="20"/>
  <c r="Y264" i="20"/>
  <c r="Y248" i="20"/>
  <c r="Y232" i="20"/>
  <c r="Y216" i="20"/>
  <c r="Y200" i="20"/>
  <c r="Y184" i="20"/>
  <c r="Y168" i="20"/>
  <c r="Y152" i="20"/>
  <c r="Y136" i="20"/>
  <c r="Y120" i="20"/>
  <c r="Y104" i="20"/>
  <c r="Y88" i="20"/>
  <c r="Y72" i="20"/>
  <c r="Y56" i="20"/>
  <c r="Y40" i="20"/>
  <c r="Y24" i="20"/>
  <c r="Y8" i="20"/>
  <c r="Q754" i="20"/>
  <c r="Q756" i="20"/>
  <c r="Y477" i="20"/>
  <c r="Y109" i="20"/>
  <c r="Y727" i="20"/>
  <c r="Y711" i="20"/>
  <c r="Y695" i="20"/>
  <c r="Y679" i="20"/>
  <c r="Y663" i="20"/>
  <c r="Y647" i="20"/>
  <c r="Y631" i="20"/>
  <c r="Y615" i="20"/>
  <c r="Y599" i="20"/>
  <c r="Y583" i="20"/>
  <c r="Y567" i="20"/>
  <c r="Y551" i="20"/>
  <c r="Y535" i="20"/>
  <c r="Y519" i="20"/>
  <c r="Y503" i="20"/>
  <c r="Y487" i="20"/>
  <c r="Y471" i="20"/>
  <c r="Y455" i="20"/>
  <c r="Y439" i="20"/>
  <c r="Y423" i="20"/>
  <c r="Y407" i="20"/>
  <c r="Y391" i="20"/>
  <c r="Y375" i="20"/>
  <c r="Y359" i="20"/>
  <c r="Y343" i="20"/>
  <c r="Y327" i="20"/>
  <c r="Y311" i="20"/>
  <c r="Y295" i="20"/>
  <c r="Y279" i="20"/>
  <c r="Y263" i="20"/>
  <c r="Y247" i="20"/>
  <c r="Y231" i="20"/>
  <c r="Y215" i="20"/>
  <c r="Y199" i="20"/>
  <c r="Y183" i="20"/>
  <c r="Y167" i="20"/>
  <c r="Y151" i="20"/>
  <c r="Y135" i="20"/>
  <c r="Y119" i="20"/>
  <c r="Y103" i="20"/>
  <c r="Y87" i="20"/>
  <c r="Y71" i="20"/>
  <c r="Y55" i="20"/>
  <c r="Y39" i="20"/>
  <c r="Y23" i="20"/>
  <c r="Y7" i="20"/>
  <c r="Y733" i="20"/>
  <c r="Y173" i="20"/>
  <c r="Y726" i="20"/>
  <c r="Y710" i="20"/>
  <c r="Y694" i="20"/>
  <c r="Y678" i="20"/>
  <c r="Y662" i="20"/>
  <c r="Y646" i="20"/>
  <c r="Y630" i="20"/>
  <c r="Y614" i="20"/>
  <c r="Y598" i="20"/>
  <c r="Y582" i="20"/>
  <c r="Y566" i="20"/>
  <c r="Y550" i="20"/>
  <c r="Y534" i="20"/>
  <c r="Y518" i="20"/>
  <c r="Y502" i="20"/>
  <c r="Y486" i="20"/>
  <c r="Y470" i="20"/>
  <c r="Y454" i="20"/>
  <c r="Y438" i="20"/>
  <c r="Y422" i="20"/>
  <c r="Y406" i="20"/>
  <c r="Y390" i="20"/>
  <c r="Y374" i="20"/>
  <c r="Y358" i="20"/>
  <c r="Y342" i="20"/>
  <c r="Y326" i="20"/>
  <c r="Y310" i="20"/>
  <c r="Y294" i="20"/>
  <c r="Y278" i="20"/>
  <c r="Y262" i="20"/>
  <c r="Y246" i="20"/>
  <c r="Y230" i="20"/>
  <c r="Y214" i="20"/>
  <c r="Y198" i="20"/>
  <c r="Y182" i="20"/>
  <c r="Y166" i="20"/>
  <c r="Y150" i="20"/>
  <c r="Y134" i="20"/>
  <c r="Y118" i="20"/>
  <c r="Y102" i="20"/>
  <c r="Y86" i="20"/>
  <c r="Y70" i="20"/>
  <c r="Y54" i="20"/>
  <c r="Y38" i="20"/>
  <c r="Y22" i="20"/>
  <c r="Y6" i="20"/>
  <c r="Y653" i="20"/>
  <c r="Y573" i="20"/>
  <c r="Y461" i="20"/>
  <c r="Y381" i="20"/>
  <c r="Y301" i="20"/>
  <c r="Y45" i="20"/>
  <c r="F741" i="20" a="1"/>
  <c r="F741" i="20" s="1"/>
  <c r="Y725" i="20"/>
  <c r="Y709" i="20"/>
  <c r="Y693" i="20"/>
  <c r="Y677" i="20"/>
  <c r="Y661" i="20"/>
  <c r="Y645" i="20"/>
  <c r="Y629" i="20"/>
  <c r="Y613" i="20"/>
  <c r="Y597" i="20"/>
  <c r="Y581" i="20"/>
  <c r="Y565" i="20"/>
  <c r="Y549" i="20"/>
  <c r="Y533" i="20"/>
  <c r="Y517" i="20"/>
  <c r="Y501" i="20"/>
  <c r="Y485" i="20"/>
  <c r="Y469" i="20"/>
  <c r="Y453" i="20"/>
  <c r="Y437" i="20"/>
  <c r="Y421" i="20"/>
  <c r="Y405" i="20"/>
  <c r="Y389" i="20"/>
  <c r="Y373" i="20"/>
  <c r="Y357" i="20"/>
  <c r="Y341" i="20"/>
  <c r="Y325" i="20"/>
  <c r="Y309" i="20"/>
  <c r="Y293" i="20"/>
  <c r="Y277" i="20"/>
  <c r="Y261" i="20"/>
  <c r="Y245" i="20"/>
  <c r="Y229" i="20"/>
  <c r="Y213" i="20"/>
  <c r="Y197" i="20"/>
  <c r="Y181" i="20"/>
  <c r="Y165" i="20"/>
  <c r="Y149" i="20"/>
  <c r="Y133" i="20"/>
  <c r="Y117" i="20"/>
  <c r="Y101" i="20"/>
  <c r="Y85" i="20"/>
  <c r="Y69" i="20"/>
  <c r="Y53" i="20"/>
  <c r="Y37" i="20"/>
  <c r="Y21" i="20"/>
  <c r="Y5" i="20"/>
  <c r="D2" i="1"/>
  <c r="S630" i="20" a="1"/>
  <c r="S630" i="20" s="1"/>
  <c r="S615" i="20" a="1"/>
  <c r="S615" i="20" s="1"/>
  <c r="U54" i="20" a="1"/>
  <c r="U54" i="20" s="1"/>
  <c r="S600" i="20" a="1"/>
  <c r="S600" i="20" s="1"/>
  <c r="S584" i="20" a="1"/>
  <c r="S584" i="20" s="1"/>
  <c r="S568" i="20" a="1"/>
  <c r="S568" i="20" s="1"/>
  <c r="S471" i="20" a="1"/>
  <c r="S471" i="20" s="1"/>
  <c r="S346" i="20" a="1"/>
  <c r="S346" i="20" s="1"/>
  <c r="S164" i="20" a="1"/>
  <c r="S164" i="20" s="1"/>
  <c r="U654" i="20" a="1"/>
  <c r="U654" i="20" s="1"/>
  <c r="S733" i="20" a="1"/>
  <c r="S733" i="20" s="1"/>
  <c r="U408" i="20" a="1"/>
  <c r="U408" i="20" s="1"/>
  <c r="S719" i="20" a="1"/>
  <c r="S719" i="20" s="1"/>
  <c r="U160" i="20" a="1"/>
  <c r="U160" i="20" s="1"/>
  <c r="S704" i="20" a="1"/>
  <c r="S704" i="20" s="1"/>
  <c r="S690" i="20" a="1"/>
  <c r="S690" i="20" s="1"/>
  <c r="S677" i="20" a="1"/>
  <c r="S677" i="20" s="1"/>
  <c r="S662" i="20" a="1"/>
  <c r="S662" i="20" s="1"/>
  <c r="S646" i="20" a="1"/>
  <c r="S646" i="20" s="1"/>
  <c r="S732" i="20" a="1"/>
  <c r="S732" i="20" s="1"/>
  <c r="S718" i="20" a="1"/>
  <c r="S718" i="20" s="1"/>
  <c r="S703" i="20" a="1"/>
  <c r="S703" i="20" s="1"/>
  <c r="S689" i="20" a="1"/>
  <c r="S689" i="20" s="1"/>
  <c r="S676" i="20" a="1"/>
  <c r="S676" i="20" s="1"/>
  <c r="S661" i="20" a="1"/>
  <c r="S661" i="20" s="1"/>
  <c r="S645" i="20" a="1"/>
  <c r="S645" i="20" s="1"/>
  <c r="S629" i="20" a="1"/>
  <c r="S629" i="20" s="1"/>
  <c r="S614" i="20" a="1"/>
  <c r="S614" i="20" s="1"/>
  <c r="S599" i="20" a="1"/>
  <c r="S599" i="20" s="1"/>
  <c r="S583" i="20" a="1"/>
  <c r="S583" i="20" s="1"/>
  <c r="S567" i="20" a="1"/>
  <c r="S567" i="20" s="1"/>
  <c r="S461" i="20" a="1"/>
  <c r="S461" i="20" s="1"/>
  <c r="S336" i="20" a="1"/>
  <c r="S336" i="20" s="1"/>
  <c r="S148" i="20" a="1"/>
  <c r="S148" i="20" s="1"/>
  <c r="U638" i="20" a="1"/>
  <c r="U638" i="20" s="1"/>
  <c r="U393" i="20" a="1"/>
  <c r="U393" i="20" s="1"/>
  <c r="U144" i="20" a="1"/>
  <c r="U144" i="20" s="1"/>
  <c r="S731" i="20" a="1"/>
  <c r="S731" i="20" s="1"/>
  <c r="S717" i="20" a="1"/>
  <c r="S717" i="20" s="1"/>
  <c r="S702" i="20" a="1"/>
  <c r="S702" i="20" s="1"/>
  <c r="S660" i="20" a="1"/>
  <c r="S660" i="20" s="1"/>
  <c r="S644" i="20" a="1"/>
  <c r="S644" i="20" s="1"/>
  <c r="S628" i="20" a="1"/>
  <c r="S628" i="20" s="1"/>
  <c r="S613" i="20" a="1"/>
  <c r="S613" i="20" s="1"/>
  <c r="S598" i="20" a="1"/>
  <c r="S598" i="20" s="1"/>
  <c r="S582" i="20" a="1"/>
  <c r="S582" i="20" s="1"/>
  <c r="S566" i="20" a="1"/>
  <c r="S566" i="20" s="1"/>
  <c r="S456" i="20" a="1"/>
  <c r="S456" i="20" s="1"/>
  <c r="S331" i="20" a="1"/>
  <c r="S331" i="20" s="1"/>
  <c r="S132" i="20" a="1"/>
  <c r="S132" i="20" s="1"/>
  <c r="U623" i="20" a="1"/>
  <c r="U623" i="20" s="1"/>
  <c r="U378" i="20" a="1"/>
  <c r="U378" i="20" s="1"/>
  <c r="U129" i="20" a="1"/>
  <c r="U129" i="20" s="1"/>
  <c r="S730" i="20" a="1"/>
  <c r="S730" i="20" s="1"/>
  <c r="S716" i="20" a="1"/>
  <c r="S716" i="20" s="1"/>
  <c r="S701" i="20" a="1"/>
  <c r="S701" i="20" s="1"/>
  <c r="S688" i="20" a="1"/>
  <c r="S688" i="20" s="1"/>
  <c r="S675" i="20" a="1"/>
  <c r="S675" i="20" s="1"/>
  <c r="S659" i="20" a="1"/>
  <c r="S659" i="20" s="1"/>
  <c r="S643" i="20" a="1"/>
  <c r="S643" i="20" s="1"/>
  <c r="S612" i="20" a="1"/>
  <c r="S612" i="20" s="1"/>
  <c r="S597" i="20" a="1"/>
  <c r="S597" i="20" s="1"/>
  <c r="S581" i="20" a="1"/>
  <c r="S581" i="20" s="1"/>
  <c r="S565" i="20" a="1"/>
  <c r="S565" i="20" s="1"/>
  <c r="S445" i="20" a="1"/>
  <c r="S445" i="20" s="1"/>
  <c r="S320" i="20" a="1"/>
  <c r="S320" i="20" s="1"/>
  <c r="U608" i="20" a="1"/>
  <c r="U608" i="20" s="1"/>
  <c r="U362" i="20" a="1"/>
  <c r="U362" i="20" s="1"/>
  <c r="U113" i="20" a="1"/>
  <c r="U113" i="20" s="1"/>
  <c r="S71" i="20" a="1"/>
  <c r="S71" i="20" s="1"/>
  <c r="S14" i="20" a="1"/>
  <c r="S14" i="20" s="1"/>
  <c r="S28" i="20" a="1"/>
  <c r="S28" i="20" s="1"/>
  <c r="S42" i="20" a="1"/>
  <c r="S42" i="20" s="1"/>
  <c r="S56" i="20" a="1"/>
  <c r="S56" i="20" s="1"/>
  <c r="S72" i="20" a="1"/>
  <c r="S72" i="20" s="1"/>
  <c r="S86" i="20" a="1"/>
  <c r="S86" i="20" s="1"/>
  <c r="S101" i="20" a="1"/>
  <c r="S101" i="20" s="1"/>
  <c r="S117" i="20" a="1"/>
  <c r="S117" i="20" s="1"/>
  <c r="S133" i="20" a="1"/>
  <c r="S133" i="20" s="1"/>
  <c r="S149" i="20" a="1"/>
  <c r="S149" i="20" s="1"/>
  <c r="S165" i="20" a="1"/>
  <c r="S165" i="20" s="1"/>
  <c r="S181" i="20" a="1"/>
  <c r="S181" i="20" s="1"/>
  <c r="S197" i="20" a="1"/>
  <c r="S197" i="20" s="1"/>
  <c r="S212" i="20" a="1"/>
  <c r="S212" i="20" s="1"/>
  <c r="S242" i="20" a="1"/>
  <c r="S242" i="20" s="1"/>
  <c r="S257" i="20" a="1"/>
  <c r="S257" i="20" s="1"/>
  <c r="S273" i="20" a="1"/>
  <c r="S273" i="20" s="1"/>
  <c r="S289" i="20" a="1"/>
  <c r="S289" i="20" s="1"/>
  <c r="S305" i="20" a="1"/>
  <c r="S305" i="20" s="1"/>
  <c r="S321" i="20" a="1"/>
  <c r="S321" i="20" s="1"/>
  <c r="S337" i="20" a="1"/>
  <c r="S337" i="20" s="1"/>
  <c r="S352" i="20" a="1"/>
  <c r="S352" i="20" s="1"/>
  <c r="S368" i="20" a="1"/>
  <c r="S368" i="20" s="1"/>
  <c r="S383" i="20" a="1"/>
  <c r="S383" i="20" s="1"/>
  <c r="S399" i="20" a="1"/>
  <c r="S399" i="20" s="1"/>
  <c r="S415" i="20" a="1"/>
  <c r="S415" i="20" s="1"/>
  <c r="S431" i="20" a="1"/>
  <c r="S431" i="20" s="1"/>
  <c r="S446" i="20" a="1"/>
  <c r="S446" i="20" s="1"/>
  <c r="S462" i="20" a="1"/>
  <c r="S462" i="20" s="1"/>
  <c r="S477" i="20" a="1"/>
  <c r="S477" i="20" s="1"/>
  <c r="S493" i="20" a="1"/>
  <c r="S493" i="20" s="1"/>
  <c r="S508" i="20" a="1"/>
  <c r="S508" i="20" s="1"/>
  <c r="S539" i="20" a="1"/>
  <c r="S539" i="20" s="1"/>
  <c r="S555" i="20" a="1"/>
  <c r="S555" i="20" s="1"/>
  <c r="S15" i="20" a="1"/>
  <c r="S15" i="20" s="1"/>
  <c r="S29" i="20" a="1"/>
  <c r="S29" i="20" s="1"/>
  <c r="S43" i="20" a="1"/>
  <c r="S43" i="20" s="1"/>
  <c r="S57" i="20" a="1"/>
  <c r="S57" i="20" s="1"/>
  <c r="S73" i="20" a="1"/>
  <c r="S73" i="20" s="1"/>
  <c r="S87" i="20" a="1"/>
  <c r="S87" i="20" s="1"/>
  <c r="S102" i="20" a="1"/>
  <c r="S102" i="20" s="1"/>
  <c r="S118" i="20" a="1"/>
  <c r="S118" i="20" s="1"/>
  <c r="S134" i="20" a="1"/>
  <c r="S134" i="20" s="1"/>
  <c r="S150" i="20" a="1"/>
  <c r="S150" i="20" s="1"/>
  <c r="S166" i="20" a="1"/>
  <c r="S166" i="20" s="1"/>
  <c r="S182" i="20" a="1"/>
  <c r="S182" i="20" s="1"/>
  <c r="S198" i="20" a="1"/>
  <c r="S198" i="20" s="1"/>
  <c r="S213" i="20" a="1"/>
  <c r="S213" i="20" s="1"/>
  <c r="S228" i="20" a="1"/>
  <c r="S228" i="20" s="1"/>
  <c r="S243" i="20" a="1"/>
  <c r="S243" i="20" s="1"/>
  <c r="S258" i="20" a="1"/>
  <c r="S258" i="20" s="1"/>
  <c r="S274" i="20" a="1"/>
  <c r="S274" i="20" s="1"/>
  <c r="S290" i="20" a="1"/>
  <c r="S290" i="20" s="1"/>
  <c r="S306" i="20" a="1"/>
  <c r="S306" i="20" s="1"/>
  <c r="S322" i="20" a="1"/>
  <c r="S322" i="20" s="1"/>
  <c r="S338" i="20" a="1"/>
  <c r="S338" i="20" s="1"/>
  <c r="S353" i="20" a="1"/>
  <c r="S353" i="20" s="1"/>
  <c r="S369" i="20" a="1"/>
  <c r="S369" i="20" s="1"/>
  <c r="S384" i="20" a="1"/>
  <c r="S384" i="20" s="1"/>
  <c r="S400" i="20" a="1"/>
  <c r="S400" i="20" s="1"/>
  <c r="S416" i="20" a="1"/>
  <c r="S416" i="20" s="1"/>
  <c r="S432" i="20" a="1"/>
  <c r="S432" i="20" s="1"/>
  <c r="S447" i="20" a="1"/>
  <c r="S447" i="20" s="1"/>
  <c r="S463" i="20" a="1"/>
  <c r="S463" i="20" s="1"/>
  <c r="S478" i="20" a="1"/>
  <c r="S478" i="20" s="1"/>
  <c r="S494" i="20" a="1"/>
  <c r="S494" i="20" s="1"/>
  <c r="S509" i="20" a="1"/>
  <c r="S509" i="20" s="1"/>
  <c r="S524" i="20" a="1"/>
  <c r="S524" i="20" s="1"/>
  <c r="S540" i="20" a="1"/>
  <c r="S540" i="20" s="1"/>
  <c r="S556" i="20" a="1"/>
  <c r="S556" i="20" s="1"/>
  <c r="S16" i="20" a="1"/>
  <c r="S16" i="20" s="1"/>
  <c r="S30" i="20" a="1"/>
  <c r="S30" i="20" s="1"/>
  <c r="S58" i="20" a="1"/>
  <c r="S58" i="20" s="1"/>
  <c r="S74" i="20" a="1"/>
  <c r="S74" i="20" s="1"/>
  <c r="S88" i="20" a="1"/>
  <c r="S88" i="20" s="1"/>
  <c r="S103" i="20" a="1"/>
  <c r="S103" i="20" s="1"/>
  <c r="S119" i="20" a="1"/>
  <c r="S119" i="20" s="1"/>
  <c r="S135" i="20" a="1"/>
  <c r="S135" i="20" s="1"/>
  <c r="S151" i="20" a="1"/>
  <c r="S151" i="20" s="1"/>
  <c r="S167" i="20" a="1"/>
  <c r="S167" i="20" s="1"/>
  <c r="S183" i="20" a="1"/>
  <c r="S183" i="20" s="1"/>
  <c r="S199" i="20" a="1"/>
  <c r="S199" i="20" s="1"/>
  <c r="S214" i="20" a="1"/>
  <c r="S214" i="20" s="1"/>
  <c r="S229" i="20" a="1"/>
  <c r="S229" i="20" s="1"/>
  <c r="S244" i="20" a="1"/>
  <c r="S244" i="20" s="1"/>
  <c r="S259" i="20" a="1"/>
  <c r="S259" i="20" s="1"/>
  <c r="S275" i="20" a="1"/>
  <c r="S275" i="20" s="1"/>
  <c r="S291" i="20" a="1"/>
  <c r="S291" i="20" s="1"/>
  <c r="S307" i="20" a="1"/>
  <c r="S307" i="20" s="1"/>
  <c r="S323" i="20" a="1"/>
  <c r="S323" i="20" s="1"/>
  <c r="S339" i="20" a="1"/>
  <c r="S339" i="20" s="1"/>
  <c r="S354" i="20" a="1"/>
  <c r="S354" i="20" s="1"/>
  <c r="S370" i="20" a="1"/>
  <c r="S370" i="20" s="1"/>
  <c r="S385" i="20" a="1"/>
  <c r="S385" i="20" s="1"/>
  <c r="S401" i="20" a="1"/>
  <c r="S401" i="20" s="1"/>
  <c r="S417" i="20" a="1"/>
  <c r="S417" i="20" s="1"/>
  <c r="S433" i="20" a="1"/>
  <c r="S433" i="20" s="1"/>
  <c r="S448" i="20" a="1"/>
  <c r="S448" i="20" s="1"/>
  <c r="S464" i="20" a="1"/>
  <c r="S464" i="20" s="1"/>
  <c r="S479" i="20" a="1"/>
  <c r="S479" i="20" s="1"/>
  <c r="S495" i="20" a="1"/>
  <c r="S495" i="20" s="1"/>
  <c r="S510" i="20" a="1"/>
  <c r="S510" i="20" s="1"/>
  <c r="S525" i="20" a="1"/>
  <c r="S525" i="20" s="1"/>
  <c r="S541" i="20" a="1"/>
  <c r="S541" i="20" s="1"/>
  <c r="S557" i="20" a="1"/>
  <c r="S557" i="20" s="1"/>
  <c r="S17" i="20" a="1"/>
  <c r="S17" i="20" s="1"/>
  <c r="S31" i="20" a="1"/>
  <c r="S31" i="20" s="1"/>
  <c r="S44" i="20" a="1"/>
  <c r="S44" i="20" s="1"/>
  <c r="S59" i="20" a="1"/>
  <c r="S59" i="20" s="1"/>
  <c r="S75" i="20" a="1"/>
  <c r="S75" i="20" s="1"/>
  <c r="S89" i="20" a="1"/>
  <c r="S89" i="20" s="1"/>
  <c r="S104" i="20" a="1"/>
  <c r="S104" i="20" s="1"/>
  <c r="S120" i="20" a="1"/>
  <c r="S120" i="20" s="1"/>
  <c r="S136" i="20" a="1"/>
  <c r="S136" i="20" s="1"/>
  <c r="S152" i="20" a="1"/>
  <c r="S152" i="20" s="1"/>
  <c r="S168" i="20" a="1"/>
  <c r="S168" i="20" s="1"/>
  <c r="S184" i="20" a="1"/>
  <c r="S184" i="20" s="1"/>
  <c r="S200" i="20" a="1"/>
  <c r="S200" i="20" s="1"/>
  <c r="S215" i="20" a="1"/>
  <c r="S215" i="20" s="1"/>
  <c r="S230" i="20" a="1"/>
  <c r="S230" i="20" s="1"/>
  <c r="S245" i="20" a="1"/>
  <c r="S245" i="20" s="1"/>
  <c r="S260" i="20" a="1"/>
  <c r="S260" i="20" s="1"/>
  <c r="S276" i="20" a="1"/>
  <c r="S276" i="20" s="1"/>
  <c r="S292" i="20" a="1"/>
  <c r="S292" i="20" s="1"/>
  <c r="S308" i="20" a="1"/>
  <c r="S308" i="20" s="1"/>
  <c r="S324" i="20" a="1"/>
  <c r="S324" i="20" s="1"/>
  <c r="S355" i="20" a="1"/>
  <c r="S355" i="20" s="1"/>
  <c r="S371" i="20" a="1"/>
  <c r="S371" i="20" s="1"/>
  <c r="S386" i="20" a="1"/>
  <c r="S386" i="20" s="1"/>
  <c r="S402" i="20" a="1"/>
  <c r="S402" i="20" s="1"/>
  <c r="S418" i="20" a="1"/>
  <c r="S418" i="20" s="1"/>
  <c r="S434" i="20" a="1"/>
  <c r="S434" i="20" s="1"/>
  <c r="S449" i="20" a="1"/>
  <c r="S449" i="20" s="1"/>
  <c r="S465" i="20" a="1"/>
  <c r="S465" i="20" s="1"/>
  <c r="S480" i="20" a="1"/>
  <c r="S480" i="20" s="1"/>
  <c r="S496" i="20" a="1"/>
  <c r="S496" i="20" s="1"/>
  <c r="S511" i="20" a="1"/>
  <c r="S511" i="20" s="1"/>
  <c r="S526" i="20" a="1"/>
  <c r="S526" i="20" s="1"/>
  <c r="S542" i="20" a="1"/>
  <c r="S542" i="20" s="1"/>
  <c r="S558" i="20" a="1"/>
  <c r="S558" i="20" s="1"/>
  <c r="S32" i="20" a="1"/>
  <c r="S32" i="20" s="1"/>
  <c r="S45" i="20" a="1"/>
  <c r="S45" i="20" s="1"/>
  <c r="S60" i="20" a="1"/>
  <c r="S60" i="20" s="1"/>
  <c r="S90" i="20" a="1"/>
  <c r="S90" i="20" s="1"/>
  <c r="S105" i="20" a="1"/>
  <c r="S105" i="20" s="1"/>
  <c r="S121" i="20" a="1"/>
  <c r="S121" i="20" s="1"/>
  <c r="S137" i="20" a="1"/>
  <c r="S137" i="20" s="1"/>
  <c r="S153" i="20" a="1"/>
  <c r="S153" i="20" s="1"/>
  <c r="S169" i="20" a="1"/>
  <c r="S169" i="20" s="1"/>
  <c r="S185" i="20" a="1"/>
  <c r="S185" i="20" s="1"/>
  <c r="S201" i="20" a="1"/>
  <c r="S201" i="20" s="1"/>
  <c r="S216" i="20" a="1"/>
  <c r="S216" i="20" s="1"/>
  <c r="S231" i="20" a="1"/>
  <c r="S231" i="20" s="1"/>
  <c r="S246" i="20" a="1"/>
  <c r="S246" i="20" s="1"/>
  <c r="S261" i="20" a="1"/>
  <c r="S261" i="20" s="1"/>
  <c r="S277" i="20" a="1"/>
  <c r="S277" i="20" s="1"/>
  <c r="S293" i="20" a="1"/>
  <c r="S293" i="20" s="1"/>
  <c r="S309" i="20" a="1"/>
  <c r="S309" i="20" s="1"/>
  <c r="S325" i="20" a="1"/>
  <c r="S325" i="20" s="1"/>
  <c r="S340" i="20" a="1"/>
  <c r="S340" i="20" s="1"/>
  <c r="S356" i="20" a="1"/>
  <c r="S356" i="20" s="1"/>
  <c r="S372" i="20" a="1"/>
  <c r="S372" i="20" s="1"/>
  <c r="S387" i="20" a="1"/>
  <c r="S387" i="20" s="1"/>
  <c r="S403" i="20" a="1"/>
  <c r="S403" i="20" s="1"/>
  <c r="S419" i="20" a="1"/>
  <c r="S419" i="20" s="1"/>
  <c r="S435" i="20" a="1"/>
  <c r="S435" i="20" s="1"/>
  <c r="S450" i="20" a="1"/>
  <c r="S450" i="20" s="1"/>
  <c r="S466" i="20" a="1"/>
  <c r="S466" i="20" s="1"/>
  <c r="S481" i="20" a="1"/>
  <c r="S481" i="20" s="1"/>
  <c r="S497" i="20" a="1"/>
  <c r="S497" i="20" s="1"/>
  <c r="S512" i="20" a="1"/>
  <c r="S512" i="20" s="1"/>
  <c r="S527" i="20" a="1"/>
  <c r="S527" i="20" s="1"/>
  <c r="S543" i="20" a="1"/>
  <c r="S543" i="20" s="1"/>
  <c r="S559" i="20" a="1"/>
  <c r="S559" i="20" s="1"/>
  <c r="S18" i="20" a="1"/>
  <c r="S18" i="20" s="1"/>
  <c r="S33" i="20" a="1"/>
  <c r="S33" i="20" s="1"/>
  <c r="S46" i="20" a="1"/>
  <c r="S46" i="20" s="1"/>
  <c r="S61" i="20" a="1"/>
  <c r="S61" i="20" s="1"/>
  <c r="S76" i="20" a="1"/>
  <c r="S76" i="20" s="1"/>
  <c r="S91" i="20" a="1"/>
  <c r="S91" i="20" s="1"/>
  <c r="S106" i="20" a="1"/>
  <c r="S106" i="20" s="1"/>
  <c r="S122" i="20" a="1"/>
  <c r="S122" i="20" s="1"/>
  <c r="S138" i="20" a="1"/>
  <c r="S138" i="20" s="1"/>
  <c r="S154" i="20" a="1"/>
  <c r="S154" i="20" s="1"/>
  <c r="S170" i="20" a="1"/>
  <c r="S170" i="20" s="1"/>
  <c r="S186" i="20" a="1"/>
  <c r="S186" i="20" s="1"/>
  <c r="S202" i="20" a="1"/>
  <c r="S202" i="20" s="1"/>
  <c r="S217" i="20" a="1"/>
  <c r="S217" i="20" s="1"/>
  <c r="S232" i="20" a="1"/>
  <c r="S232" i="20" s="1"/>
  <c r="S247" i="20" a="1"/>
  <c r="S247" i="20" s="1"/>
  <c r="S262" i="20" a="1"/>
  <c r="S262" i="20" s="1"/>
  <c r="S278" i="20" a="1"/>
  <c r="S278" i="20" s="1"/>
  <c r="S294" i="20" a="1"/>
  <c r="S294" i="20" s="1"/>
  <c r="S310" i="20" a="1"/>
  <c r="S310" i="20" s="1"/>
  <c r="S326" i="20" a="1"/>
  <c r="S326" i="20" s="1"/>
  <c r="S341" i="20" a="1"/>
  <c r="S341" i="20" s="1"/>
  <c r="S357" i="20" a="1"/>
  <c r="S357" i="20" s="1"/>
  <c r="S373" i="20" a="1"/>
  <c r="S373" i="20" s="1"/>
  <c r="S388" i="20" a="1"/>
  <c r="S388" i="20" s="1"/>
  <c r="S404" i="20" a="1"/>
  <c r="S404" i="20" s="1"/>
  <c r="S420" i="20" a="1"/>
  <c r="S420" i="20" s="1"/>
  <c r="S451" i="20" a="1"/>
  <c r="S451" i="20" s="1"/>
  <c r="S467" i="20" a="1"/>
  <c r="S467" i="20" s="1"/>
  <c r="S482" i="20" a="1"/>
  <c r="S482" i="20" s="1"/>
  <c r="S498" i="20" a="1"/>
  <c r="S498" i="20" s="1"/>
  <c r="S513" i="20" a="1"/>
  <c r="S513" i="20" s="1"/>
  <c r="S528" i="20" a="1"/>
  <c r="S528" i="20" s="1"/>
  <c r="S544" i="20" a="1"/>
  <c r="S544" i="20" s="1"/>
  <c r="S560" i="20" a="1"/>
  <c r="S560" i="20" s="1"/>
  <c r="S4" i="20" a="1"/>
  <c r="S4" i="20" s="1"/>
  <c r="S19" i="20" a="1"/>
  <c r="S19" i="20" s="1"/>
  <c r="S47" i="20" a="1"/>
  <c r="S47" i="20" s="1"/>
  <c r="S62" i="20" a="1"/>
  <c r="S62" i="20" s="1"/>
  <c r="S77" i="20" a="1"/>
  <c r="S77" i="20" s="1"/>
  <c r="S92" i="20" a="1"/>
  <c r="S92" i="20" s="1"/>
  <c r="S107" i="20" a="1"/>
  <c r="S107" i="20" s="1"/>
  <c r="S123" i="20" a="1"/>
  <c r="S123" i="20" s="1"/>
  <c r="S139" i="20" a="1"/>
  <c r="S139" i="20" s="1"/>
  <c r="S155" i="20" a="1"/>
  <c r="S155" i="20" s="1"/>
  <c r="S171" i="20" a="1"/>
  <c r="S171" i="20" s="1"/>
  <c r="S187" i="20" a="1"/>
  <c r="S187" i="20" s="1"/>
  <c r="S203" i="20" a="1"/>
  <c r="S203" i="20" s="1"/>
  <c r="S218" i="20" a="1"/>
  <c r="S218" i="20" s="1"/>
  <c r="S233" i="20" a="1"/>
  <c r="S233" i="20" s="1"/>
  <c r="S248" i="20" a="1"/>
  <c r="S248" i="20" s="1"/>
  <c r="S263" i="20" a="1"/>
  <c r="S263" i="20" s="1"/>
  <c r="S279" i="20" a="1"/>
  <c r="S279" i="20" s="1"/>
  <c r="S295" i="20" a="1"/>
  <c r="S295" i="20" s="1"/>
  <c r="S311" i="20" a="1"/>
  <c r="S311" i="20" s="1"/>
  <c r="S327" i="20" a="1"/>
  <c r="S327" i="20" s="1"/>
  <c r="S342" i="20" a="1"/>
  <c r="S342" i="20" s="1"/>
  <c r="S358" i="20" a="1"/>
  <c r="S358" i="20" s="1"/>
  <c r="S374" i="20" a="1"/>
  <c r="S374" i="20" s="1"/>
  <c r="S389" i="20" a="1"/>
  <c r="S389" i="20" s="1"/>
  <c r="S405" i="20" a="1"/>
  <c r="S405" i="20" s="1"/>
  <c r="S421" i="20" a="1"/>
  <c r="S421" i="20" s="1"/>
  <c r="S436" i="20" a="1"/>
  <c r="S436" i="20" s="1"/>
  <c r="S452" i="20" a="1"/>
  <c r="S452" i="20" s="1"/>
  <c r="S483" i="20" a="1"/>
  <c r="S483" i="20" s="1"/>
  <c r="S499" i="20" a="1"/>
  <c r="S499" i="20" s="1"/>
  <c r="S514" i="20" a="1"/>
  <c r="S514" i="20" s="1"/>
  <c r="S529" i="20" a="1"/>
  <c r="S529" i="20" s="1"/>
  <c r="S545" i="20" a="1"/>
  <c r="S545" i="20" s="1"/>
  <c r="S561" i="20" a="1"/>
  <c r="S561" i="20" s="1"/>
  <c r="S5" i="20" a="1"/>
  <c r="S5" i="20" s="1"/>
  <c r="S20" i="20" a="1"/>
  <c r="S20" i="20" s="1"/>
  <c r="S34" i="20" a="1"/>
  <c r="S34" i="20" s="1"/>
  <c r="S48" i="20" a="1"/>
  <c r="S48" i="20" s="1"/>
  <c r="S63" i="20" a="1"/>
  <c r="S63" i="20" s="1"/>
  <c r="S78" i="20" a="1"/>
  <c r="S78" i="20" s="1"/>
  <c r="S93" i="20" a="1"/>
  <c r="S93" i="20" s="1"/>
  <c r="S108" i="20" a="1"/>
  <c r="S108" i="20" s="1"/>
  <c r="S124" i="20" a="1"/>
  <c r="S124" i="20" s="1"/>
  <c r="S140" i="20" a="1"/>
  <c r="S140" i="20" s="1"/>
  <c r="S156" i="20" a="1"/>
  <c r="S156" i="20" s="1"/>
  <c r="S172" i="20" a="1"/>
  <c r="S172" i="20" s="1"/>
  <c r="S188" i="20" a="1"/>
  <c r="S188" i="20" s="1"/>
  <c r="S204" i="20" a="1"/>
  <c r="S204" i="20" s="1"/>
  <c r="S219" i="20" a="1"/>
  <c r="S219" i="20" s="1"/>
  <c r="S234" i="20" a="1"/>
  <c r="S234" i="20" s="1"/>
  <c r="S249" i="20" a="1"/>
  <c r="S249" i="20" s="1"/>
  <c r="S264" i="20" a="1"/>
  <c r="S264" i="20" s="1"/>
  <c r="S280" i="20" a="1"/>
  <c r="S280" i="20" s="1"/>
  <c r="S296" i="20" a="1"/>
  <c r="S296" i="20" s="1"/>
  <c r="S312" i="20" a="1"/>
  <c r="S312" i="20" s="1"/>
  <c r="S328" i="20" a="1"/>
  <c r="S328" i="20" s="1"/>
  <c r="S343" i="20" a="1"/>
  <c r="S343" i="20" s="1"/>
  <c r="S359" i="20" a="1"/>
  <c r="S359" i="20" s="1"/>
  <c r="S375" i="20" a="1"/>
  <c r="S375" i="20" s="1"/>
  <c r="S390" i="20" a="1"/>
  <c r="S390" i="20" s="1"/>
  <c r="S406" i="20" a="1"/>
  <c r="S406" i="20" s="1"/>
  <c r="S422" i="20" a="1"/>
  <c r="S422" i="20" s="1"/>
  <c r="S437" i="20" a="1"/>
  <c r="S437" i="20" s="1"/>
  <c r="S453" i="20" a="1"/>
  <c r="S453" i="20" s="1"/>
  <c r="S468" i="20" a="1"/>
  <c r="S468" i="20" s="1"/>
  <c r="S484" i="20" a="1"/>
  <c r="S484" i="20" s="1"/>
  <c r="S515" i="20" a="1"/>
  <c r="S515" i="20" s="1"/>
  <c r="S530" i="20" a="1"/>
  <c r="S530" i="20" s="1"/>
  <c r="S546" i="20" a="1"/>
  <c r="S546" i="20" s="1"/>
  <c r="S562" i="20" a="1"/>
  <c r="S562" i="20" s="1"/>
  <c r="S6" i="20" a="1"/>
  <c r="S6" i="20" s="1"/>
  <c r="S21" i="20" a="1"/>
  <c r="S21" i="20" s="1"/>
  <c r="S35" i="20" a="1"/>
  <c r="S35" i="20" s="1"/>
  <c r="S49" i="20" a="1"/>
  <c r="S49" i="20" s="1"/>
  <c r="S64" i="20" a="1"/>
  <c r="S64" i="20" s="1"/>
  <c r="S79" i="20" a="1"/>
  <c r="S79" i="20" s="1"/>
  <c r="S94" i="20" a="1"/>
  <c r="S94" i="20" s="1"/>
  <c r="S109" i="20" a="1"/>
  <c r="S109" i="20" s="1"/>
  <c r="S125" i="20" a="1"/>
  <c r="S125" i="20" s="1"/>
  <c r="S141" i="20" a="1"/>
  <c r="S141" i="20" s="1"/>
  <c r="S157" i="20" a="1"/>
  <c r="S157" i="20" s="1"/>
  <c r="S173" i="20" a="1"/>
  <c r="S173" i="20" s="1"/>
  <c r="S189" i="20" a="1"/>
  <c r="S189" i="20" s="1"/>
  <c r="S205" i="20" a="1"/>
  <c r="S205" i="20" s="1"/>
  <c r="S220" i="20" a="1"/>
  <c r="S220" i="20" s="1"/>
  <c r="S235" i="20" a="1"/>
  <c r="S235" i="20" s="1"/>
  <c r="S250" i="20" a="1"/>
  <c r="S250" i="20" s="1"/>
  <c r="S265" i="20" a="1"/>
  <c r="S265" i="20" s="1"/>
  <c r="S281" i="20" a="1"/>
  <c r="S281" i="20" s="1"/>
  <c r="S297" i="20" a="1"/>
  <c r="S297" i="20" s="1"/>
  <c r="S313" i="20" a="1"/>
  <c r="S313" i="20" s="1"/>
  <c r="S329" i="20" a="1"/>
  <c r="S329" i="20" s="1"/>
  <c r="S344" i="20" a="1"/>
  <c r="S344" i="20" s="1"/>
  <c r="S360" i="20" a="1"/>
  <c r="S360" i="20" s="1"/>
  <c r="S376" i="20" a="1"/>
  <c r="S376" i="20" s="1"/>
  <c r="S391" i="20" a="1"/>
  <c r="S391" i="20" s="1"/>
  <c r="S407" i="20" a="1"/>
  <c r="S407" i="20" s="1"/>
  <c r="S423" i="20" a="1"/>
  <c r="S423" i="20" s="1"/>
  <c r="S438" i="20" a="1"/>
  <c r="S438" i="20" s="1"/>
  <c r="S454" i="20" a="1"/>
  <c r="S454" i="20" s="1"/>
  <c r="S469" i="20" a="1"/>
  <c r="S469" i="20" s="1"/>
  <c r="S485" i="20" a="1"/>
  <c r="S485" i="20" s="1"/>
  <c r="S500" i="20" a="1"/>
  <c r="S500" i="20" s="1"/>
  <c r="S516" i="20" a="1"/>
  <c r="S516" i="20" s="1"/>
  <c r="S531" i="20" a="1"/>
  <c r="S531" i="20" s="1"/>
  <c r="S547" i="20" a="1"/>
  <c r="S547" i="20" s="1"/>
  <c r="S563" i="20" a="1"/>
  <c r="S563" i="20" s="1"/>
  <c r="S7" i="20" a="1"/>
  <c r="S7" i="20" s="1"/>
  <c r="S22" i="20" a="1"/>
  <c r="S22" i="20" s="1"/>
  <c r="S36" i="20" a="1"/>
  <c r="S36" i="20" s="1"/>
  <c r="S50" i="20" a="1"/>
  <c r="S50" i="20" s="1"/>
  <c r="S65" i="20" a="1"/>
  <c r="S65" i="20" s="1"/>
  <c r="S80" i="20" a="1"/>
  <c r="S80" i="20" s="1"/>
  <c r="S95" i="20" a="1"/>
  <c r="S95" i="20" s="1"/>
  <c r="S110" i="20" a="1"/>
  <c r="S110" i="20" s="1"/>
  <c r="S126" i="20" a="1"/>
  <c r="S126" i="20" s="1"/>
  <c r="S142" i="20" a="1"/>
  <c r="S142" i="20" s="1"/>
  <c r="S158" i="20" a="1"/>
  <c r="S158" i="20" s="1"/>
  <c r="S174" i="20" a="1"/>
  <c r="S174" i="20" s="1"/>
  <c r="S190" i="20" a="1"/>
  <c r="S190" i="20" s="1"/>
  <c r="S206" i="20" a="1"/>
  <c r="S206" i="20" s="1"/>
  <c r="S221" i="20" a="1"/>
  <c r="S221" i="20" s="1"/>
  <c r="S251" i="20" a="1"/>
  <c r="S251" i="20" s="1"/>
  <c r="S266" i="20" a="1"/>
  <c r="S266" i="20" s="1"/>
  <c r="S282" i="20" a="1"/>
  <c r="S282" i="20" s="1"/>
  <c r="S298" i="20" a="1"/>
  <c r="S298" i="20" s="1"/>
  <c r="S314" i="20" a="1"/>
  <c r="S314" i="20" s="1"/>
  <c r="S330" i="20" a="1"/>
  <c r="S330" i="20" s="1"/>
  <c r="S345" i="20" a="1"/>
  <c r="S345" i="20" s="1"/>
  <c r="S361" i="20" a="1"/>
  <c r="S361" i="20" s="1"/>
  <c r="S377" i="20" a="1"/>
  <c r="S377" i="20" s="1"/>
  <c r="S392" i="20" a="1"/>
  <c r="S392" i="20" s="1"/>
  <c r="S408" i="20" a="1"/>
  <c r="S408" i="20" s="1"/>
  <c r="S424" i="20" a="1"/>
  <c r="S424" i="20" s="1"/>
  <c r="S439" i="20" a="1"/>
  <c r="S439" i="20" s="1"/>
  <c r="S455" i="20" a="1"/>
  <c r="S455" i="20" s="1"/>
  <c r="S470" i="20" a="1"/>
  <c r="S470" i="20" s="1"/>
  <c r="S486" i="20" a="1"/>
  <c r="S486" i="20" s="1"/>
  <c r="S501" i="20" a="1"/>
  <c r="S501" i="20" s="1"/>
  <c r="S517" i="20" a="1"/>
  <c r="S517" i="20" s="1"/>
  <c r="S532" i="20" a="1"/>
  <c r="S532" i="20" s="1"/>
  <c r="S548" i="20" a="1"/>
  <c r="S548" i="20" s="1"/>
  <c r="S8" i="20" a="1"/>
  <c r="S8" i="20" s="1"/>
  <c r="S23" i="20" a="1"/>
  <c r="S23" i="20" s="1"/>
  <c r="S37" i="20" a="1"/>
  <c r="S37" i="20" s="1"/>
  <c r="S51" i="20" a="1"/>
  <c r="S51" i="20" s="1"/>
  <c r="S66" i="20" a="1"/>
  <c r="S66" i="20" s="1"/>
  <c r="S81" i="20" a="1"/>
  <c r="S81" i="20" s="1"/>
  <c r="S96" i="20" a="1"/>
  <c r="S96" i="20" s="1"/>
  <c r="S111" i="20" a="1"/>
  <c r="S111" i="20" s="1"/>
  <c r="S127" i="20" a="1"/>
  <c r="S127" i="20" s="1"/>
  <c r="S143" i="20" a="1"/>
  <c r="S143" i="20" s="1"/>
  <c r="S159" i="20" a="1"/>
  <c r="S159" i="20" s="1"/>
  <c r="S175" i="20" a="1"/>
  <c r="S175" i="20" s="1"/>
  <c r="S191" i="20" a="1"/>
  <c r="S191" i="20" s="1"/>
  <c r="S207" i="20" a="1"/>
  <c r="S207" i="20" s="1"/>
  <c r="S222" i="20" a="1"/>
  <c r="S222" i="20" s="1"/>
  <c r="S236" i="20" a="1"/>
  <c r="S236" i="20" s="1"/>
  <c r="S267" i="20" a="1"/>
  <c r="S267" i="20" s="1"/>
  <c r="S9" i="20" a="1"/>
  <c r="S9" i="20" s="1"/>
  <c r="S24" i="20" a="1"/>
  <c r="S24" i="20" s="1"/>
  <c r="S38" i="20" a="1"/>
  <c r="S38" i="20" s="1"/>
  <c r="S67" i="20" a="1"/>
  <c r="S67" i="20" s="1"/>
  <c r="S82" i="20" a="1"/>
  <c r="S82" i="20" s="1"/>
  <c r="S97" i="20" a="1"/>
  <c r="S97" i="20" s="1"/>
  <c r="S112" i="20" a="1"/>
  <c r="S112" i="20" s="1"/>
  <c r="S128" i="20" a="1"/>
  <c r="S128" i="20" s="1"/>
  <c r="S144" i="20" a="1"/>
  <c r="S144" i="20" s="1"/>
  <c r="S160" i="20" a="1"/>
  <c r="S160" i="20" s="1"/>
  <c r="S176" i="20" a="1"/>
  <c r="S176" i="20" s="1"/>
  <c r="S192" i="20" a="1"/>
  <c r="S192" i="20" s="1"/>
  <c r="S208" i="20" a="1"/>
  <c r="S208" i="20" s="1"/>
  <c r="S223" i="20" a="1"/>
  <c r="S223" i="20" s="1"/>
  <c r="S237" i="20" a="1"/>
  <c r="S237" i="20" s="1"/>
  <c r="S252" i="20" a="1"/>
  <c r="S252" i="20" s="1"/>
  <c r="S268" i="20" a="1"/>
  <c r="S268" i="20" s="1"/>
  <c r="S284" i="20" a="1"/>
  <c r="S284" i="20" s="1"/>
  <c r="S300" i="20" a="1"/>
  <c r="S300" i="20" s="1"/>
  <c r="S316" i="20" a="1"/>
  <c r="S316" i="20" s="1"/>
  <c r="S332" i="20" a="1"/>
  <c r="S332" i="20" s="1"/>
  <c r="S347" i="20" a="1"/>
  <c r="S347" i="20" s="1"/>
  <c r="S363" i="20" a="1"/>
  <c r="S363" i="20" s="1"/>
  <c r="S379" i="20" a="1"/>
  <c r="S379" i="20" s="1"/>
  <c r="S394" i="20" a="1"/>
  <c r="S394" i="20" s="1"/>
  <c r="S410" i="20" a="1"/>
  <c r="S410" i="20" s="1"/>
  <c r="S426" i="20" a="1"/>
  <c r="S426" i="20" s="1"/>
  <c r="S441" i="20" a="1"/>
  <c r="S441" i="20" s="1"/>
  <c r="S457" i="20" a="1"/>
  <c r="S457" i="20" s="1"/>
  <c r="S472" i="20" a="1"/>
  <c r="S472" i="20" s="1"/>
  <c r="S488" i="20" a="1"/>
  <c r="S488" i="20" s="1"/>
  <c r="S503" i="20" a="1"/>
  <c r="S503" i="20" s="1"/>
  <c r="S519" i="20" a="1"/>
  <c r="S519" i="20" s="1"/>
  <c r="S534" i="20" a="1"/>
  <c r="S534" i="20" s="1"/>
  <c r="S550" i="20" a="1"/>
  <c r="S550" i="20" s="1"/>
  <c r="S10" i="20" a="1"/>
  <c r="S10" i="20" s="1"/>
  <c r="S25" i="20" a="1"/>
  <c r="S25" i="20" s="1"/>
  <c r="S39" i="20" a="1"/>
  <c r="S39" i="20" s="1"/>
  <c r="S52" i="20" a="1"/>
  <c r="S52" i="20" s="1"/>
  <c r="S83" i="20" a="1"/>
  <c r="S83" i="20" s="1"/>
  <c r="S98" i="20" a="1"/>
  <c r="S98" i="20" s="1"/>
  <c r="S113" i="20" a="1"/>
  <c r="S113" i="20" s="1"/>
  <c r="S129" i="20" a="1"/>
  <c r="S129" i="20" s="1"/>
  <c r="S145" i="20" a="1"/>
  <c r="S145" i="20" s="1"/>
  <c r="S161" i="20" a="1"/>
  <c r="S161" i="20" s="1"/>
  <c r="S177" i="20" a="1"/>
  <c r="S177" i="20" s="1"/>
  <c r="S193" i="20" a="1"/>
  <c r="S193" i="20" s="1"/>
  <c r="S209" i="20" a="1"/>
  <c r="S209" i="20" s="1"/>
  <c r="S224" i="20" a="1"/>
  <c r="S224" i="20" s="1"/>
  <c r="S238" i="20" a="1"/>
  <c r="S238" i="20" s="1"/>
  <c r="S253" i="20" a="1"/>
  <c r="S253" i="20" s="1"/>
  <c r="S269" i="20" a="1"/>
  <c r="S269" i="20" s="1"/>
  <c r="S285" i="20" a="1"/>
  <c r="S285" i="20" s="1"/>
  <c r="S301" i="20" a="1"/>
  <c r="S301" i="20" s="1"/>
  <c r="S317" i="20" a="1"/>
  <c r="S317" i="20" s="1"/>
  <c r="S333" i="20" a="1"/>
  <c r="S333" i="20" s="1"/>
  <c r="S348" i="20" a="1"/>
  <c r="S348" i="20" s="1"/>
  <c r="S364" i="20" a="1"/>
  <c r="S364" i="20" s="1"/>
  <c r="S395" i="20" a="1"/>
  <c r="S395" i="20" s="1"/>
  <c r="S411" i="20" a="1"/>
  <c r="S411" i="20" s="1"/>
  <c r="S427" i="20" a="1"/>
  <c r="S427" i="20" s="1"/>
  <c r="S442" i="20" a="1"/>
  <c r="S442" i="20" s="1"/>
  <c r="S458" i="20" a="1"/>
  <c r="S458" i="20" s="1"/>
  <c r="S473" i="20" a="1"/>
  <c r="S473" i="20" s="1"/>
  <c r="S489" i="20" a="1"/>
  <c r="S489" i="20" s="1"/>
  <c r="S504" i="20" a="1"/>
  <c r="S504" i="20" s="1"/>
  <c r="S520" i="20" a="1"/>
  <c r="S520" i="20" s="1"/>
  <c r="S535" i="20" a="1"/>
  <c r="S535" i="20" s="1"/>
  <c r="S551" i="20" a="1"/>
  <c r="S551" i="20" s="1"/>
  <c r="S11" i="20" a="1"/>
  <c r="S11" i="20" s="1"/>
  <c r="S40" i="20" a="1"/>
  <c r="S40" i="20" s="1"/>
  <c r="S53" i="20" a="1"/>
  <c r="S53" i="20" s="1"/>
  <c r="S68" i="20" a="1"/>
  <c r="S68" i="20" s="1"/>
  <c r="S99" i="20" a="1"/>
  <c r="S99" i="20" s="1"/>
  <c r="S114" i="20" a="1"/>
  <c r="S114" i="20" s="1"/>
  <c r="S130" i="20" a="1"/>
  <c r="S130" i="20" s="1"/>
  <c r="S146" i="20" a="1"/>
  <c r="S146" i="20" s="1"/>
  <c r="S162" i="20" a="1"/>
  <c r="S162" i="20" s="1"/>
  <c r="S178" i="20" a="1"/>
  <c r="S178" i="20" s="1"/>
  <c r="S194" i="20" a="1"/>
  <c r="S194" i="20" s="1"/>
  <c r="S210" i="20" a="1"/>
  <c r="S210" i="20" s="1"/>
  <c r="S225" i="20" a="1"/>
  <c r="S225" i="20" s="1"/>
  <c r="S239" i="20" a="1"/>
  <c r="S239" i="20" s="1"/>
  <c r="S254" i="20" a="1"/>
  <c r="S254" i="20" s="1"/>
  <c r="S270" i="20" a="1"/>
  <c r="S270" i="20" s="1"/>
  <c r="S286" i="20" a="1"/>
  <c r="S286" i="20" s="1"/>
  <c r="S302" i="20" a="1"/>
  <c r="S302" i="20" s="1"/>
  <c r="S318" i="20" a="1"/>
  <c r="S318" i="20" s="1"/>
  <c r="S334" i="20" a="1"/>
  <c r="S334" i="20" s="1"/>
  <c r="S349" i="20" a="1"/>
  <c r="S349" i="20" s="1"/>
  <c r="S365" i="20" a="1"/>
  <c r="S365" i="20" s="1"/>
  <c r="S380" i="20" a="1"/>
  <c r="S380" i="20" s="1"/>
  <c r="S396" i="20" a="1"/>
  <c r="S396" i="20" s="1"/>
  <c r="S412" i="20" a="1"/>
  <c r="S412" i="20" s="1"/>
  <c r="S428" i="20" a="1"/>
  <c r="S428" i="20" s="1"/>
  <c r="S443" i="20" a="1"/>
  <c r="S443" i="20" s="1"/>
  <c r="S459" i="20" a="1"/>
  <c r="S459" i="20" s="1"/>
  <c r="S474" i="20" a="1"/>
  <c r="S474" i="20" s="1"/>
  <c r="S490" i="20" a="1"/>
  <c r="S490" i="20" s="1"/>
  <c r="S505" i="20" a="1"/>
  <c r="S505" i="20" s="1"/>
  <c r="S521" i="20" a="1"/>
  <c r="S521" i="20" s="1"/>
  <c r="S536" i="20" a="1"/>
  <c r="S536" i="20" s="1"/>
  <c r="S552" i="20" a="1"/>
  <c r="S552" i="20" s="1"/>
  <c r="S12" i="20" a="1"/>
  <c r="S12" i="20" s="1"/>
  <c r="S26" i="20" a="1"/>
  <c r="S26" i="20" s="1"/>
  <c r="S41" i="20" a="1"/>
  <c r="S41" i="20" s="1"/>
  <c r="S54" i="20" a="1"/>
  <c r="S54" i="20" s="1"/>
  <c r="S69" i="20" a="1"/>
  <c r="S69" i="20" s="1"/>
  <c r="S84" i="20" a="1"/>
  <c r="S84" i="20" s="1"/>
  <c r="S115" i="20" a="1"/>
  <c r="S115" i="20" s="1"/>
  <c r="S131" i="20" a="1"/>
  <c r="S131" i="20" s="1"/>
  <c r="S147" i="20" a="1"/>
  <c r="S147" i="20" s="1"/>
  <c r="S163" i="20" a="1"/>
  <c r="S163" i="20" s="1"/>
  <c r="S179" i="20" a="1"/>
  <c r="S179" i="20" s="1"/>
  <c r="S195" i="20" a="1"/>
  <c r="S195" i="20" s="1"/>
  <c r="S211" i="20" a="1"/>
  <c r="S211" i="20" s="1"/>
  <c r="S226" i="20" a="1"/>
  <c r="S226" i="20" s="1"/>
  <c r="S240" i="20" a="1"/>
  <c r="S240" i="20" s="1"/>
  <c r="S255" i="20" a="1"/>
  <c r="S255" i="20" s="1"/>
  <c r="S271" i="20" a="1"/>
  <c r="S271" i="20" s="1"/>
  <c r="S287" i="20" a="1"/>
  <c r="S287" i="20" s="1"/>
  <c r="S303" i="20" a="1"/>
  <c r="S303" i="20" s="1"/>
  <c r="S319" i="20" a="1"/>
  <c r="S319" i="20" s="1"/>
  <c r="S335" i="20" a="1"/>
  <c r="S335" i="20" s="1"/>
  <c r="S350" i="20" a="1"/>
  <c r="S350" i="20" s="1"/>
  <c r="S366" i="20" a="1"/>
  <c r="S366" i="20" s="1"/>
  <c r="S381" i="20" a="1"/>
  <c r="S381" i="20" s="1"/>
  <c r="S397" i="20" a="1"/>
  <c r="S397" i="20" s="1"/>
  <c r="S413" i="20" a="1"/>
  <c r="S413" i="20" s="1"/>
  <c r="S429" i="20" a="1"/>
  <c r="S429" i="20" s="1"/>
  <c r="S444" i="20" a="1"/>
  <c r="S444" i="20" s="1"/>
  <c r="S460" i="20" a="1"/>
  <c r="S460" i="20" s="1"/>
  <c r="S475" i="20" a="1"/>
  <c r="S475" i="20" s="1"/>
  <c r="S491" i="20" a="1"/>
  <c r="S491" i="20" s="1"/>
  <c r="S506" i="20" a="1"/>
  <c r="S506" i="20" s="1"/>
  <c r="S522" i="20" a="1"/>
  <c r="S522" i="20" s="1"/>
  <c r="S537" i="20" a="1"/>
  <c r="S537" i="20" s="1"/>
  <c r="S553" i="20" a="1"/>
  <c r="S553" i="20" s="1"/>
  <c r="S729" i="20" a="1"/>
  <c r="S729" i="20" s="1"/>
  <c r="S715" i="20" a="1"/>
  <c r="S715" i="20" s="1"/>
  <c r="S687" i="20" a="1"/>
  <c r="S687" i="20" s="1"/>
  <c r="S674" i="20" a="1"/>
  <c r="S674" i="20" s="1"/>
  <c r="S658" i="20" a="1"/>
  <c r="S658" i="20" s="1"/>
  <c r="S642" i="20" a="1"/>
  <c r="S642" i="20" s="1"/>
  <c r="S627" i="20" a="1"/>
  <c r="S627" i="20" s="1"/>
  <c r="S596" i="20" a="1"/>
  <c r="S596" i="20" s="1"/>
  <c r="S580" i="20" a="1"/>
  <c r="S580" i="20" s="1"/>
  <c r="S564" i="20" a="1"/>
  <c r="S564" i="20" s="1"/>
  <c r="S440" i="20" a="1"/>
  <c r="S440" i="20" s="1"/>
  <c r="S315" i="20" a="1"/>
  <c r="S315" i="20" s="1"/>
  <c r="S100" i="20" a="1"/>
  <c r="S100" i="20" s="1"/>
  <c r="U593" i="20" a="1"/>
  <c r="U593" i="20" s="1"/>
  <c r="U347" i="20" a="1"/>
  <c r="U347" i="20" s="1"/>
  <c r="U98" i="20" a="1"/>
  <c r="U98" i="20" s="1"/>
  <c r="S714" i="20" a="1"/>
  <c r="S714" i="20" s="1"/>
  <c r="S700" i="20" a="1"/>
  <c r="S700" i="20" s="1"/>
  <c r="S673" i="20" a="1"/>
  <c r="S673" i="20" s="1"/>
  <c r="S657" i="20" a="1"/>
  <c r="S657" i="20" s="1"/>
  <c r="S641" i="20" a="1"/>
  <c r="S641" i="20" s="1"/>
  <c r="S626" i="20" a="1"/>
  <c r="S626" i="20" s="1"/>
  <c r="S611" i="20" a="1"/>
  <c r="S611" i="20" s="1"/>
  <c r="S595" i="20" a="1"/>
  <c r="S595" i="20" s="1"/>
  <c r="S579" i="20" a="1"/>
  <c r="S579" i="20" s="1"/>
  <c r="S554" i="20" a="1"/>
  <c r="S554" i="20" s="1"/>
  <c r="S430" i="20" a="1"/>
  <c r="S430" i="20" s="1"/>
  <c r="S304" i="20" a="1"/>
  <c r="S304" i="20" s="1"/>
  <c r="S85" i="20" a="1"/>
  <c r="S85" i="20" s="1"/>
  <c r="U578" i="20" a="1"/>
  <c r="U578" i="20" s="1"/>
  <c r="U331" i="20" a="1"/>
  <c r="U331" i="20" s="1"/>
  <c r="U83" i="20" a="1"/>
  <c r="U83" i="20" s="1"/>
  <c r="S728" i="20" a="1"/>
  <c r="S728" i="20" s="1"/>
  <c r="S713" i="20" a="1"/>
  <c r="S713" i="20" s="1"/>
  <c r="S699" i="20" a="1"/>
  <c r="S699" i="20" s="1"/>
  <c r="S686" i="20" a="1"/>
  <c r="S686" i="20" s="1"/>
  <c r="S672" i="20" a="1"/>
  <c r="S672" i="20" s="1"/>
  <c r="S656" i="20" a="1"/>
  <c r="S656" i="20" s="1"/>
  <c r="S640" i="20" a="1"/>
  <c r="S640" i="20" s="1"/>
  <c r="S625" i="20" a="1"/>
  <c r="S625" i="20" s="1"/>
  <c r="S610" i="20" a="1"/>
  <c r="S610" i="20" s="1"/>
  <c r="S594" i="20" a="1"/>
  <c r="S594" i="20" s="1"/>
  <c r="S578" i="20" a="1"/>
  <c r="S578" i="20" s="1"/>
  <c r="S549" i="20" a="1"/>
  <c r="S549" i="20" s="1"/>
  <c r="S425" i="20" a="1"/>
  <c r="S425" i="20" s="1"/>
  <c r="S299" i="20" a="1"/>
  <c r="S299" i="20" s="1"/>
  <c r="S70" i="20" a="1"/>
  <c r="S70" i="20" s="1"/>
  <c r="U562" i="20" a="1"/>
  <c r="U562" i="20" s="1"/>
  <c r="U315" i="20" a="1"/>
  <c r="U315" i="20" s="1"/>
  <c r="S727" i="20" a="1"/>
  <c r="S727" i="20" s="1"/>
  <c r="S698" i="20" a="1"/>
  <c r="S698" i="20" s="1"/>
  <c r="S685" i="20" a="1"/>
  <c r="S685" i="20" s="1"/>
  <c r="S671" i="20" a="1"/>
  <c r="S671" i="20" s="1"/>
  <c r="S655" i="20" a="1"/>
  <c r="S655" i="20" s="1"/>
  <c r="S639" i="20" a="1"/>
  <c r="S639" i="20" s="1"/>
  <c r="S624" i="20" a="1"/>
  <c r="S624" i="20" s="1"/>
  <c r="S609" i="20" a="1"/>
  <c r="S609" i="20" s="1"/>
  <c r="S593" i="20" a="1"/>
  <c r="S593" i="20" s="1"/>
  <c r="S577" i="20" a="1"/>
  <c r="S577" i="20" s="1"/>
  <c r="S538" i="20" a="1"/>
  <c r="S538" i="20" s="1"/>
  <c r="S414" i="20" a="1"/>
  <c r="S414" i="20" s="1"/>
  <c r="S288" i="20" a="1"/>
  <c r="S288" i="20" s="1"/>
  <c r="S55" i="20" a="1"/>
  <c r="S55" i="20" s="1"/>
  <c r="U547" i="20" a="1"/>
  <c r="U547" i="20" s="1"/>
  <c r="U11" i="20" a="1"/>
  <c r="U11" i="20" s="1"/>
  <c r="U27" i="20" a="1"/>
  <c r="U27" i="20" s="1"/>
  <c r="U40" i="20" a="1"/>
  <c r="U40" i="20" s="1"/>
  <c r="U55" i="20" a="1"/>
  <c r="U55" i="20" s="1"/>
  <c r="U69" i="20" a="1"/>
  <c r="U69" i="20" s="1"/>
  <c r="U84" i="20" a="1"/>
  <c r="U84" i="20" s="1"/>
  <c r="U99" i="20" a="1"/>
  <c r="U99" i="20" s="1"/>
  <c r="U114" i="20" a="1"/>
  <c r="U114" i="20" s="1"/>
  <c r="U130" i="20" a="1"/>
  <c r="U130" i="20" s="1"/>
  <c r="U145" i="20" a="1"/>
  <c r="U145" i="20" s="1"/>
  <c r="U161" i="20" a="1"/>
  <c r="U161" i="20" s="1"/>
  <c r="U177" i="20" a="1"/>
  <c r="U177" i="20" s="1"/>
  <c r="U193" i="20" a="1"/>
  <c r="U193" i="20" s="1"/>
  <c r="U208" i="20" a="1"/>
  <c r="U208" i="20" s="1"/>
  <c r="U223" i="20" a="1"/>
  <c r="U223" i="20" s="1"/>
  <c r="U238" i="20" a="1"/>
  <c r="U238" i="20" s="1"/>
  <c r="U253" i="20" a="1"/>
  <c r="U253" i="20" s="1"/>
  <c r="U269" i="20" a="1"/>
  <c r="U269" i="20" s="1"/>
  <c r="U285" i="20" a="1"/>
  <c r="U285" i="20" s="1"/>
  <c r="U300" i="20" a="1"/>
  <c r="U300" i="20" s="1"/>
  <c r="U316" i="20" a="1"/>
  <c r="U316" i="20" s="1"/>
  <c r="U332" i="20" a="1"/>
  <c r="U332" i="20" s="1"/>
  <c r="U363" i="20" a="1"/>
  <c r="U363" i="20" s="1"/>
  <c r="U379" i="20" a="1"/>
  <c r="U379" i="20" s="1"/>
  <c r="U394" i="20" a="1"/>
  <c r="U394" i="20" s="1"/>
  <c r="U409" i="20" a="1"/>
  <c r="U409" i="20" s="1"/>
  <c r="U425" i="20" a="1"/>
  <c r="U425" i="20" s="1"/>
  <c r="U441" i="20" a="1"/>
  <c r="U441" i="20" s="1"/>
  <c r="U456" i="20" a="1"/>
  <c r="U456" i="20" s="1"/>
  <c r="U472" i="20" a="1"/>
  <c r="U472" i="20" s="1"/>
  <c r="U488" i="20" a="1"/>
  <c r="U488" i="20" s="1"/>
  <c r="U502" i="20" a="1"/>
  <c r="U502" i="20" s="1"/>
  <c r="U517" i="20" a="1"/>
  <c r="U517" i="20" s="1"/>
  <c r="U532" i="20" a="1"/>
  <c r="U532" i="20" s="1"/>
  <c r="U548" i="20" a="1"/>
  <c r="U548" i="20" s="1"/>
  <c r="U563" i="20" a="1"/>
  <c r="U563" i="20" s="1"/>
  <c r="U579" i="20" a="1"/>
  <c r="U579" i="20" s="1"/>
  <c r="U594" i="20" a="1"/>
  <c r="U594" i="20" s="1"/>
  <c r="U609" i="20" a="1"/>
  <c r="U609" i="20" s="1"/>
  <c r="U624" i="20" a="1"/>
  <c r="U624" i="20" s="1"/>
  <c r="U639" i="20" a="1"/>
  <c r="U639" i="20" s="1"/>
  <c r="U655" i="20" a="1"/>
  <c r="U655" i="20" s="1"/>
  <c r="U671" i="20" a="1"/>
  <c r="U671" i="20" s="1"/>
  <c r="U686" i="20" a="1"/>
  <c r="U686" i="20" s="1"/>
  <c r="U700" i="20" a="1"/>
  <c r="U700" i="20" s="1"/>
  <c r="U713" i="20" a="1"/>
  <c r="U713" i="20" s="1"/>
  <c r="U729" i="20" a="1"/>
  <c r="U729" i="20" s="1"/>
  <c r="U12" i="20" a="1"/>
  <c r="U12" i="20" s="1"/>
  <c r="U41" i="20" a="1"/>
  <c r="U41" i="20" s="1"/>
  <c r="U56" i="20" a="1"/>
  <c r="U56" i="20" s="1"/>
  <c r="U70" i="20" a="1"/>
  <c r="U70" i="20" s="1"/>
  <c r="U85" i="20" a="1"/>
  <c r="U85" i="20" s="1"/>
  <c r="U115" i="20" a="1"/>
  <c r="U115" i="20" s="1"/>
  <c r="U131" i="20" a="1"/>
  <c r="U131" i="20" s="1"/>
  <c r="U146" i="20" a="1"/>
  <c r="U146" i="20" s="1"/>
  <c r="U162" i="20" a="1"/>
  <c r="U162" i="20" s="1"/>
  <c r="U178" i="20" a="1"/>
  <c r="U178" i="20" s="1"/>
  <c r="U194" i="20" a="1"/>
  <c r="U194" i="20" s="1"/>
  <c r="U209" i="20" a="1"/>
  <c r="U209" i="20" s="1"/>
  <c r="U224" i="20" a="1"/>
  <c r="U224" i="20" s="1"/>
  <c r="U239" i="20" a="1"/>
  <c r="U239" i="20" s="1"/>
  <c r="U254" i="20" a="1"/>
  <c r="U254" i="20" s="1"/>
  <c r="U270" i="20" a="1"/>
  <c r="U270" i="20" s="1"/>
  <c r="U286" i="20" a="1"/>
  <c r="U286" i="20" s="1"/>
  <c r="U301" i="20" a="1"/>
  <c r="U301" i="20" s="1"/>
  <c r="U317" i="20" a="1"/>
  <c r="U317" i="20" s="1"/>
  <c r="U333" i="20" a="1"/>
  <c r="U333" i="20" s="1"/>
  <c r="U348" i="20" a="1"/>
  <c r="U348" i="20" s="1"/>
  <c r="U364" i="20" a="1"/>
  <c r="U364" i="20" s="1"/>
  <c r="U380" i="20" a="1"/>
  <c r="U380" i="20" s="1"/>
  <c r="U395" i="20" a="1"/>
  <c r="U395" i="20" s="1"/>
  <c r="U410" i="20" a="1"/>
  <c r="U410" i="20" s="1"/>
  <c r="U426" i="20" a="1"/>
  <c r="U426" i="20" s="1"/>
  <c r="U442" i="20" a="1"/>
  <c r="U442" i="20" s="1"/>
  <c r="U457" i="20" a="1"/>
  <c r="U457" i="20" s="1"/>
  <c r="U473" i="20" a="1"/>
  <c r="U473" i="20" s="1"/>
  <c r="U489" i="20" a="1"/>
  <c r="U489" i="20" s="1"/>
  <c r="U503" i="20" a="1"/>
  <c r="U503" i="20" s="1"/>
  <c r="U518" i="20" a="1"/>
  <c r="U518" i="20" s="1"/>
  <c r="U533" i="20" a="1"/>
  <c r="U533" i="20" s="1"/>
  <c r="U549" i="20" a="1"/>
  <c r="U549" i="20" s="1"/>
  <c r="U564" i="20" a="1"/>
  <c r="U564" i="20" s="1"/>
  <c r="U580" i="20" a="1"/>
  <c r="U580" i="20" s="1"/>
  <c r="U595" i="20" a="1"/>
  <c r="U595" i="20" s="1"/>
  <c r="U610" i="20" a="1"/>
  <c r="U610" i="20" s="1"/>
  <c r="U625" i="20" a="1"/>
  <c r="U625" i="20" s="1"/>
  <c r="U640" i="20" a="1"/>
  <c r="U640" i="20" s="1"/>
  <c r="U656" i="20" a="1"/>
  <c r="U656" i="20" s="1"/>
  <c r="U672" i="20" a="1"/>
  <c r="U672" i="20" s="1"/>
  <c r="U687" i="20" a="1"/>
  <c r="U687" i="20" s="1"/>
  <c r="U714" i="20" a="1"/>
  <c r="U714" i="20" s="1"/>
  <c r="U730" i="20" a="1"/>
  <c r="U730" i="20" s="1"/>
  <c r="U13" i="20" a="1"/>
  <c r="U13" i="20" s="1"/>
  <c r="U28" i="20" a="1"/>
  <c r="U28" i="20" s="1"/>
  <c r="U42" i="20" a="1"/>
  <c r="U42" i="20" s="1"/>
  <c r="U57" i="20" a="1"/>
  <c r="U57" i="20" s="1"/>
  <c r="U71" i="20" a="1"/>
  <c r="U71" i="20" s="1"/>
  <c r="U86" i="20" a="1"/>
  <c r="U86" i="20" s="1"/>
  <c r="U100" i="20" a="1"/>
  <c r="U100" i="20" s="1"/>
  <c r="U116" i="20" a="1"/>
  <c r="U116" i="20" s="1"/>
  <c r="U147" i="20" a="1"/>
  <c r="U147" i="20" s="1"/>
  <c r="U163" i="20" a="1"/>
  <c r="U163" i="20" s="1"/>
  <c r="U179" i="20" a="1"/>
  <c r="U179" i="20" s="1"/>
  <c r="U195" i="20" a="1"/>
  <c r="U195" i="20" s="1"/>
  <c r="U210" i="20" a="1"/>
  <c r="U210" i="20" s="1"/>
  <c r="U225" i="20" a="1"/>
  <c r="U225" i="20" s="1"/>
  <c r="U240" i="20" a="1"/>
  <c r="U240" i="20" s="1"/>
  <c r="U255" i="20" a="1"/>
  <c r="U255" i="20" s="1"/>
  <c r="U271" i="20" a="1"/>
  <c r="U271" i="20" s="1"/>
  <c r="U287" i="20" a="1"/>
  <c r="U287" i="20" s="1"/>
  <c r="U302" i="20" a="1"/>
  <c r="U302" i="20" s="1"/>
  <c r="U318" i="20" a="1"/>
  <c r="U318" i="20" s="1"/>
  <c r="U334" i="20" a="1"/>
  <c r="U334" i="20" s="1"/>
  <c r="U349" i="20" a="1"/>
  <c r="U349" i="20" s="1"/>
  <c r="U365" i="20" a="1"/>
  <c r="U365" i="20" s="1"/>
  <c r="U381" i="20" a="1"/>
  <c r="U381" i="20" s="1"/>
  <c r="U411" i="20" a="1"/>
  <c r="U411" i="20" s="1"/>
  <c r="U427" i="20" a="1"/>
  <c r="U427" i="20" s="1"/>
  <c r="U443" i="20" a="1"/>
  <c r="U443" i="20" s="1"/>
  <c r="U458" i="20" a="1"/>
  <c r="U458" i="20" s="1"/>
  <c r="U474" i="20" a="1"/>
  <c r="U474" i="20" s="1"/>
  <c r="U490" i="20" a="1"/>
  <c r="U490" i="20" s="1"/>
  <c r="U504" i="20" a="1"/>
  <c r="U504" i="20" s="1"/>
  <c r="U519" i="20" a="1"/>
  <c r="U519" i="20" s="1"/>
  <c r="U534" i="20" a="1"/>
  <c r="U534" i="20" s="1"/>
  <c r="U550" i="20" a="1"/>
  <c r="U550" i="20" s="1"/>
  <c r="U565" i="20" a="1"/>
  <c r="U565" i="20" s="1"/>
  <c r="U581" i="20" a="1"/>
  <c r="U581" i="20" s="1"/>
  <c r="U596" i="20" a="1"/>
  <c r="U596" i="20" s="1"/>
  <c r="U611" i="20" a="1"/>
  <c r="U611" i="20" s="1"/>
  <c r="U626" i="20" a="1"/>
  <c r="U626" i="20" s="1"/>
  <c r="U641" i="20" a="1"/>
  <c r="U641" i="20" s="1"/>
  <c r="U657" i="20" a="1"/>
  <c r="U657" i="20" s="1"/>
  <c r="U673" i="20" a="1"/>
  <c r="U673" i="20" s="1"/>
  <c r="U688" i="20" a="1"/>
  <c r="U688" i="20" s="1"/>
  <c r="U701" i="20" a="1"/>
  <c r="U701" i="20" s="1"/>
  <c r="U715" i="20" a="1"/>
  <c r="U715" i="20" s="1"/>
  <c r="U731" i="20" a="1"/>
  <c r="U731" i="20" s="1"/>
  <c r="U14" i="20" a="1"/>
  <c r="U14" i="20" s="1"/>
  <c r="U43" i="20" a="1"/>
  <c r="U43" i="20" s="1"/>
  <c r="U58" i="20" a="1"/>
  <c r="U58" i="20" s="1"/>
  <c r="U72" i="20" a="1"/>
  <c r="U72" i="20" s="1"/>
  <c r="U87" i="20" a="1"/>
  <c r="U87" i="20" s="1"/>
  <c r="U101" i="20" a="1"/>
  <c r="U101" i="20" s="1"/>
  <c r="U117" i="20" a="1"/>
  <c r="U117" i="20" s="1"/>
  <c r="U132" i="20" a="1"/>
  <c r="U132" i="20" s="1"/>
  <c r="U148" i="20" a="1"/>
  <c r="U148" i="20" s="1"/>
  <c r="U164" i="20" a="1"/>
  <c r="U164" i="20" s="1"/>
  <c r="U180" i="20" a="1"/>
  <c r="U180" i="20" s="1"/>
  <c r="U196" i="20" a="1"/>
  <c r="U196" i="20" s="1"/>
  <c r="U211" i="20" a="1"/>
  <c r="U211" i="20" s="1"/>
  <c r="U226" i="20" a="1"/>
  <c r="U226" i="20" s="1"/>
  <c r="U241" i="20" a="1"/>
  <c r="U241" i="20" s="1"/>
  <c r="U256" i="20" a="1"/>
  <c r="U256" i="20" s="1"/>
  <c r="U272" i="20" a="1"/>
  <c r="U272" i="20" s="1"/>
  <c r="U288" i="20" a="1"/>
  <c r="U288" i="20" s="1"/>
  <c r="U303" i="20" a="1"/>
  <c r="U303" i="20" s="1"/>
  <c r="U319" i="20" a="1"/>
  <c r="U319" i="20" s="1"/>
  <c r="U335" i="20" a="1"/>
  <c r="U335" i="20" s="1"/>
  <c r="U350" i="20" a="1"/>
  <c r="U350" i="20" s="1"/>
  <c r="U366" i="20" a="1"/>
  <c r="U366" i="20" s="1"/>
  <c r="U382" i="20" a="1"/>
  <c r="U382" i="20" s="1"/>
  <c r="U396" i="20" a="1"/>
  <c r="U396" i="20" s="1"/>
  <c r="U412" i="20" a="1"/>
  <c r="U412" i="20" s="1"/>
  <c r="U428" i="20" a="1"/>
  <c r="U428" i="20" s="1"/>
  <c r="U444" i="20" a="1"/>
  <c r="U444" i="20" s="1"/>
  <c r="U459" i="20" a="1"/>
  <c r="U459" i="20" s="1"/>
  <c r="U475" i="20" a="1"/>
  <c r="U475" i="20" s="1"/>
  <c r="U491" i="20" a="1"/>
  <c r="U491" i="20" s="1"/>
  <c r="U505" i="20" a="1"/>
  <c r="U505" i="20" s="1"/>
  <c r="U520" i="20" a="1"/>
  <c r="U520" i="20" s="1"/>
  <c r="U535" i="20" a="1"/>
  <c r="U535" i="20" s="1"/>
  <c r="U551" i="20" a="1"/>
  <c r="U551" i="20" s="1"/>
  <c r="U566" i="20" a="1"/>
  <c r="U566" i="20" s="1"/>
  <c r="U582" i="20" a="1"/>
  <c r="U582" i="20" s="1"/>
  <c r="U597" i="20" a="1"/>
  <c r="U597" i="20" s="1"/>
  <c r="U627" i="20" a="1"/>
  <c r="U627" i="20" s="1"/>
  <c r="U642" i="20" a="1"/>
  <c r="U642" i="20" s="1"/>
  <c r="U658" i="20" a="1"/>
  <c r="U658" i="20" s="1"/>
  <c r="U674" i="20" a="1"/>
  <c r="U674" i="20" s="1"/>
  <c r="U689" i="20" a="1"/>
  <c r="U689" i="20" s="1"/>
  <c r="U702" i="20" a="1"/>
  <c r="U702" i="20" s="1"/>
  <c r="U716" i="20" a="1"/>
  <c r="U716" i="20" s="1"/>
  <c r="U732" i="20" a="1"/>
  <c r="U732" i="20" s="1"/>
  <c r="U15" i="20" a="1"/>
  <c r="U15" i="20" s="1"/>
  <c r="U29" i="20" a="1"/>
  <c r="U29" i="20" s="1"/>
  <c r="U44" i="20" a="1"/>
  <c r="U44" i="20" s="1"/>
  <c r="U59" i="20" a="1"/>
  <c r="U59" i="20" s="1"/>
  <c r="U73" i="20" a="1"/>
  <c r="U73" i="20" s="1"/>
  <c r="U88" i="20" a="1"/>
  <c r="U88" i="20" s="1"/>
  <c r="U102" i="20" a="1"/>
  <c r="U102" i="20" s="1"/>
  <c r="U118" i="20" a="1"/>
  <c r="U118" i="20" s="1"/>
  <c r="U133" i="20" a="1"/>
  <c r="U133" i="20" s="1"/>
  <c r="U149" i="20" a="1"/>
  <c r="U149" i="20" s="1"/>
  <c r="U165" i="20" a="1"/>
  <c r="U165" i="20" s="1"/>
  <c r="U181" i="20" a="1"/>
  <c r="U181" i="20" s="1"/>
  <c r="U197" i="20" a="1"/>
  <c r="U197" i="20" s="1"/>
  <c r="U212" i="20" a="1"/>
  <c r="U212" i="20" s="1"/>
  <c r="U227" i="20" a="1"/>
  <c r="U227" i="20" s="1"/>
  <c r="U242" i="20" a="1"/>
  <c r="U242" i="20" s="1"/>
  <c r="U257" i="20" a="1"/>
  <c r="U257" i="20" s="1"/>
  <c r="U273" i="20" a="1"/>
  <c r="U273" i="20" s="1"/>
  <c r="U289" i="20" a="1"/>
  <c r="U289" i="20" s="1"/>
  <c r="U304" i="20" a="1"/>
  <c r="U304" i="20" s="1"/>
  <c r="U320" i="20" a="1"/>
  <c r="U320" i="20" s="1"/>
  <c r="U336" i="20" a="1"/>
  <c r="U336" i="20" s="1"/>
  <c r="U351" i="20" a="1"/>
  <c r="U351" i="20" s="1"/>
  <c r="U367" i="20" a="1"/>
  <c r="U367" i="20" s="1"/>
  <c r="U383" i="20" a="1"/>
  <c r="U383" i="20" s="1"/>
  <c r="U397" i="20" a="1"/>
  <c r="U397" i="20" s="1"/>
  <c r="U413" i="20" a="1"/>
  <c r="U413" i="20" s="1"/>
  <c r="U429" i="20" a="1"/>
  <c r="U429" i="20" s="1"/>
  <c r="U445" i="20" a="1"/>
  <c r="U445" i="20" s="1"/>
  <c r="U460" i="20" a="1"/>
  <c r="U460" i="20" s="1"/>
  <c r="U476" i="20" a="1"/>
  <c r="U476" i="20" s="1"/>
  <c r="U506" i="20" a="1"/>
  <c r="U506" i="20" s="1"/>
  <c r="U521" i="20" a="1"/>
  <c r="U521" i="20" s="1"/>
  <c r="U536" i="20" a="1"/>
  <c r="U536" i="20" s="1"/>
  <c r="U552" i="20" a="1"/>
  <c r="U552" i="20" s="1"/>
  <c r="U567" i="20" a="1"/>
  <c r="U567" i="20" s="1"/>
  <c r="U583" i="20" a="1"/>
  <c r="U583" i="20" s="1"/>
  <c r="U598" i="20" a="1"/>
  <c r="U598" i="20" s="1"/>
  <c r="U612" i="20" a="1"/>
  <c r="U612" i="20" s="1"/>
  <c r="U643" i="20" a="1"/>
  <c r="U643" i="20" s="1"/>
  <c r="U659" i="20" a="1"/>
  <c r="U659" i="20" s="1"/>
  <c r="U675" i="20" a="1"/>
  <c r="U675" i="20" s="1"/>
  <c r="U703" i="20" a="1"/>
  <c r="U703" i="20" s="1"/>
  <c r="U717" i="20" a="1"/>
  <c r="U717" i="20" s="1"/>
  <c r="U733" i="20" a="1"/>
  <c r="U733" i="20" s="1"/>
  <c r="U16" i="20" a="1"/>
  <c r="U16" i="20" s="1"/>
  <c r="U30" i="20" a="1"/>
  <c r="U30" i="20" s="1"/>
  <c r="U60" i="20" a="1"/>
  <c r="U60" i="20" s="1"/>
  <c r="U74" i="20" a="1"/>
  <c r="U74" i="20" s="1"/>
  <c r="U89" i="20" a="1"/>
  <c r="U89" i="20" s="1"/>
  <c r="U103" i="20" a="1"/>
  <c r="U103" i="20" s="1"/>
  <c r="U119" i="20" a="1"/>
  <c r="U119" i="20" s="1"/>
  <c r="U134" i="20" a="1"/>
  <c r="U134" i="20" s="1"/>
  <c r="U150" i="20" a="1"/>
  <c r="U150" i="20" s="1"/>
  <c r="U166" i="20" a="1"/>
  <c r="U166" i="20" s="1"/>
  <c r="U182" i="20" a="1"/>
  <c r="U182" i="20" s="1"/>
  <c r="U198" i="20" a="1"/>
  <c r="U198" i="20" s="1"/>
  <c r="U213" i="20" a="1"/>
  <c r="U213" i="20" s="1"/>
  <c r="U243" i="20" a="1"/>
  <c r="U243" i="20" s="1"/>
  <c r="U258" i="20" a="1"/>
  <c r="U258" i="20" s="1"/>
  <c r="U274" i="20" a="1"/>
  <c r="U274" i="20" s="1"/>
  <c r="U290" i="20" a="1"/>
  <c r="U290" i="20" s="1"/>
  <c r="U305" i="20" a="1"/>
  <c r="U305" i="20" s="1"/>
  <c r="U321" i="20" a="1"/>
  <c r="U321" i="20" s="1"/>
  <c r="U337" i="20" a="1"/>
  <c r="U337" i="20" s="1"/>
  <c r="U352" i="20" a="1"/>
  <c r="U352" i="20" s="1"/>
  <c r="U368" i="20" a="1"/>
  <c r="U368" i="20" s="1"/>
  <c r="U384" i="20" a="1"/>
  <c r="U384" i="20" s="1"/>
  <c r="U398" i="20" a="1"/>
  <c r="U398" i="20" s="1"/>
  <c r="U414" i="20" a="1"/>
  <c r="U414" i="20" s="1"/>
  <c r="U430" i="20" a="1"/>
  <c r="U430" i="20" s="1"/>
  <c r="U446" i="20" a="1"/>
  <c r="U446" i="20" s="1"/>
  <c r="U461" i="20" a="1"/>
  <c r="U461" i="20" s="1"/>
  <c r="U477" i="20" a="1"/>
  <c r="U477" i="20" s="1"/>
  <c r="U492" i="20" a="1"/>
  <c r="U492" i="20" s="1"/>
  <c r="U507" i="20" a="1"/>
  <c r="U507" i="20" s="1"/>
  <c r="U522" i="20" a="1"/>
  <c r="U522" i="20" s="1"/>
  <c r="U537" i="20" a="1"/>
  <c r="U537" i="20" s="1"/>
  <c r="U553" i="20" a="1"/>
  <c r="U553" i="20" s="1"/>
  <c r="U568" i="20" a="1"/>
  <c r="U568" i="20" s="1"/>
  <c r="U584" i="20" a="1"/>
  <c r="U584" i="20" s="1"/>
  <c r="U599" i="20" a="1"/>
  <c r="U599" i="20" s="1"/>
  <c r="U613" i="20" a="1"/>
  <c r="U613" i="20" s="1"/>
  <c r="U628" i="20" a="1"/>
  <c r="U628" i="20" s="1"/>
  <c r="U644" i="20" a="1"/>
  <c r="U644" i="20" s="1"/>
  <c r="U660" i="20" a="1"/>
  <c r="U660" i="20" s="1"/>
  <c r="U676" i="20" a="1"/>
  <c r="U676" i="20" s="1"/>
  <c r="U690" i="20" a="1"/>
  <c r="U690" i="20" s="1"/>
  <c r="U704" i="20" a="1"/>
  <c r="U704" i="20" s="1"/>
  <c r="U718" i="20" a="1"/>
  <c r="U718" i="20" s="1"/>
  <c r="U3" i="20" a="1"/>
  <c r="U3" i="20" s="1"/>
  <c r="U17" i="20" a="1"/>
  <c r="U17" i="20" s="1"/>
  <c r="U31" i="20" a="1"/>
  <c r="U31" i="20" s="1"/>
  <c r="U45" i="20" a="1"/>
  <c r="U45" i="20" s="1"/>
  <c r="U61" i="20" a="1"/>
  <c r="U61" i="20" s="1"/>
  <c r="U75" i="20" a="1"/>
  <c r="U75" i="20" s="1"/>
  <c r="U90" i="20" a="1"/>
  <c r="U90" i="20" s="1"/>
  <c r="U104" i="20" a="1"/>
  <c r="U104" i="20" s="1"/>
  <c r="U120" i="20" a="1"/>
  <c r="U120" i="20" s="1"/>
  <c r="U135" i="20" a="1"/>
  <c r="U135" i="20" s="1"/>
  <c r="U151" i="20" a="1"/>
  <c r="U151" i="20" s="1"/>
  <c r="U167" i="20" a="1"/>
  <c r="U167" i="20" s="1"/>
  <c r="U183" i="20" a="1"/>
  <c r="U183" i="20" s="1"/>
  <c r="U199" i="20" a="1"/>
  <c r="U199" i="20" s="1"/>
  <c r="U214" i="20" a="1"/>
  <c r="U214" i="20" s="1"/>
  <c r="U228" i="20" a="1"/>
  <c r="U228" i="20" s="1"/>
  <c r="U259" i="20" a="1"/>
  <c r="U259" i="20" s="1"/>
  <c r="U275" i="20" a="1"/>
  <c r="U275" i="20" s="1"/>
  <c r="U291" i="20" a="1"/>
  <c r="U291" i="20" s="1"/>
  <c r="U306" i="20" a="1"/>
  <c r="U306" i="20" s="1"/>
  <c r="U322" i="20" a="1"/>
  <c r="U322" i="20" s="1"/>
  <c r="U338" i="20" a="1"/>
  <c r="U338" i="20" s="1"/>
  <c r="U353" i="20" a="1"/>
  <c r="U353" i="20" s="1"/>
  <c r="U369" i="20" a="1"/>
  <c r="U369" i="20" s="1"/>
  <c r="U385" i="20" a="1"/>
  <c r="U385" i="20" s="1"/>
  <c r="U399" i="20" a="1"/>
  <c r="U399" i="20" s="1"/>
  <c r="U415" i="20" a="1"/>
  <c r="U415" i="20" s="1"/>
  <c r="U431" i="20" a="1"/>
  <c r="U431" i="20" s="1"/>
  <c r="U447" i="20" a="1"/>
  <c r="U447" i="20" s="1"/>
  <c r="U462" i="20" a="1"/>
  <c r="U462" i="20" s="1"/>
  <c r="U478" i="20" a="1"/>
  <c r="U478" i="20" s="1"/>
  <c r="U493" i="20" a="1"/>
  <c r="U493" i="20" s="1"/>
  <c r="U523" i="20" a="1"/>
  <c r="U523" i="20" s="1"/>
  <c r="U538" i="20" a="1"/>
  <c r="U538" i="20" s="1"/>
  <c r="U554" i="20" a="1"/>
  <c r="U554" i="20" s="1"/>
  <c r="U569" i="20" a="1"/>
  <c r="U569" i="20" s="1"/>
  <c r="U585" i="20" a="1"/>
  <c r="U585" i="20" s="1"/>
  <c r="U600" i="20" a="1"/>
  <c r="U600" i="20" s="1"/>
  <c r="U614" i="20" a="1"/>
  <c r="U614" i="20" s="1"/>
  <c r="U629" i="20" a="1"/>
  <c r="U629" i="20" s="1"/>
  <c r="U645" i="20" a="1"/>
  <c r="U645" i="20" s="1"/>
  <c r="U661" i="20" a="1"/>
  <c r="U661" i="20" s="1"/>
  <c r="U677" i="20" a="1"/>
  <c r="U677" i="20" s="1"/>
  <c r="U691" i="20" a="1"/>
  <c r="U691" i="20" s="1"/>
  <c r="U705" i="20" a="1"/>
  <c r="U705" i="20" s="1"/>
  <c r="U719" i="20" a="1"/>
  <c r="U719" i="20" s="1"/>
  <c r="U18" i="20" a="1"/>
  <c r="U18" i="20" s="1"/>
  <c r="U32" i="20" a="1"/>
  <c r="U32" i="20" s="1"/>
  <c r="U46" i="20" a="1"/>
  <c r="U46" i="20" s="1"/>
  <c r="U62" i="20" a="1"/>
  <c r="U62" i="20" s="1"/>
  <c r="U91" i="20" a="1"/>
  <c r="U91" i="20" s="1"/>
  <c r="U105" i="20" a="1"/>
  <c r="U105" i="20" s="1"/>
  <c r="U121" i="20" a="1"/>
  <c r="U121" i="20" s="1"/>
  <c r="U136" i="20" a="1"/>
  <c r="U136" i="20" s="1"/>
  <c r="U152" i="20" a="1"/>
  <c r="U152" i="20" s="1"/>
  <c r="U168" i="20" a="1"/>
  <c r="U168" i="20" s="1"/>
  <c r="U184" i="20" a="1"/>
  <c r="U184" i="20" s="1"/>
  <c r="U200" i="20" a="1"/>
  <c r="U200" i="20" s="1"/>
  <c r="U215" i="20" a="1"/>
  <c r="U215" i="20" s="1"/>
  <c r="U229" i="20" a="1"/>
  <c r="U229" i="20" s="1"/>
  <c r="U244" i="20" a="1"/>
  <c r="U244" i="20" s="1"/>
  <c r="U260" i="20" a="1"/>
  <c r="U260" i="20" s="1"/>
  <c r="U276" i="20" a="1"/>
  <c r="U276" i="20" s="1"/>
  <c r="U292" i="20" a="1"/>
  <c r="U292" i="20" s="1"/>
  <c r="U307" i="20" a="1"/>
  <c r="U307" i="20" s="1"/>
  <c r="U323" i="20" a="1"/>
  <c r="U323" i="20" s="1"/>
  <c r="U339" i="20" a="1"/>
  <c r="U339" i="20" s="1"/>
  <c r="U354" i="20" a="1"/>
  <c r="U354" i="20" s="1"/>
  <c r="U370" i="20" a="1"/>
  <c r="U370" i="20" s="1"/>
  <c r="U386" i="20" a="1"/>
  <c r="U386" i="20" s="1"/>
  <c r="U400" i="20" a="1"/>
  <c r="U400" i="20" s="1"/>
  <c r="U416" i="20" a="1"/>
  <c r="U416" i="20" s="1"/>
  <c r="U432" i="20" a="1"/>
  <c r="U432" i="20" s="1"/>
  <c r="U448" i="20" a="1"/>
  <c r="U448" i="20" s="1"/>
  <c r="U463" i="20" a="1"/>
  <c r="U463" i="20" s="1"/>
  <c r="U479" i="20" a="1"/>
  <c r="U479" i="20" s="1"/>
  <c r="U494" i="20" a="1"/>
  <c r="U494" i="20" s="1"/>
  <c r="U508" i="20" a="1"/>
  <c r="U508" i="20" s="1"/>
  <c r="U539" i="20" a="1"/>
  <c r="U539" i="20" s="1"/>
  <c r="U555" i="20" a="1"/>
  <c r="U555" i="20" s="1"/>
  <c r="U570" i="20" a="1"/>
  <c r="U570" i="20" s="1"/>
  <c r="U586" i="20" a="1"/>
  <c r="U586" i="20" s="1"/>
  <c r="U601" i="20" a="1"/>
  <c r="U601" i="20" s="1"/>
  <c r="U615" i="20" a="1"/>
  <c r="U615" i="20" s="1"/>
  <c r="U630" i="20" a="1"/>
  <c r="U630" i="20" s="1"/>
  <c r="U646" i="20" a="1"/>
  <c r="U646" i="20" s="1"/>
  <c r="U662" i="20" a="1"/>
  <c r="U662" i="20" s="1"/>
  <c r="U678" i="20" a="1"/>
  <c r="U678" i="20" s="1"/>
  <c r="U692" i="20" a="1"/>
  <c r="U692" i="20" s="1"/>
  <c r="U720" i="20" a="1"/>
  <c r="U720" i="20" s="1"/>
  <c r="U19" i="20" a="1"/>
  <c r="U19" i="20" s="1"/>
  <c r="U33" i="20" a="1"/>
  <c r="U33" i="20" s="1"/>
  <c r="U47" i="20" a="1"/>
  <c r="U47" i="20" s="1"/>
  <c r="U63" i="20" a="1"/>
  <c r="U63" i="20" s="1"/>
  <c r="U76" i="20" a="1"/>
  <c r="U76" i="20" s="1"/>
  <c r="U106" i="20" a="1"/>
  <c r="U106" i="20" s="1"/>
  <c r="U122" i="20" a="1"/>
  <c r="U122" i="20" s="1"/>
  <c r="U137" i="20" a="1"/>
  <c r="U137" i="20" s="1"/>
  <c r="U153" i="20" a="1"/>
  <c r="U153" i="20" s="1"/>
  <c r="U169" i="20" a="1"/>
  <c r="U169" i="20" s="1"/>
  <c r="U185" i="20" a="1"/>
  <c r="U185" i="20" s="1"/>
  <c r="U201" i="20" a="1"/>
  <c r="U201" i="20" s="1"/>
  <c r="U216" i="20" a="1"/>
  <c r="U216" i="20" s="1"/>
  <c r="U230" i="20" a="1"/>
  <c r="U230" i="20" s="1"/>
  <c r="U245" i="20" a="1"/>
  <c r="U245" i="20" s="1"/>
  <c r="U261" i="20" a="1"/>
  <c r="U261" i="20" s="1"/>
  <c r="U277" i="20" a="1"/>
  <c r="U277" i="20" s="1"/>
  <c r="U293" i="20" a="1"/>
  <c r="U293" i="20" s="1"/>
  <c r="U308" i="20" a="1"/>
  <c r="U308" i="20" s="1"/>
  <c r="U324" i="20" a="1"/>
  <c r="U324" i="20" s="1"/>
  <c r="U340" i="20" a="1"/>
  <c r="U340" i="20" s="1"/>
  <c r="U355" i="20" a="1"/>
  <c r="U355" i="20" s="1"/>
  <c r="U371" i="20" a="1"/>
  <c r="U371" i="20" s="1"/>
  <c r="U387" i="20" a="1"/>
  <c r="U387" i="20" s="1"/>
  <c r="U401" i="20" a="1"/>
  <c r="U401" i="20" s="1"/>
  <c r="U417" i="20" a="1"/>
  <c r="U417" i="20" s="1"/>
  <c r="U433" i="20" a="1"/>
  <c r="U433" i="20" s="1"/>
  <c r="U449" i="20" a="1"/>
  <c r="U449" i="20" s="1"/>
  <c r="U464" i="20" a="1"/>
  <c r="U464" i="20" s="1"/>
  <c r="U480" i="20" a="1"/>
  <c r="U480" i="20" s="1"/>
  <c r="U495" i="20" a="1"/>
  <c r="U495" i="20" s="1"/>
  <c r="U509" i="20" a="1"/>
  <c r="U509" i="20" s="1"/>
  <c r="U524" i="20" a="1"/>
  <c r="U524" i="20" s="1"/>
  <c r="U540" i="20" a="1"/>
  <c r="U540" i="20" s="1"/>
  <c r="U571" i="20" a="1"/>
  <c r="U571" i="20" s="1"/>
  <c r="U587" i="20" a="1"/>
  <c r="U587" i="20" s="1"/>
  <c r="U602" i="20" a="1"/>
  <c r="U602" i="20" s="1"/>
  <c r="U616" i="20" a="1"/>
  <c r="U616" i="20" s="1"/>
  <c r="U631" i="20" a="1"/>
  <c r="U631" i="20" s="1"/>
  <c r="U647" i="20" a="1"/>
  <c r="U647" i="20" s="1"/>
  <c r="U663" i="20" a="1"/>
  <c r="U663" i="20" s="1"/>
  <c r="U679" i="20" a="1"/>
  <c r="U679" i="20" s="1"/>
  <c r="U693" i="20" a="1"/>
  <c r="U693" i="20" s="1"/>
  <c r="U706" i="20" a="1"/>
  <c r="U706" i="20" s="1"/>
  <c r="U721" i="20" a="1"/>
  <c r="U721" i="20" s="1"/>
  <c r="U4" i="20" a="1"/>
  <c r="U4" i="20" s="1"/>
  <c r="U20" i="20" a="1"/>
  <c r="U20" i="20" s="1"/>
  <c r="U34" i="20" a="1"/>
  <c r="U34" i="20" s="1"/>
  <c r="U48" i="20" a="1"/>
  <c r="U48" i="20" s="1"/>
  <c r="U64" i="20" a="1"/>
  <c r="U64" i="20" s="1"/>
  <c r="U77" i="20" a="1"/>
  <c r="U77" i="20" s="1"/>
  <c r="U92" i="20" a="1"/>
  <c r="U92" i="20" s="1"/>
  <c r="U107" i="20" a="1"/>
  <c r="U107" i="20" s="1"/>
  <c r="U123" i="20" a="1"/>
  <c r="U123" i="20" s="1"/>
  <c r="U138" i="20" a="1"/>
  <c r="U138" i="20" s="1"/>
  <c r="U154" i="20" a="1"/>
  <c r="U154" i="20" s="1"/>
  <c r="U170" i="20" a="1"/>
  <c r="U170" i="20" s="1"/>
  <c r="U186" i="20" a="1"/>
  <c r="U186" i="20" s="1"/>
  <c r="U202" i="20" a="1"/>
  <c r="U202" i="20" s="1"/>
  <c r="U217" i="20" a="1"/>
  <c r="U217" i="20" s="1"/>
  <c r="U231" i="20" a="1"/>
  <c r="U231" i="20" s="1"/>
  <c r="U246" i="20" a="1"/>
  <c r="U246" i="20" s="1"/>
  <c r="U262" i="20" a="1"/>
  <c r="U262" i="20" s="1"/>
  <c r="U278" i="20" a="1"/>
  <c r="U278" i="20" s="1"/>
  <c r="U294" i="20" a="1"/>
  <c r="U294" i="20" s="1"/>
  <c r="U309" i="20" a="1"/>
  <c r="U309" i="20" s="1"/>
  <c r="U325" i="20" a="1"/>
  <c r="U325" i="20" s="1"/>
  <c r="U341" i="20" a="1"/>
  <c r="U341" i="20" s="1"/>
  <c r="U356" i="20" a="1"/>
  <c r="U356" i="20" s="1"/>
  <c r="U372" i="20" a="1"/>
  <c r="U372" i="20" s="1"/>
  <c r="U402" i="20" a="1"/>
  <c r="U402" i="20" s="1"/>
  <c r="U418" i="20" a="1"/>
  <c r="U418" i="20" s="1"/>
  <c r="U434" i="20" a="1"/>
  <c r="U434" i="20" s="1"/>
  <c r="U450" i="20" a="1"/>
  <c r="U450" i="20" s="1"/>
  <c r="U465" i="20" a="1"/>
  <c r="U465" i="20" s="1"/>
  <c r="U481" i="20" a="1"/>
  <c r="U481" i="20" s="1"/>
  <c r="U496" i="20" a="1"/>
  <c r="U496" i="20" s="1"/>
  <c r="U510" i="20" a="1"/>
  <c r="U510" i="20" s="1"/>
  <c r="U525" i="20" a="1"/>
  <c r="U525" i="20" s="1"/>
  <c r="U541" i="20" a="1"/>
  <c r="U541" i="20" s="1"/>
  <c r="U556" i="20" a="1"/>
  <c r="U556" i="20" s="1"/>
  <c r="U572" i="20" a="1"/>
  <c r="U572" i="20" s="1"/>
  <c r="U603" i="20" a="1"/>
  <c r="U603" i="20" s="1"/>
  <c r="U617" i="20" a="1"/>
  <c r="U617" i="20" s="1"/>
  <c r="U632" i="20" a="1"/>
  <c r="U632" i="20" s="1"/>
  <c r="U648" i="20" a="1"/>
  <c r="U648" i="20" s="1"/>
  <c r="U664" i="20" a="1"/>
  <c r="U664" i="20" s="1"/>
  <c r="U680" i="20" a="1"/>
  <c r="U680" i="20" s="1"/>
  <c r="U694" i="20" a="1"/>
  <c r="U694" i="20" s="1"/>
  <c r="U707" i="20" a="1"/>
  <c r="U707" i="20" s="1"/>
  <c r="U722" i="20" a="1"/>
  <c r="U722" i="20" s="1"/>
  <c r="U5" i="20" a="1"/>
  <c r="U5" i="20" s="1"/>
  <c r="U21" i="20" a="1"/>
  <c r="U21" i="20" s="1"/>
  <c r="U35" i="20" a="1"/>
  <c r="U35" i="20" s="1"/>
  <c r="U49" i="20" a="1"/>
  <c r="U49" i="20" s="1"/>
  <c r="U65" i="20" a="1"/>
  <c r="U65" i="20" s="1"/>
  <c r="U78" i="20" a="1"/>
  <c r="U78" i="20" s="1"/>
  <c r="U93" i="20" a="1"/>
  <c r="U93" i="20" s="1"/>
  <c r="U108" i="20" a="1"/>
  <c r="U108" i="20" s="1"/>
  <c r="U124" i="20" a="1"/>
  <c r="U124" i="20" s="1"/>
  <c r="U139" i="20" a="1"/>
  <c r="U139" i="20" s="1"/>
  <c r="U155" i="20" a="1"/>
  <c r="U155" i="20" s="1"/>
  <c r="U171" i="20" a="1"/>
  <c r="U171" i="20" s="1"/>
  <c r="U187" i="20" a="1"/>
  <c r="U187" i="20" s="1"/>
  <c r="U203" i="20" a="1"/>
  <c r="U203" i="20" s="1"/>
  <c r="U218" i="20" a="1"/>
  <c r="U218" i="20" s="1"/>
  <c r="U232" i="20" a="1"/>
  <c r="U232" i="20" s="1"/>
  <c r="U247" i="20" a="1"/>
  <c r="U247" i="20" s="1"/>
  <c r="U263" i="20" a="1"/>
  <c r="U263" i="20" s="1"/>
  <c r="U279" i="20" a="1"/>
  <c r="U279" i="20" s="1"/>
  <c r="U295" i="20" a="1"/>
  <c r="U295" i="20" s="1"/>
  <c r="U310" i="20" a="1"/>
  <c r="U310" i="20" s="1"/>
  <c r="U326" i="20" a="1"/>
  <c r="U326" i="20" s="1"/>
  <c r="U342" i="20" a="1"/>
  <c r="U342" i="20" s="1"/>
  <c r="U357" i="20" a="1"/>
  <c r="U357" i="20" s="1"/>
  <c r="U373" i="20" a="1"/>
  <c r="U373" i="20" s="1"/>
  <c r="U388" i="20" a="1"/>
  <c r="U388" i="20" s="1"/>
  <c r="U403" i="20" a="1"/>
  <c r="U403" i="20" s="1"/>
  <c r="U419" i="20" a="1"/>
  <c r="U419" i="20" s="1"/>
  <c r="U435" i="20" a="1"/>
  <c r="U435" i="20" s="1"/>
  <c r="U451" i="20" a="1"/>
  <c r="U451" i="20" s="1"/>
  <c r="U466" i="20" a="1"/>
  <c r="U466" i="20" s="1"/>
  <c r="U482" i="20" a="1"/>
  <c r="U482" i="20" s="1"/>
  <c r="U497" i="20" a="1"/>
  <c r="U497" i="20" s="1"/>
  <c r="U511" i="20" a="1"/>
  <c r="U511" i="20" s="1"/>
  <c r="U526" i="20" a="1"/>
  <c r="U526" i="20" s="1"/>
  <c r="U542" i="20" a="1"/>
  <c r="U542" i="20" s="1"/>
  <c r="U557" i="20" a="1"/>
  <c r="U557" i="20" s="1"/>
  <c r="U573" i="20" a="1"/>
  <c r="U573" i="20" s="1"/>
  <c r="U588" i="20" a="1"/>
  <c r="U588" i="20" s="1"/>
  <c r="U618" i="20" a="1"/>
  <c r="U618" i="20" s="1"/>
  <c r="U633" i="20" a="1"/>
  <c r="U633" i="20" s="1"/>
  <c r="U649" i="20" a="1"/>
  <c r="U649" i="20" s="1"/>
  <c r="U665" i="20" a="1"/>
  <c r="U665" i="20" s="1"/>
  <c r="U681" i="20" a="1"/>
  <c r="U681" i="20" s="1"/>
  <c r="U695" i="20" a="1"/>
  <c r="U695" i="20" s="1"/>
  <c r="U708" i="20" a="1"/>
  <c r="U708" i="20" s="1"/>
  <c r="U723" i="20" a="1"/>
  <c r="U723" i="20" s="1"/>
  <c r="U6" i="20" a="1"/>
  <c r="U6" i="20" s="1"/>
  <c r="U22" i="20" a="1"/>
  <c r="U22" i="20" s="1"/>
  <c r="U50" i="20" a="1"/>
  <c r="U50" i="20" s="1"/>
  <c r="U66" i="20" a="1"/>
  <c r="U66" i="20" s="1"/>
  <c r="U79" i="20" a="1"/>
  <c r="U79" i="20" s="1"/>
  <c r="U94" i="20" a="1"/>
  <c r="U94" i="20" s="1"/>
  <c r="U109" i="20" a="1"/>
  <c r="U109" i="20" s="1"/>
  <c r="U125" i="20" a="1"/>
  <c r="U125" i="20" s="1"/>
  <c r="U140" i="20" a="1"/>
  <c r="U140" i="20" s="1"/>
  <c r="U156" i="20" a="1"/>
  <c r="U156" i="20" s="1"/>
  <c r="U172" i="20" a="1"/>
  <c r="U172" i="20" s="1"/>
  <c r="U188" i="20" a="1"/>
  <c r="U188" i="20" s="1"/>
  <c r="U219" i="20" a="1"/>
  <c r="U219" i="20" s="1"/>
  <c r="U233" i="20" a="1"/>
  <c r="U233" i="20" s="1"/>
  <c r="U248" i="20" a="1"/>
  <c r="U248" i="20" s="1"/>
  <c r="U264" i="20" a="1"/>
  <c r="U264" i="20" s="1"/>
  <c r="U280" i="20" a="1"/>
  <c r="U280" i="20" s="1"/>
  <c r="U296" i="20" a="1"/>
  <c r="U296" i="20" s="1"/>
  <c r="U311" i="20" a="1"/>
  <c r="U311" i="20" s="1"/>
  <c r="U327" i="20" a="1"/>
  <c r="U327" i="20" s="1"/>
  <c r="U343" i="20" a="1"/>
  <c r="U343" i="20" s="1"/>
  <c r="U358" i="20" a="1"/>
  <c r="U358" i="20" s="1"/>
  <c r="U374" i="20" a="1"/>
  <c r="U374" i="20" s="1"/>
  <c r="U389" i="20" a="1"/>
  <c r="U389" i="20" s="1"/>
  <c r="U404" i="20" a="1"/>
  <c r="U404" i="20" s="1"/>
  <c r="U420" i="20" a="1"/>
  <c r="U420" i="20" s="1"/>
  <c r="U436" i="20" a="1"/>
  <c r="U436" i="20" s="1"/>
  <c r="U467" i="20" a="1"/>
  <c r="U467" i="20" s="1"/>
  <c r="U483" i="20" a="1"/>
  <c r="U483" i="20" s="1"/>
  <c r="U498" i="20" a="1"/>
  <c r="U498" i="20" s="1"/>
  <c r="U512" i="20" a="1"/>
  <c r="U512" i="20" s="1"/>
  <c r="U527" i="20" a="1"/>
  <c r="U527" i="20" s="1"/>
  <c r="U543" i="20" a="1"/>
  <c r="U543" i="20" s="1"/>
  <c r="U558" i="20" a="1"/>
  <c r="U558" i="20" s="1"/>
  <c r="U574" i="20" a="1"/>
  <c r="U574" i="20" s="1"/>
  <c r="U589" i="20" a="1"/>
  <c r="U589" i="20" s="1"/>
  <c r="U604" i="20" a="1"/>
  <c r="U604" i="20" s="1"/>
  <c r="U619" i="20" a="1"/>
  <c r="U619" i="20" s="1"/>
  <c r="U634" i="20" a="1"/>
  <c r="U634" i="20" s="1"/>
  <c r="U650" i="20" a="1"/>
  <c r="U650" i="20" s="1"/>
  <c r="U666" i="20" a="1"/>
  <c r="U666" i="20" s="1"/>
  <c r="U682" i="20" a="1"/>
  <c r="U682" i="20" s="1"/>
  <c r="U696" i="20" a="1"/>
  <c r="U696" i="20" s="1"/>
  <c r="U724" i="20" a="1"/>
  <c r="U724" i="20" s="1"/>
  <c r="U7" i="20" a="1"/>
  <c r="U7" i="20" s="1"/>
  <c r="U23" i="20" a="1"/>
  <c r="U23" i="20" s="1"/>
  <c r="U36" i="20" a="1"/>
  <c r="U36" i="20" s="1"/>
  <c r="U51" i="20" a="1"/>
  <c r="U51" i="20" s="1"/>
  <c r="U67" i="20" a="1"/>
  <c r="U67" i="20" s="1"/>
  <c r="U80" i="20" a="1"/>
  <c r="U80" i="20" s="1"/>
  <c r="U95" i="20" a="1"/>
  <c r="U95" i="20" s="1"/>
  <c r="U110" i="20" a="1"/>
  <c r="U110" i="20" s="1"/>
  <c r="U126" i="20" a="1"/>
  <c r="U126" i="20" s="1"/>
  <c r="U141" i="20" a="1"/>
  <c r="U141" i="20" s="1"/>
  <c r="U157" i="20" a="1"/>
  <c r="U157" i="20" s="1"/>
  <c r="U173" i="20" a="1"/>
  <c r="U173" i="20" s="1"/>
  <c r="U189" i="20" a="1"/>
  <c r="U189" i="20" s="1"/>
  <c r="U204" i="20" a="1"/>
  <c r="U204" i="20" s="1"/>
  <c r="U234" i="20" a="1"/>
  <c r="U234" i="20" s="1"/>
  <c r="U249" i="20" a="1"/>
  <c r="U249" i="20" s="1"/>
  <c r="U265" i="20" a="1"/>
  <c r="U265" i="20" s="1"/>
  <c r="U281" i="20" a="1"/>
  <c r="U281" i="20" s="1"/>
  <c r="U297" i="20" a="1"/>
  <c r="U297" i="20" s="1"/>
  <c r="U312" i="20" a="1"/>
  <c r="U312" i="20" s="1"/>
  <c r="U328" i="20" a="1"/>
  <c r="U328" i="20" s="1"/>
  <c r="U344" i="20" a="1"/>
  <c r="U344" i="20" s="1"/>
  <c r="U359" i="20" a="1"/>
  <c r="U359" i="20" s="1"/>
  <c r="U375" i="20" a="1"/>
  <c r="U375" i="20" s="1"/>
  <c r="U390" i="20" a="1"/>
  <c r="U390" i="20" s="1"/>
  <c r="U405" i="20" a="1"/>
  <c r="U405" i="20" s="1"/>
  <c r="U421" i="20" a="1"/>
  <c r="U421" i="20" s="1"/>
  <c r="U437" i="20" a="1"/>
  <c r="U437" i="20" s="1"/>
  <c r="U452" i="20" a="1"/>
  <c r="U452" i="20" s="1"/>
  <c r="U468" i="20" a="1"/>
  <c r="U468" i="20" s="1"/>
  <c r="U484" i="20" a="1"/>
  <c r="U484" i="20" s="1"/>
  <c r="U499" i="20" a="1"/>
  <c r="U499" i="20" s="1"/>
  <c r="U513" i="20" a="1"/>
  <c r="U513" i="20" s="1"/>
  <c r="U528" i="20" a="1"/>
  <c r="U528" i="20" s="1"/>
  <c r="U544" i="20" a="1"/>
  <c r="U544" i="20" s="1"/>
  <c r="U559" i="20" a="1"/>
  <c r="U559" i="20" s="1"/>
  <c r="U575" i="20" a="1"/>
  <c r="U575" i="20" s="1"/>
  <c r="U590" i="20" a="1"/>
  <c r="U590" i="20" s="1"/>
  <c r="U605" i="20" a="1"/>
  <c r="U605" i="20" s="1"/>
  <c r="U620" i="20" a="1"/>
  <c r="U620" i="20" s="1"/>
  <c r="U635" i="20" a="1"/>
  <c r="U635" i="20" s="1"/>
  <c r="U651" i="20" a="1"/>
  <c r="U651" i="20" s="1"/>
  <c r="U667" i="20" a="1"/>
  <c r="U667" i="20" s="1"/>
  <c r="U683" i="20" a="1"/>
  <c r="U683" i="20" s="1"/>
  <c r="U697" i="20" a="1"/>
  <c r="U697" i="20" s="1"/>
  <c r="U709" i="20" a="1"/>
  <c r="U709" i="20" s="1"/>
  <c r="U725" i="20" a="1"/>
  <c r="U725" i="20" s="1"/>
  <c r="U8" i="20" a="1"/>
  <c r="U8" i="20" s="1"/>
  <c r="U24" i="20" a="1"/>
  <c r="U24" i="20" s="1"/>
  <c r="U37" i="20" a="1"/>
  <c r="U37" i="20" s="1"/>
  <c r="U52" i="20" a="1"/>
  <c r="U52" i="20" s="1"/>
  <c r="U81" i="20" a="1"/>
  <c r="U81" i="20" s="1"/>
  <c r="U96" i="20" a="1"/>
  <c r="U96" i="20" s="1"/>
  <c r="U111" i="20" a="1"/>
  <c r="U111" i="20" s="1"/>
  <c r="U127" i="20" a="1"/>
  <c r="U127" i="20" s="1"/>
  <c r="U142" i="20" a="1"/>
  <c r="U142" i="20" s="1"/>
  <c r="U158" i="20" a="1"/>
  <c r="U158" i="20" s="1"/>
  <c r="U174" i="20" a="1"/>
  <c r="U174" i="20" s="1"/>
  <c r="U190" i="20" a="1"/>
  <c r="U190" i="20" s="1"/>
  <c r="U205" i="20" a="1"/>
  <c r="U205" i="20" s="1"/>
  <c r="U220" i="20" a="1"/>
  <c r="U220" i="20" s="1"/>
  <c r="U235" i="20" a="1"/>
  <c r="U235" i="20" s="1"/>
  <c r="U250" i="20" a="1"/>
  <c r="U250" i="20" s="1"/>
  <c r="U266" i="20" a="1"/>
  <c r="U266" i="20" s="1"/>
  <c r="U282" i="20" a="1"/>
  <c r="U282" i="20" s="1"/>
  <c r="U298" i="20" a="1"/>
  <c r="U298" i="20" s="1"/>
  <c r="U313" i="20" a="1"/>
  <c r="U313" i="20" s="1"/>
  <c r="U329" i="20" a="1"/>
  <c r="U329" i="20" s="1"/>
  <c r="U345" i="20" a="1"/>
  <c r="U345" i="20" s="1"/>
  <c r="U360" i="20" a="1"/>
  <c r="U360" i="20" s="1"/>
  <c r="U376" i="20" a="1"/>
  <c r="U376" i="20" s="1"/>
  <c r="U391" i="20" a="1"/>
  <c r="U391" i="20" s="1"/>
  <c r="U406" i="20" a="1"/>
  <c r="U406" i="20" s="1"/>
  <c r="U422" i="20" a="1"/>
  <c r="U422" i="20" s="1"/>
  <c r="U438" i="20" a="1"/>
  <c r="U438" i="20" s="1"/>
  <c r="U453" i="20" a="1"/>
  <c r="U453" i="20" s="1"/>
  <c r="U469" i="20" a="1"/>
  <c r="U469" i="20" s="1"/>
  <c r="U485" i="20" a="1"/>
  <c r="U485" i="20" s="1"/>
  <c r="U514" i="20" a="1"/>
  <c r="U514" i="20" s="1"/>
  <c r="U529" i="20" a="1"/>
  <c r="U529" i="20" s="1"/>
  <c r="U545" i="20" a="1"/>
  <c r="U545" i="20" s="1"/>
  <c r="U560" i="20" a="1"/>
  <c r="U560" i="20" s="1"/>
  <c r="U576" i="20" a="1"/>
  <c r="U576" i="20" s="1"/>
  <c r="U591" i="20" a="1"/>
  <c r="U591" i="20" s="1"/>
  <c r="U606" i="20" a="1"/>
  <c r="U606" i="20" s="1"/>
  <c r="U621" i="20" a="1"/>
  <c r="U621" i="20" s="1"/>
  <c r="U636" i="20" a="1"/>
  <c r="U636" i="20" s="1"/>
  <c r="U652" i="20" a="1"/>
  <c r="U652" i="20" s="1"/>
  <c r="U668" i="20" a="1"/>
  <c r="U668" i="20" s="1"/>
  <c r="U710" i="20" a="1"/>
  <c r="U710" i="20" s="1"/>
  <c r="U726" i="20" a="1"/>
  <c r="U726" i="20" s="1"/>
  <c r="U9" i="20" a="1"/>
  <c r="U9" i="20" s="1"/>
  <c r="U25" i="20" a="1"/>
  <c r="U25" i="20" s="1"/>
  <c r="U38" i="20" a="1"/>
  <c r="U38" i="20" s="1"/>
  <c r="U53" i="20" a="1"/>
  <c r="U53" i="20" s="1"/>
  <c r="U68" i="20" a="1"/>
  <c r="U68" i="20" s="1"/>
  <c r="U82" i="20" a="1"/>
  <c r="U82" i="20" s="1"/>
  <c r="U97" i="20" a="1"/>
  <c r="U97" i="20" s="1"/>
  <c r="U112" i="20" a="1"/>
  <c r="U112" i="20" s="1"/>
  <c r="U128" i="20" a="1"/>
  <c r="U128" i="20" s="1"/>
  <c r="U143" i="20" a="1"/>
  <c r="U143" i="20" s="1"/>
  <c r="U159" i="20" a="1"/>
  <c r="U159" i="20" s="1"/>
  <c r="U175" i="20" a="1"/>
  <c r="U175" i="20" s="1"/>
  <c r="U191" i="20" a="1"/>
  <c r="U191" i="20" s="1"/>
  <c r="U206" i="20" a="1"/>
  <c r="U206" i="20" s="1"/>
  <c r="U221" i="20" a="1"/>
  <c r="U221" i="20" s="1"/>
  <c r="U236" i="20" a="1"/>
  <c r="U236" i="20" s="1"/>
  <c r="U251" i="20" a="1"/>
  <c r="U251" i="20" s="1"/>
  <c r="U267" i="20" a="1"/>
  <c r="U267" i="20" s="1"/>
  <c r="U283" i="20" a="1"/>
  <c r="U283" i="20" s="1"/>
  <c r="U299" i="20" a="1"/>
  <c r="U299" i="20" s="1"/>
  <c r="U314" i="20" a="1"/>
  <c r="U314" i="20" s="1"/>
  <c r="U330" i="20" a="1"/>
  <c r="U330" i="20" s="1"/>
  <c r="U346" i="20" a="1"/>
  <c r="U346" i="20" s="1"/>
  <c r="U361" i="20" a="1"/>
  <c r="U361" i="20" s="1"/>
  <c r="U377" i="20" a="1"/>
  <c r="U377" i="20" s="1"/>
  <c r="U392" i="20" a="1"/>
  <c r="U392" i="20" s="1"/>
  <c r="U407" i="20" a="1"/>
  <c r="U407" i="20" s="1"/>
  <c r="U423" i="20" a="1"/>
  <c r="U423" i="20" s="1"/>
  <c r="U439" i="20" a="1"/>
  <c r="U439" i="20" s="1"/>
  <c r="U454" i="20" a="1"/>
  <c r="U454" i="20" s="1"/>
  <c r="U470" i="20" a="1"/>
  <c r="U470" i="20" s="1"/>
  <c r="U486" i="20" a="1"/>
  <c r="U486" i="20" s="1"/>
  <c r="U500" i="20" a="1"/>
  <c r="U500" i="20" s="1"/>
  <c r="U515" i="20" a="1"/>
  <c r="U515" i="20" s="1"/>
  <c r="U530" i="20" a="1"/>
  <c r="U530" i="20" s="1"/>
  <c r="U546" i="20" a="1"/>
  <c r="U546" i="20" s="1"/>
  <c r="U561" i="20" a="1"/>
  <c r="U561" i="20" s="1"/>
  <c r="U577" i="20" a="1"/>
  <c r="U577" i="20" s="1"/>
  <c r="U592" i="20" a="1"/>
  <c r="U592" i="20" s="1"/>
  <c r="U607" i="20" a="1"/>
  <c r="U607" i="20" s="1"/>
  <c r="U622" i="20" a="1"/>
  <c r="U622" i="20" s="1"/>
  <c r="U637" i="20" a="1"/>
  <c r="U637" i="20" s="1"/>
  <c r="U653" i="20" a="1"/>
  <c r="U653" i="20" s="1"/>
  <c r="U669" i="20" a="1"/>
  <c r="U669" i="20" s="1"/>
  <c r="U684" i="20" a="1"/>
  <c r="U684" i="20" s="1"/>
  <c r="U698" i="20" a="1"/>
  <c r="U698" i="20" s="1"/>
  <c r="U711" i="20" a="1"/>
  <c r="U711" i="20" s="1"/>
  <c r="U727" i="20" a="1"/>
  <c r="U727" i="20" s="1"/>
  <c r="S726" i="20" a="1"/>
  <c r="S726" i="20" s="1"/>
  <c r="S712" i="20" a="1"/>
  <c r="S712" i="20" s="1"/>
  <c r="S697" i="20" a="1"/>
  <c r="S697" i="20" s="1"/>
  <c r="S670" i="20" a="1"/>
  <c r="S670" i="20" s="1"/>
  <c r="S654" i="20" a="1"/>
  <c r="S654" i="20" s="1"/>
  <c r="S638" i="20" a="1"/>
  <c r="S638" i="20" s="1"/>
  <c r="S623" i="20" a="1"/>
  <c r="S623" i="20" s="1"/>
  <c r="S608" i="20" a="1"/>
  <c r="S608" i="20" s="1"/>
  <c r="S592" i="20" a="1"/>
  <c r="S592" i="20" s="1"/>
  <c r="S576" i="20" a="1"/>
  <c r="S576" i="20" s="1"/>
  <c r="S533" i="20" a="1"/>
  <c r="S533" i="20" s="1"/>
  <c r="S409" i="20" a="1"/>
  <c r="S409" i="20" s="1"/>
  <c r="S283" i="20" a="1"/>
  <c r="S283" i="20" s="1"/>
  <c r="U531" i="20" a="1"/>
  <c r="U531" i="20" s="1"/>
  <c r="U284" i="20" a="1"/>
  <c r="U284" i="20" s="1"/>
  <c r="U39" i="20" a="1"/>
  <c r="U39" i="20" s="1"/>
  <c r="S725" i="20" a="1"/>
  <c r="S725" i="20" s="1"/>
  <c r="S711" i="20" a="1"/>
  <c r="S711" i="20" s="1"/>
  <c r="S696" i="20" a="1"/>
  <c r="S696" i="20" s="1"/>
  <c r="S684" i="20" a="1"/>
  <c r="S684" i="20" s="1"/>
  <c r="S669" i="20" a="1"/>
  <c r="S669" i="20" s="1"/>
  <c r="S653" i="20" a="1"/>
  <c r="S653" i="20" s="1"/>
  <c r="S637" i="20" a="1"/>
  <c r="S637" i="20" s="1"/>
  <c r="S622" i="20" a="1"/>
  <c r="S622" i="20" s="1"/>
  <c r="S607" i="20" a="1"/>
  <c r="S607" i="20" s="1"/>
  <c r="S591" i="20" a="1"/>
  <c r="S591" i="20" s="1"/>
  <c r="S575" i="20" a="1"/>
  <c r="S575" i="20" s="1"/>
  <c r="S523" i="20" a="1"/>
  <c r="S523" i="20" s="1"/>
  <c r="S398" i="20" a="1"/>
  <c r="S398" i="20" s="1"/>
  <c r="S272" i="20" a="1"/>
  <c r="S272" i="20" s="1"/>
  <c r="S27" i="20" a="1"/>
  <c r="S27" i="20" s="1"/>
  <c r="U516" i="20" a="1"/>
  <c r="U516" i="20" s="1"/>
  <c r="U268" i="20" a="1"/>
  <c r="U268" i="20" s="1"/>
  <c r="U26" i="20" a="1"/>
  <c r="U26" i="20" s="1"/>
  <c r="S724" i="20" a="1"/>
  <c r="S724" i="20" s="1"/>
  <c r="S710" i="20" a="1"/>
  <c r="S710" i="20" s="1"/>
  <c r="S695" i="20" a="1"/>
  <c r="S695" i="20" s="1"/>
  <c r="S683" i="20" a="1"/>
  <c r="S683" i="20" s="1"/>
  <c r="S668" i="20" a="1"/>
  <c r="S668" i="20" s="1"/>
  <c r="S652" i="20" a="1"/>
  <c r="S652" i="20" s="1"/>
  <c r="S636" i="20" a="1"/>
  <c r="S636" i="20" s="1"/>
  <c r="S621" i="20" a="1"/>
  <c r="S621" i="20" s="1"/>
  <c r="S606" i="20" a="1"/>
  <c r="S606" i="20" s="1"/>
  <c r="S590" i="20" a="1"/>
  <c r="S590" i="20" s="1"/>
  <c r="S574" i="20" a="1"/>
  <c r="S574" i="20" s="1"/>
  <c r="S518" i="20" a="1"/>
  <c r="S518" i="20" s="1"/>
  <c r="S393" i="20" a="1"/>
  <c r="S393" i="20" s="1"/>
  <c r="S256" i="20" a="1"/>
  <c r="S256" i="20" s="1"/>
  <c r="S13" i="20" a="1"/>
  <c r="S13" i="20" s="1"/>
  <c r="U501" i="20" a="1"/>
  <c r="U501" i="20" s="1"/>
  <c r="U252" i="20" a="1"/>
  <c r="U252" i="20" s="1"/>
  <c r="U10" i="20" a="1"/>
  <c r="U10" i="20" s="1"/>
  <c r="S723" i="20" a="1"/>
  <c r="S723" i="20" s="1"/>
  <c r="S709" i="20" a="1"/>
  <c r="S709" i="20" s="1"/>
  <c r="S682" i="20" a="1"/>
  <c r="S682" i="20" s="1"/>
  <c r="S667" i="20" a="1"/>
  <c r="S667" i="20" s="1"/>
  <c r="S651" i="20" a="1"/>
  <c r="S651" i="20" s="1"/>
  <c r="S635" i="20" a="1"/>
  <c r="S635" i="20" s="1"/>
  <c r="S620" i="20" a="1"/>
  <c r="S620" i="20" s="1"/>
  <c r="S605" i="20" a="1"/>
  <c r="S605" i="20" s="1"/>
  <c r="S589" i="20" a="1"/>
  <c r="S589" i="20" s="1"/>
  <c r="S573" i="20" a="1"/>
  <c r="S573" i="20" s="1"/>
  <c r="S507" i="20" a="1"/>
  <c r="S507" i="20" s="1"/>
  <c r="S382" i="20" a="1"/>
  <c r="S382" i="20" s="1"/>
  <c r="S241" i="20" a="1"/>
  <c r="S241" i="20" s="1"/>
  <c r="U728" i="20" a="1"/>
  <c r="U728" i="20" s="1"/>
  <c r="U487" i="20" a="1"/>
  <c r="U487" i="20" s="1"/>
  <c r="U237" i="20" a="1"/>
  <c r="U237" i="20" s="1"/>
  <c r="S722" i="20" a="1"/>
  <c r="S722" i="20" s="1"/>
  <c r="S708" i="20" a="1"/>
  <c r="S708" i="20" s="1"/>
  <c r="S694" i="20" a="1"/>
  <c r="S694" i="20" s="1"/>
  <c r="S681" i="20" a="1"/>
  <c r="S681" i="20" s="1"/>
  <c r="S666" i="20" a="1"/>
  <c r="S666" i="20" s="1"/>
  <c r="S650" i="20" a="1"/>
  <c r="S650" i="20" s="1"/>
  <c r="S634" i="20" a="1"/>
  <c r="S634" i="20" s="1"/>
  <c r="S619" i="20" a="1"/>
  <c r="S619" i="20" s="1"/>
  <c r="S604" i="20" a="1"/>
  <c r="S604" i="20" s="1"/>
  <c r="S588" i="20" a="1"/>
  <c r="S588" i="20" s="1"/>
  <c r="S572" i="20" a="1"/>
  <c r="S572" i="20" s="1"/>
  <c r="S502" i="20" a="1"/>
  <c r="S502" i="20" s="1"/>
  <c r="S378" i="20" a="1"/>
  <c r="S378" i="20" s="1"/>
  <c r="S227" i="20" a="1"/>
  <c r="S227" i="20" s="1"/>
  <c r="U712" i="20" a="1"/>
  <c r="U712" i="20" s="1"/>
  <c r="U471" i="20" a="1"/>
  <c r="U471" i="20" s="1"/>
  <c r="U222" i="20" a="1"/>
  <c r="U222" i="20" s="1"/>
  <c r="S721" i="20" a="1"/>
  <c r="S721" i="20" s="1"/>
  <c r="S707" i="20" a="1"/>
  <c r="S707" i="20" s="1"/>
  <c r="S693" i="20" a="1"/>
  <c r="S693" i="20" s="1"/>
  <c r="S680" i="20" a="1"/>
  <c r="S680" i="20" s="1"/>
  <c r="S665" i="20" a="1"/>
  <c r="S665" i="20" s="1"/>
  <c r="S649" i="20" a="1"/>
  <c r="S649" i="20" s="1"/>
  <c r="S633" i="20" a="1"/>
  <c r="S633" i="20" s="1"/>
  <c r="S618" i="20" a="1"/>
  <c r="S618" i="20" s="1"/>
  <c r="S603" i="20" a="1"/>
  <c r="S603" i="20" s="1"/>
  <c r="S587" i="20" a="1"/>
  <c r="S587" i="20" s="1"/>
  <c r="S571" i="20" a="1"/>
  <c r="S571" i="20" s="1"/>
  <c r="S492" i="20" a="1"/>
  <c r="S492" i="20" s="1"/>
  <c r="S367" i="20" a="1"/>
  <c r="S367" i="20" s="1"/>
  <c r="U699" i="20" a="1"/>
  <c r="U699" i="20" s="1"/>
  <c r="U455" i="20" a="1"/>
  <c r="U455" i="20" s="1"/>
  <c r="U207" i="20" a="1"/>
  <c r="U207" i="20" s="1"/>
  <c r="S706" i="20" a="1"/>
  <c r="S706" i="20" s="1"/>
  <c r="S692" i="20" a="1"/>
  <c r="S692" i="20" s="1"/>
  <c r="S679" i="20" a="1"/>
  <c r="S679" i="20" s="1"/>
  <c r="S664" i="20" a="1"/>
  <c r="S664" i="20" s="1"/>
  <c r="S648" i="20" a="1"/>
  <c r="S648" i="20" s="1"/>
  <c r="S632" i="20" a="1"/>
  <c r="S632" i="20" s="1"/>
  <c r="S617" i="20" a="1"/>
  <c r="S617" i="20" s="1"/>
  <c r="S602" i="20" a="1"/>
  <c r="S602" i="20" s="1"/>
  <c r="S586" i="20" a="1"/>
  <c r="S586" i="20" s="1"/>
  <c r="S570" i="20" a="1"/>
  <c r="S570" i="20" s="1"/>
  <c r="S487" i="20" a="1"/>
  <c r="S487" i="20" s="1"/>
  <c r="S362" i="20" a="1"/>
  <c r="S362" i="20" s="1"/>
  <c r="S196" i="20" a="1"/>
  <c r="S196" i="20" s="1"/>
  <c r="U685" i="20" a="1"/>
  <c r="U685" i="20" s="1"/>
  <c r="U440" i="20" a="1"/>
  <c r="U440" i="20" s="1"/>
  <c r="U192" i="20" a="1"/>
  <c r="U192" i="20" s="1"/>
  <c r="S3" i="20" a="1"/>
  <c r="S3" i="20" s="1"/>
  <c r="S720" i="20" a="1"/>
  <c r="S720" i="20" s="1"/>
  <c r="S705" i="20" a="1"/>
  <c r="S705" i="20" s="1"/>
  <c r="S691" i="20" a="1"/>
  <c r="S691" i="20" s="1"/>
  <c r="S678" i="20" a="1"/>
  <c r="S678" i="20" s="1"/>
  <c r="S663" i="20" a="1"/>
  <c r="S663" i="20" s="1"/>
  <c r="S647" i="20" a="1"/>
  <c r="S647" i="20" s="1"/>
  <c r="S631" i="20" a="1"/>
  <c r="S631" i="20" s="1"/>
  <c r="S616" i="20" a="1"/>
  <c r="S616" i="20" s="1"/>
  <c r="S601" i="20" a="1"/>
  <c r="S601" i="20" s="1"/>
  <c r="S585" i="20" a="1"/>
  <c r="S585" i="20" s="1"/>
  <c r="S569" i="20" a="1"/>
  <c r="S569" i="20" s="1"/>
  <c r="S476" i="20" a="1"/>
  <c r="S476" i="20" s="1"/>
  <c r="S351" i="20" a="1"/>
  <c r="S351" i="20" s="1"/>
  <c r="S180" i="20" a="1"/>
  <c r="S180" i="20" s="1"/>
  <c r="U670" i="20" a="1"/>
  <c r="U670" i="20" s="1"/>
  <c r="U424" i="20" a="1"/>
  <c r="U424" i="20" s="1"/>
  <c r="U176" i="20" a="1"/>
  <c r="U176" i="20" s="1"/>
  <c r="D720" i="20"/>
  <c r="D704" i="20"/>
  <c r="D688" i="20"/>
  <c r="D672" i="20"/>
  <c r="D656" i="20"/>
  <c r="D640" i="20"/>
  <c r="D624" i="20"/>
  <c r="D608" i="20"/>
  <c r="D592" i="20"/>
  <c r="D576" i="20"/>
  <c r="D560" i="20"/>
  <c r="D544" i="20"/>
  <c r="D528" i="20"/>
  <c r="D512" i="20"/>
  <c r="D496" i="20"/>
  <c r="D480" i="20"/>
  <c r="D464" i="20"/>
  <c r="D448" i="20"/>
  <c r="D432" i="20"/>
  <c r="D416" i="20"/>
  <c r="D400" i="20"/>
  <c r="D384" i="20"/>
  <c r="D368" i="20"/>
  <c r="D352" i="20"/>
  <c r="D336" i="20"/>
  <c r="D320" i="20"/>
  <c r="D304" i="20"/>
  <c r="D288" i="20"/>
  <c r="D272" i="20"/>
  <c r="D256" i="20"/>
  <c r="D240" i="20"/>
  <c r="D224" i="20"/>
  <c r="D208" i="20"/>
  <c r="D192" i="20"/>
  <c r="D176" i="20"/>
  <c r="D160" i="20"/>
  <c r="D144" i="20"/>
  <c r="D128" i="20"/>
  <c r="D112" i="20"/>
  <c r="D96" i="20"/>
  <c r="D80" i="20"/>
  <c r="D64" i="20"/>
  <c r="D48" i="20"/>
  <c r="D32" i="20"/>
  <c r="D16" i="20"/>
  <c r="D719" i="20"/>
  <c r="D703" i="20"/>
  <c r="D687" i="20"/>
  <c r="D671" i="20"/>
  <c r="D655" i="20"/>
  <c r="D639" i="20"/>
  <c r="D623" i="20"/>
  <c r="D607" i="20"/>
  <c r="D591" i="20"/>
  <c r="D575" i="20"/>
  <c r="D559" i="20"/>
  <c r="D543" i="20"/>
  <c r="D527" i="20"/>
  <c r="D511" i="20"/>
  <c r="D495" i="20"/>
  <c r="D479" i="20"/>
  <c r="D463" i="20"/>
  <c r="D447" i="20"/>
  <c r="D431" i="20"/>
  <c r="D415" i="20"/>
  <c r="D399" i="20"/>
  <c r="D383" i="20"/>
  <c r="D367" i="20"/>
  <c r="D351" i="20"/>
  <c r="D335" i="20"/>
  <c r="D319" i="20"/>
  <c r="D303" i="20"/>
  <c r="D287" i="20"/>
  <c r="D271" i="20"/>
  <c r="D255" i="20"/>
  <c r="D239" i="20"/>
  <c r="D223" i="20"/>
  <c r="D207" i="20"/>
  <c r="D191" i="20"/>
  <c r="D175" i="20"/>
  <c r="D159" i="20"/>
  <c r="D143" i="20"/>
  <c r="D127" i="20"/>
  <c r="D111" i="20"/>
  <c r="D95" i="20"/>
  <c r="D79" i="20"/>
  <c r="D63" i="20"/>
  <c r="D47" i="20"/>
  <c r="D31" i="20"/>
  <c r="D15" i="20"/>
  <c r="D718" i="20"/>
  <c r="D702" i="20"/>
  <c r="D686" i="20"/>
  <c r="D670" i="20"/>
  <c r="D654" i="20"/>
  <c r="D638" i="20"/>
  <c r="D622" i="20"/>
  <c r="D606" i="20"/>
  <c r="D590" i="20"/>
  <c r="D574" i="20"/>
  <c r="D558" i="20"/>
  <c r="D542" i="20"/>
  <c r="D526" i="20"/>
  <c r="D510" i="20"/>
  <c r="D494" i="20"/>
  <c r="D478" i="20"/>
  <c r="D462" i="20"/>
  <c r="D446" i="20"/>
  <c r="D430" i="20"/>
  <c r="D414" i="20"/>
  <c r="D398" i="20"/>
  <c r="D382" i="20"/>
  <c r="D366" i="20"/>
  <c r="D350" i="20"/>
  <c r="D334" i="20"/>
  <c r="D318" i="20"/>
  <c r="D302" i="20"/>
  <c r="D286" i="20"/>
  <c r="D270" i="20"/>
  <c r="D254" i="20"/>
  <c r="D238" i="20"/>
  <c r="D222" i="20"/>
  <c r="D206" i="20"/>
  <c r="D190" i="20"/>
  <c r="D174" i="20"/>
  <c r="D158" i="20"/>
  <c r="D142" i="20"/>
  <c r="D126" i="20"/>
  <c r="D110" i="20"/>
  <c r="D94" i="20"/>
  <c r="D78" i="20"/>
  <c r="D62" i="20"/>
  <c r="D46" i="20"/>
  <c r="D30" i="20"/>
  <c r="D14" i="20"/>
  <c r="D733" i="20"/>
  <c r="D717" i="20"/>
  <c r="D701" i="20"/>
  <c r="D685" i="20"/>
  <c r="D669" i="20"/>
  <c r="D653" i="20"/>
  <c r="D637" i="20"/>
  <c r="D621" i="20"/>
  <c r="D605" i="20"/>
  <c r="D589" i="20"/>
  <c r="D573" i="20"/>
  <c r="D557" i="20"/>
  <c r="D541" i="20"/>
  <c r="D525" i="20"/>
  <c r="D509" i="20"/>
  <c r="D493" i="20"/>
  <c r="D477" i="20"/>
  <c r="D461" i="20"/>
  <c r="D445" i="20"/>
  <c r="D429" i="20"/>
  <c r="D413" i="20"/>
  <c r="D397" i="20"/>
  <c r="D381" i="20"/>
  <c r="D365" i="20"/>
  <c r="D349" i="20"/>
  <c r="D333" i="20"/>
  <c r="D317" i="20"/>
  <c r="D301" i="20"/>
  <c r="D285" i="20"/>
  <c r="D269" i="20"/>
  <c r="D253" i="20"/>
  <c r="D237" i="20"/>
  <c r="D221" i="20"/>
  <c r="D205" i="20"/>
  <c r="D189" i="20"/>
  <c r="D173" i="20"/>
  <c r="D157" i="20"/>
  <c r="D141" i="20"/>
  <c r="D125" i="20"/>
  <c r="D109" i="20"/>
  <c r="D93" i="20"/>
  <c r="D77" i="20"/>
  <c r="D61" i="20"/>
  <c r="D45" i="20"/>
  <c r="D29" i="20"/>
  <c r="D13" i="20"/>
  <c r="D732" i="20"/>
  <c r="D716" i="20"/>
  <c r="D700" i="20"/>
  <c r="D684" i="20"/>
  <c r="D668" i="20"/>
  <c r="D652" i="20"/>
  <c r="D636" i="20"/>
  <c r="D620" i="20"/>
  <c r="D604" i="20"/>
  <c r="D588" i="20"/>
  <c r="D572" i="20"/>
  <c r="D556" i="20"/>
  <c r="D540" i="20"/>
  <c r="D524" i="20"/>
  <c r="D508" i="20"/>
  <c r="D492" i="20"/>
  <c r="D476" i="20"/>
  <c r="D460" i="20"/>
  <c r="D444" i="20"/>
  <c r="D428" i="20"/>
  <c r="D412" i="20"/>
  <c r="D396" i="20"/>
  <c r="D380" i="20"/>
  <c r="D364" i="20"/>
  <c r="D348" i="20"/>
  <c r="D332" i="20"/>
  <c r="D316" i="20"/>
  <c r="D300" i="20"/>
  <c r="D284" i="20"/>
  <c r="D268" i="20"/>
  <c r="D252" i="20"/>
  <c r="D236" i="20"/>
  <c r="D220" i="20"/>
  <c r="D204" i="20"/>
  <c r="D188" i="20"/>
  <c r="D172" i="20"/>
  <c r="D156" i="20"/>
  <c r="D140" i="20"/>
  <c r="D124" i="20"/>
  <c r="D108" i="20"/>
  <c r="D92" i="20"/>
  <c r="D76" i="20"/>
  <c r="D60" i="20"/>
  <c r="D44" i="20"/>
  <c r="D28" i="20"/>
  <c r="D12" i="20"/>
  <c r="D731" i="20"/>
  <c r="D715" i="20"/>
  <c r="D699" i="20"/>
  <c r="D683" i="20"/>
  <c r="D667" i="20"/>
  <c r="D651" i="20"/>
  <c r="D635" i="20"/>
  <c r="D619" i="20"/>
  <c r="D603" i="20"/>
  <c r="D587" i="20"/>
  <c r="D571" i="20"/>
  <c r="D555" i="20"/>
  <c r="D539" i="20"/>
  <c r="D523" i="20"/>
  <c r="D507" i="20"/>
  <c r="D491" i="20"/>
  <c r="D475" i="20"/>
  <c r="D459" i="20"/>
  <c r="D443" i="20"/>
  <c r="D427" i="20"/>
  <c r="D411" i="20"/>
  <c r="D395" i="20"/>
  <c r="D379" i="20"/>
  <c r="D363" i="20"/>
  <c r="D347" i="20"/>
  <c r="D331" i="20"/>
  <c r="D315" i="20"/>
  <c r="D299" i="20"/>
  <c r="D283" i="20"/>
  <c r="D267" i="20"/>
  <c r="D251" i="20"/>
  <c r="D235" i="20"/>
  <c r="D219" i="20"/>
  <c r="D203" i="20"/>
  <c r="D187" i="20"/>
  <c r="D171" i="20"/>
  <c r="D155" i="20"/>
  <c r="D139" i="20"/>
  <c r="D123" i="20"/>
  <c r="D107" i="20"/>
  <c r="D91" i="20"/>
  <c r="D75" i="20"/>
  <c r="D59" i="20"/>
  <c r="D43" i="20"/>
  <c r="D27" i="20"/>
  <c r="D11" i="20"/>
  <c r="D730" i="20"/>
  <c r="D714" i="20"/>
  <c r="D698" i="20"/>
  <c r="D682" i="20"/>
  <c r="D666" i="20"/>
  <c r="D650" i="20"/>
  <c r="D634" i="20"/>
  <c r="D618" i="20"/>
  <c r="D602" i="20"/>
  <c r="D586" i="20"/>
  <c r="D570" i="20"/>
  <c r="D554" i="20"/>
  <c r="D538" i="20"/>
  <c r="D522" i="20"/>
  <c r="D506" i="20"/>
  <c r="D490" i="20"/>
  <c r="D474" i="20"/>
  <c r="D458" i="20"/>
  <c r="D442" i="20"/>
  <c r="D426" i="20"/>
  <c r="D410" i="20"/>
  <c r="D394" i="20"/>
  <c r="D378" i="20"/>
  <c r="D362" i="20"/>
  <c r="D346" i="20"/>
  <c r="D330" i="20"/>
  <c r="D314" i="20"/>
  <c r="D298" i="20"/>
  <c r="D282" i="20"/>
  <c r="D266" i="20"/>
  <c r="D250" i="20"/>
  <c r="D234" i="20"/>
  <c r="D218" i="20"/>
  <c r="D202" i="20"/>
  <c r="D186" i="20"/>
  <c r="D170" i="20"/>
  <c r="D154" i="20"/>
  <c r="D138" i="20"/>
  <c r="D122" i="20"/>
  <c r="D106" i="20"/>
  <c r="D90" i="20"/>
  <c r="D74" i="20"/>
  <c r="D58" i="20"/>
  <c r="D42" i="20"/>
  <c r="D26" i="20"/>
  <c r="D10" i="20"/>
  <c r="D3" i="20"/>
  <c r="D729" i="20"/>
  <c r="D713" i="20"/>
  <c r="D697" i="20"/>
  <c r="D681" i="20"/>
  <c r="D665" i="20"/>
  <c r="D649" i="20"/>
  <c r="D633" i="20"/>
  <c r="D617" i="20"/>
  <c r="D601" i="20"/>
  <c r="D585" i="20"/>
  <c r="D569" i="20"/>
  <c r="D553" i="20"/>
  <c r="D537" i="20"/>
  <c r="D521" i="20"/>
  <c r="D505" i="20"/>
  <c r="D489" i="20"/>
  <c r="D473" i="20"/>
  <c r="D457" i="20"/>
  <c r="D441" i="20"/>
  <c r="D425" i="20"/>
  <c r="D409" i="20"/>
  <c r="D393" i="20"/>
  <c r="D377" i="20"/>
  <c r="D361" i="20"/>
  <c r="D345" i="20"/>
  <c r="D329" i="20"/>
  <c r="D313" i="20"/>
  <c r="D297" i="20"/>
  <c r="D281" i="20"/>
  <c r="D265" i="20"/>
  <c r="D249" i="20"/>
  <c r="D233" i="20"/>
  <c r="D217" i="20"/>
  <c r="D201" i="20"/>
  <c r="D185" i="20"/>
  <c r="D169" i="20"/>
  <c r="D153" i="20"/>
  <c r="D137" i="20"/>
  <c r="D121" i="20"/>
  <c r="D105" i="20"/>
  <c r="D89" i="20"/>
  <c r="D73" i="20"/>
  <c r="D57" i="20"/>
  <c r="D41" i="20"/>
  <c r="D25" i="20"/>
  <c r="D9" i="20"/>
  <c r="D728" i="20"/>
  <c r="D712" i="20"/>
  <c r="D696" i="20"/>
  <c r="D680" i="20"/>
  <c r="D664" i="20"/>
  <c r="D648" i="20"/>
  <c r="D632" i="20"/>
  <c r="D616" i="20"/>
  <c r="D600" i="20"/>
  <c r="D584" i="20"/>
  <c r="D568" i="20"/>
  <c r="D552" i="20"/>
  <c r="D536" i="20"/>
  <c r="D520" i="20"/>
  <c r="D504" i="20"/>
  <c r="D488" i="20"/>
  <c r="D472" i="20"/>
  <c r="D456" i="20"/>
  <c r="D440" i="20"/>
  <c r="D424" i="20"/>
  <c r="D408" i="20"/>
  <c r="D392" i="20"/>
  <c r="D376" i="20"/>
  <c r="D360" i="20"/>
  <c r="D344" i="20"/>
  <c r="D328" i="20"/>
  <c r="D312" i="20"/>
  <c r="D296" i="20"/>
  <c r="D280" i="20"/>
  <c r="D264" i="20"/>
  <c r="D248" i="20"/>
  <c r="D232" i="20"/>
  <c r="D216" i="20"/>
  <c r="D200" i="20"/>
  <c r="D184" i="20"/>
  <c r="D168" i="20"/>
  <c r="D152" i="20"/>
  <c r="D136" i="20"/>
  <c r="D120" i="20"/>
  <c r="D104" i="20"/>
  <c r="D88" i="20"/>
  <c r="D72" i="20"/>
  <c r="D56" i="20"/>
  <c r="D40" i="20"/>
  <c r="D24" i="20"/>
  <c r="D8" i="20"/>
  <c r="D727" i="20"/>
  <c r="D711" i="20"/>
  <c r="D695" i="20"/>
  <c r="D679" i="20"/>
  <c r="D663" i="20"/>
  <c r="D647" i="20"/>
  <c r="D631" i="20"/>
  <c r="D615" i="20"/>
  <c r="D599" i="20"/>
  <c r="D583" i="20"/>
  <c r="D567" i="20"/>
  <c r="D551" i="20"/>
  <c r="D535" i="20"/>
  <c r="D519" i="20"/>
  <c r="D503" i="20"/>
  <c r="D487" i="20"/>
  <c r="D471" i="20"/>
  <c r="D455" i="20"/>
  <c r="D439" i="20"/>
  <c r="D423" i="20"/>
  <c r="D407" i="20"/>
  <c r="D391" i="20"/>
  <c r="D375" i="20"/>
  <c r="D359" i="20"/>
  <c r="D343" i="20"/>
  <c r="D327" i="20"/>
  <c r="D311" i="20"/>
  <c r="D295" i="20"/>
  <c r="D279" i="20"/>
  <c r="D263" i="20"/>
  <c r="D247" i="20"/>
  <c r="D231" i="20"/>
  <c r="D215" i="20"/>
  <c r="D199" i="20"/>
  <c r="D183" i="20"/>
  <c r="D167" i="20"/>
  <c r="D151" i="20"/>
  <c r="D135" i="20"/>
  <c r="D119" i="20"/>
  <c r="D103" i="20"/>
  <c r="D87" i="20"/>
  <c r="D71" i="20"/>
  <c r="D55" i="20"/>
  <c r="D39" i="20"/>
  <c r="D23" i="20"/>
  <c r="D7" i="20"/>
  <c r="D726" i="20"/>
  <c r="D710" i="20"/>
  <c r="D694" i="20"/>
  <c r="D678" i="20"/>
  <c r="D662" i="20"/>
  <c r="D646" i="20"/>
  <c r="D630" i="20"/>
  <c r="D614" i="20"/>
  <c r="D598" i="20"/>
  <c r="D582" i="20"/>
  <c r="D566" i="20"/>
  <c r="D550" i="20"/>
  <c r="D534" i="20"/>
  <c r="D518" i="20"/>
  <c r="D502" i="20"/>
  <c r="D486" i="20"/>
  <c r="D470" i="20"/>
  <c r="D454" i="20"/>
  <c r="D438" i="20"/>
  <c r="D422" i="20"/>
  <c r="D406" i="20"/>
  <c r="D390" i="20"/>
  <c r="D374" i="20"/>
  <c r="D358" i="20"/>
  <c r="D342" i="20"/>
  <c r="D326" i="20"/>
  <c r="D310" i="20"/>
  <c r="D294" i="20"/>
  <c r="D278" i="20"/>
  <c r="D262" i="20"/>
  <c r="D246" i="20"/>
  <c r="D230" i="20"/>
  <c r="D214" i="20"/>
  <c r="D198" i="20"/>
  <c r="D182" i="20"/>
  <c r="D166" i="20"/>
  <c r="D150" i="20"/>
  <c r="D134" i="20"/>
  <c r="D118" i="20"/>
  <c r="D102" i="20"/>
  <c r="D86" i="20"/>
  <c r="D70" i="20"/>
  <c r="D54" i="20"/>
  <c r="D38" i="20"/>
  <c r="D22" i="20"/>
  <c r="D6" i="20"/>
  <c r="D725" i="20"/>
  <c r="D709" i="20"/>
  <c r="D693" i="20"/>
  <c r="D677" i="20"/>
  <c r="D661" i="20"/>
  <c r="D645" i="20"/>
  <c r="D629" i="20"/>
  <c r="D613" i="20"/>
  <c r="D597" i="20"/>
  <c r="D581" i="20"/>
  <c r="D565" i="20"/>
  <c r="D549" i="20"/>
  <c r="D533" i="20"/>
  <c r="D517" i="20"/>
  <c r="D501" i="20"/>
  <c r="D485" i="20"/>
  <c r="D469" i="20"/>
  <c r="D453" i="20"/>
  <c r="D437" i="20"/>
  <c r="D421" i="20"/>
  <c r="D405" i="20"/>
  <c r="D389" i="20"/>
  <c r="D373" i="20"/>
  <c r="D357" i="20"/>
  <c r="D341" i="20"/>
  <c r="D325" i="20"/>
  <c r="D309" i="20"/>
  <c r="D293" i="20"/>
  <c r="D277" i="20"/>
  <c r="D261" i="20"/>
  <c r="D245" i="20"/>
  <c r="D229" i="20"/>
  <c r="D213" i="20"/>
  <c r="D197" i="20"/>
  <c r="D181" i="20"/>
  <c r="D165" i="20"/>
  <c r="D149" i="20"/>
  <c r="D133" i="20"/>
  <c r="D117" i="20"/>
  <c r="D101" i="20"/>
  <c r="D85" i="20"/>
  <c r="D69" i="20"/>
  <c r="D53" i="20"/>
  <c r="D37" i="20"/>
  <c r="D21" i="20"/>
  <c r="D5" i="20"/>
  <c r="D724" i="20"/>
  <c r="D708" i="20"/>
  <c r="D692" i="20"/>
  <c r="D676" i="20"/>
  <c r="D660" i="20"/>
  <c r="D644" i="20"/>
  <c r="D628" i="20"/>
  <c r="D612" i="20"/>
  <c r="D596" i="20"/>
  <c r="D580" i="20"/>
  <c r="D564" i="20"/>
  <c r="D548" i="20"/>
  <c r="D532" i="20"/>
  <c r="D516" i="20"/>
  <c r="D500" i="20"/>
  <c r="D484" i="20"/>
  <c r="D468" i="20"/>
  <c r="D452" i="20"/>
  <c r="D436" i="20"/>
  <c r="D420" i="20"/>
  <c r="D404" i="20"/>
  <c r="D388" i="20"/>
  <c r="D372" i="20"/>
  <c r="D356" i="20"/>
  <c r="D340" i="20"/>
  <c r="D324" i="20"/>
  <c r="D308" i="20"/>
  <c r="D292" i="20"/>
  <c r="D276" i="20"/>
  <c r="D260" i="20"/>
  <c r="D244" i="20"/>
  <c r="D228" i="20"/>
  <c r="D212" i="20"/>
  <c r="D196" i="20"/>
  <c r="D180" i="20"/>
  <c r="D164" i="20"/>
  <c r="D148" i="20"/>
  <c r="D132" i="20"/>
  <c r="D116" i="20"/>
  <c r="D100" i="20"/>
  <c r="D84" i="20"/>
  <c r="D68" i="20"/>
  <c r="D52" i="20"/>
  <c r="D36" i="20"/>
  <c r="D20" i="20"/>
  <c r="D4" i="20"/>
  <c r="D723" i="20"/>
  <c r="D707" i="20"/>
  <c r="D691" i="20"/>
  <c r="D675" i="20"/>
  <c r="D659" i="20"/>
  <c r="D643" i="20"/>
  <c r="D627" i="20"/>
  <c r="D611" i="20"/>
  <c r="D595" i="20"/>
  <c r="D579" i="20"/>
  <c r="D563" i="20"/>
  <c r="D547" i="20"/>
  <c r="D531" i="20"/>
  <c r="D515" i="20"/>
  <c r="D499" i="20"/>
  <c r="D483" i="20"/>
  <c r="D467" i="20"/>
  <c r="D451" i="20"/>
  <c r="D435" i="20"/>
  <c r="D419" i="20"/>
  <c r="D403" i="20"/>
  <c r="D387" i="20"/>
  <c r="D371" i="20"/>
  <c r="D355" i="20"/>
  <c r="D339" i="20"/>
  <c r="D323" i="20"/>
  <c r="D307" i="20"/>
  <c r="D291" i="20"/>
  <c r="D275" i="20"/>
  <c r="D259" i="20"/>
  <c r="D243" i="20"/>
  <c r="D227" i="20"/>
  <c r="D211" i="20"/>
  <c r="D195" i="20"/>
  <c r="D179" i="20"/>
  <c r="D163" i="20"/>
  <c r="D147" i="20"/>
  <c r="D131" i="20"/>
  <c r="D115" i="20"/>
  <c r="D99" i="20"/>
  <c r="D83" i="20"/>
  <c r="D67" i="20"/>
  <c r="D51" i="20"/>
  <c r="D35" i="20"/>
  <c r="D19" i="20"/>
  <c r="D722" i="20"/>
  <c r="D706" i="20"/>
  <c r="D690" i="20"/>
  <c r="D674" i="20"/>
  <c r="D658" i="20"/>
  <c r="D642" i="20"/>
  <c r="D626" i="20"/>
  <c r="D610" i="20"/>
  <c r="D594" i="20"/>
  <c r="D578" i="20"/>
  <c r="D562" i="20"/>
  <c r="D546" i="20"/>
  <c r="D530" i="20"/>
  <c r="D514" i="20"/>
  <c r="D498" i="20"/>
  <c r="D482" i="20"/>
  <c r="D466" i="20"/>
  <c r="D450" i="20"/>
  <c r="D434" i="20"/>
  <c r="D418" i="20"/>
  <c r="D402" i="20"/>
  <c r="D386" i="20"/>
  <c r="D370" i="20"/>
  <c r="D354" i="20"/>
  <c r="D338" i="20"/>
  <c r="D322" i="20"/>
  <c r="D306" i="20"/>
  <c r="D290" i="20"/>
  <c r="D258" i="20"/>
  <c r="D242" i="20"/>
  <c r="D226" i="20"/>
  <c r="D210" i="20"/>
  <c r="D194" i="20"/>
  <c r="D162" i="20"/>
  <c r="D146" i="20"/>
  <c r="D130" i="20"/>
  <c r="D114" i="20"/>
  <c r="D98" i="20"/>
  <c r="D66" i="20"/>
  <c r="D50" i="20"/>
  <c r="D34" i="20"/>
  <c r="F737" i="20"/>
  <c r="E737" i="20"/>
  <c r="O754" i="20"/>
  <c r="O755" i="20"/>
  <c r="Q755" i="20"/>
  <c r="Q737" i="20"/>
  <c r="Y3" i="20"/>
  <c r="I741" i="20" a="1"/>
  <c r="I741" i="20" s="1"/>
  <c r="D741" i="20" l="1" a="1"/>
  <c r="D741" i="20" s="1"/>
  <c r="D737" i="20"/>
  <c r="Y756" i="20"/>
  <c r="Y739" i="20"/>
  <c r="D739" i="20"/>
  <c r="S755" i="20"/>
  <c r="U755" i="20"/>
  <c r="S754" i="20"/>
  <c r="S737" i="20"/>
  <c r="U737" i="20"/>
  <c r="U754" i="20"/>
  <c r="S756" i="20"/>
  <c r="S739" i="20"/>
  <c r="U756" i="20"/>
  <c r="U739" i="20"/>
  <c r="Y755" i="20"/>
  <c r="Y754" i="20"/>
  <c r="Y737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261D3-6483-4C0E-8839-2BA2B14ECEA6}" keepAlive="1" name="Запрос — day_24" description="Соединение с запросом &quot;day_24&quot; в книге." type="5" refreshedVersion="7" background="1" saveData="1">
    <dbPr connection="Provider=Microsoft.Mashup.OleDb.1;Data Source=$Workbook$;Location=day_24;Extended Properties=&quot;&quot;" command="SELECT * FROM [day_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<sst xmlns="http://schemas.openxmlformats.org/spreadsheetml/2006/main" count="561" uniqueCount="236">
  <si>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</si>
  <si>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</si>
  <si>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</si>
  <si>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</si>
  <si>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</si>
  <si>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</si>
  <si>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</si>
  <si>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</si>
  <si>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</si>
  <si>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</si>
  <si>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</si>
  <si>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</si>
  <si>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</si>
  <si>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</si>
  <si>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</si>
  <si>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</si>
  <si>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День</t>
  </si>
  <si>
    <t>Сезон</t>
  </si>
  <si>
    <t>Месяц</t>
  </si>
  <si>
    <t>Год</t>
  </si>
  <si>
    <t>День недели</t>
  </si>
  <si>
    <t>Лето</t>
  </si>
  <si>
    <t>Осень</t>
  </si>
  <si>
    <t>Зима</t>
  </si>
  <si>
    <t>Весна</t>
  </si>
  <si>
    <t>Код года</t>
  </si>
  <si>
    <t>Погода</t>
  </si>
  <si>
    <t>Туман + Облачно, Туман + Разорванные облака, Туман + Немного облаков, Туман</t>
  </si>
  <si>
    <t>Слабый снег, Слабый дождь + Гроза + Рассеянные облака, Слабый дождь + Рассеянные облака</t>
  </si>
  <si>
    <t>Сильный дождь + ледяные поддоны + гроза + туман, снег + туман</t>
  </si>
  <si>
    <t>Нормализованная температура в градусах Цельсия</t>
  </si>
  <si>
    <t>Значения получены через (t-t_min)/(t_max-t_min), t_min=-16, t_max=+50 (в часовой шкале)</t>
  </si>
  <si>
    <t>Значения получены через (t-t_min)/(t_max-t_min), t_min=-8, t_max=+39  (в часовой шкале)</t>
  </si>
  <si>
    <t>Значения получены через</t>
  </si>
  <si>
    <t>Ясно, небольшая облачность, переменная облачность, переменная облачность</t>
  </si>
  <si>
    <t>Температура</t>
  </si>
  <si>
    <t>Нормализованная температура по ощущениям в градусах Цельсия</t>
  </si>
  <si>
    <t>Температура, ℃</t>
  </si>
  <si>
    <t>Температура по ощущениям, ℃</t>
  </si>
  <si>
    <t>Нормализованная влажность</t>
  </si>
  <si>
    <t>Значения делятся на 100 (макс.)</t>
  </si>
  <si>
    <t>Влажность</t>
  </si>
  <si>
    <t>Скорость ветра</t>
  </si>
  <si>
    <t>Нормализованная скорость ветра</t>
  </si>
  <si>
    <t>Значения делятся на 67 (макс.)</t>
  </si>
  <si>
    <t>Количество случайных пользователей</t>
  </si>
  <si>
    <t>кegistered</t>
  </si>
  <si>
    <t>Количество зарегистрированных пользователей</t>
  </si>
  <si>
    <t>Пользователь</t>
  </si>
  <si>
    <t>Кол.</t>
  </si>
  <si>
    <t>Общее кол. арендованных велосипедов</t>
  </si>
  <si>
    <t>Кол. зарегистрированных пользователей</t>
  </si>
  <si>
    <t>Описание</t>
  </si>
  <si>
    <t>Если день не является ни выходным, ни праздничным днем, равен 1, иначе равен 0.</t>
  </si>
  <si>
    <t>Рабочий день</t>
  </si>
  <si>
    <t>Праздничный день</t>
  </si>
  <si>
    <t>День выходной или нет</t>
  </si>
  <si>
    <t>Будний день</t>
  </si>
  <si>
    <t>t_min</t>
  </si>
  <si>
    <t>t_max</t>
  </si>
  <si>
    <t>max</t>
  </si>
  <si>
    <t>Влажность, %</t>
  </si>
  <si>
    <t>Выходной день</t>
  </si>
  <si>
    <t>3,4,5,6</t>
  </si>
  <si>
    <t>12,1,2,3</t>
  </si>
  <si>
    <t>6,7,8,9</t>
  </si>
  <si>
    <t>9,10,11,12</t>
  </si>
  <si>
    <t>Северное полушарие</t>
  </si>
  <si>
    <t>Южное полушарие</t>
  </si>
  <si>
    <t>12,1,2</t>
  </si>
  <si>
    <t>3,4,5</t>
  </si>
  <si>
    <t>6,7,8</t>
  </si>
  <si>
    <t>9,10,11</t>
  </si>
  <si>
    <t>Скорость ветра, км/ч</t>
  </si>
  <si>
    <r>
      <t>Температура, t</t>
    </r>
    <r>
      <rPr>
        <sz val="6"/>
        <color theme="1"/>
        <rFont val="Times New Roman"/>
        <family val="1"/>
        <charset val="204"/>
      </rPr>
      <t>0</t>
    </r>
  </si>
  <si>
    <r>
      <t>Температура по ощущениям, t</t>
    </r>
    <r>
      <rPr>
        <sz val="6"/>
        <color theme="1"/>
        <rFont val="Times New Roman"/>
        <family val="1"/>
        <charset val="204"/>
      </rPr>
      <t>1</t>
    </r>
  </si>
  <si>
    <t>t</t>
  </si>
  <si>
    <r>
      <t>t</t>
    </r>
    <r>
      <rPr>
        <sz val="6"/>
        <color theme="1"/>
        <rFont val="Times New Roman"/>
        <family val="1"/>
        <charset val="204"/>
      </rPr>
      <t>0</t>
    </r>
  </si>
  <si>
    <r>
      <t>t</t>
    </r>
    <r>
      <rPr>
        <sz val="6"/>
        <color theme="1"/>
        <rFont val="Times New Roman"/>
        <family val="1"/>
        <charset val="204"/>
      </rPr>
      <t>1</t>
    </r>
  </si>
  <si>
    <t>Ветер</t>
  </si>
  <si>
    <t>№ п/п</t>
  </si>
  <si>
    <t>Действия</t>
  </si>
  <si>
    <t>Результат</t>
  </si>
  <si>
    <t>Нет</t>
  </si>
  <si>
    <t>Не выявлено</t>
  </si>
  <si>
    <t>Проверена уникальность значений в диапазоне Сезон</t>
  </si>
  <si>
    <t>Проверена уникальность значений в диапазоне Год</t>
  </si>
  <si>
    <t>Проверена уникальность значений в диапазоне Месяц</t>
  </si>
  <si>
    <t>Проверена уникальность значений в диапазоне Праздничный день</t>
  </si>
  <si>
    <t>Проверена уникальность значений в диапазоне День недели</t>
  </si>
  <si>
    <t>Проверена уникальность значений в диапазоне Рабочий день</t>
  </si>
  <si>
    <t>Проверена уникальность значений в диапазоне Погода</t>
  </si>
  <si>
    <t>Соответствует атрибуту</t>
  </si>
  <si>
    <t xml:space="preserve"> =ГОД(B3)</t>
  </si>
  <si>
    <t xml:space="preserve"> =МЕСЯЦ(B3)</t>
  </si>
  <si>
    <t>hum, %</t>
  </si>
  <si>
    <t>atemp, ℃</t>
  </si>
  <si>
    <t>temp, ℃</t>
  </si>
  <si>
    <t>windspeed, км/ч</t>
  </si>
  <si>
    <t>Добавлен столбец Влажность, % и записана функция</t>
  </si>
  <si>
    <t>Добавлен столбец Скорость ветра, км/ч и записана функция</t>
  </si>
  <si>
    <t>Столбец Времена года</t>
  </si>
  <si>
    <t>см. Лист Сезон</t>
  </si>
  <si>
    <t>Разница между Температура по ощущениям, ℃ и Температура, ℃</t>
  </si>
  <si>
    <t xml:space="preserve"> =ДЕНЬНЕД(B3;2) с форматом ячейки ДДД</t>
  </si>
  <si>
    <t>Полушарие</t>
  </si>
  <si>
    <t>Северное</t>
  </si>
  <si>
    <t>℃</t>
  </si>
  <si>
    <t>Добавлен столбец Разница между Температура по ощущениям, ℃ и Температура, ℃</t>
  </si>
  <si>
    <t>Проведён анализ в фильтре разниц температур</t>
  </si>
  <si>
    <t>Определяем месяца попадающие в сезон</t>
  </si>
  <si>
    <t>Проводим анализ температур min</t>
  </si>
  <si>
    <t>Проводим анализ температур max</t>
  </si>
  <si>
    <t>Определяем температуру min в зависимости от сезона</t>
  </si>
  <si>
    <t>Определяем температуру max в зависимости от сезона</t>
  </si>
  <si>
    <t>В столбце Год значение заменено на функцию год</t>
  </si>
  <si>
    <t>В столбце Месяц значение заменено на функцию месяц</t>
  </si>
  <si>
    <t>В столбце День недели значение заменено на функцию день недели</t>
  </si>
  <si>
    <t>Выявлено, что 10.03.2011 значение Влажности равно нолю (0) - аномальное значение</t>
  </si>
  <si>
    <t>Значение Влажности восстановлено в значении Влажность в % в зависимости от значения Погода</t>
  </si>
  <si>
    <t>Значение Скорость ветра восстановлено в значении Скорость ветра в км/ч в зависимости от значения Погода</t>
  </si>
  <si>
    <t>Выявлено, что 17.08.2012 значение Разницы между Температурой по ощущениям, ℃ и Температурой, ℃ равно -26,0 - аномальное значение</t>
  </si>
  <si>
    <t>Проверены ячейки в столбцах на наличие отсутствующих данных (пустых)</t>
  </si>
  <si>
    <t>Проводим анализ месяцев</t>
  </si>
  <si>
    <r>
      <t>t</t>
    </r>
    <r>
      <rPr>
        <sz val="6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*(39-(-8))-8</t>
    </r>
  </si>
  <si>
    <r>
      <t>t</t>
    </r>
    <r>
      <rPr>
        <sz val="6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*(50-(-16))-16</t>
    </r>
  </si>
  <si>
    <t>Да</t>
  </si>
  <si>
    <t>Общий итог</t>
  </si>
  <si>
    <t>Названия столбцов</t>
  </si>
  <si>
    <t>MIN</t>
  </si>
  <si>
    <t>MAX</t>
  </si>
  <si>
    <t>Влажность дано</t>
  </si>
  <si>
    <t>Восстановлено средним значением Влажности взятых из 09.03.2011 и 11.03.2011 (см. Лист Влажность)</t>
  </si>
  <si>
    <r>
      <t>Восстановлено средним значением Температуры по ощущениям, t</t>
    </r>
    <r>
      <rPr>
        <sz val="6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 взятых из август 2012 (см. Лист Температура)</t>
    </r>
  </si>
  <si>
    <r>
      <t>Температура по ощущениям, t</t>
    </r>
    <r>
      <rPr>
        <sz val="6"/>
        <rFont val="Times New Roman"/>
        <family val="1"/>
        <charset val="204"/>
      </rPr>
      <t>1</t>
    </r>
  </si>
  <si>
    <r>
      <t>Температура по ощущениям, t</t>
    </r>
    <r>
      <rPr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дано</t>
    </r>
  </si>
  <si>
    <t>Сезон описание</t>
  </si>
  <si>
    <t>season description</t>
  </si>
  <si>
    <t>После столбца Сезон добавляем столбец Сезон описание</t>
  </si>
  <si>
    <t>Сезон описание дано</t>
  </si>
  <si>
    <t>Проводим анализ Сезон, Сезон описание дано и Сезон описание</t>
  </si>
  <si>
    <t>Меняем описание времени года в столбце Сезон описание на более подходящие в зависимости от месяцев и в зависимости от температуры min и max</t>
  </si>
  <si>
    <t>Меняем описание сезона в столбце Сезон описание</t>
  </si>
  <si>
    <t xml:space="preserve">Общее кол. арендованных велосипедов </t>
  </si>
  <si>
    <t>Динамика</t>
  </si>
  <si>
    <t>Кол. случайных пользователей</t>
  </si>
  <si>
    <t xml:space="preserve">Кол. зарегистрированных пользователей </t>
  </si>
  <si>
    <t xml:space="preserve">Кол. случайных пользователей </t>
  </si>
  <si>
    <t>Индекс записи</t>
  </si>
  <si>
    <r>
      <t>temp, t</t>
    </r>
    <r>
      <rPr>
        <sz val="6"/>
        <color theme="1"/>
        <rFont val="Times New Roman"/>
        <family val="1"/>
        <charset val="204"/>
      </rPr>
      <t>0</t>
    </r>
  </si>
  <si>
    <r>
      <t>atemp, t</t>
    </r>
    <r>
      <rPr>
        <sz val="6"/>
        <color theme="1"/>
        <rFont val="Times New Roman"/>
        <family val="1"/>
        <charset val="204"/>
      </rPr>
      <t>1</t>
    </r>
  </si>
  <si>
    <t>Проверка на дубликаты</t>
  </si>
  <si>
    <t>Дубликаты не обнаружены</t>
  </si>
  <si>
    <r>
      <t>Температура, t</t>
    </r>
    <r>
      <rPr>
        <sz val="6"/>
        <rFont val="Times New Roman"/>
        <family val="1"/>
        <charset val="204"/>
      </rPr>
      <t>0</t>
    </r>
  </si>
  <si>
    <t>Температура min, ℃</t>
  </si>
  <si>
    <t>Температура max, ℃</t>
  </si>
  <si>
    <t>Температура по ощущениям min, ℃</t>
  </si>
  <si>
    <t>Температура по ощущениям max, ℃</t>
  </si>
  <si>
    <t>Общее количество арендованных велосипедов, включая обычные и зарегистрированные</t>
  </si>
  <si>
    <t>Перенос значений с Листа day_24 на Лист Данные</t>
  </si>
  <si>
    <t>12.1.</t>
  </si>
  <si>
    <t>12.2.</t>
  </si>
  <si>
    <t>12.3.</t>
  </si>
  <si>
    <t>12.4.</t>
  </si>
  <si>
    <t>см. Лист Данные</t>
  </si>
  <si>
    <t>СЗЗНАЧ</t>
  </si>
  <si>
    <t>Погода описание</t>
  </si>
  <si>
    <t>Температура описание</t>
  </si>
  <si>
    <t>Влажность описание</t>
  </si>
  <si>
    <t>Ветер описание</t>
  </si>
  <si>
    <t xml:space="preserve">Погода </t>
  </si>
  <si>
    <t>Рабочий день описание</t>
  </si>
  <si>
    <t>Праздничный день описание</t>
  </si>
  <si>
    <t xml:space="preserve">День недели </t>
  </si>
  <si>
    <t>Рабочий / выходной день</t>
  </si>
  <si>
    <r>
      <t>Температура по ощущениям, t</t>
    </r>
    <r>
      <rPr>
        <b/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средняя</t>
    </r>
  </si>
  <si>
    <t>Влажность, средняя</t>
  </si>
  <si>
    <t>Температура по ощущениям, ℃ дано</t>
  </si>
  <si>
    <t>Температура по ощущениям, ℃ средняя</t>
  </si>
  <si>
    <r>
      <t>Температура по ощущениям, t</t>
    </r>
    <r>
      <rPr>
        <b/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медиана</t>
    </r>
  </si>
  <si>
    <t>Температура по ощущениям, ℃ медиана</t>
  </si>
  <si>
    <t>Число дней в месяце</t>
  </si>
  <si>
    <t>Число дней в сезоне</t>
  </si>
  <si>
    <t>2011 Итог</t>
  </si>
  <si>
    <t>2012 Итог</t>
  </si>
  <si>
    <t/>
  </si>
  <si>
    <t>Погода 1</t>
  </si>
  <si>
    <t>Погода 2</t>
  </si>
  <si>
    <t>Погода 3</t>
  </si>
  <si>
    <t>ЗАДАНИЕ</t>
  </si>
  <si>
    <t>Уважаемые слушатели!</t>
  </si>
  <si>
    <t>Для усвоения темы, Вам необходимо выполнить практическое задание по пройденному материалу.</t>
  </si>
  <si>
    <t>Описание проекта</t>
  </si>
  <si>
    <t>Файл с данными. </t>
  </si>
  <si>
    <t>Выполненное задание оформить в виде:</t>
  </si>
  <si>
    <t>дпаодкгещ</t>
  </si>
  <si>
    <t>Информация о наборе данных для совместного использования велосипедов</t>
  </si>
  <si>
    <t>Обзор</t>
  </si>
  <si>
    <t>Системы проката велосипедов — это новое поколение традиционных прокатов велосипедов, в которых весь процесс от членства, аренды и возврата стал автоматическим. С помощью этих систем пользователь может арендовать велосипед в определенном месте и вернуться обратно в другом месте. Сегодня существует большой интерес к этим системам из-за их важной роли в вопросах дорожного движения, окружающей среды и здоровья.  В настоящее время в мире существует около 500 программ велопроката, в которых задействовано более 500 тысяч велосипедов. </t>
  </si>
  <si>
    <t>Помимо интересных реальных приложений систем проката велосипедов, характеристики данных, генерируемых этими системами, делают их привлекательными для исследований. В отличие от других транспортных услуг, таких как автобус или метро, ​​в этих системах четко записывается продолжительность поездки, место отправления и прибытия. Эта функция превращает систему проката велосипедов в виртуальную сенсорную сеть, которую можно использовать для определения мобильности жителей в городе. Следовательно, ожидается, что большинство важных тенденций в жизни города можно будет обнаружить с помощью мониторинга этих данных.</t>
  </si>
  <si>
    <t>Информация об атрибутах</t>
  </si>
  <si>
    <r>
      <t>Задание:</t>
    </r>
    <r>
      <rPr>
        <sz val="11"/>
        <color rgb="FF545251"/>
        <rFont val="Times New Roman"/>
        <family val="1"/>
        <charset val="204"/>
      </rPr>
      <t> с помощью инструментов Excel провести анализ данных (включая применения функций, обработку данных, фильтрацию и визуализацию данных) системы проката велосипедов и визуализировать его результаты.</t>
    </r>
  </si>
  <si>
    <t>2. Провести предобработку данных;</t>
  </si>
  <si>
    <t>3. Вывести описательную статистику;</t>
  </si>
  <si>
    <t>4. Сформулировать и проверить гипотезу;</t>
  </si>
  <si>
    <t>5. Сделать возможные выводы (отсутствие связи, наличие выбросов, несоответствие распределения закону и т.п. — это тоже вывод);</t>
  </si>
  <si>
    <t>6. Визуализировать свои рассуждения. Можно использовать приведенные ниже шаблоны презентаций;</t>
  </si>
  <si>
    <t>1. Проанализировать кейс day_24.csv;</t>
  </si>
  <si>
    <r>
      <t xml:space="preserve"> - файл презентации в формате *.pdf. Файл следует назвать "Презентация_, фамилия, инициалы".</t>
    </r>
    <r>
      <rPr>
        <i/>
        <sz val="11"/>
        <color rgb="FF545251"/>
        <rFont val="Times New Roman"/>
        <family val="1"/>
        <charset val="204"/>
      </rPr>
      <t> Например: "Презентация_Иванов АВ";</t>
    </r>
  </si>
  <si>
    <t>hum: Нормализованная влажность. Значения делятся на 100 (макс.);</t>
  </si>
  <si>
    <t>atemp: Нормализованная температура ощущения в градусах Цельсия. Значения получены через (t-t_min)/(t_max-t_min), t_min=-16, t_max=+50;</t>
  </si>
  <si>
    <t>4: Сильный дождь + ледяные поддоны + гроза + туман, снег + туман;</t>
  </si>
  <si>
    <t>3: Слабый снег, Слабый дождь + Гроза + Рассеянные облака, Слабый дождь + Рассеянные облака;</t>
  </si>
  <si>
    <t>2: Туман + Облачно, Туман + Разорванные облака, Туман + Немного облаков, Туман;</t>
  </si>
  <si>
    <t>temp: Нормализованная температура в градусах Цельсия. Значения получены через (t-t_min)/(t_max-t_min), t_min=-8, t_max=+39;</t>
  </si>
  <si>
    <t>day_24.csv имеет следующие поля:</t>
  </si>
  <si>
    <t>Дата</t>
  </si>
  <si>
    <t>windspeed: Нормализованная скорость ветра. Значения делятся на 67 (макс.);</t>
  </si>
  <si>
    <t>casual: Количество случайных пользователей;</t>
  </si>
  <si>
    <t>cnt: Общее количество арендованных велосипедов, включая обычные и зарегистрированные.</t>
  </si>
  <si>
    <t>registered: Количество зарегистрированных пользователей;</t>
  </si>
  <si>
    <t>holiday: Праздничный день (день праздничный или нет);</t>
  </si>
  <si>
    <t>dteday: Дата;</t>
  </si>
  <si>
    <t>yr: Год (0: 2011, 1: 2012);</t>
  </si>
  <si>
    <t>mnth: Месяц (от 1 до 12);</t>
  </si>
  <si>
    <t>weekday: День недели (от 0 до 6);</t>
  </si>
  <si>
    <t>1: Ясно, небольшая облачность, переменная облачность, переменная облачность;</t>
  </si>
  <si>
    <t>weathersit: Погода</t>
  </si>
  <si>
    <t>instant: Индекс записи;</t>
  </si>
  <si>
    <t>Требования к оформлению</t>
  </si>
  <si>
    <t>Порядок выполнения:</t>
  </si>
  <si>
    <t>Зачёт. Анализ данных системы проката велосипедов</t>
  </si>
  <si>
    <r>
      <t xml:space="preserve"> - </t>
    </r>
    <r>
      <rPr>
        <sz val="11"/>
        <color rgb="FF545251"/>
        <rFont val="Times New Roman"/>
        <family val="1"/>
        <charset val="204"/>
      </rPr>
      <t>файл с вычислениями в формате *.xlsx.  Файл следует назвать "Аналитический отчет_, фамилия, инициалы". </t>
    </r>
    <r>
      <rPr>
        <i/>
        <sz val="11"/>
        <color rgb="FF545251"/>
        <rFont val="Times New Roman"/>
        <family val="1"/>
        <charset val="204"/>
      </rPr>
      <t>Например: "Аналитический отчет_Иванов АВ".</t>
    </r>
  </si>
  <si>
    <t>7. Подготовить отчёт. </t>
  </si>
  <si>
    <t>season: Сезон (1: весна, 2: лето, 3: осень, 4: зима);</t>
  </si>
  <si>
    <t>workingday: Рабочий день, если день не является ни выходным, ни праздничным днем, равен 1, иначе равен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</si>
</sst>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"/>
    <numFmt numFmtId="166" formatCode="#,##0.0"/>
    <numFmt numFmtId="167" formatCode="ddd"/>
    <numFmt numFmtId="168" formatCode="\+#,##0.0;\-#,##0.0"/>
  </numFmts>
  <fonts count="2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54525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6"/>
      <name val="Times New Roman"/>
      <family val="1"/>
      <charset val="204"/>
    </font>
    <font>
      <sz val="11"/>
      <color theme="4" tint="0.79998168889431442"/>
      <name val="Times New Roman"/>
      <family val="1"/>
      <charset val="204"/>
    </font>
    <font>
      <b/>
      <sz val="6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b/>
      <sz val="11"/>
      <color rgb="FF545251"/>
      <name val="Times New Roman"/>
      <family val="1"/>
      <charset val="204"/>
    </font>
    <font>
      <sz val="11"/>
      <color rgb="FF545251"/>
      <name val="Times New Roman"/>
      <family val="1"/>
      <charset val="204"/>
    </font>
    <font>
      <b/>
      <sz val="11"/>
      <color rgb="FFC8196B"/>
      <name val="Times New Roman"/>
      <family val="1"/>
      <charset val="204"/>
    </font>
    <font>
      <b/>
      <sz val="11"/>
      <color rgb="FF1957A3"/>
      <name val="Times New Roman"/>
      <family val="1"/>
      <charset val="204"/>
    </font>
    <font>
      <i/>
      <sz val="11"/>
      <color rgb="FF545251"/>
      <name val="Times New Roman"/>
      <family val="1"/>
      <charset val="204"/>
    </font>
    <font>
      <sz val="11"/>
      <color rgb="FFFFFF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/>
    <xf numFmtId="0" fontId="2" fillId="5" borderId="0" xfId="0" applyFont="1" applyFill="1"/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Fill="1"/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  <xf numFmtId="167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pivotButton="1" applyFont="1"/>
    <xf numFmtId="0" fontId="2" fillId="0" borderId="0" xfId="0" applyNumberFormat="1" applyFont="1"/>
    <xf numFmtId="9" fontId="2" fillId="0" borderId="0" xfId="0" applyNumberFormat="1" applyFont="1"/>
    <xf numFmtId="0" fontId="2" fillId="0" borderId="0" xfId="0" pivotButton="1" applyFont="1" applyAlignment="1">
      <alignment horizontal="center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2" fillId="0" borderId="0" xfId="0" applyNumberFormat="1" applyFont="1" applyFill="1" applyBorder="1"/>
    <xf numFmtId="14" fontId="1" fillId="4" borderId="0" xfId="0" applyNumberFormat="1" applyFont="1" applyFill="1" applyBorder="1"/>
    <xf numFmtId="3" fontId="1" fillId="4" borderId="0" xfId="0" applyNumberFormat="1" applyFont="1" applyFill="1" applyBorder="1"/>
    <xf numFmtId="164" fontId="2" fillId="4" borderId="0" xfId="0" applyNumberFormat="1" applyFont="1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6" fillId="0" borderId="0" xfId="0" applyFont="1"/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4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/>
    <xf numFmtId="0" fontId="9" fillId="0" borderId="0" xfId="0" pivotButton="1" applyFont="1"/>
    <xf numFmtId="4" fontId="2" fillId="0" borderId="0" xfId="0" applyNumberFormat="1" applyFont="1"/>
    <xf numFmtId="9" fontId="6" fillId="0" borderId="0" xfId="0" applyNumberFormat="1" applyFont="1"/>
    <xf numFmtId="3" fontId="2" fillId="0" borderId="0" xfId="0" applyNumberFormat="1" applyFont="1" applyFill="1"/>
    <xf numFmtId="9" fontId="6" fillId="5" borderId="0" xfId="0" applyNumberFormat="1" applyFont="1" applyFill="1"/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/>
    <xf numFmtId="9" fontId="0" fillId="0" borderId="0" xfId="0" applyNumberFormat="1"/>
    <xf numFmtId="9" fontId="2" fillId="5" borderId="0" xfId="0" applyNumberFormat="1" applyFont="1" applyFill="1"/>
    <xf numFmtId="0" fontId="2" fillId="0" borderId="0" xfId="0" applyFont="1" applyAlignment="1">
      <alignment horizontal="center" vertical="top" wrapText="1"/>
    </xf>
    <xf numFmtId="1" fontId="2" fillId="0" borderId="0" xfId="0" applyNumberFormat="1" applyFont="1"/>
    <xf numFmtId="0" fontId="1" fillId="0" borderId="0" xfId="0" applyNumberFormat="1" applyFont="1"/>
    <xf numFmtId="0" fontId="4" fillId="0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right"/>
    </xf>
    <xf numFmtId="168" fontId="2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167" fontId="2" fillId="0" borderId="0" xfId="0" applyNumberFormat="1" applyFont="1" applyAlignment="1">
      <alignment horizontal="left"/>
    </xf>
    <xf numFmtId="0" fontId="1" fillId="0" borderId="0" xfId="0" pivotButton="1" applyFont="1" applyAlignment="1">
      <alignment horizontal="center"/>
    </xf>
    <xf numFmtId="4" fontId="2" fillId="2" borderId="0" xfId="0" applyNumberFormat="1" applyFont="1" applyFill="1"/>
    <xf numFmtId="4" fontId="2" fillId="3" borderId="0" xfId="0" applyNumberFormat="1" applyFont="1" applyFill="1"/>
    <xf numFmtId="164" fontId="2" fillId="3" borderId="0" xfId="0" applyNumberFormat="1" applyFont="1" applyFill="1"/>
    <xf numFmtId="0" fontId="2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pivotButton="1" applyFont="1"/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11" fillId="0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</cellXfs>
  <cellStyles count="2">
    <cellStyle name="Гиперссылка" xfId="1" builtinId="8"/>
    <cellStyle name="Обычный" xfId="0" builtinId="0"/>
  </cellStyles>
  <dxfs count="3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7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7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top" textRotation="0" wrapText="1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left"/>
    </dxf>
    <dxf>
      <alignment horizontal="general" indent="0"/>
    </dxf>
    <dxf>
      <font>
        <color auto="1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 indent="0"/>
    </dxf>
    <dxf>
      <font>
        <color auto="1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auto="1"/>
      </font>
    </dxf>
    <dxf>
      <alignment horizontal="center"/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годам</c:name>
    <c:fmtId val="5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379537953795381E-2"/>
          <c:y val="0.2986451017947081"/>
          <c:w val="0.73751429276785951"/>
          <c:h val="0.61877231562270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развития'!$B$8:$B$9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развития'!$A$10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развития'!$B$10</c:f>
              <c:numCache>
                <c:formatCode>#,##0</c:formatCode>
                <c:ptCount val="1"/>
                <c:pt idx="0">
                  <c:v>1243103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2-44F5-9027-4824D9EF0D36}"/>
            </c:ext>
          </c:extLst>
        </c:ser>
        <c:ser>
          <c:idx val="1"/>
          <c:order val="1"/>
          <c:tx>
            <c:strRef>
              <c:f>'Перспективы развития'!$C$8:$C$9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развития'!$A$10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развития'!$C$10</c:f>
              <c:numCache>
                <c:formatCode>#,##0</c:formatCode>
                <c:ptCount val="1"/>
                <c:pt idx="0">
                  <c:v>2049576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2-44F5-9027-4824D9EF0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0"/>
        <c:axId val="1059616992"/>
        <c:axId val="1059623232"/>
      </c:barChart>
      <c:catAx>
        <c:axId val="10596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23232"/>
        <c:crosses val="autoZero"/>
        <c:auto val="1"/>
        <c:lblAlgn val="ctr"/>
        <c:lblOffset val="100"/>
        <c:noMultiLvlLbl val="0"/>
      </c:catAx>
      <c:valAx>
        <c:axId val="1059623232"/>
        <c:scaling>
          <c:orientation val="minMax"/>
          <c:max val="2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сезонам и годам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развития'!$B$18:$B$19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развития'!$A$20:$A$24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развития'!$B$20:$B$24</c:f>
              <c:numCache>
                <c:formatCode>#,##0</c:formatCode>
                <c:ptCount val="4"/>
                <c:pt idx="0">
                  <c:v>150000</c:v>
                </c:pt>
                <c:pt idx="1">
                  <c:v>347316</c:v>
                </c:pt>
                <c:pt idx="2">
                  <c:v>419650</c:v>
                </c:pt>
                <c:pt idx="3">
                  <c:v>326137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3-48A3-8EE2-5FA544411E29}"/>
            </c:ext>
          </c:extLst>
        </c:ser>
        <c:ser>
          <c:idx val="1"/>
          <c:order val="1"/>
          <c:tx>
            <c:strRef>
              <c:f>'Перспективы развития'!$C$18:$C$19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развития'!$A$20:$A$24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развития'!$C$20:$C$24</c:f>
              <c:numCache>
                <c:formatCode>#,##0</c:formatCode>
                <c:ptCount val="4"/>
                <c:pt idx="0">
                  <c:v>321348</c:v>
                </c:pt>
                <c:pt idx="1">
                  <c:v>571273</c:v>
                </c:pt>
                <c:pt idx="2">
                  <c:v>641479</c:v>
                </c:pt>
                <c:pt idx="3">
                  <c:v>515476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3-48A3-8EE2-5FA544411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195136"/>
        <c:axId val="1946195552"/>
      </c:barChart>
      <c:catAx>
        <c:axId val="19461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95552"/>
        <c:crosses val="autoZero"/>
        <c:auto val="1"/>
        <c:lblAlgn val="ctr"/>
        <c:lblOffset val="100"/>
        <c:noMultiLvlLbl val="0"/>
      </c:catAx>
      <c:valAx>
        <c:axId val="1946195552"/>
        <c:scaling>
          <c:orientation val="minMax"/>
          <c:max val="6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месяцам и годам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развития'!$B$29:$B$30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развития'!$A$31:$A$43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развития'!$B$31:$B$43</c:f>
              <c:numCache>
                <c:formatCode>#,##0</c:formatCode>
                <c:ptCount val="12"/>
                <c:pt idx="0">
                  <c:v>38189</c:v>
                </c:pt>
                <c:pt idx="1">
                  <c:v>48215</c:v>
                </c:pt>
                <c:pt idx="2">
                  <c:v>64045</c:v>
                </c:pt>
                <c:pt idx="3">
                  <c:v>94870</c:v>
                </c:pt>
                <c:pt idx="4">
                  <c:v>135821</c:v>
                </c:pt>
                <c:pt idx="5">
                  <c:v>143512</c:v>
                </c:pt>
                <c:pt idx="6">
                  <c:v>141341</c:v>
                </c:pt>
                <c:pt idx="7">
                  <c:v>136691</c:v>
                </c:pt>
                <c:pt idx="8">
                  <c:v>127418</c:v>
                </c:pt>
                <c:pt idx="9">
                  <c:v>123511</c:v>
                </c:pt>
                <c:pt idx="10">
                  <c:v>102167</c:v>
                </c:pt>
                <c:pt idx="11">
                  <c:v>87323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C-4C12-84FE-40CE409AF294}"/>
            </c:ext>
          </c:extLst>
        </c:ser>
        <c:ser>
          <c:idx val="1"/>
          <c:order val="1"/>
          <c:tx>
            <c:strRef>
              <c:f>'Перспективы развития'!$C$29:$C$30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развития'!$A$31:$A$43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развития'!$C$31:$C$43</c:f>
              <c:numCache>
                <c:formatCode>#,##0</c:formatCode>
                <c:ptCount val="12"/>
                <c:pt idx="0">
                  <c:v>96744</c:v>
                </c:pt>
                <c:pt idx="1">
                  <c:v>103137</c:v>
                </c:pt>
                <c:pt idx="2">
                  <c:v>164875</c:v>
                </c:pt>
                <c:pt idx="3">
                  <c:v>174224</c:v>
                </c:pt>
                <c:pt idx="4">
                  <c:v>195865</c:v>
                </c:pt>
                <c:pt idx="5">
                  <c:v>202830</c:v>
                </c:pt>
                <c:pt idx="6">
                  <c:v>203607</c:v>
                </c:pt>
                <c:pt idx="7">
                  <c:v>214503</c:v>
                </c:pt>
                <c:pt idx="8">
                  <c:v>218573</c:v>
                </c:pt>
                <c:pt idx="9">
                  <c:v>198841</c:v>
                </c:pt>
                <c:pt idx="10">
                  <c:v>152664</c:v>
                </c:pt>
                <c:pt idx="11">
                  <c:v>123713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C-4C12-84FE-40CE409AF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471104"/>
        <c:axId val="1186475680"/>
      </c:barChart>
      <c:catAx>
        <c:axId val="11864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475680"/>
        <c:crosses val="autoZero"/>
        <c:auto val="1"/>
        <c:lblAlgn val="ctr"/>
        <c:lblOffset val="100"/>
        <c:noMultiLvlLbl val="0"/>
      </c:catAx>
      <c:valAx>
        <c:axId val="1186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47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развития'!$B$55:$B$56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развития'!$A$57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развития'!$B$57</c:f>
              <c:numCache>
                <c:formatCode>#,##0</c:formatCode>
                <c:ptCount val="1"/>
                <c:pt idx="0">
                  <c:v>995851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C-46BD-9F5D-20141E7AA215}"/>
            </c:ext>
          </c:extLst>
        </c:ser>
        <c:ser>
          <c:idx val="1"/>
          <c:order val="1"/>
          <c:tx>
            <c:strRef>
              <c:f>'Перспективы развития'!$C$55:$C$56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развития'!$A$57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развития'!$C$57</c:f>
              <c:numCache>
                <c:formatCode>#,##0</c:formatCode>
                <c:ptCount val="1"/>
                <c:pt idx="0">
                  <c:v>1676811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9C-46BD-9F5D-20141E7A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162909696"/>
        <c:axId val="1162896384"/>
      </c:barChart>
      <c:catAx>
        <c:axId val="11629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896384"/>
        <c:crosses val="autoZero"/>
        <c:auto val="1"/>
        <c:lblAlgn val="ctr"/>
        <c:lblOffset val="100"/>
        <c:noMultiLvlLbl val="0"/>
      </c:catAx>
      <c:valAx>
        <c:axId val="1162896384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90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развития'!$B$69:$B$70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развития'!$A$71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развития'!$B$71</c:f>
              <c:numCache>
                <c:formatCode>#,##0</c:formatCode>
                <c:ptCount val="1"/>
                <c:pt idx="0">
                  <c:v>247252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7-4ACF-954B-7AC016396959}"/>
            </c:ext>
          </c:extLst>
        </c:ser>
        <c:ser>
          <c:idx val="1"/>
          <c:order val="1"/>
          <c:tx>
            <c:strRef>
              <c:f>'Перспективы развития'!$C$69:$C$70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развития'!$A$71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развития'!$C$71</c:f>
              <c:numCache>
                <c:formatCode>#,##0</c:formatCode>
                <c:ptCount val="1"/>
                <c:pt idx="0">
                  <c:v>372765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7-4ACF-954B-7AC01639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021857856"/>
        <c:axId val="1021860352"/>
      </c:barChart>
      <c:catAx>
        <c:axId val="10218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60352"/>
        <c:crosses val="autoZero"/>
        <c:auto val="1"/>
        <c:lblAlgn val="ctr"/>
        <c:lblOffset val="100"/>
        <c:noMultiLvlLbl val="0"/>
      </c:catAx>
      <c:valAx>
        <c:axId val="10218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5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сезонам и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развития'!$B$81:$B$82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развития'!$A$83:$A$87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развития'!$B$83:$B$87</c:f>
              <c:numCache>
                <c:formatCode>#,##0</c:formatCode>
                <c:ptCount val="4"/>
                <c:pt idx="0">
                  <c:v>128575</c:v>
                </c:pt>
                <c:pt idx="1">
                  <c:v>269752</c:v>
                </c:pt>
                <c:pt idx="2">
                  <c:v>324200</c:v>
                </c:pt>
                <c:pt idx="3">
                  <c:v>273324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0-46C2-A569-F31EF8C2BB9C}"/>
            </c:ext>
          </c:extLst>
        </c:ser>
        <c:ser>
          <c:idx val="1"/>
          <c:order val="1"/>
          <c:tx>
            <c:strRef>
              <c:f>'Перспективы развития'!$C$81:$C$82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развития'!$A$83:$A$87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развития'!$C$83:$C$87</c:f>
              <c:numCache>
                <c:formatCode>#,##0</c:formatCode>
                <c:ptCount val="4"/>
                <c:pt idx="0">
                  <c:v>282151</c:v>
                </c:pt>
                <c:pt idx="1">
                  <c:v>445315</c:v>
                </c:pt>
                <c:pt idx="2">
                  <c:v>510838</c:v>
                </c:pt>
                <c:pt idx="3">
                  <c:v>438507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0-46C2-A569-F31EF8C2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954528"/>
        <c:axId val="960955360"/>
      </c:barChart>
      <c:catAx>
        <c:axId val="9609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5360"/>
        <c:crosses val="autoZero"/>
        <c:auto val="1"/>
        <c:lblAlgn val="ctr"/>
        <c:lblOffset val="100"/>
        <c:noMultiLvlLbl val="0"/>
      </c:catAx>
      <c:valAx>
        <c:axId val="960955360"/>
        <c:scaling>
          <c:orientation val="minMax"/>
          <c:max val="5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месяцам и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развития'!$B$91:$B$92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развития'!$A$93:$A$105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развития'!$B$93:$B$105</c:f>
              <c:numCache>
                <c:formatCode>#,##0</c:formatCode>
                <c:ptCount val="12"/>
                <c:pt idx="0">
                  <c:v>35116</c:v>
                </c:pt>
                <c:pt idx="1">
                  <c:v>41973</c:v>
                </c:pt>
                <c:pt idx="2">
                  <c:v>51219</c:v>
                </c:pt>
                <c:pt idx="3">
                  <c:v>72524</c:v>
                </c:pt>
                <c:pt idx="4">
                  <c:v>104771</c:v>
                </c:pt>
                <c:pt idx="5">
                  <c:v>112900</c:v>
                </c:pt>
                <c:pt idx="6">
                  <c:v>104889</c:v>
                </c:pt>
                <c:pt idx="7">
                  <c:v>107849</c:v>
                </c:pt>
                <c:pt idx="8">
                  <c:v>100873</c:v>
                </c:pt>
                <c:pt idx="9">
                  <c:v>98289</c:v>
                </c:pt>
                <c:pt idx="10">
                  <c:v>86573</c:v>
                </c:pt>
                <c:pt idx="11">
                  <c:v>78875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9-4C82-8855-C8BDB4D06D54}"/>
            </c:ext>
          </c:extLst>
        </c:ser>
        <c:ser>
          <c:idx val="1"/>
          <c:order val="1"/>
          <c:tx>
            <c:strRef>
              <c:f>'Перспективы развития'!$C$91:$C$92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развития'!$A$93:$A$105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развития'!$C$93:$C$105</c:f>
              <c:numCache>
                <c:formatCode>#,##0</c:formatCode>
                <c:ptCount val="12"/>
                <c:pt idx="0">
                  <c:v>87775</c:v>
                </c:pt>
                <c:pt idx="1">
                  <c:v>94416</c:v>
                </c:pt>
                <c:pt idx="2">
                  <c:v>133257</c:v>
                </c:pt>
                <c:pt idx="3">
                  <c:v>135768</c:v>
                </c:pt>
                <c:pt idx="4">
                  <c:v>151630</c:v>
                </c:pt>
                <c:pt idx="5">
                  <c:v>159536</c:v>
                </c:pt>
                <c:pt idx="6">
                  <c:v>161902</c:v>
                </c:pt>
                <c:pt idx="7">
                  <c:v>171306</c:v>
                </c:pt>
                <c:pt idx="8">
                  <c:v>174795</c:v>
                </c:pt>
                <c:pt idx="9">
                  <c:v>164303</c:v>
                </c:pt>
                <c:pt idx="10">
                  <c:v>131655</c:v>
                </c:pt>
                <c:pt idx="11">
                  <c:v>110468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9-4C82-8855-C8BDB4D06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022592"/>
        <c:axId val="1157026336"/>
      </c:barChart>
      <c:catAx>
        <c:axId val="115702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26336"/>
        <c:crosses val="autoZero"/>
        <c:auto val="1"/>
        <c:lblAlgn val="ctr"/>
        <c:lblOffset val="100"/>
        <c:noMultiLvlLbl val="0"/>
      </c:catAx>
      <c:valAx>
        <c:axId val="1157026336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сезонам и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развития'!$B$115:$B$116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развития'!$A$117:$A$121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развития'!$B$117:$B$121</c:f>
              <c:numCache>
                <c:formatCode>#,##0</c:formatCode>
                <c:ptCount val="4"/>
                <c:pt idx="0">
                  <c:v>21425</c:v>
                </c:pt>
                <c:pt idx="1">
                  <c:v>77564</c:v>
                </c:pt>
                <c:pt idx="2">
                  <c:v>95450</c:v>
                </c:pt>
                <c:pt idx="3">
                  <c:v>52813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8-45AC-ABF3-166950CADF48}"/>
            </c:ext>
          </c:extLst>
        </c:ser>
        <c:ser>
          <c:idx val="1"/>
          <c:order val="1"/>
          <c:tx>
            <c:strRef>
              <c:f>'Перспективы развития'!$C$115:$C$116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развития'!$A$117:$A$121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развития'!$C$117:$C$121</c:f>
              <c:numCache>
                <c:formatCode>#,##0</c:formatCode>
                <c:ptCount val="4"/>
                <c:pt idx="0">
                  <c:v>39197</c:v>
                </c:pt>
                <c:pt idx="1">
                  <c:v>125958</c:v>
                </c:pt>
                <c:pt idx="2">
                  <c:v>130641</c:v>
                </c:pt>
                <c:pt idx="3">
                  <c:v>76969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8-45AC-ABF3-166950CAD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867744"/>
        <c:axId val="2127876480"/>
      </c:barChart>
      <c:catAx>
        <c:axId val="21278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876480"/>
        <c:crosses val="autoZero"/>
        <c:auto val="1"/>
        <c:lblAlgn val="ctr"/>
        <c:lblOffset val="100"/>
        <c:noMultiLvlLbl val="0"/>
      </c:catAx>
      <c:valAx>
        <c:axId val="21278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8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месяцам и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развития'!$B$125:$B$126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развития'!$A$127:$A$139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развития'!$B$127:$B$139</c:f>
              <c:numCache>
                <c:formatCode>#,##0</c:formatCode>
                <c:ptCount val="12"/>
                <c:pt idx="0">
                  <c:v>3073</c:v>
                </c:pt>
                <c:pt idx="1">
                  <c:v>6242</c:v>
                </c:pt>
                <c:pt idx="2">
                  <c:v>12826</c:v>
                </c:pt>
                <c:pt idx="3">
                  <c:v>22346</c:v>
                </c:pt>
                <c:pt idx="4">
                  <c:v>31050</c:v>
                </c:pt>
                <c:pt idx="5">
                  <c:v>30612</c:v>
                </c:pt>
                <c:pt idx="6">
                  <c:v>36452</c:v>
                </c:pt>
                <c:pt idx="7">
                  <c:v>28842</c:v>
                </c:pt>
                <c:pt idx="8">
                  <c:v>26545</c:v>
                </c:pt>
                <c:pt idx="9">
                  <c:v>25222</c:v>
                </c:pt>
                <c:pt idx="10">
                  <c:v>15594</c:v>
                </c:pt>
                <c:pt idx="11">
                  <c:v>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4-4FDB-A7FE-861CC76E985E}"/>
            </c:ext>
          </c:extLst>
        </c:ser>
        <c:ser>
          <c:idx val="1"/>
          <c:order val="1"/>
          <c:tx>
            <c:strRef>
              <c:f>'Перспективы развития'!$C$125:$C$126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развития'!$A$127:$A$139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развития'!$C$127:$C$139</c:f>
              <c:numCache>
                <c:formatCode>#,##0</c:formatCode>
                <c:ptCount val="12"/>
                <c:pt idx="0">
                  <c:v>8969</c:v>
                </c:pt>
                <c:pt idx="1">
                  <c:v>8721</c:v>
                </c:pt>
                <c:pt idx="2">
                  <c:v>31618</c:v>
                </c:pt>
                <c:pt idx="3">
                  <c:v>38456</c:v>
                </c:pt>
                <c:pt idx="4">
                  <c:v>44235</c:v>
                </c:pt>
                <c:pt idx="5">
                  <c:v>43294</c:v>
                </c:pt>
                <c:pt idx="6">
                  <c:v>41705</c:v>
                </c:pt>
                <c:pt idx="7">
                  <c:v>43197</c:v>
                </c:pt>
                <c:pt idx="8">
                  <c:v>43778</c:v>
                </c:pt>
                <c:pt idx="9">
                  <c:v>34538</c:v>
                </c:pt>
                <c:pt idx="10">
                  <c:v>21009</c:v>
                </c:pt>
                <c:pt idx="11">
                  <c:v>13245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4-4FDB-A7FE-861CC76E9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545680"/>
        <c:axId val="1156546512"/>
      </c:barChart>
      <c:catAx>
        <c:axId val="115654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546512"/>
        <c:crosses val="autoZero"/>
        <c:auto val="1"/>
        <c:lblAlgn val="ctr"/>
        <c:lblOffset val="100"/>
        <c:noMultiLvlLbl val="0"/>
      </c:catAx>
      <c:valAx>
        <c:axId val="1156546512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5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сезонам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аренды'!$B$41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аренды'!$B$42:$B$46</c:f>
              <c:numCache>
                <c:formatCode>#,##0</c:formatCode>
                <c:ptCount val="4"/>
                <c:pt idx="0">
                  <c:v>471348</c:v>
                </c:pt>
                <c:pt idx="1">
                  <c:v>918589</c:v>
                </c:pt>
                <c:pt idx="2">
                  <c:v>1061129</c:v>
                </c:pt>
                <c:pt idx="3">
                  <c:v>841613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D-4D79-9F06-A5492B2CE80A}"/>
            </c:ext>
          </c:extLst>
        </c:ser>
        <c:ser>
          <c:idx val="1"/>
          <c:order val="1"/>
          <c:tx>
            <c:strRef>
              <c:f>'Зависимость аренды'!$C$41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аренды'!$C$42:$C$46</c:f>
              <c:numCache>
                <c:formatCode>#,##0</c:formatCode>
                <c:ptCount val="4"/>
                <c:pt idx="0">
                  <c:v>410726</c:v>
                </c:pt>
                <c:pt idx="1">
                  <c:v>715067</c:v>
                </c:pt>
                <c:pt idx="2">
                  <c:v>835038</c:v>
                </c:pt>
                <c:pt idx="3">
                  <c:v>711831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D-4D79-9F06-A5492B2CE80A}"/>
            </c:ext>
          </c:extLst>
        </c:ser>
        <c:ser>
          <c:idx val="2"/>
          <c:order val="2"/>
          <c:tx>
            <c:strRef>
              <c:f>'Зависимость аренды'!$D$41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аренды'!$D$42:$D$46</c:f>
              <c:numCache>
                <c:formatCode>#,##0</c:formatCode>
                <c:ptCount val="4"/>
                <c:pt idx="0">
                  <c:v>60622</c:v>
                </c:pt>
                <c:pt idx="1">
                  <c:v>203522</c:v>
                </c:pt>
                <c:pt idx="2">
                  <c:v>226091</c:v>
                </c:pt>
                <c:pt idx="3">
                  <c:v>129782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D-4D79-9F06-A5492B2CE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722544"/>
        <c:axId val="1773722960"/>
      </c:barChart>
      <c:catAx>
        <c:axId val="177372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22960"/>
        <c:crosses val="autoZero"/>
        <c:auto val="1"/>
        <c:lblAlgn val="ctr"/>
        <c:lblOffset val="100"/>
        <c:noMultiLvlLbl val="0"/>
      </c:catAx>
      <c:valAx>
        <c:axId val="17737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2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месяцам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аренды'!$B$50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аренды'!$B$51:$B$63</c:f>
              <c:numCache>
                <c:formatCode>#,##0</c:formatCode>
                <c:ptCount val="12"/>
                <c:pt idx="0">
                  <c:v>134933</c:v>
                </c:pt>
                <c:pt idx="1">
                  <c:v>151352</c:v>
                </c:pt>
                <c:pt idx="2">
                  <c:v>228920</c:v>
                </c:pt>
                <c:pt idx="3">
                  <c:v>269094</c:v>
                </c:pt>
                <c:pt idx="4">
                  <c:v>331686</c:v>
                </c:pt>
                <c:pt idx="5">
                  <c:v>346342</c:v>
                </c:pt>
                <c:pt idx="6">
                  <c:v>344948</c:v>
                </c:pt>
                <c:pt idx="7">
                  <c:v>351194</c:v>
                </c:pt>
                <c:pt idx="8">
                  <c:v>345991</c:v>
                </c:pt>
                <c:pt idx="9">
                  <c:v>322352</c:v>
                </c:pt>
                <c:pt idx="10">
                  <c:v>254831</c:v>
                </c:pt>
                <c:pt idx="11">
                  <c:v>211036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EB1-85A6-F31E78615E21}"/>
            </c:ext>
          </c:extLst>
        </c:ser>
        <c:ser>
          <c:idx val="1"/>
          <c:order val="1"/>
          <c:tx>
            <c:strRef>
              <c:f>'Зависимость аренды'!$C$50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аренды'!$C$51:$C$63</c:f>
              <c:numCache>
                <c:formatCode>#,##0</c:formatCode>
                <c:ptCount val="12"/>
                <c:pt idx="0">
                  <c:v>122891</c:v>
                </c:pt>
                <c:pt idx="1">
                  <c:v>136389</c:v>
                </c:pt>
                <c:pt idx="2">
                  <c:v>184476</c:v>
                </c:pt>
                <c:pt idx="3">
                  <c:v>208292</c:v>
                </c:pt>
                <c:pt idx="4">
                  <c:v>256401</c:v>
                </c:pt>
                <c:pt idx="5">
                  <c:v>272436</c:v>
                </c:pt>
                <c:pt idx="6">
                  <c:v>266791</c:v>
                </c:pt>
                <c:pt idx="7">
                  <c:v>279155</c:v>
                </c:pt>
                <c:pt idx="8">
                  <c:v>275668</c:v>
                </c:pt>
                <c:pt idx="9">
                  <c:v>262592</c:v>
                </c:pt>
                <c:pt idx="10">
                  <c:v>218228</c:v>
                </c:pt>
                <c:pt idx="11">
                  <c:v>189343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E-4EB1-85A6-F31E78615E21}"/>
            </c:ext>
          </c:extLst>
        </c:ser>
        <c:ser>
          <c:idx val="2"/>
          <c:order val="2"/>
          <c:tx>
            <c:strRef>
              <c:f>'Зависимость аренды'!$D$50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аренды'!$D$51:$D$63</c:f>
              <c:numCache>
                <c:formatCode>#,##0</c:formatCode>
                <c:ptCount val="12"/>
                <c:pt idx="0">
                  <c:v>12042</c:v>
                </c:pt>
                <c:pt idx="1">
                  <c:v>14963</c:v>
                </c:pt>
                <c:pt idx="2">
                  <c:v>44444</c:v>
                </c:pt>
                <c:pt idx="3">
                  <c:v>60802</c:v>
                </c:pt>
                <c:pt idx="4">
                  <c:v>75285</c:v>
                </c:pt>
                <c:pt idx="5">
                  <c:v>73906</c:v>
                </c:pt>
                <c:pt idx="6">
                  <c:v>78157</c:v>
                </c:pt>
                <c:pt idx="7">
                  <c:v>72039</c:v>
                </c:pt>
                <c:pt idx="8">
                  <c:v>70323</c:v>
                </c:pt>
                <c:pt idx="9">
                  <c:v>59760</c:v>
                </c:pt>
                <c:pt idx="10">
                  <c:v>36603</c:v>
                </c:pt>
                <c:pt idx="11">
                  <c:v>21693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E-4EB1-85A6-F31E7861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285296"/>
        <c:axId val="874277392"/>
      </c:barChart>
      <c:catAx>
        <c:axId val="8742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277392"/>
        <c:crosses val="autoZero"/>
        <c:auto val="1"/>
        <c:lblAlgn val="ctr"/>
        <c:lblOffset val="100"/>
        <c:noMultiLvlLbl val="0"/>
      </c:catAx>
      <c:valAx>
        <c:axId val="8742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2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дням недкли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аренды'!$B$68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аренды'!$B$69:$B$76</c:f>
              <c:numCache>
                <c:formatCode>#,##0</c:formatCode>
                <c:ptCount val="7"/>
                <c:pt idx="0">
                  <c:v>455503</c:v>
                </c:pt>
                <c:pt idx="1">
                  <c:v>469109</c:v>
                </c:pt>
                <c:pt idx="2">
                  <c:v>473048</c:v>
                </c:pt>
                <c:pt idx="3">
                  <c:v>485395</c:v>
                </c:pt>
                <c:pt idx="4">
                  <c:v>487790</c:v>
                </c:pt>
                <c:pt idx="5">
                  <c:v>477807</c:v>
                </c:pt>
                <c:pt idx="6">
                  <c:v>444027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5-4D8D-8756-2FAB653FCE72}"/>
            </c:ext>
          </c:extLst>
        </c:ser>
        <c:ser>
          <c:idx val="1"/>
          <c:order val="1"/>
          <c:tx>
            <c:strRef>
              <c:f>'Зависимость аренды'!$C$68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аренды'!$C$69:$C$76</c:f>
              <c:numCache>
                <c:formatCode>#,##0</c:formatCode>
                <c:ptCount val="7"/>
                <c:pt idx="0">
                  <c:v>384719</c:v>
                </c:pt>
                <c:pt idx="1">
                  <c:v>411266</c:v>
                </c:pt>
                <c:pt idx="2">
                  <c:v>415729</c:v>
                </c:pt>
                <c:pt idx="3">
                  <c:v>423935</c:v>
                </c:pt>
                <c:pt idx="4">
                  <c:v>409552</c:v>
                </c:pt>
                <c:pt idx="5">
                  <c:v>323955</c:v>
                </c:pt>
                <c:pt idx="6">
                  <c:v>303506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5-4D8D-8756-2FAB653FCE72}"/>
            </c:ext>
          </c:extLst>
        </c:ser>
        <c:ser>
          <c:idx val="2"/>
          <c:order val="2"/>
          <c:tx>
            <c:strRef>
              <c:f>'Зависимость аренды'!$D$68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аренды'!$D$69:$D$76</c:f>
              <c:numCache>
                <c:formatCode>#,##0</c:formatCode>
                <c:ptCount val="7"/>
                <c:pt idx="0">
                  <c:v>70784</c:v>
                </c:pt>
                <c:pt idx="1">
                  <c:v>57843</c:v>
                </c:pt>
                <c:pt idx="2">
                  <c:v>57319</c:v>
                </c:pt>
                <c:pt idx="3">
                  <c:v>61460</c:v>
                </c:pt>
                <c:pt idx="4">
                  <c:v>78238</c:v>
                </c:pt>
                <c:pt idx="5">
                  <c:v>153852</c:v>
                </c:pt>
                <c:pt idx="6">
                  <c:v>140521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5-4D8D-8756-2FAB653F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66111"/>
        <c:axId val="113466943"/>
      </c:barChart>
      <c:catAx>
        <c:axId val="1134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6943"/>
        <c:crosses val="autoZero"/>
        <c:auto val="1"/>
        <c:lblAlgn val="ctr"/>
        <c:lblOffset val="100"/>
        <c:noMultiLvlLbl val="0"/>
      </c:catAx>
      <c:valAx>
        <c:axId val="1134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рабочим и выходным дням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аренды'!$B$80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аренды'!$B$81:$B$83</c:f>
              <c:numCache>
                <c:formatCode>#,##0</c:formatCode>
                <c:ptCount val="2"/>
                <c:pt idx="0">
                  <c:v>2292410</c:v>
                </c:pt>
                <c:pt idx="1">
                  <c:v>1000269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A-45E7-BC6F-85CF6D6A280E}"/>
            </c:ext>
          </c:extLst>
        </c:ser>
        <c:ser>
          <c:idx val="1"/>
          <c:order val="1"/>
          <c:tx>
            <c:strRef>
              <c:f>'Зависимость аренды'!$C$80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аренды'!$C$81:$C$83</c:f>
              <c:numCache>
                <c:formatCode>#,##0</c:formatCode>
                <c:ptCount val="2"/>
                <c:pt idx="0">
                  <c:v>1989125</c:v>
                </c:pt>
                <c:pt idx="1">
                  <c:v>683537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A-45E7-BC6F-85CF6D6A280E}"/>
            </c:ext>
          </c:extLst>
        </c:ser>
        <c:ser>
          <c:idx val="2"/>
          <c:order val="2"/>
          <c:tx>
            <c:strRef>
              <c:f>'Зависимость аренды'!$D$80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аренды'!$D$81:$D$83</c:f>
              <c:numCache>
                <c:formatCode>#,##0</c:formatCode>
                <c:ptCount val="2"/>
                <c:pt idx="0">
                  <c:v>303285</c:v>
                </c:pt>
                <c:pt idx="1">
                  <c:v>316732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1A-45E7-BC6F-85CF6D6A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813904"/>
        <c:axId val="113463615"/>
      </c:barChart>
      <c:catAx>
        <c:axId val="85881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3615"/>
        <c:crosses val="autoZero"/>
        <c:auto val="1"/>
        <c:lblAlgn val="ctr"/>
        <c:lblOffset val="100"/>
        <c:noMultiLvlLbl val="0"/>
      </c:catAx>
      <c:valAx>
        <c:axId val="1134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81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годам</c:name>
    <c:fmtId val="4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аренды'!$B$30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аренды'!$B$31:$B$33</c:f>
              <c:numCache>
                <c:formatCode>#,##0</c:formatCode>
                <c:ptCount val="2"/>
                <c:pt idx="0">
                  <c:v>1243103</c:v>
                </c:pt>
                <c:pt idx="1">
                  <c:v>2049576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E59-B2EB-436C734FCCA6}"/>
            </c:ext>
          </c:extLst>
        </c:ser>
        <c:ser>
          <c:idx val="1"/>
          <c:order val="1"/>
          <c:tx>
            <c:strRef>
              <c:f>'Зависимость аренды'!$C$30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аренды'!$C$31:$C$33</c:f>
              <c:numCache>
                <c:formatCode>#,##0</c:formatCode>
                <c:ptCount val="2"/>
                <c:pt idx="0">
                  <c:v>995851</c:v>
                </c:pt>
                <c:pt idx="1">
                  <c:v>1676811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E59-B2EB-436C734FCCA6}"/>
            </c:ext>
          </c:extLst>
        </c:ser>
        <c:ser>
          <c:idx val="2"/>
          <c:order val="2"/>
          <c:tx>
            <c:strRef>
              <c:f>'Зависимость аренды'!$D$30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аренды'!$D$31:$D$33</c:f>
              <c:numCache>
                <c:formatCode>#,##0</c:formatCode>
                <c:ptCount val="2"/>
                <c:pt idx="0">
                  <c:v>247252</c:v>
                </c:pt>
                <c:pt idx="1">
                  <c:v>372765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0-4E59-B2EB-436C734F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668592"/>
        <c:axId val="2132665264"/>
      </c:barChart>
      <c:catAx>
        <c:axId val="213266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665264"/>
        <c:crosses val="autoZero"/>
        <c:auto val="1"/>
        <c:lblAlgn val="ctr"/>
        <c:lblOffset val="100"/>
        <c:noMultiLvlLbl val="0"/>
      </c:catAx>
      <c:valAx>
        <c:axId val="21326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66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от погоды</c:name>
    <c:fmtId val="5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аренды'!$B$3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аренды'!$B$4:$B$7</c:f>
              <c:numCache>
                <c:formatCode>#,##0</c:formatCode>
                <c:ptCount val="3"/>
                <c:pt idx="0">
                  <c:v>2257952</c:v>
                </c:pt>
                <c:pt idx="1">
                  <c:v>996858</c:v>
                </c:pt>
                <c:pt idx="2">
                  <c:v>37869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D-4F3C-8527-934A7A1E0DF3}"/>
            </c:ext>
          </c:extLst>
        </c:ser>
        <c:ser>
          <c:idx val="1"/>
          <c:order val="1"/>
          <c:tx>
            <c:strRef>
              <c:f>'Зависимость аренды'!$C$3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аренды'!$C$4:$C$7</c:f>
              <c:numCache>
                <c:formatCode>#,##0</c:formatCode>
                <c:ptCount val="3"/>
                <c:pt idx="0">
                  <c:v>1811606</c:v>
                </c:pt>
                <c:pt idx="1">
                  <c:v>827082</c:v>
                </c:pt>
                <c:pt idx="2">
                  <c:v>33974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AD-4F3C-8527-934A7A1E0DF3}"/>
            </c:ext>
          </c:extLst>
        </c:ser>
        <c:ser>
          <c:idx val="2"/>
          <c:order val="2"/>
          <c:tx>
            <c:strRef>
              <c:f>'Зависимость аренды'!$D$3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аренды'!$D$4:$D$7</c:f>
              <c:numCache>
                <c:formatCode>#,##0</c:formatCode>
                <c:ptCount val="3"/>
                <c:pt idx="0">
                  <c:v>446346</c:v>
                </c:pt>
                <c:pt idx="1">
                  <c:v>169776</c:v>
                </c:pt>
                <c:pt idx="2">
                  <c:v>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AD-4F3C-8527-934A7A1E0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748464"/>
        <c:axId val="498738896"/>
      </c:barChart>
      <c:catAx>
        <c:axId val="4987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38896"/>
        <c:crosses val="autoZero"/>
        <c:auto val="1"/>
        <c:lblAlgn val="ctr"/>
        <c:lblOffset val="100"/>
        <c:noMultiLvlLbl val="0"/>
      </c:catAx>
      <c:valAx>
        <c:axId val="4987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сезон'!$B$5:$B$8</c:f>
              <c:numCache>
                <c:formatCode>#,##0</c:formatCode>
                <c:ptCount val="4"/>
                <c:pt idx="0">
                  <c:v>56</c:v>
                </c:pt>
                <c:pt idx="1">
                  <c:v>52</c:v>
                </c:pt>
                <c:pt idx="2">
                  <c:v>66</c:v>
                </c:pt>
                <c:pt idx="3">
                  <c:v>52</c:v>
                </c:pt>
              </c:numCache>
            </c:numRef>
          </c:xVal>
          <c:yVal>
            <c:numRef>
              <c:f>'Корреляция погоды - год, сезон'!$C$5:$C$8</c:f>
              <c:numCache>
                <c:formatCode>#,##0</c:formatCode>
                <c:ptCount val="4"/>
                <c:pt idx="0">
                  <c:v>99535</c:v>
                </c:pt>
                <c:pt idx="1">
                  <c:v>220323</c:v>
                </c:pt>
                <c:pt idx="2">
                  <c:v>309150</c:v>
                </c:pt>
                <c:pt idx="3">
                  <c:v>206059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F5-420F-AC68-9490EA19A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сезон'!$B$10:$B$13</c:f>
              <c:numCache>
                <c:formatCode>#,##0</c:formatCode>
                <c:ptCount val="4"/>
                <c:pt idx="0">
                  <c:v>32</c:v>
                </c:pt>
                <c:pt idx="1">
                  <c:v>38</c:v>
                </c:pt>
                <c:pt idx="2">
                  <c:v>25</c:v>
                </c:pt>
                <c:pt idx="3">
                  <c:v>29</c:v>
                </c:pt>
              </c:numCache>
            </c:numRef>
          </c:xVal>
          <c:yVal>
            <c:numRef>
              <c:f>'Корреляция погоды - год, сезон'!$C$10:$C$13</c:f>
              <c:numCache>
                <c:formatCode>#,##0</c:formatCode>
                <c:ptCount val="4"/>
                <c:pt idx="0">
                  <c:v>49336</c:v>
                </c:pt>
                <c:pt idx="1">
                  <c:v>124513</c:v>
                </c:pt>
                <c:pt idx="2">
                  <c:v>103952</c:v>
                </c:pt>
                <c:pt idx="3">
                  <c:v>105123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D8-4BA8-8D81-D91174627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сезон'!$B$15:$B$18</c:f>
              <c:numCache>
                <c:formatCode>#,##0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</c:numCache>
            </c:numRef>
          </c:xVal>
          <c:yVal>
            <c:numRef>
              <c:f>'Корреляция погоды - год, сезон'!$C$15:$C$18</c:f>
              <c:numCache>
                <c:formatCode>#,##0</c:formatCode>
                <c:ptCount val="4"/>
                <c:pt idx="0">
                  <c:v>1129</c:v>
                </c:pt>
                <c:pt idx="1">
                  <c:v>2480</c:v>
                </c:pt>
                <c:pt idx="2">
                  <c:v>6548</c:v>
                </c:pt>
                <c:pt idx="3">
                  <c:v>14955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04-4AC8-A209-F288E623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сезон'!$D$5:$D$8</c:f>
              <c:numCache>
                <c:formatCode>#,##0</c:formatCode>
                <c:ptCount val="4"/>
                <c:pt idx="0">
                  <c:v>55</c:v>
                </c:pt>
                <c:pt idx="1">
                  <c:v>61</c:v>
                </c:pt>
                <c:pt idx="2">
                  <c:v>70</c:v>
                </c:pt>
                <c:pt idx="3">
                  <c:v>51</c:v>
                </c:pt>
              </c:numCache>
            </c:numRef>
          </c:xVal>
          <c:yVal>
            <c:numRef>
              <c:f>'Корреляция погоды - год, сезон'!$E$5:$E$8</c:f>
              <c:numCache>
                <c:formatCode>#,##0</c:formatCode>
                <c:ptCount val="4"/>
                <c:pt idx="0">
                  <c:v>212501</c:v>
                </c:pt>
                <c:pt idx="1">
                  <c:v>406663</c:v>
                </c:pt>
                <c:pt idx="2">
                  <c:v>490293</c:v>
                </c:pt>
                <c:pt idx="3">
                  <c:v>313428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18-4543-9194-32F7FC659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сезон'!$D$10:$D$13</c:f>
              <c:numCache>
                <c:formatCode>#,##0</c:formatCode>
                <c:ptCount val="4"/>
                <c:pt idx="0">
                  <c:v>34</c:v>
                </c:pt>
                <c:pt idx="1">
                  <c:v>30</c:v>
                </c:pt>
                <c:pt idx="2">
                  <c:v>23</c:v>
                </c:pt>
                <c:pt idx="3">
                  <c:v>36</c:v>
                </c:pt>
              </c:numCache>
            </c:numRef>
          </c:xVal>
          <c:yVal>
            <c:numRef>
              <c:f>'Корреляция погоды - год, сезон'!$E$10:$E$13</c:f>
              <c:numCache>
                <c:formatCode>#,##0</c:formatCode>
                <c:ptCount val="4"/>
                <c:pt idx="0">
                  <c:v>106237</c:v>
                </c:pt>
                <c:pt idx="1">
                  <c:v>163583</c:v>
                </c:pt>
                <c:pt idx="2">
                  <c:v>146727</c:v>
                </c:pt>
                <c:pt idx="3">
                  <c:v>197387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149-87D5-5D9B2897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сезон'!$D$15:$D$18</c:f>
              <c:numCache>
                <c:formatCode>#,##0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'Корреляция погоды - год, сезон'!$E$15:$E$18</c:f>
              <c:numCache>
                <c:formatCode>#,##0</c:formatCode>
                <c:ptCount val="4"/>
                <c:pt idx="0">
                  <c:v>2610</c:v>
                </c:pt>
                <c:pt idx="1">
                  <c:v>1027</c:v>
                </c:pt>
                <c:pt idx="2">
                  <c:v>4459</c:v>
                </c:pt>
                <c:pt idx="3">
                  <c:v>4661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2-4D13-B5B3-52574AAFB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месяц'!$B$5:$B$16</c:f>
              <c:numCache>
                <c:formatCode>#,##0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14</c:v>
                </c:pt>
                <c:pt idx="4">
                  <c:v>19</c:v>
                </c:pt>
                <c:pt idx="5">
                  <c:v>21</c:v>
                </c:pt>
                <c:pt idx="6">
                  <c:v>27</c:v>
                </c:pt>
                <c:pt idx="7">
                  <c:v>23</c:v>
                </c:pt>
                <c:pt idx="8">
                  <c:v>11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</c:numCache>
            </c:numRef>
          </c:xVal>
          <c:yVal>
            <c:numRef>
              <c:f>'Корреляция погоды - год, месяц'!$C$5:$C$16</c:f>
              <c:numCache>
                <c:formatCode>#,##0</c:formatCode>
                <c:ptCount val="12"/>
                <c:pt idx="0">
                  <c:v>21004</c:v>
                </c:pt>
                <c:pt idx="1">
                  <c:v>35190</c:v>
                </c:pt>
                <c:pt idx="2">
                  <c:v>39703</c:v>
                </c:pt>
                <c:pt idx="3">
                  <c:v>52392</c:v>
                </c:pt>
                <c:pt idx="4">
                  <c:v>87599</c:v>
                </c:pt>
                <c:pt idx="5">
                  <c:v>103863</c:v>
                </c:pt>
                <c:pt idx="6">
                  <c:v>122825</c:v>
                </c:pt>
                <c:pt idx="7">
                  <c:v>107467</c:v>
                </c:pt>
                <c:pt idx="8">
                  <c:v>53506</c:v>
                </c:pt>
                <c:pt idx="9">
                  <c:v>82959</c:v>
                </c:pt>
                <c:pt idx="10">
                  <c:v>72751</c:v>
                </c:pt>
                <c:pt idx="11">
                  <c:v>55808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71-4D73-A091-DC0C3014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месяц'!$B$18:$B$29</c:f>
              <c:numCache>
                <c:formatCode>#,##0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10</c:v>
                </c:pt>
                <c:pt idx="10">
                  <c:v>7</c:v>
                </c:pt>
                <c:pt idx="11">
                  <c:v>9</c:v>
                </c:pt>
              </c:numCache>
            </c:numRef>
          </c:xVal>
          <c:yVal>
            <c:numRef>
              <c:f>'Корреляция погоды - год, месяц'!$C$18:$C$29</c:f>
              <c:numCache>
                <c:formatCode>#,##0</c:formatCode>
                <c:ptCount val="12"/>
                <c:pt idx="0">
                  <c:v>16679</c:v>
                </c:pt>
                <c:pt idx="1">
                  <c:v>13025</c:v>
                </c:pt>
                <c:pt idx="2">
                  <c:v>22034</c:v>
                </c:pt>
                <c:pt idx="3">
                  <c:v>41683</c:v>
                </c:pt>
                <c:pt idx="4">
                  <c:v>48222</c:v>
                </c:pt>
                <c:pt idx="5">
                  <c:v>39649</c:v>
                </c:pt>
                <c:pt idx="6">
                  <c:v>18516</c:v>
                </c:pt>
                <c:pt idx="7">
                  <c:v>29224</c:v>
                </c:pt>
                <c:pt idx="8">
                  <c:v>67364</c:v>
                </c:pt>
                <c:pt idx="9">
                  <c:v>35085</c:v>
                </c:pt>
                <c:pt idx="10">
                  <c:v>23227</c:v>
                </c:pt>
                <c:pt idx="11">
                  <c:v>28216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4-4EA2-A56C-BBD598190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месяц'!$B$31:$B$39</c:f>
              <c:numCache>
                <c:formatCode>#,##0</c:formatCode>
                <c:ptCount val="9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'Корреляция погоды - год, месяц'!$C$31:$C$39</c:f>
              <c:numCache>
                <c:formatCode>#,##0</c:formatCode>
                <c:ptCount val="9"/>
                <c:pt idx="0">
                  <c:v>506</c:v>
                </c:pt>
                <c:pt idx="2">
                  <c:v>2308</c:v>
                </c:pt>
                <c:pt idx="3">
                  <c:v>795</c:v>
                </c:pt>
                <c:pt idx="5">
                  <c:v>6548</c:v>
                </c:pt>
                <c:pt idx="6">
                  <c:v>5467</c:v>
                </c:pt>
                <c:pt idx="7">
                  <c:v>6189</c:v>
                </c:pt>
                <c:pt idx="8">
                  <c:v>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0-40DD-AA12-7A13E1DD2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месяц'!$D$5:$D$16</c:f>
              <c:numCache>
                <c:formatCode>#,##0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25</c:v>
                </c:pt>
                <c:pt idx="6">
                  <c:v>24</c:v>
                </c:pt>
                <c:pt idx="7">
                  <c:v>20</c:v>
                </c:pt>
                <c:pt idx="8">
                  <c:v>22</c:v>
                </c:pt>
                <c:pt idx="9">
                  <c:v>14</c:v>
                </c:pt>
                <c:pt idx="10">
                  <c:v>22</c:v>
                </c:pt>
                <c:pt idx="11">
                  <c:v>12</c:v>
                </c:pt>
              </c:numCache>
            </c:numRef>
          </c:xVal>
          <c:yVal>
            <c:numRef>
              <c:f>'Корреляция погоды - год, месяц'!$E$5:$E$16</c:f>
              <c:numCache>
                <c:formatCode>#,##0</c:formatCode>
                <c:ptCount val="12"/>
                <c:pt idx="0">
                  <c:v>66387</c:v>
                </c:pt>
                <c:pt idx="1">
                  <c:v>69858</c:v>
                </c:pt>
                <c:pt idx="2">
                  <c:v>100286</c:v>
                </c:pt>
                <c:pt idx="3">
                  <c:v>144757</c:v>
                </c:pt>
                <c:pt idx="4">
                  <c:v>123239</c:v>
                </c:pt>
                <c:pt idx="5">
                  <c:v>174967</c:v>
                </c:pt>
                <c:pt idx="6">
                  <c:v>158541</c:v>
                </c:pt>
                <c:pt idx="7">
                  <c:v>143454</c:v>
                </c:pt>
                <c:pt idx="8">
                  <c:v>168694</c:v>
                </c:pt>
                <c:pt idx="9">
                  <c:v>104538</c:v>
                </c:pt>
                <c:pt idx="10">
                  <c:v>111874</c:v>
                </c:pt>
                <c:pt idx="11">
                  <c:v>56290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8-4870-85AE-A8FAC6AA9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месяц'!$D$18:$D$29</c:f>
              <c:numCache>
                <c:formatCode>#,##0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6</c:v>
                </c:pt>
                <c:pt idx="4">
                  <c:v>13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15</c:v>
                </c:pt>
                <c:pt idx="10">
                  <c:v>8</c:v>
                </c:pt>
                <c:pt idx="11">
                  <c:v>18</c:v>
                </c:pt>
              </c:numCache>
            </c:numRef>
          </c:xVal>
          <c:yVal>
            <c:numRef>
              <c:f>'Корреляция погоды - год, месяц'!$E$18:$E$29</c:f>
              <c:numCache>
                <c:formatCode>#,##0</c:formatCode>
                <c:ptCount val="12"/>
                <c:pt idx="0">
                  <c:v>30357</c:v>
                </c:pt>
                <c:pt idx="1">
                  <c:v>31110</c:v>
                </c:pt>
                <c:pt idx="2">
                  <c:v>64589</c:v>
                </c:pt>
                <c:pt idx="3">
                  <c:v>28440</c:v>
                </c:pt>
                <c:pt idx="4">
                  <c:v>72626</c:v>
                </c:pt>
                <c:pt idx="5">
                  <c:v>27863</c:v>
                </c:pt>
                <c:pt idx="6">
                  <c:v>40607</c:v>
                </c:pt>
                <c:pt idx="7">
                  <c:v>71049</c:v>
                </c:pt>
                <c:pt idx="8">
                  <c:v>49879</c:v>
                </c:pt>
                <c:pt idx="9">
                  <c:v>89642</c:v>
                </c:pt>
                <c:pt idx="10">
                  <c:v>40790</c:v>
                </c:pt>
                <c:pt idx="11">
                  <c:v>66982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D-4738-861B-BF782AEFA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месяц'!$D$31:$D$39</c:f>
              <c:numCache>
                <c:formatCode>#,##0</c:formatCode>
                <c:ptCount val="9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</c:numCache>
            </c:numRef>
          </c:xVal>
          <c:yVal>
            <c:numRef>
              <c:f>'Корреляция погоды - год, месяц'!$E$31:$E$39</c:f>
              <c:numCache>
                <c:formatCode>#,##0</c:formatCode>
                <c:ptCount val="9"/>
                <c:pt idx="1">
                  <c:v>2169</c:v>
                </c:pt>
                <c:pt idx="3">
                  <c:v>1027</c:v>
                </c:pt>
                <c:pt idx="4">
                  <c:v>4459</c:v>
                </c:pt>
                <c:pt idx="6">
                  <c:v>4661</c:v>
                </c:pt>
                <c:pt idx="8">
                  <c:v>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4-4521-8BD4-9FB8565A4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22860</xdr:rowOff>
    </xdr:from>
    <xdr:to>
      <xdr:col>9</xdr:col>
      <xdr:colOff>571500</xdr:colOff>
      <xdr:row>10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490FA11-033F-48EB-BF72-77E5E64B7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605790</xdr:colOff>
      <xdr:row>13</xdr:row>
      <xdr:rowOff>0</xdr:rowOff>
    </xdr:from>
    <xdr:to>
      <xdr:col>12</xdr:col>
      <xdr:colOff>15240</xdr:colOff>
      <xdr:row>25</xdr:row>
      <xdr:rowOff>22860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B0A3B7F-BE63-4DA6-A3D0-113C13479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28</xdr:row>
      <xdr:rowOff>7620</xdr:rowOff>
    </xdr:from>
    <xdr:to>
      <xdr:col>12</xdr:col>
      <xdr:colOff>594360</xdr:colOff>
      <xdr:row>43</xdr:row>
      <xdr:rowOff>22860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1574AE-0561-45A8-930E-EC617331E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609600</xdr:colOff>
      <xdr:row>45</xdr:row>
      <xdr:rowOff>140970</xdr:rowOff>
    </xdr:from>
    <xdr:to>
      <xdr:col>10</xdr:col>
      <xdr:colOff>0</xdr:colOff>
      <xdr:row>56</xdr:row>
      <xdr:rowOff>152400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A1FEFA5-9898-47C5-AB3C-E0A7CF338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60</xdr:row>
      <xdr:rowOff>15240</xdr:rowOff>
    </xdr:from>
    <xdr:to>
      <xdr:col>10</xdr:col>
      <xdr:colOff>30480</xdr:colOff>
      <xdr:row>71</xdr:row>
      <xdr:rowOff>15240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68262C8-7C23-45BC-8837-91A7DDB32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7620</xdr:colOff>
      <xdr:row>74</xdr:row>
      <xdr:rowOff>3810</xdr:rowOff>
    </xdr:from>
    <xdr:to>
      <xdr:col>11</xdr:col>
      <xdr:colOff>571500</xdr:colOff>
      <xdr:row>87</xdr:row>
      <xdr:rowOff>30480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DFF08B5-DAD2-42EB-8EEA-C8854AD63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15240</xdr:colOff>
      <xdr:row>90</xdr:row>
      <xdr:rowOff>7620</xdr:rowOff>
    </xdr:from>
    <xdr:to>
      <xdr:col>13</xdr:col>
      <xdr:colOff>0</xdr:colOff>
      <xdr:row>104</xdr:row>
      <xdr:rowOff>167640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64AB375-E7C1-4294-AC82-092E76314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15240</xdr:colOff>
      <xdr:row>108</xdr:row>
      <xdr:rowOff>0</xdr:rowOff>
    </xdr:from>
    <xdr:to>
      <xdr:col>12</xdr:col>
      <xdr:colOff>7620</xdr:colOff>
      <xdr:row>121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55AB466-DB9F-4225-8A61-2A3BCB641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124</xdr:row>
      <xdr:rowOff>0</xdr:rowOff>
    </xdr:from>
    <xdr:to>
      <xdr:col>13</xdr:col>
      <xdr:colOff>22860</xdr:colOff>
      <xdr:row>139</xdr:row>
      <xdr:rowOff>15240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8901A9D-1490-4B0D-9BC4-6249770DF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36</xdr:row>
      <xdr:rowOff>3810</xdr:rowOff>
    </xdr:from>
    <xdr:to>
      <xdr:col>14</xdr:col>
      <xdr:colOff>7620</xdr:colOff>
      <xdr:row>48</xdr:row>
      <xdr:rowOff>30480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19BE063-B23D-4BDC-9360-5940CE8D5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48</xdr:row>
      <xdr:rowOff>118110</xdr:rowOff>
    </xdr:from>
    <xdr:to>
      <xdr:col>14</xdr:col>
      <xdr:colOff>0</xdr:colOff>
      <xdr:row>63</xdr:row>
      <xdr:rowOff>45720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8C429EF-A045-4BE5-86D5-5BB79A1CE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594360</xdr:colOff>
      <xdr:row>63</xdr:row>
      <xdr:rowOff>163830</xdr:rowOff>
    </xdr:from>
    <xdr:to>
      <xdr:col>13</xdr:col>
      <xdr:colOff>335280</xdr:colOff>
      <xdr:row>76</xdr:row>
      <xdr:rowOff>22860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E1A90B5-A938-4C33-A02F-002374053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77</xdr:row>
      <xdr:rowOff>87630</xdr:rowOff>
    </xdr:from>
    <xdr:to>
      <xdr:col>13</xdr:col>
      <xdr:colOff>45720</xdr:colOff>
      <xdr:row>90</xdr:row>
      <xdr:rowOff>175260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B570491-03D8-461A-A52D-4343ABD6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601980</xdr:colOff>
      <xdr:row>20</xdr:row>
      <xdr:rowOff>15240</xdr:rowOff>
    </xdr:from>
    <xdr:to>
      <xdr:col>14</xdr:col>
      <xdr:colOff>45720</xdr:colOff>
      <xdr:row>33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6F40E61-AADC-4B13-8531-D95E27A88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601980</xdr:colOff>
      <xdr:row>1</xdr:row>
      <xdr:rowOff>3810</xdr:rowOff>
    </xdr:from>
    <xdr:to>
      <xdr:col>17</xdr:col>
      <xdr:colOff>30480</xdr:colOff>
      <xdr:row>19</xdr:row>
      <xdr:rowOff>30480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F8BC36F1-BA87-4C70-A793-2ED31C67F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171450</xdr:rowOff>
    </xdr:from>
    <xdr:to>
      <xdr:col>10</xdr:col>
      <xdr:colOff>76200</xdr:colOff>
      <xdr:row>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792CB8-A6DA-449C-9715-1CD300E75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10</xdr:col>
      <xdr:colOff>83820</xdr:colOff>
      <xdr:row>18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BA2D5D0-324B-493A-88F0-DA1EF0E88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83820</xdr:colOff>
      <xdr:row>28</xdr:row>
      <xdr:rowOff>110490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841991E-CFFB-4EAB-835E-6ABD47A61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15</xdr:col>
      <xdr:colOff>83820</xdr:colOff>
      <xdr:row>9</xdr:row>
      <xdr:rowOff>3810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56F5919-47FE-4720-8095-12F717E83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83820</xdr:colOff>
      <xdr:row>18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F4322A4-C086-4763-BBCF-4F8442729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83820</xdr:colOff>
      <xdr:row>28</xdr:row>
      <xdr:rowOff>110490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A5EB436-9746-4129-BA7B-6E9E7496A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12</xdr:col>
      <xdr:colOff>60960</xdr:colOff>
      <xdr:row>15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7FE62B-67F9-4AD2-BAE3-56AF500FA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12</xdr:col>
      <xdr:colOff>38100</xdr:colOff>
      <xdr:row>28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8ADA5F-34EB-4045-8615-3591D684E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12</xdr:col>
      <xdr:colOff>38100</xdr:colOff>
      <xdr:row>41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4C13B4-F784-46DB-903E-49E85BA4A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19</xdr:col>
      <xdr:colOff>0</xdr:colOff>
      <xdr:row>15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4B522B1-66F9-46EB-B7C4-2E77229FE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19</xdr:col>
      <xdr:colOff>0</xdr:colOff>
      <xdr:row>29</xdr:row>
      <xdr:rowOff>15240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FFF2C5C-99A3-461C-90B6-E01C4844F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19</xdr:col>
      <xdr:colOff>0</xdr:colOff>
      <xdr:row>42</xdr:row>
      <xdr:rowOff>7620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9439FDF-3CDB-4EE0-A728-8E349E111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" refreshedDate="45390.987077893522" createdVersion="7" refreshedVersion="7" minRefreshableVersion="3" recordCount="731" xr:uid="{02737B69-537C-4E6E-AB0E-0A488B17F6A2}">
  <cacheSource type="worksheet">
    <worksheetSource ref="A2:Y733" sheet="Данные"/>
  </cacheSource>
  <cacheFields count="25">
    <cacheField name="Индекс записи" numFmtId="0">
      <sharedItems containsSemiMixedTypes="0" containsString="0" containsNumber="1" containsInteger="1" minValue="1" maxValue="731"/>
    </cacheField>
    <cacheField name="День" numFmtId="14">
      <sharedItems containsSemiMixedTypes="0" containsNonDate="0" containsDate="1" containsString="0" minDate="2011-01-01T00:00:00" maxDate="2013-01-01T00:00:00"/>
    </cacheField>
    <cacheField name="Сезон" numFmtId="0">
      <sharedItems containsSemiMixedTypes="0" containsString="0" containsNumber="1" containsInteger="1" minValue="1" maxValue="4"/>
    </cacheField>
    <cacheField name="Сезон описание" numFmtId="0">
      <sharedItems count="4">
        <s v="Зима"/>
        <s v="Весна"/>
        <s v="Лето"/>
        <s v="Осень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Праздничный день" numFmtId="0">
      <sharedItems containsSemiMixedTypes="0" containsString="0" containsNumber="1" containsInteger="1" minValue="0" maxValue="1"/>
    </cacheField>
    <cacheField name="Праздничный день описание" numFmtId="0">
      <sharedItems count="2">
        <s v="Рабочий день"/>
        <s v="Праздничный день"/>
      </sharedItems>
    </cacheField>
    <cacheField name="День недели" numFmtId="167">
      <sharedItems containsSemiMixedTypes="0" containsNonDate="0" containsDate="1" containsString="0" minDate="1899-12-31T00:00:00" maxDate="1900-01-07T00:00:00" count="7">
        <d v="1900-01-06T00:00:00"/>
        <d v="1899-12-31T00:00:00"/>
        <d v="1900-01-01T00:00:00"/>
        <d v="1900-01-02T00:00:00"/>
        <d v="1900-01-03T00:00:00"/>
        <d v="1900-01-04T00:00:00"/>
        <d v="1900-01-05T00:00:00"/>
      </sharedItems>
    </cacheField>
    <cacheField name="Рабочий день" numFmtId="0">
      <sharedItems containsSemiMixedTypes="0" containsString="0" containsNumber="1" containsInteger="1" minValue="0" maxValue="1"/>
    </cacheField>
    <cacheField name="Рабочий день описание" numFmtId="0">
      <sharedItems count="2">
        <s v="Выходной день"/>
        <s v="Рабочий день"/>
      </sharedItems>
    </cacheField>
    <cacheField name="Погода" numFmtId="0">
      <sharedItems containsSemiMixedTypes="0" containsString="0" containsNumber="1" containsInteger="1" minValue="1" maxValue="3"/>
    </cacheField>
    <cacheField name="Погода описание" numFmtId="0">
      <sharedItems count="3">
        <s v="Туман + Облачно, Туман + Разорванные облака, Туман + Немного облаков, Туман"/>
        <s v="Ясно, небольшая облачность, переменная облачность, переменная облачность"/>
        <s v="Слабый снег, Слабый дождь + Гроза + Рассеянные облака, Слабый дождь + Рассеянные облака"/>
      </sharedItems>
    </cacheField>
    <cacheField name="Температура, t0" numFmtId="164">
      <sharedItems containsSemiMixedTypes="0" containsString="0" containsNumber="1" minValue="5.91304E-2" maxValue="0.86166699999999996"/>
    </cacheField>
    <cacheField name="Температура, ℃" numFmtId="166">
      <sharedItems containsSemiMixedTypes="0" containsString="0" containsNumber="1" minValue="-5.2208711999999995" maxValue="32.498348999999997"/>
    </cacheField>
    <cacheField name="Температура по ощущениям, t1" numFmtId="164">
      <sharedItems containsSemiMixedTypes="0" containsString="0" containsNumber="1" minValue="7.9069600000000004E-2" maxValue="0.84089599999999998"/>
    </cacheField>
    <cacheField name="Температура по ощущениям, ℃" numFmtId="4">
      <sharedItems containsSemiMixedTypes="0" containsString="0" containsNumber="1" minValue="-10.7814064" maxValue="39.499136"/>
    </cacheField>
    <cacheField name="Влажность" numFmtId="164">
      <sharedItems containsSemiMixedTypes="0" containsString="0" containsNumber="1" minValue="0.187917" maxValue="0.97250000000000003"/>
    </cacheField>
    <cacheField name="Влажность, %" numFmtId="166">
      <sharedItems containsSemiMixedTypes="0" containsString="0" containsNumber="1" minValue="4.6979249999999997" maxValue="72.781274999999994"/>
    </cacheField>
    <cacheField name="Скорость ветра" numFmtId="164">
      <sharedItems containsSemiMixedTypes="0" containsString="0" containsNumber="1" minValue="2.23917E-2" maxValue="0.507463"/>
    </cacheField>
    <cacheField name="Скорость ветра, км/ч" numFmtId="166">
      <sharedItems containsSemiMixedTypes="0" containsString="0" containsNumber="1" minValue="0.37506097500000002" maxValue="17.999549999999999"/>
    </cacheField>
    <cacheField name="Кол. случайных пользователей" numFmtId="3">
      <sharedItems containsSemiMixedTypes="0" containsString="0" containsNumber="1" containsInteger="1" minValue="2" maxValue="3410"/>
    </cacheField>
    <cacheField name="Кол. зарегистрированных пользователей" numFmtId="3">
      <sharedItems containsSemiMixedTypes="0" containsString="0" containsNumber="1" containsInteger="1" minValue="20" maxValue="6946"/>
    </cacheField>
    <cacheField name="Общее кол. арендованных велосипедов" numFmtId="3">
      <sharedItems containsSemiMixedTypes="0" containsString="0" containsNumber="1" containsInteger="1" minValue="22" maxValue="8714"/>
    </cacheField>
    <cacheField name="Разница между Температура по ощущениям, ℃ и Температура, ℃" numFmtId="166">
      <sharedItems containsSemiMixedTypes="0" containsString="0" containsNumber="1" minValue="-7.2830720000000007" maxValue="8.2354860000000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" refreshedDate="45400.972639583335" createdVersion="7" refreshedVersion="7" minRefreshableVersion="3" recordCount="731" xr:uid="{D71263BD-AF80-45E1-9DB9-0D28E866EA25}">
  <cacheSource type="worksheet">
    <worksheetSource name="Данные"/>
  </cacheSource>
  <cacheFields count="25">
    <cacheField name="Индекс записи" numFmtId="0">
      <sharedItems containsSemiMixedTypes="0" containsString="0" containsNumber="1" containsInteger="1" minValue="1" maxValue="731"/>
    </cacheField>
    <cacheField name="День" numFmtId="14">
      <sharedItems containsSemiMixedTypes="0" containsNonDate="0" containsDate="1" containsString="0" minDate="2011-01-01T00:00:00" maxDate="2013-01-01T00:00:00"/>
    </cacheField>
    <cacheField name="Сезон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Сезон описание" numFmtId="0">
      <sharedItems count="4">
        <s v="Зима"/>
        <s v="Весна"/>
        <s v="Лето"/>
        <s v="Осень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Праздничный день" numFmtId="0">
      <sharedItems containsSemiMixedTypes="0" containsString="0" containsNumber="1" containsInteger="1" minValue="0" maxValue="1"/>
    </cacheField>
    <cacheField name="Праздничный день описание" numFmtId="0">
      <sharedItems/>
    </cacheField>
    <cacheField name="День недели" numFmtId="167">
      <sharedItems containsSemiMixedTypes="0" containsNonDate="0" containsDate="1" containsString="0" minDate="1899-12-31T00:00:00" maxDate="1900-01-07T00:00:00"/>
    </cacheField>
    <cacheField name="Рабочий день" numFmtId="0">
      <sharedItems containsSemiMixedTypes="0" containsString="0" containsNumber="1" containsInteger="1" minValue="0" maxValue="1"/>
    </cacheField>
    <cacheField name="Рабочий день описание" numFmtId="0">
      <sharedItems/>
    </cacheField>
    <cacheField name="Погода" numFmtId="0">
      <sharedItems containsSemiMixedTypes="0" containsString="0" containsNumber="1" containsInteger="1" minValue="1" maxValue="3" count="3">
        <n v="2"/>
        <n v="1"/>
        <n v="3"/>
      </sharedItems>
    </cacheField>
    <cacheField name="Погода описание" numFmtId="0">
      <sharedItems count="3">
        <s v="Туман + Облачно, Туман + Разорванные облака, Туман + Немного облаков, Туман"/>
        <s v="Ясно, небольшая облачность, переменная облачность, переменная облачность"/>
        <s v="Слабый снег, Слабый дождь + Гроза + Рассеянные облака, Слабый дождь + Рассеянные облака"/>
      </sharedItems>
    </cacheField>
    <cacheField name="Температура, t0" numFmtId="164">
      <sharedItems containsSemiMixedTypes="0" containsString="0" containsNumber="1" minValue="5.91304E-2" maxValue="0.86166699999999996"/>
    </cacheField>
    <cacheField name="Температура, ℃" numFmtId="166">
      <sharedItems containsSemiMixedTypes="0" containsString="0" containsNumber="1" minValue="-5.2208711999999995" maxValue="32.498348999999997"/>
    </cacheField>
    <cacheField name="Температура по ощущениям, t1" numFmtId="164">
      <sharedItems containsSemiMixedTypes="0" containsString="0" containsNumber="1" minValue="7.9069600000000004E-2" maxValue="0.84089599999999998"/>
    </cacheField>
    <cacheField name="Температура по ощущениям, ℃" numFmtId="166">
      <sharedItems containsSemiMixedTypes="0" containsString="0" containsNumber="1" minValue="-10.7814064" maxValue="39.499136"/>
    </cacheField>
    <cacheField name="Влажность" numFmtId="164">
      <sharedItems containsSemiMixedTypes="0" containsString="0" containsNumber="1" minValue="0.187917" maxValue="0.97250000000000003"/>
    </cacheField>
    <cacheField name="Влажность, %" numFmtId="166">
      <sharedItems containsSemiMixedTypes="0" containsString="0" containsNumber="1" minValue="4.6979249999999997" maxValue="72.781274999999994"/>
    </cacheField>
    <cacheField name="Скорость ветра" numFmtId="164">
      <sharedItems containsSemiMixedTypes="0" containsString="0" containsNumber="1" minValue="2.23917E-2" maxValue="0.507463"/>
    </cacheField>
    <cacheField name="Скорость ветра, км/ч" numFmtId="166">
      <sharedItems containsSemiMixedTypes="0" containsString="0" containsNumber="1" minValue="0.37506097500000002" maxValue="17.999549999999999"/>
    </cacheField>
    <cacheField name="Кол. случайных пользователей" numFmtId="3">
      <sharedItems containsSemiMixedTypes="0" containsString="0" containsNumber="1" containsInteger="1" minValue="2" maxValue="3410"/>
    </cacheField>
    <cacheField name="Кол. зарегистрированных пользователей" numFmtId="3">
      <sharedItems containsSemiMixedTypes="0" containsString="0" containsNumber="1" containsInteger="1" minValue="20" maxValue="6946"/>
    </cacheField>
    <cacheField name="Общее кол. арендованных велосипедов" numFmtId="3">
      <sharedItems containsSemiMixedTypes="0" containsString="0" containsNumber="1" containsInteger="1" minValue="22" maxValue="8714" count="696">
        <n v="985"/>
        <n v="801"/>
        <n v="1349"/>
        <n v="1562"/>
        <n v="1600"/>
        <n v="1606"/>
        <n v="1510"/>
        <n v="959"/>
        <n v="822"/>
        <n v="1321"/>
        <n v="1263"/>
        <n v="1162"/>
        <n v="1406"/>
        <n v="1421"/>
        <n v="1248"/>
        <n v="1204"/>
        <n v="1000"/>
        <n v="683"/>
        <n v="1650"/>
        <n v="1927"/>
        <n v="1543"/>
        <n v="981"/>
        <n v="986"/>
        <n v="1416"/>
        <n v="1985"/>
        <n v="506"/>
        <n v="431"/>
        <n v="1167"/>
        <n v="1098"/>
        <n v="1096"/>
        <n v="1501"/>
        <n v="1360"/>
        <n v="1526"/>
        <n v="1550"/>
        <n v="1708"/>
        <n v="1005"/>
        <n v="1623"/>
        <n v="1712"/>
        <n v="1530"/>
        <n v="1605"/>
        <n v="1538"/>
        <n v="1746"/>
        <n v="1472"/>
        <n v="1589"/>
        <n v="1913"/>
        <n v="1815"/>
        <n v="2115"/>
        <n v="2475"/>
        <n v="2927"/>
        <n v="1635"/>
        <n v="1812"/>
        <n v="1107"/>
        <n v="1450"/>
        <n v="1917"/>
        <n v="1807"/>
        <n v="1461"/>
        <n v="1969"/>
        <n v="2402"/>
        <n v="1446"/>
        <n v="1851"/>
        <n v="2134"/>
        <n v="1685"/>
        <n v="1944"/>
        <n v="2077"/>
        <n v="605"/>
        <n v="1872"/>
        <n v="2133"/>
        <n v="1891"/>
        <n v="623"/>
        <n v="1977"/>
        <n v="2132"/>
        <n v="2417"/>
        <n v="2046"/>
        <n v="2056"/>
        <n v="2192"/>
        <n v="2744"/>
        <n v="3239"/>
        <n v="3117"/>
        <n v="2471"/>
        <n v="2703"/>
        <n v="2121"/>
        <n v="1865"/>
        <n v="2210"/>
        <n v="2496"/>
        <n v="1693"/>
        <n v="2028"/>
        <n v="2425"/>
        <n v="1536"/>
        <n v="2227"/>
        <n v="2252"/>
        <n v="3249"/>
        <n v="3115"/>
        <n v="1795"/>
        <n v="2808"/>
        <n v="3141"/>
        <n v="1471"/>
        <n v="2455"/>
        <n v="2895"/>
        <n v="3348"/>
        <n v="2034"/>
        <n v="2162"/>
        <n v="3267"/>
        <n v="3126"/>
        <n v="795"/>
        <n v="3744"/>
        <n v="3429"/>
        <n v="3204"/>
        <n v="3944"/>
        <n v="4189"/>
        <n v="1683"/>
        <n v="4036"/>
        <n v="4191"/>
        <n v="4073"/>
        <n v="4400"/>
        <n v="3872"/>
        <n v="4058"/>
        <n v="4595"/>
        <n v="5312"/>
        <n v="3351"/>
        <n v="4401"/>
        <n v="4451"/>
        <n v="2633"/>
        <n v="4433"/>
        <n v="4608"/>
        <n v="4714"/>
        <n v="4333"/>
        <n v="4362"/>
        <n v="4803"/>
        <n v="4182"/>
        <n v="4864"/>
        <n v="4105"/>
        <n v="3409"/>
        <n v="4553"/>
        <n v="3958"/>
        <n v="4123"/>
        <n v="3855"/>
        <n v="4575"/>
        <n v="4917"/>
        <n v="5805"/>
        <n v="4660"/>
        <n v="4274"/>
        <n v="4492"/>
        <n v="4978"/>
        <n v="4677"/>
        <n v="4679"/>
        <n v="4758"/>
        <n v="4788"/>
        <n v="4098"/>
        <n v="3982"/>
        <n v="3974"/>
        <n v="4968"/>
        <n v="5342"/>
        <n v="4906"/>
        <n v="4548"/>
        <n v="4833"/>
        <n v="3915"/>
        <n v="4586"/>
        <n v="4966"/>
        <n v="4460"/>
        <n v="5020"/>
        <n v="4891"/>
        <n v="5180"/>
        <n v="3767"/>
        <n v="4844"/>
        <n v="5119"/>
        <n v="4744"/>
        <n v="4010"/>
        <n v="4835"/>
        <n v="4507"/>
        <n v="4790"/>
        <n v="4991"/>
        <n v="5202"/>
        <n v="5305"/>
        <n v="4708"/>
        <n v="4648"/>
        <n v="5225"/>
        <n v="5515"/>
        <n v="5362"/>
        <n v="4649"/>
        <n v="6043"/>
        <n v="4665"/>
        <n v="4629"/>
        <n v="4592"/>
        <n v="4040"/>
        <n v="5336"/>
        <n v="4881"/>
        <n v="4086"/>
        <n v="4258"/>
        <n v="4342"/>
        <n v="5084"/>
        <n v="5538"/>
        <n v="5923"/>
        <n v="5302"/>
        <n v="4458"/>
        <n v="4541"/>
        <n v="4332"/>
        <n v="3784"/>
        <n v="3387"/>
        <n v="3285"/>
        <n v="3606"/>
        <n v="3840"/>
        <n v="4590"/>
        <n v="4656"/>
        <n v="4390"/>
        <n v="3846"/>
        <n v="4475"/>
        <n v="4302"/>
        <n v="4266"/>
        <n v="4845"/>
        <n v="3574"/>
        <n v="4576"/>
        <n v="4866"/>
        <n v="4294"/>
        <n v="3785"/>
        <n v="4326"/>
        <n v="4602"/>
        <n v="4780"/>
        <n v="4792"/>
        <n v="4905"/>
        <n v="4150"/>
        <n v="3820"/>
        <n v="4338"/>
        <n v="4725"/>
        <n v="4694"/>
        <n v="3805"/>
        <n v="4153"/>
        <n v="5191"/>
        <n v="3873"/>
        <n v="5895"/>
        <n v="5130"/>
        <n v="3542"/>
        <n v="4661"/>
        <n v="1115"/>
        <n v="4334"/>
        <n v="4634"/>
        <n v="5204"/>
        <n v="5058"/>
        <n v="5115"/>
        <n v="4727"/>
        <n v="4484"/>
        <n v="4940"/>
        <n v="2710"/>
        <n v="1996"/>
        <n v="1842"/>
        <n v="3544"/>
        <n v="5345"/>
        <n v="5046"/>
        <n v="4713"/>
        <n v="4763"/>
        <n v="4785"/>
        <n v="3659"/>
        <n v="4760"/>
        <n v="4511"/>
        <n v="4539"/>
        <n v="3641"/>
        <n v="4352"/>
        <n v="4795"/>
        <n v="2395"/>
        <n v="5423"/>
        <n v="5010"/>
        <n v="4630"/>
        <n v="4120"/>
        <n v="3907"/>
        <n v="4839"/>
        <n v="2429"/>
        <n v="2918"/>
        <n v="3570"/>
        <n v="4456"/>
        <n v="4826"/>
        <n v="4765"/>
        <n v="4985"/>
        <n v="5409"/>
        <n v="5511"/>
        <n v="5117"/>
        <n v="4563"/>
        <n v="2416"/>
        <n v="2913"/>
        <n v="3644"/>
        <n v="5217"/>
        <n v="5041"/>
        <n v="4570"/>
        <n v="4748"/>
        <n v="2424"/>
        <n v="4195"/>
        <n v="4304"/>
        <n v="4308"/>
        <n v="4381"/>
        <n v="4187"/>
        <n v="4687"/>
        <n v="3894"/>
        <n v="2659"/>
        <n v="3747"/>
        <n v="627"/>
        <n v="3331"/>
        <n v="3669"/>
        <n v="4068"/>
        <n v="4186"/>
        <n v="4046"/>
        <n v="3926"/>
        <n v="3649"/>
        <n v="4035"/>
        <n v="4205"/>
        <n v="4109"/>
        <n v="2933"/>
        <n v="3368"/>
        <n v="4067"/>
        <n v="3717"/>
        <n v="4486"/>
        <n v="1817"/>
        <n v="3053"/>
        <n v="3392"/>
        <n v="3663"/>
        <n v="3520"/>
        <n v="2765"/>
        <n v="1607"/>
        <n v="2566"/>
        <n v="1495"/>
        <n v="2792"/>
        <n v="3068"/>
        <n v="3071"/>
        <n v="3867"/>
        <n v="2914"/>
        <n v="3613"/>
        <n v="3727"/>
        <n v="3940"/>
        <n v="3614"/>
        <n v="3485"/>
        <n v="3811"/>
        <n v="2594"/>
        <n v="705"/>
        <n v="3322"/>
        <n v="3620"/>
        <n v="3190"/>
        <n v="2743"/>
        <n v="3310"/>
        <n v="3523"/>
        <n v="3740"/>
        <n v="3709"/>
        <n v="3577"/>
        <n v="2739"/>
        <n v="2431"/>
        <n v="3403"/>
        <n v="3750"/>
        <n v="2660"/>
        <n v="2209"/>
        <n v="1011"/>
        <n v="754"/>
        <n v="1317"/>
        <n v="2302"/>
        <n v="2423"/>
        <n v="2999"/>
        <n v="2485"/>
        <n v="2294"/>
        <n v="1951"/>
        <n v="2236"/>
        <n v="2368"/>
        <n v="3272"/>
        <n v="4521"/>
        <n v="3425"/>
        <n v="2376"/>
        <n v="3598"/>
        <n v="2177"/>
        <n v="4097"/>
        <n v="3214"/>
        <n v="2493"/>
        <n v="2311"/>
        <n v="2298"/>
        <n v="2935"/>
        <n v="3376"/>
        <n v="3292"/>
        <n v="3163"/>
        <n v="1301"/>
        <n v="2432"/>
        <n v="4339"/>
        <n v="4270"/>
        <n v="4075"/>
        <n v="3456"/>
        <n v="4023"/>
        <n v="3243"/>
        <n v="3624"/>
        <n v="4509"/>
        <n v="4579"/>
        <n v="3761"/>
        <n v="4151"/>
        <n v="2832"/>
        <n v="2947"/>
        <n v="4375"/>
        <n v="2802"/>
        <n v="3830"/>
        <n v="3831"/>
        <n v="2169"/>
        <n v="1529"/>
        <n v="3422"/>
        <n v="3922"/>
        <n v="4169"/>
        <n v="3005"/>
        <n v="4154"/>
        <n v="4318"/>
        <n v="2689"/>
        <n v="3129"/>
        <n v="3777"/>
        <n v="4773"/>
        <n v="5062"/>
        <n v="3487"/>
        <n v="2732"/>
        <n v="3389"/>
        <n v="4322"/>
        <n v="4363"/>
        <n v="1834"/>
        <n v="4990"/>
        <n v="3194"/>
        <n v="4066"/>
        <n v="3423"/>
        <n v="3333"/>
        <n v="3956"/>
        <n v="4916"/>
        <n v="5382"/>
        <n v="4569"/>
        <n v="4118"/>
        <n v="4911"/>
        <n v="5298"/>
        <n v="5847"/>
        <n v="6312"/>
        <n v="6192"/>
        <n v="4378"/>
        <n v="7836"/>
        <n v="5892"/>
        <n v="6153"/>
        <n v="6093"/>
        <n v="6230"/>
        <n v="6871"/>
        <n v="8362"/>
        <n v="3372"/>
        <n v="4996"/>
        <n v="5558"/>
        <n v="5102"/>
        <n v="5698"/>
        <n v="6133"/>
        <n v="5459"/>
        <n v="6235"/>
        <n v="6041"/>
        <n v="5936"/>
        <n v="6772"/>
        <n v="6436"/>
        <n v="6457"/>
        <n v="6460"/>
        <n v="6857"/>
        <n v="5169"/>
        <n v="5585"/>
        <n v="5918"/>
        <n v="4862"/>
        <n v="6398"/>
        <n v="7460"/>
        <n v="7132"/>
        <n v="6370"/>
        <n v="6691"/>
        <n v="4367"/>
        <n v="6565"/>
        <n v="7290"/>
        <n v="6624"/>
        <n v="1027"/>
        <n v="5633"/>
        <n v="6196"/>
        <n v="5026"/>
        <n v="6233"/>
        <n v="4220"/>
        <n v="6304"/>
        <n v="5572"/>
        <n v="5740"/>
        <n v="6169"/>
        <n v="6421"/>
        <n v="6296"/>
        <n v="6883"/>
        <n v="6359"/>
        <n v="6273"/>
        <n v="5728"/>
        <n v="4717"/>
        <n v="6572"/>
        <n v="7030"/>
        <n v="7429"/>
        <n v="6118"/>
        <n v="2843"/>
        <n v="7424"/>
        <n v="7384"/>
        <n v="7639"/>
        <n v="8294"/>
        <n v="7129"/>
        <n v="4359"/>
        <n v="6073"/>
        <n v="5260"/>
        <n v="6770"/>
        <n v="6734"/>
        <n v="6536"/>
        <n v="6591"/>
        <n v="5743"/>
        <n v="6855"/>
        <n v="7338"/>
        <n v="4127"/>
        <n v="8120"/>
        <n v="7641"/>
        <n v="6998"/>
        <n v="7001"/>
        <n v="7055"/>
        <n v="7494"/>
        <n v="7736"/>
        <n v="7498"/>
        <n v="6598"/>
        <n v="6664"/>
        <n v="4972"/>
        <n v="7421"/>
        <n v="7363"/>
        <n v="7665"/>
        <n v="7702"/>
        <n v="6978"/>
        <n v="5099"/>
        <n v="6825"/>
        <n v="6211"/>
        <n v="5905"/>
        <n v="5823"/>
        <n v="7458"/>
        <n v="6891"/>
        <n v="6779"/>
        <n v="7442"/>
        <n v="7335"/>
        <n v="6879"/>
        <n v="5463"/>
        <n v="5687"/>
        <n v="5531"/>
        <n v="6227"/>
        <n v="6660"/>
        <n v="7403"/>
        <n v="6241"/>
        <n v="6207"/>
        <n v="4840"/>
        <n v="4672"/>
        <n v="6569"/>
        <n v="6290"/>
        <n v="7264"/>
        <n v="7446"/>
        <n v="7499"/>
        <n v="6969"/>
        <n v="6031"/>
        <n v="6830"/>
        <n v="6786"/>
        <n v="5713"/>
        <n v="5870"/>
        <n v="4459"/>
        <n v="7410"/>
        <n v="6966"/>
        <n v="7592"/>
        <n v="8173"/>
        <n v="6861"/>
        <n v="6904"/>
        <n v="6685"/>
        <n v="6597"/>
        <n v="7105"/>
        <n v="7216"/>
        <n v="7580"/>
        <n v="7261"/>
        <n v="7175"/>
        <n v="6824"/>
        <n v="5464"/>
        <n v="7013"/>
        <n v="7273"/>
        <n v="7534"/>
        <n v="7286"/>
        <n v="5786"/>
        <n v="6299"/>
        <n v="6544"/>
        <n v="6784"/>
        <n v="7347"/>
        <n v="7605"/>
        <n v="7148"/>
        <n v="7865"/>
        <n v="4549"/>
        <n v="6530"/>
        <n v="7006"/>
        <n v="7375"/>
        <n v="7765"/>
        <n v="7582"/>
        <n v="6053"/>
        <n v="5255"/>
        <n v="6917"/>
        <n v="7040"/>
        <n v="7697"/>
        <n v="7713"/>
        <n v="7350"/>
        <n v="6140"/>
        <n v="5810"/>
        <n v="6034"/>
        <n v="6864"/>
        <n v="7112"/>
        <n v="6203"/>
        <n v="7504"/>
        <n v="5976"/>
        <n v="8227"/>
        <n v="7525"/>
        <n v="7767"/>
        <n v="7870"/>
        <n v="7804"/>
        <n v="8009"/>
        <n v="8714"/>
        <n v="7333"/>
        <n v="6869"/>
        <n v="7591"/>
        <n v="7720"/>
        <n v="8167"/>
        <n v="8395"/>
        <n v="7907"/>
        <n v="7436"/>
        <n v="7538"/>
        <n v="7733"/>
        <n v="7393"/>
        <n v="7415"/>
        <n v="8555"/>
        <n v="6889"/>
        <n v="6778"/>
        <n v="4639"/>
        <n v="7572"/>
        <n v="7328"/>
        <n v="8156"/>
        <n v="7965"/>
        <n v="3510"/>
        <n v="5478"/>
        <n v="6392"/>
        <n v="7691"/>
        <n v="7570"/>
        <n v="7282"/>
        <n v="7109"/>
        <n v="6639"/>
        <n v="5875"/>
        <n v="7461"/>
        <n v="7509"/>
        <n v="5424"/>
        <n v="8090"/>
        <n v="7058"/>
        <n v="7466"/>
        <n v="7693"/>
        <n v="7359"/>
        <n v="7444"/>
        <n v="7852"/>
        <n v="22"/>
        <n v="5566"/>
        <n v="5986"/>
        <n v="5138"/>
        <n v="5107"/>
        <n v="5259"/>
        <n v="5686"/>
        <n v="5035"/>
        <n v="5315"/>
        <n v="5992"/>
        <n v="6852"/>
        <n v="6269"/>
        <n v="4094"/>
        <n v="5495"/>
        <n v="5445"/>
        <n v="5629"/>
        <n v="4669"/>
        <n v="5499"/>
        <n v="5634"/>
        <n v="5146"/>
        <n v="3910"/>
        <n v="2277"/>
        <n v="5087"/>
        <n v="3959"/>
        <n v="5323"/>
        <n v="5668"/>
        <n v="6234"/>
        <n v="6606"/>
        <n v="5729"/>
        <n v="5375"/>
        <n v="5008"/>
        <n v="5582"/>
        <n v="3228"/>
        <n v="5170"/>
        <n v="5501"/>
        <n v="5319"/>
        <n v="5532"/>
        <n v="5611"/>
        <n v="5047"/>
        <n v="3786"/>
        <n v="4585"/>
        <n v="5557"/>
        <n v="5267"/>
        <n v="4128"/>
        <n v="3623"/>
        <n v="1749"/>
        <n v="1787"/>
        <n v="920"/>
        <n v="1013"/>
        <n v="441"/>
        <n v="2114"/>
        <n v="3095"/>
        <n v="1341"/>
        <n v="1796"/>
        <n v="2729"/>
      </sharedItems>
    </cacheField>
    <cacheField name="Разница между Температура по ощущениям, ℃ и Температура, ℃" numFmtId="166">
      <sharedItems containsSemiMixedTypes="0" containsString="0" containsNumber="1" minValue="-7.2830720000000007" maxValue="8.2354860000000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"/>
    <d v="2011-01-01T00:00:00"/>
    <n v="1"/>
    <x v="0"/>
    <x v="0"/>
    <x v="0"/>
    <n v="0"/>
    <x v="0"/>
    <x v="0"/>
    <n v="0"/>
    <x v="0"/>
    <n v="2"/>
    <x v="0"/>
    <n v="0.344167"/>
    <n v="8.1758489999999995"/>
    <n v="0.36362499999999998"/>
    <n v="7.99925"/>
    <n v="0.80583300000000002"/>
    <n v="40.291650000000004"/>
    <n v="0.16044600000000001"/>
    <n v="5.3749409999999997"/>
    <n v="331"/>
    <n v="654"/>
    <n v="985"/>
    <n v="-0.17659899999999951"/>
  </r>
  <r>
    <n v="2"/>
    <d v="2011-01-02T00:00:00"/>
    <n v="1"/>
    <x v="0"/>
    <x v="0"/>
    <x v="0"/>
    <n v="0"/>
    <x v="0"/>
    <x v="1"/>
    <n v="0"/>
    <x v="0"/>
    <n v="2"/>
    <x v="0"/>
    <n v="0.36347800000000002"/>
    <n v="9.0834660000000014"/>
    <n v="0.35373900000000003"/>
    <n v="7.3467740000000035"/>
    <n v="0.69608700000000001"/>
    <n v="34.804349999999999"/>
    <n v="0.24853900000000001"/>
    <n v="8.3260565"/>
    <n v="131"/>
    <n v="670"/>
    <n v="801"/>
    <n v="-1.7366919999999979"/>
  </r>
  <r>
    <n v="3"/>
    <d v="2011-01-03T00:00:00"/>
    <n v="1"/>
    <x v="0"/>
    <x v="0"/>
    <x v="0"/>
    <n v="0"/>
    <x v="0"/>
    <x v="2"/>
    <n v="1"/>
    <x v="1"/>
    <n v="1"/>
    <x v="1"/>
    <n v="0.19636400000000001"/>
    <n v="1.2291080000000001"/>
    <n v="0.18940499999999999"/>
    <n v="-3.499270000000001"/>
    <n v="0.43727300000000002"/>
    <n v="10.931825"/>
    <n v="0.248309"/>
    <n v="4.1591757500000002"/>
    <n v="120"/>
    <n v="1229"/>
    <n v="1349"/>
    <n v="-4.7283780000000011"/>
  </r>
  <r>
    <n v="4"/>
    <d v="2011-01-04T00:00:00"/>
    <n v="1"/>
    <x v="0"/>
    <x v="0"/>
    <x v="0"/>
    <n v="0"/>
    <x v="0"/>
    <x v="3"/>
    <n v="1"/>
    <x v="1"/>
    <n v="1"/>
    <x v="1"/>
    <n v="0.2"/>
    <n v="1.4000000000000004"/>
    <n v="0.212122"/>
    <n v="-1.9999479999999998"/>
    <n v="0.59043500000000004"/>
    <n v="14.760875"/>
    <n v="0.16029599999999999"/>
    <n v="2.684958"/>
    <n v="108"/>
    <n v="1454"/>
    <n v="1562"/>
    <n v="-3.3999480000000002"/>
  </r>
  <r>
    <n v="5"/>
    <d v="2011-01-05T00:00:00"/>
    <n v="1"/>
    <x v="0"/>
    <x v="0"/>
    <x v="0"/>
    <n v="0"/>
    <x v="0"/>
    <x v="4"/>
    <n v="1"/>
    <x v="1"/>
    <n v="1"/>
    <x v="1"/>
    <n v="0.22695699999999999"/>
    <n v="2.6669789999999995"/>
    <n v="0.22927"/>
    <n v="-0.86818000000000062"/>
    <n v="0.43695699999999998"/>
    <n v="10.923924999999999"/>
    <n v="0.18690000000000001"/>
    <n v="3.1305750000000003"/>
    <n v="82"/>
    <n v="1518"/>
    <n v="1600"/>
    <n v="-3.5351590000000002"/>
  </r>
  <r>
    <n v="6"/>
    <d v="2011-01-06T00:00:00"/>
    <n v="1"/>
    <x v="0"/>
    <x v="0"/>
    <x v="0"/>
    <n v="0"/>
    <x v="0"/>
    <x v="5"/>
    <n v="1"/>
    <x v="1"/>
    <n v="1"/>
    <x v="1"/>
    <n v="0.204348"/>
    <n v="1.6043559999999992"/>
    <n v="0.233209"/>
    <n v="-0.60820599999999914"/>
    <n v="0.51826099999999997"/>
    <n v="12.956524999999999"/>
    <n v="8.9565199999999998E-2"/>
    <n v="1.5002171"/>
    <n v="88"/>
    <n v="1518"/>
    <n v="1606"/>
    <n v="-2.2125619999999984"/>
  </r>
  <r>
    <n v="7"/>
    <d v="2011-01-07T00:00:00"/>
    <n v="1"/>
    <x v="0"/>
    <x v="0"/>
    <x v="0"/>
    <n v="0"/>
    <x v="0"/>
    <x v="6"/>
    <n v="1"/>
    <x v="1"/>
    <n v="2"/>
    <x v="0"/>
    <n v="0.196522"/>
    <n v="1.2365340000000007"/>
    <n v="0.208839"/>
    <n v="-2.2166259999999998"/>
    <n v="0.49869599999999997"/>
    <n v="24.934799999999999"/>
    <n v="0.16872599999999999"/>
    <n v="5.6523209999999997"/>
    <n v="148"/>
    <n v="1362"/>
    <n v="1510"/>
    <n v="-3.4531600000000005"/>
  </r>
  <r>
    <n v="8"/>
    <d v="2011-01-08T00:00:00"/>
    <n v="1"/>
    <x v="0"/>
    <x v="0"/>
    <x v="0"/>
    <n v="0"/>
    <x v="0"/>
    <x v="0"/>
    <n v="0"/>
    <x v="0"/>
    <n v="2"/>
    <x v="0"/>
    <n v="0.16500000000000001"/>
    <n v="-0.24499999999999922"/>
    <n v="0.16225400000000001"/>
    <n v="-5.2912359999999996"/>
    <n v="0.535833"/>
    <n v="26.791650000000001"/>
    <n v="0.26680399999999999"/>
    <n v="8.9379340000000003"/>
    <n v="68"/>
    <n v="891"/>
    <n v="959"/>
    <n v="-5.0462360000000004"/>
  </r>
  <r>
    <n v="9"/>
    <d v="2011-01-09T00:00:00"/>
    <n v="1"/>
    <x v="0"/>
    <x v="0"/>
    <x v="0"/>
    <n v="0"/>
    <x v="0"/>
    <x v="1"/>
    <n v="0"/>
    <x v="0"/>
    <n v="1"/>
    <x v="1"/>
    <n v="0.13833300000000001"/>
    <n v="-1.4983489999999993"/>
    <n v="0.116175"/>
    <n v="-8.3324499999999997"/>
    <n v="0.43416700000000003"/>
    <n v="10.854175000000001"/>
    <n v="0.36194999999999999"/>
    <n v="6.0626625000000001"/>
    <n v="54"/>
    <n v="768"/>
    <n v="822"/>
    <n v="-6.8341010000000004"/>
  </r>
  <r>
    <n v="10"/>
    <d v="2011-01-10T00:00:00"/>
    <n v="1"/>
    <x v="0"/>
    <x v="0"/>
    <x v="0"/>
    <n v="0"/>
    <x v="0"/>
    <x v="2"/>
    <n v="1"/>
    <x v="1"/>
    <n v="1"/>
    <x v="1"/>
    <n v="0.15083299999999999"/>
    <n v="-0.91084900000000069"/>
    <n v="0.15088799999999999"/>
    <n v="-6.0413920000000001"/>
    <n v="0.48291699999999999"/>
    <n v="12.072925"/>
    <n v="0.22326699999999999"/>
    <n v="3.7397222499999998"/>
    <n v="41"/>
    <n v="1280"/>
    <n v="1321"/>
    <n v="-5.1305429999999994"/>
  </r>
  <r>
    <n v="11"/>
    <d v="2011-01-11T00:00:00"/>
    <n v="1"/>
    <x v="0"/>
    <x v="0"/>
    <x v="0"/>
    <n v="0"/>
    <x v="0"/>
    <x v="3"/>
    <n v="1"/>
    <x v="1"/>
    <n v="2"/>
    <x v="0"/>
    <n v="0.16909099999999999"/>
    <n v="-5.2723000000000297E-2"/>
    <n v="0.191464"/>
    <n v="-3.3633760000000006"/>
    <n v="0.68636399999999997"/>
    <n v="34.318199999999997"/>
    <n v="0.122132"/>
    <n v="4.0914220000000006"/>
    <n v="43"/>
    <n v="1220"/>
    <n v="1263"/>
    <n v="-3.3106530000000003"/>
  </r>
  <r>
    <n v="12"/>
    <d v="2011-01-12T00:00:00"/>
    <n v="1"/>
    <x v="0"/>
    <x v="0"/>
    <x v="0"/>
    <n v="0"/>
    <x v="0"/>
    <x v="4"/>
    <n v="1"/>
    <x v="1"/>
    <n v="1"/>
    <x v="1"/>
    <n v="0.17272699999999999"/>
    <n v="0.11816899999999997"/>
    <n v="0.160473"/>
    <n v="-5.4087820000000004"/>
    <n v="0.59954499999999999"/>
    <n v="14.988624999999999"/>
    <n v="0.30462699999999998"/>
    <n v="5.1025022499999997"/>
    <n v="25"/>
    <n v="1137"/>
    <n v="1162"/>
    <n v="-5.5269510000000004"/>
  </r>
  <r>
    <n v="13"/>
    <d v="2011-01-13T00:00:00"/>
    <n v="1"/>
    <x v="0"/>
    <x v="0"/>
    <x v="0"/>
    <n v="0"/>
    <x v="0"/>
    <x v="5"/>
    <n v="1"/>
    <x v="1"/>
    <n v="1"/>
    <x v="1"/>
    <n v="0.16500000000000001"/>
    <n v="-0.24499999999999922"/>
    <n v="0.15088299999999999"/>
    <n v="-6.041722"/>
    <n v="0.47041699999999997"/>
    <n v="11.760425"/>
    <n v="0.30099999999999999"/>
    <n v="5.0417499999999995"/>
    <n v="38"/>
    <n v="1368"/>
    <n v="1406"/>
    <n v="-5.7967220000000008"/>
  </r>
  <r>
    <n v="14"/>
    <d v="2011-01-14T00:00:00"/>
    <n v="1"/>
    <x v="0"/>
    <x v="0"/>
    <x v="0"/>
    <n v="0"/>
    <x v="0"/>
    <x v="6"/>
    <n v="1"/>
    <x v="1"/>
    <n v="1"/>
    <x v="1"/>
    <n v="0.16087000000000001"/>
    <n v="-0.43910999999999945"/>
    <n v="0.188413"/>
    <n v="-3.5647420000000007"/>
    <n v="0.53782600000000003"/>
    <n v="13.445650000000001"/>
    <n v="0.12654799999999999"/>
    <n v="2.1196790000000001"/>
    <n v="54"/>
    <n v="1367"/>
    <n v="1421"/>
    <n v="-3.1256320000000013"/>
  </r>
  <r>
    <n v="15"/>
    <d v="2011-01-15T00:00:00"/>
    <n v="1"/>
    <x v="0"/>
    <x v="0"/>
    <x v="0"/>
    <n v="0"/>
    <x v="0"/>
    <x v="0"/>
    <n v="0"/>
    <x v="0"/>
    <n v="2"/>
    <x v="0"/>
    <n v="0.23333300000000001"/>
    <n v="2.9666510000000006"/>
    <n v="0.248112"/>
    <n v="0.3753920000000015"/>
    <n v="0.49875000000000003"/>
    <n v="24.9375"/>
    <n v="0.15796299999999999"/>
    <n v="5.2917604999999996"/>
    <n v="222"/>
    <n v="1026"/>
    <n v="1248"/>
    <n v="-2.5912589999999991"/>
  </r>
  <r>
    <n v="16"/>
    <d v="2011-01-16T00:00:00"/>
    <n v="1"/>
    <x v="0"/>
    <x v="0"/>
    <x v="0"/>
    <n v="0"/>
    <x v="0"/>
    <x v="1"/>
    <n v="0"/>
    <x v="0"/>
    <n v="1"/>
    <x v="1"/>
    <n v="0.23166700000000001"/>
    <n v="2.8883489999999998"/>
    <n v="0.23421700000000001"/>
    <n v="-0.54167799999999922"/>
    <n v="0.48375000000000001"/>
    <n v="12.09375"/>
    <n v="0.18843299999999999"/>
    <n v="3.1562527499999997"/>
    <n v="251"/>
    <n v="953"/>
    <n v="1204"/>
    <n v="-3.430026999999999"/>
  </r>
  <r>
    <n v="17"/>
    <d v="2011-01-17T00:00:00"/>
    <n v="1"/>
    <x v="0"/>
    <x v="0"/>
    <x v="0"/>
    <n v="1"/>
    <x v="1"/>
    <x v="2"/>
    <n v="0"/>
    <x v="0"/>
    <n v="2"/>
    <x v="0"/>
    <n v="0.17583299999999999"/>
    <n v="0.26415100000000002"/>
    <n v="0.17677100000000001"/>
    <n v="-4.3331139999999984"/>
    <n v="0.53749999999999998"/>
    <n v="26.875"/>
    <n v="0.194017"/>
    <n v="6.4995694999999998"/>
    <n v="117"/>
    <n v="883"/>
    <n v="1000"/>
    <n v="-4.5972649999999984"/>
  </r>
  <r>
    <n v="18"/>
    <d v="2011-01-18T00:00:00"/>
    <n v="1"/>
    <x v="0"/>
    <x v="0"/>
    <x v="0"/>
    <n v="0"/>
    <x v="0"/>
    <x v="3"/>
    <n v="1"/>
    <x v="1"/>
    <n v="2"/>
    <x v="0"/>
    <n v="0.216667"/>
    <n v="2.1833489999999998"/>
    <n v="0.23233300000000001"/>
    <n v="-0.66602199999999989"/>
    <n v="0.86166699999999996"/>
    <n v="43.083349999999996"/>
    <n v="0.14677499999999999"/>
    <n v="4.9169624999999995"/>
    <n v="9"/>
    <n v="674"/>
    <n v="683"/>
    <n v="-2.8493709999999997"/>
  </r>
  <r>
    <n v="19"/>
    <d v="2011-01-19T00:00:00"/>
    <n v="1"/>
    <x v="0"/>
    <x v="0"/>
    <x v="0"/>
    <n v="0"/>
    <x v="0"/>
    <x v="4"/>
    <n v="1"/>
    <x v="1"/>
    <n v="2"/>
    <x v="0"/>
    <n v="0.29217399999999999"/>
    <n v="5.7321779999999993"/>
    <n v="0.29842200000000002"/>
    <n v="3.6958520000000021"/>
    <n v="0.74173900000000004"/>
    <n v="37.086950000000002"/>
    <n v="0.208317"/>
    <n v="6.9786194999999998"/>
    <n v="78"/>
    <n v="1572"/>
    <n v="1650"/>
    <n v="-2.0363259999999972"/>
  </r>
  <r>
    <n v="20"/>
    <d v="2011-01-20T00:00:00"/>
    <n v="1"/>
    <x v="0"/>
    <x v="0"/>
    <x v="0"/>
    <n v="0"/>
    <x v="0"/>
    <x v="5"/>
    <n v="1"/>
    <x v="1"/>
    <n v="2"/>
    <x v="0"/>
    <n v="0.26166699999999998"/>
    <n v="4.298349"/>
    <n v="0.25505"/>
    <n v="0.83330000000000126"/>
    <n v="0.53833299999999995"/>
    <n v="26.916649999999997"/>
    <n v="0.19590399999999999"/>
    <n v="6.5627839999999997"/>
    <n v="83"/>
    <n v="1844"/>
    <n v="1927"/>
    <n v="-3.4650489999999987"/>
  </r>
  <r>
    <n v="21"/>
    <d v="2011-01-21T00:00:00"/>
    <n v="1"/>
    <x v="0"/>
    <x v="0"/>
    <x v="0"/>
    <n v="0"/>
    <x v="0"/>
    <x v="6"/>
    <n v="1"/>
    <x v="1"/>
    <n v="1"/>
    <x v="1"/>
    <n v="0.17749999999999999"/>
    <n v="0.34249999999999936"/>
    <n v="0.157833"/>
    <n v="-5.5830219999999997"/>
    <n v="0.45708300000000002"/>
    <n v="11.427075"/>
    <n v="0.353242"/>
    <n v="5.9168035000000003"/>
    <n v="75"/>
    <n v="1468"/>
    <n v="1543"/>
    <n v="-5.9255219999999991"/>
  </r>
  <r>
    <n v="22"/>
    <d v="2011-01-22T00:00:00"/>
    <n v="1"/>
    <x v="0"/>
    <x v="0"/>
    <x v="0"/>
    <n v="0"/>
    <x v="0"/>
    <x v="0"/>
    <n v="0"/>
    <x v="0"/>
    <n v="1"/>
    <x v="1"/>
    <n v="5.91304E-2"/>
    <n v="-5.2208711999999995"/>
    <n v="7.9069600000000004E-2"/>
    <n v="-10.7814064"/>
    <n v="0.4"/>
    <n v="10"/>
    <n v="0.17197000000000001"/>
    <n v="2.8804975000000002"/>
    <n v="93"/>
    <n v="888"/>
    <n v="981"/>
    <n v="-5.5605352000000003"/>
  </r>
  <r>
    <n v="23"/>
    <d v="2011-01-23T00:00:00"/>
    <n v="1"/>
    <x v="0"/>
    <x v="0"/>
    <x v="0"/>
    <n v="0"/>
    <x v="0"/>
    <x v="1"/>
    <n v="0"/>
    <x v="0"/>
    <n v="1"/>
    <x v="1"/>
    <n v="9.6521700000000002E-2"/>
    <n v="-3.4634801"/>
    <n v="9.8839099999999999E-2"/>
    <n v="-9.4766194000000006"/>
    <n v="0.43652200000000002"/>
    <n v="10.91305"/>
    <n v="0.24660000000000001"/>
    <n v="4.1305500000000004"/>
    <n v="150"/>
    <n v="836"/>
    <n v="986"/>
    <n v="-6.0131393000000006"/>
  </r>
  <r>
    <n v="24"/>
    <d v="2011-01-24T00:00:00"/>
    <n v="1"/>
    <x v="0"/>
    <x v="0"/>
    <x v="0"/>
    <n v="0"/>
    <x v="0"/>
    <x v="2"/>
    <n v="1"/>
    <x v="1"/>
    <n v="1"/>
    <x v="1"/>
    <n v="9.73913E-2"/>
    <n v="-3.4226089000000002"/>
    <n v="0.11792999999999999"/>
    <n v="-8.2166200000000007"/>
    <n v="0.49173899999999998"/>
    <n v="12.293474999999999"/>
    <n v="0.15833"/>
    <n v="2.6520275"/>
    <n v="86"/>
    <n v="1330"/>
    <n v="1416"/>
    <n v="-4.7940111000000005"/>
  </r>
  <r>
    <n v="25"/>
    <d v="2011-01-25T00:00:00"/>
    <n v="1"/>
    <x v="0"/>
    <x v="0"/>
    <x v="0"/>
    <n v="0"/>
    <x v="0"/>
    <x v="3"/>
    <n v="1"/>
    <x v="1"/>
    <n v="2"/>
    <x v="0"/>
    <n v="0.22347800000000001"/>
    <n v="2.5034660000000013"/>
    <n v="0.23452600000000001"/>
    <n v="-0.52128399999999964"/>
    <n v="0.61695699999999998"/>
    <n v="30.847849999999998"/>
    <n v="0.12979599999999999"/>
    <n v="4.348166"/>
    <n v="186"/>
    <n v="1799"/>
    <n v="1985"/>
    <n v="-3.0247500000000009"/>
  </r>
  <r>
    <n v="26"/>
    <d v="2011-01-26T00:00:00"/>
    <n v="1"/>
    <x v="0"/>
    <x v="0"/>
    <x v="0"/>
    <n v="0"/>
    <x v="0"/>
    <x v="4"/>
    <n v="1"/>
    <x v="1"/>
    <n v="3"/>
    <x v="2"/>
    <n v="0.2175"/>
    <n v="2.2225000000000001"/>
    <n v="0.2036"/>
    <n v="-2.5624000000000002"/>
    <n v="0.86250000000000004"/>
    <n v="64.6875"/>
    <n v="0.29385"/>
    <n v="14.765962500000001"/>
    <n v="34"/>
    <n v="472"/>
    <n v="506"/>
    <n v="-4.7849000000000004"/>
  </r>
  <r>
    <n v="27"/>
    <d v="2011-01-27T00:00:00"/>
    <n v="1"/>
    <x v="0"/>
    <x v="0"/>
    <x v="0"/>
    <n v="0"/>
    <x v="0"/>
    <x v="5"/>
    <n v="1"/>
    <x v="1"/>
    <n v="1"/>
    <x v="1"/>
    <n v="0.19500000000000001"/>
    <n v="1.1650000000000009"/>
    <n v="0.21970000000000001"/>
    <n v="-1.4998000000000005"/>
    <n v="0.6875"/>
    <n v="17.1875"/>
    <n v="0.11383699999999999"/>
    <n v="1.9067697499999998"/>
    <n v="15"/>
    <n v="416"/>
    <n v="431"/>
    <n v="-2.6648000000000014"/>
  </r>
  <r>
    <n v="28"/>
    <d v="2011-01-28T00:00:00"/>
    <n v="1"/>
    <x v="0"/>
    <x v="0"/>
    <x v="0"/>
    <n v="0"/>
    <x v="0"/>
    <x v="6"/>
    <n v="1"/>
    <x v="1"/>
    <n v="2"/>
    <x v="0"/>
    <n v="0.20347799999999999"/>
    <n v="1.563466"/>
    <n v="0.22331699999999999"/>
    <n v="-1.2610780000000013"/>
    <n v="0.79304300000000005"/>
    <n v="39.652150000000006"/>
    <n v="0.12330000000000001"/>
    <n v="4.1305500000000004"/>
    <n v="38"/>
    <n v="1129"/>
    <n v="1167"/>
    <n v="-2.8245440000000013"/>
  </r>
  <r>
    <n v="29"/>
    <d v="2011-01-29T00:00:00"/>
    <n v="1"/>
    <x v="0"/>
    <x v="0"/>
    <x v="0"/>
    <n v="0"/>
    <x v="0"/>
    <x v="0"/>
    <n v="0"/>
    <x v="0"/>
    <n v="1"/>
    <x v="1"/>
    <n v="0.196522"/>
    <n v="1.2365340000000007"/>
    <n v="0.21212600000000001"/>
    <n v="-1.9996840000000002"/>
    <n v="0.65173899999999996"/>
    <n v="16.293474999999997"/>
    <n v="0.14536499999999999"/>
    <n v="2.4348637499999999"/>
    <n v="123"/>
    <n v="975"/>
    <n v="1098"/>
    <n v="-3.2362180000000009"/>
  </r>
  <r>
    <n v="30"/>
    <d v="2011-01-30T00:00:00"/>
    <n v="1"/>
    <x v="0"/>
    <x v="0"/>
    <x v="0"/>
    <n v="0"/>
    <x v="0"/>
    <x v="1"/>
    <n v="0"/>
    <x v="0"/>
    <n v="1"/>
    <x v="1"/>
    <n v="0.21652199999999999"/>
    <n v="2.1765340000000002"/>
    <n v="0.25032199999999999"/>
    <n v="0.52125200000000049"/>
    <n v="0.72217399999999998"/>
    <n v="18.054349999999999"/>
    <n v="7.3982599999999996E-2"/>
    <n v="1.2392085499999999"/>
    <n v="140"/>
    <n v="956"/>
    <n v="1096"/>
    <n v="-1.6552819999999997"/>
  </r>
  <r>
    <n v="31"/>
    <d v="2011-01-31T00:00:00"/>
    <n v="1"/>
    <x v="0"/>
    <x v="0"/>
    <x v="0"/>
    <n v="0"/>
    <x v="0"/>
    <x v="2"/>
    <n v="1"/>
    <x v="1"/>
    <n v="2"/>
    <x v="0"/>
    <n v="0.18083299999999999"/>
    <n v="0.49915099999999946"/>
    <n v="0.18625"/>
    <n v="-3.7074999999999996"/>
    <n v="0.60375000000000001"/>
    <n v="30.1875"/>
    <n v="0.187192"/>
    <n v="6.2709320000000002"/>
    <n v="42"/>
    <n v="1459"/>
    <n v="1501"/>
    <n v="-4.206650999999999"/>
  </r>
  <r>
    <n v="32"/>
    <d v="2011-02-01T00:00:00"/>
    <n v="1"/>
    <x v="0"/>
    <x v="0"/>
    <x v="1"/>
    <n v="0"/>
    <x v="0"/>
    <x v="3"/>
    <n v="1"/>
    <x v="1"/>
    <n v="2"/>
    <x v="0"/>
    <n v="0.19217400000000001"/>
    <n v="1.032178"/>
    <n v="0.23452999999999999"/>
    <n v="-0.52102000000000004"/>
    <n v="0.829565"/>
    <n v="41.478250000000003"/>
    <n v="5.3213000000000003E-2"/>
    <n v="1.7826355"/>
    <n v="47"/>
    <n v="1313"/>
    <n v="1360"/>
    <n v="-1.5531980000000001"/>
  </r>
  <r>
    <n v="33"/>
    <d v="2011-02-02T00:00:00"/>
    <n v="1"/>
    <x v="0"/>
    <x v="0"/>
    <x v="1"/>
    <n v="0"/>
    <x v="0"/>
    <x v="4"/>
    <n v="1"/>
    <x v="1"/>
    <n v="2"/>
    <x v="0"/>
    <n v="0.26"/>
    <n v="4.2200000000000006"/>
    <n v="0.254417"/>
    <n v="0.7915220000000005"/>
    <n v="0.77541700000000002"/>
    <n v="38.770850000000003"/>
    <n v="0.26430799999999999"/>
    <n v="8.8543179999999992"/>
    <n v="72"/>
    <n v="1454"/>
    <n v="1526"/>
    <n v="-3.4284780000000001"/>
  </r>
  <r>
    <n v="34"/>
    <d v="2011-02-03T00:00:00"/>
    <n v="1"/>
    <x v="0"/>
    <x v="0"/>
    <x v="1"/>
    <n v="0"/>
    <x v="0"/>
    <x v="5"/>
    <n v="1"/>
    <x v="1"/>
    <n v="1"/>
    <x v="1"/>
    <n v="0.18695700000000001"/>
    <n v="0.78697900000000054"/>
    <n v="0.17787800000000001"/>
    <n v="-4.2600519999999999"/>
    <n v="0.43782599999999999"/>
    <n v="10.945650000000001"/>
    <n v="0.277752"/>
    <n v="4.6523459999999996"/>
    <n v="61"/>
    <n v="1489"/>
    <n v="1550"/>
    <n v="-5.0470310000000005"/>
  </r>
  <r>
    <n v="35"/>
    <d v="2011-02-04T00:00:00"/>
    <n v="1"/>
    <x v="0"/>
    <x v="0"/>
    <x v="1"/>
    <n v="0"/>
    <x v="0"/>
    <x v="6"/>
    <n v="1"/>
    <x v="1"/>
    <n v="2"/>
    <x v="0"/>
    <n v="0.21130399999999999"/>
    <n v="1.9312880000000003"/>
    <n v="0.22858700000000001"/>
    <n v="-0.91325799999999902"/>
    <n v="0.58521699999999999"/>
    <n v="29.260849999999998"/>
    <n v="0.12783900000000001"/>
    <n v="4.2826065"/>
    <n v="88"/>
    <n v="1620"/>
    <n v="1708"/>
    <n v="-2.8445459999999994"/>
  </r>
  <r>
    <n v="36"/>
    <d v="2011-02-05T00:00:00"/>
    <n v="1"/>
    <x v="0"/>
    <x v="0"/>
    <x v="1"/>
    <n v="0"/>
    <x v="0"/>
    <x v="0"/>
    <n v="0"/>
    <x v="0"/>
    <n v="2"/>
    <x v="0"/>
    <n v="0.23333300000000001"/>
    <n v="2.9666510000000006"/>
    <n v="0.243058"/>
    <n v="4.1827999999998866E-2"/>
    <n v="0.92916699999999997"/>
    <n v="46.458349999999996"/>
    <n v="0.161079"/>
    <n v="5.3961465000000004"/>
    <n v="100"/>
    <n v="905"/>
    <n v="1005"/>
    <n v="-2.9248230000000017"/>
  </r>
  <r>
    <n v="37"/>
    <d v="2011-02-06T00:00:00"/>
    <n v="1"/>
    <x v="0"/>
    <x v="0"/>
    <x v="1"/>
    <n v="0"/>
    <x v="0"/>
    <x v="1"/>
    <n v="0"/>
    <x v="0"/>
    <n v="1"/>
    <x v="1"/>
    <n v="0.285833"/>
    <n v="5.434151"/>
    <n v="0.29167100000000001"/>
    <n v="3.2502860000000027"/>
    <n v="0.56833299999999998"/>
    <n v="14.208324999999999"/>
    <n v="0.14180000000000001"/>
    <n v="2.3751500000000001"/>
    <n v="354"/>
    <n v="1269"/>
    <n v="1623"/>
    <n v="-2.1838649999999973"/>
  </r>
  <r>
    <n v="38"/>
    <d v="2011-02-07T00:00:00"/>
    <n v="1"/>
    <x v="0"/>
    <x v="0"/>
    <x v="1"/>
    <n v="0"/>
    <x v="0"/>
    <x v="2"/>
    <n v="1"/>
    <x v="1"/>
    <n v="1"/>
    <x v="1"/>
    <n v="0.27166699999999999"/>
    <n v="4.7683489999999988"/>
    <n v="0.30365799999999998"/>
    <n v="4.0414279999999998"/>
    <n v="0.73833300000000002"/>
    <n v="18.458325000000002"/>
    <n v="4.5408299999999999E-2"/>
    <n v="0.76058902500000003"/>
    <n v="120"/>
    <n v="1592"/>
    <n v="1712"/>
    <n v="-0.72692099999999904"/>
  </r>
  <r>
    <n v="39"/>
    <d v="2011-02-08T00:00:00"/>
    <n v="1"/>
    <x v="0"/>
    <x v="0"/>
    <x v="1"/>
    <n v="0"/>
    <x v="0"/>
    <x v="3"/>
    <n v="1"/>
    <x v="1"/>
    <n v="1"/>
    <x v="1"/>
    <n v="0.220833"/>
    <n v="2.3791510000000002"/>
    <n v="0.19824600000000001"/>
    <n v="-2.9157639999999994"/>
    <n v="0.53791699999999998"/>
    <n v="13.447925"/>
    <n v="0.36194999999999999"/>
    <n v="6.0626625000000001"/>
    <n v="64"/>
    <n v="1466"/>
    <n v="1530"/>
    <n v="-5.2949149999999996"/>
  </r>
  <r>
    <n v="40"/>
    <d v="2011-02-09T00:00:00"/>
    <n v="1"/>
    <x v="0"/>
    <x v="0"/>
    <x v="1"/>
    <n v="0"/>
    <x v="0"/>
    <x v="4"/>
    <n v="1"/>
    <x v="1"/>
    <n v="2"/>
    <x v="0"/>
    <n v="0.13478299999999999"/>
    <n v="-1.6651990000000003"/>
    <n v="0.14428299999999999"/>
    <n v="-6.4773220000000009"/>
    <n v="0.49478299999999997"/>
    <n v="24.739149999999999"/>
    <n v="0.18883900000000001"/>
    <n v="6.3261064999999999"/>
    <n v="53"/>
    <n v="1552"/>
    <n v="1605"/>
    <n v="-4.8121230000000006"/>
  </r>
  <r>
    <n v="41"/>
    <d v="2011-02-10T00:00:00"/>
    <n v="1"/>
    <x v="0"/>
    <x v="0"/>
    <x v="1"/>
    <n v="0"/>
    <x v="0"/>
    <x v="5"/>
    <n v="1"/>
    <x v="1"/>
    <n v="1"/>
    <x v="1"/>
    <n v="0.144348"/>
    <n v="-1.2156440000000002"/>
    <n v="0.14954799999999999"/>
    <n v="-6.1298320000000004"/>
    <n v="0.43739099999999997"/>
    <n v="10.934775"/>
    <n v="0.22193499999999999"/>
    <n v="3.7174112500000001"/>
    <n v="47"/>
    <n v="1491"/>
    <n v="1538"/>
    <n v="-4.9141880000000002"/>
  </r>
  <r>
    <n v="42"/>
    <d v="2011-02-11T00:00:00"/>
    <n v="1"/>
    <x v="0"/>
    <x v="0"/>
    <x v="1"/>
    <n v="0"/>
    <x v="0"/>
    <x v="6"/>
    <n v="1"/>
    <x v="1"/>
    <n v="1"/>
    <x v="1"/>
    <n v="0.18909100000000001"/>
    <n v="0.88727700000000098"/>
    <n v="0.213509"/>
    <n v="-1.9084059999999994"/>
    <n v="0.50636400000000004"/>
    <n v="12.6591"/>
    <n v="0.10854999999999999"/>
    <n v="1.8182124999999998"/>
    <n v="149"/>
    <n v="1597"/>
    <n v="1746"/>
    <n v="-2.7956830000000004"/>
  </r>
  <r>
    <n v="43"/>
    <d v="2011-02-12T00:00:00"/>
    <n v="1"/>
    <x v="0"/>
    <x v="0"/>
    <x v="1"/>
    <n v="0"/>
    <x v="0"/>
    <x v="0"/>
    <n v="0"/>
    <x v="0"/>
    <n v="1"/>
    <x v="1"/>
    <n v="0.2225"/>
    <n v="2.4574999999999996"/>
    <n v="0.23295399999999999"/>
    <n v="-0.6250359999999997"/>
    <n v="0.54416699999999996"/>
    <n v="13.604175"/>
    <n v="0.20336699999999999"/>
    <n v="3.4063972499999999"/>
    <n v="288"/>
    <n v="1184"/>
    <n v="1472"/>
    <n v="-3.0825359999999993"/>
  </r>
  <r>
    <n v="44"/>
    <d v="2011-02-13T00:00:00"/>
    <n v="1"/>
    <x v="0"/>
    <x v="0"/>
    <x v="1"/>
    <n v="0"/>
    <x v="0"/>
    <x v="1"/>
    <n v="0"/>
    <x v="0"/>
    <n v="1"/>
    <x v="1"/>
    <n v="0.31652200000000003"/>
    <n v="6.8765340000000013"/>
    <n v="0.32411299999999998"/>
    <n v="5.3914580000000001"/>
    <n v="0.45739099999999999"/>
    <n v="11.434775"/>
    <n v="0.26088299999999998"/>
    <n v="4.3697902499999994"/>
    <n v="397"/>
    <n v="1192"/>
    <n v="1589"/>
    <n v="-1.4850760000000012"/>
  </r>
  <r>
    <n v="45"/>
    <d v="2011-02-14T00:00:00"/>
    <n v="1"/>
    <x v="0"/>
    <x v="0"/>
    <x v="1"/>
    <n v="0"/>
    <x v="0"/>
    <x v="2"/>
    <n v="1"/>
    <x v="1"/>
    <n v="1"/>
    <x v="1"/>
    <n v="0.41499999999999998"/>
    <n v="11.504999999999999"/>
    <n v="0.39834999999999998"/>
    <n v="10.2911"/>
    <n v="0.37583299999999997"/>
    <n v="9.3958249999999985"/>
    <n v="0.417908"/>
    <n v="6.9999589999999996"/>
    <n v="208"/>
    <n v="1705"/>
    <n v="1913"/>
    <n v="-1.2138999999999989"/>
  </r>
  <r>
    <n v="46"/>
    <d v="2011-02-15T00:00:00"/>
    <n v="1"/>
    <x v="0"/>
    <x v="0"/>
    <x v="1"/>
    <n v="0"/>
    <x v="0"/>
    <x v="3"/>
    <n v="1"/>
    <x v="1"/>
    <n v="1"/>
    <x v="1"/>
    <n v="0.26608700000000002"/>
    <n v="4.5060890000000011"/>
    <n v="0.254274"/>
    <n v="0.78208400000000111"/>
    <n v="0.31434800000000002"/>
    <n v="7.8587000000000007"/>
    <n v="0.29137400000000002"/>
    <n v="4.8805145000000003"/>
    <n v="140"/>
    <n v="1675"/>
    <n v="1815"/>
    <n v="-3.724005"/>
  </r>
  <r>
    <n v="47"/>
    <d v="2011-02-16T00:00:00"/>
    <n v="1"/>
    <x v="0"/>
    <x v="0"/>
    <x v="1"/>
    <n v="0"/>
    <x v="0"/>
    <x v="4"/>
    <n v="1"/>
    <x v="1"/>
    <n v="1"/>
    <x v="1"/>
    <n v="0.31826100000000002"/>
    <n v="6.9582670000000011"/>
    <n v="0.31619999999999998"/>
    <n v="4.8691999999999993"/>
    <n v="0.42347800000000002"/>
    <n v="10.58695"/>
    <n v="0.25179099999999999"/>
    <n v="4.2174992499999995"/>
    <n v="218"/>
    <n v="1897"/>
    <n v="2115"/>
    <n v="-2.0890670000000018"/>
  </r>
  <r>
    <n v="48"/>
    <d v="2011-02-17T00:00:00"/>
    <n v="1"/>
    <x v="0"/>
    <x v="0"/>
    <x v="1"/>
    <n v="0"/>
    <x v="0"/>
    <x v="5"/>
    <n v="1"/>
    <x v="1"/>
    <n v="1"/>
    <x v="1"/>
    <n v="0.43583300000000003"/>
    <n v="12.484151000000001"/>
    <n v="0.42865799999999998"/>
    <n v="12.291428"/>
    <n v="0.505"/>
    <n v="12.625"/>
    <n v="0.230104"/>
    <n v="3.8542420000000002"/>
    <n v="259"/>
    <n v="2216"/>
    <n v="2475"/>
    <n v="-0.19272300000000087"/>
  </r>
  <r>
    <n v="49"/>
    <d v="2011-02-18T00:00:00"/>
    <n v="1"/>
    <x v="0"/>
    <x v="0"/>
    <x v="1"/>
    <n v="0"/>
    <x v="0"/>
    <x v="6"/>
    <n v="1"/>
    <x v="1"/>
    <n v="1"/>
    <x v="1"/>
    <n v="0.52166699999999999"/>
    <n v="16.518349000000001"/>
    <n v="0.51198299999999997"/>
    <n v="17.790877999999999"/>
    <n v="0.51666699999999999"/>
    <n v="12.916675"/>
    <n v="0.26492500000000002"/>
    <n v="4.4374937500000007"/>
    <n v="579"/>
    <n v="2348"/>
    <n v="2927"/>
    <n v="1.2725289999999987"/>
  </r>
  <r>
    <n v="50"/>
    <d v="2011-02-19T00:00:00"/>
    <n v="1"/>
    <x v="0"/>
    <x v="0"/>
    <x v="1"/>
    <n v="0"/>
    <x v="0"/>
    <x v="0"/>
    <n v="0"/>
    <x v="0"/>
    <n v="1"/>
    <x v="1"/>
    <n v="0.39916699999999999"/>
    <n v="10.760849"/>
    <n v="0.39140399999999997"/>
    <n v="9.8326639999999976"/>
    <n v="0.187917"/>
    <n v="4.6979249999999997"/>
    <n v="0.507463"/>
    <n v="8.5000052499999992"/>
    <n v="532"/>
    <n v="1103"/>
    <n v="1635"/>
    <n v="-0.9281850000000027"/>
  </r>
  <r>
    <n v="51"/>
    <d v="2011-02-20T00:00:00"/>
    <n v="1"/>
    <x v="0"/>
    <x v="0"/>
    <x v="1"/>
    <n v="0"/>
    <x v="0"/>
    <x v="1"/>
    <n v="0"/>
    <x v="0"/>
    <n v="1"/>
    <x v="1"/>
    <n v="0.285217"/>
    <n v="5.4051989999999996"/>
    <n v="0.27733000000000002"/>
    <n v="2.3037799999999997"/>
    <n v="0.40782600000000002"/>
    <n v="10.195650000000001"/>
    <n v="0.22323499999999999"/>
    <n v="3.7391862499999999"/>
    <n v="639"/>
    <n v="1173"/>
    <n v="1812"/>
    <n v="-3.1014189999999999"/>
  </r>
  <r>
    <n v="52"/>
    <d v="2011-02-21T00:00:00"/>
    <n v="1"/>
    <x v="0"/>
    <x v="0"/>
    <x v="1"/>
    <n v="1"/>
    <x v="1"/>
    <x v="2"/>
    <n v="0"/>
    <x v="0"/>
    <n v="2"/>
    <x v="0"/>
    <n v="0.30333300000000002"/>
    <n v="6.2566510000000015"/>
    <n v="0.28407500000000002"/>
    <n v="2.7489500000000007"/>
    <n v="0.60499999999999998"/>
    <n v="30.25"/>
    <n v="0.30784600000000001"/>
    <n v="10.312841000000001"/>
    <n v="195"/>
    <n v="912"/>
    <n v="1107"/>
    <n v="-3.5077010000000008"/>
  </r>
  <r>
    <n v="53"/>
    <d v="2011-02-22T00:00:00"/>
    <n v="1"/>
    <x v="0"/>
    <x v="0"/>
    <x v="1"/>
    <n v="0"/>
    <x v="0"/>
    <x v="3"/>
    <n v="1"/>
    <x v="1"/>
    <n v="1"/>
    <x v="1"/>
    <n v="0.182222"/>
    <n v="0.56443400000000032"/>
    <n v="0.186033"/>
    <n v="-3.7218219999999995"/>
    <n v="0.57777800000000001"/>
    <n v="14.44445"/>
    <n v="0.195683"/>
    <n v="3.27769025"/>
    <n v="74"/>
    <n v="1376"/>
    <n v="1450"/>
    <n v="-4.2862559999999998"/>
  </r>
  <r>
    <n v="54"/>
    <d v="2011-02-23T00:00:00"/>
    <n v="1"/>
    <x v="0"/>
    <x v="0"/>
    <x v="1"/>
    <n v="0"/>
    <x v="0"/>
    <x v="4"/>
    <n v="1"/>
    <x v="1"/>
    <n v="1"/>
    <x v="1"/>
    <n v="0.22173899999999999"/>
    <n v="2.4217329999999997"/>
    <n v="0.24571699999999999"/>
    <n v="0.21732199999999935"/>
    <n v="0.423043"/>
    <n v="10.576074999999999"/>
    <n v="9.4113000000000002E-2"/>
    <n v="1.5763927500000001"/>
    <n v="139"/>
    <n v="1778"/>
    <n v="1917"/>
    <n v="-2.2044110000000003"/>
  </r>
  <r>
    <n v="55"/>
    <d v="2011-02-24T00:00:00"/>
    <n v="1"/>
    <x v="0"/>
    <x v="0"/>
    <x v="1"/>
    <n v="0"/>
    <x v="0"/>
    <x v="5"/>
    <n v="1"/>
    <x v="1"/>
    <n v="2"/>
    <x v="0"/>
    <n v="0.29565200000000003"/>
    <n v="5.8956440000000008"/>
    <n v="0.28919099999999998"/>
    <n v="3.0866059999999997"/>
    <n v="0.69739099999999998"/>
    <n v="34.869549999999997"/>
    <n v="0.250496"/>
    <n v="8.3916159999999991"/>
    <n v="100"/>
    <n v="1707"/>
    <n v="1807"/>
    <n v="-2.809038000000001"/>
  </r>
  <r>
    <n v="56"/>
    <d v="2011-02-25T00:00:00"/>
    <n v="1"/>
    <x v="0"/>
    <x v="0"/>
    <x v="1"/>
    <n v="0"/>
    <x v="0"/>
    <x v="6"/>
    <n v="1"/>
    <x v="1"/>
    <n v="2"/>
    <x v="0"/>
    <n v="0.36434800000000001"/>
    <n v="9.1243559999999988"/>
    <n v="0.35046100000000002"/>
    <n v="7.1304259999999999"/>
    <n v="0.71217399999999997"/>
    <n v="35.608699999999999"/>
    <n v="0.34653899999999999"/>
    <n v="11.609056499999999"/>
    <n v="120"/>
    <n v="1341"/>
    <n v="1461"/>
    <n v="-1.9939299999999989"/>
  </r>
  <r>
    <n v="57"/>
    <d v="2011-02-26T00:00:00"/>
    <n v="1"/>
    <x v="0"/>
    <x v="0"/>
    <x v="1"/>
    <n v="0"/>
    <x v="0"/>
    <x v="0"/>
    <n v="0"/>
    <x v="0"/>
    <n v="1"/>
    <x v="1"/>
    <n v="0.28249999999999997"/>
    <n v="5.2774999999999981"/>
    <n v="0.282192"/>
    <n v="2.6246720000000003"/>
    <n v="0.53791699999999998"/>
    <n v="13.447925"/>
    <n v="0.18657099999999999"/>
    <n v="3.1250642499999999"/>
    <n v="424"/>
    <n v="1545"/>
    <n v="1969"/>
    <n v="-2.6528279999999977"/>
  </r>
  <r>
    <n v="58"/>
    <d v="2011-02-27T00:00:00"/>
    <n v="1"/>
    <x v="0"/>
    <x v="0"/>
    <x v="1"/>
    <n v="0"/>
    <x v="0"/>
    <x v="1"/>
    <n v="0"/>
    <x v="0"/>
    <n v="1"/>
    <x v="1"/>
    <n v="0.34347800000000001"/>
    <n v="8.1434660000000001"/>
    <n v="0.351109"/>
    <n v="7.1731939999999987"/>
    <n v="0.68"/>
    <n v="17"/>
    <n v="0.125248"/>
    <n v="2.0979039999999998"/>
    <n v="694"/>
    <n v="1708"/>
    <n v="2402"/>
    <n v="-0.97027200000000136"/>
  </r>
  <r>
    <n v="59"/>
    <d v="2011-02-28T00:00:00"/>
    <n v="1"/>
    <x v="0"/>
    <x v="0"/>
    <x v="1"/>
    <n v="0"/>
    <x v="0"/>
    <x v="2"/>
    <n v="1"/>
    <x v="1"/>
    <n v="2"/>
    <x v="0"/>
    <n v="0.407273"/>
    <n v="11.141831"/>
    <n v="0.40011799999999997"/>
    <n v="10.407787999999996"/>
    <n v="0.87636400000000003"/>
    <n v="43.818200000000004"/>
    <n v="0.289686"/>
    <n v="9.7044809999999995"/>
    <n v="81"/>
    <n v="1365"/>
    <n v="1446"/>
    <n v="-0.73404300000000333"/>
  </r>
  <r>
    <n v="60"/>
    <d v="2011-03-01T00:00:00"/>
    <n v="1"/>
    <x v="0"/>
    <x v="0"/>
    <x v="2"/>
    <n v="0"/>
    <x v="0"/>
    <x v="3"/>
    <n v="1"/>
    <x v="1"/>
    <n v="1"/>
    <x v="1"/>
    <n v="0.26666699999999999"/>
    <n v="4.5333489999999994"/>
    <n v="0.26387899999999997"/>
    <n v="1.416013999999997"/>
    <n v="0.53500000000000003"/>
    <n v="13.375"/>
    <n v="0.21642500000000001"/>
    <n v="3.6251187499999999"/>
    <n v="137"/>
    <n v="1714"/>
    <n v="1851"/>
    <n v="-3.1173350000000024"/>
  </r>
  <r>
    <n v="61"/>
    <d v="2011-03-02T00:00:00"/>
    <n v="1"/>
    <x v="0"/>
    <x v="0"/>
    <x v="2"/>
    <n v="0"/>
    <x v="0"/>
    <x v="4"/>
    <n v="1"/>
    <x v="1"/>
    <n v="1"/>
    <x v="1"/>
    <n v="0.33500000000000002"/>
    <n v="7.745000000000001"/>
    <n v="0.32007099999999999"/>
    <n v="5.1246860000000005"/>
    <n v="0.44958300000000001"/>
    <n v="11.239575"/>
    <n v="0.30783300000000002"/>
    <n v="5.1562027500000003"/>
    <n v="231"/>
    <n v="1903"/>
    <n v="2134"/>
    <n v="-2.6203140000000005"/>
  </r>
  <r>
    <n v="62"/>
    <d v="2011-03-03T00:00:00"/>
    <n v="1"/>
    <x v="0"/>
    <x v="0"/>
    <x v="2"/>
    <n v="0"/>
    <x v="0"/>
    <x v="5"/>
    <n v="1"/>
    <x v="1"/>
    <n v="1"/>
    <x v="1"/>
    <n v="0.19833300000000001"/>
    <n v="1.321651000000001"/>
    <n v="0.20013300000000001"/>
    <n v="-2.7912219999999994"/>
    <n v="0.31833299999999998"/>
    <n v="7.9583249999999994"/>
    <n v="0.22575400000000001"/>
    <n v="3.7813795000000003"/>
    <n v="123"/>
    <n v="1562"/>
    <n v="1685"/>
    <n v="-4.1128730000000004"/>
  </r>
  <r>
    <n v="63"/>
    <d v="2011-03-04T00:00:00"/>
    <n v="1"/>
    <x v="0"/>
    <x v="0"/>
    <x v="2"/>
    <n v="0"/>
    <x v="0"/>
    <x v="6"/>
    <n v="1"/>
    <x v="1"/>
    <n v="2"/>
    <x v="0"/>
    <n v="0.26166699999999998"/>
    <n v="4.298349"/>
    <n v="0.25567899999999999"/>
    <n v="0.87481400000000065"/>
    <n v="0.61041699999999999"/>
    <n v="30.520849999999999"/>
    <n v="0.203346"/>
    <n v="6.8120909999999997"/>
    <n v="214"/>
    <n v="1730"/>
    <n v="1944"/>
    <n v="-3.4235349999999993"/>
  </r>
  <r>
    <n v="64"/>
    <d v="2011-03-05T00:00:00"/>
    <n v="1"/>
    <x v="0"/>
    <x v="0"/>
    <x v="2"/>
    <n v="0"/>
    <x v="0"/>
    <x v="0"/>
    <n v="0"/>
    <x v="0"/>
    <n v="2"/>
    <x v="0"/>
    <n v="0.38416699999999998"/>
    <n v="10.055848999999998"/>
    <n v="0.37877899999999998"/>
    <n v="8.999413999999998"/>
    <n v="0.78916699999999995"/>
    <n v="39.458349999999996"/>
    <n v="0.25187100000000001"/>
    <n v="8.4376785000000005"/>
    <n v="640"/>
    <n v="1437"/>
    <n v="2077"/>
    <n v="-1.0564350000000005"/>
  </r>
  <r>
    <n v="65"/>
    <d v="2011-03-06T00:00:00"/>
    <n v="1"/>
    <x v="0"/>
    <x v="0"/>
    <x v="2"/>
    <n v="0"/>
    <x v="0"/>
    <x v="1"/>
    <n v="0"/>
    <x v="0"/>
    <n v="2"/>
    <x v="0"/>
    <n v="0.37652200000000002"/>
    <n v="9.6965339999999998"/>
    <n v="0.36625200000000002"/>
    <n v="8.1726320000000001"/>
    <n v="0.94826100000000002"/>
    <n v="47.413049999999998"/>
    <n v="0.34328700000000001"/>
    <n v="11.5001145"/>
    <n v="114"/>
    <n v="491"/>
    <n v="605"/>
    <n v="-1.5239019999999996"/>
  </r>
  <r>
    <n v="66"/>
    <d v="2011-03-07T00:00:00"/>
    <n v="1"/>
    <x v="0"/>
    <x v="0"/>
    <x v="2"/>
    <n v="0"/>
    <x v="0"/>
    <x v="2"/>
    <n v="1"/>
    <x v="1"/>
    <n v="1"/>
    <x v="1"/>
    <n v="0.261739"/>
    <n v="4.3017330000000005"/>
    <n v="0.23846100000000001"/>
    <n v="-0.26157399999999953"/>
    <n v="0.55130400000000002"/>
    <n v="13.7826"/>
    <n v="0.34135199999999999"/>
    <n v="5.7176460000000002"/>
    <n v="244"/>
    <n v="1628"/>
    <n v="1872"/>
    <n v="-4.563307"/>
  </r>
  <r>
    <n v="67"/>
    <d v="2011-03-08T00:00:00"/>
    <n v="1"/>
    <x v="0"/>
    <x v="0"/>
    <x v="2"/>
    <n v="0"/>
    <x v="0"/>
    <x v="3"/>
    <n v="1"/>
    <x v="1"/>
    <n v="1"/>
    <x v="1"/>
    <n v="0.29249999999999998"/>
    <n v="5.7474999999999987"/>
    <n v="0.3024"/>
    <n v="3.958400000000001"/>
    <n v="0.42083300000000001"/>
    <n v="10.520825"/>
    <n v="0.12064999999999999"/>
    <n v="2.0208874999999997"/>
    <n v="316"/>
    <n v="1817"/>
    <n v="2133"/>
    <n v="-1.7890999999999977"/>
  </r>
  <r>
    <n v="68"/>
    <d v="2011-03-09T00:00:00"/>
    <n v="1"/>
    <x v="0"/>
    <x v="0"/>
    <x v="2"/>
    <n v="0"/>
    <x v="0"/>
    <x v="4"/>
    <n v="1"/>
    <x v="1"/>
    <n v="2"/>
    <x v="0"/>
    <n v="0.29583300000000001"/>
    <n v="5.9041510000000006"/>
    <n v="0.28660799999999997"/>
    <n v="2.9161279999999969"/>
    <n v="0.77541700000000002"/>
    <n v="38.770850000000003"/>
    <n v="0.22015000000000001"/>
    <n v="7.3750250000000008"/>
    <n v="191"/>
    <n v="1700"/>
    <n v="1891"/>
    <n v="-2.9880230000000036"/>
  </r>
  <r>
    <n v="69"/>
    <d v="2011-03-10T00:00:00"/>
    <n v="1"/>
    <x v="0"/>
    <x v="0"/>
    <x v="2"/>
    <n v="0"/>
    <x v="0"/>
    <x v="5"/>
    <n v="1"/>
    <x v="1"/>
    <n v="3"/>
    <x v="2"/>
    <n v="0.38909100000000002"/>
    <n v="10.287277"/>
    <n v="0.38566800000000001"/>
    <n v="9.4540880000000023"/>
    <n v="0.71249099999999999"/>
    <n v="53.436824999999999"/>
    <n v="0.26187700000000003"/>
    <n v="13.159319250000001"/>
    <n v="46"/>
    <n v="577"/>
    <n v="623"/>
    <n v="-0.83318899999999729"/>
  </r>
  <r>
    <n v="70"/>
    <d v="2011-03-11T00:00:00"/>
    <n v="1"/>
    <x v="0"/>
    <x v="0"/>
    <x v="2"/>
    <n v="0"/>
    <x v="0"/>
    <x v="6"/>
    <n v="1"/>
    <x v="1"/>
    <n v="2"/>
    <x v="0"/>
    <n v="0.31652200000000003"/>
    <n v="6.8765340000000013"/>
    <n v="0.30499999999999999"/>
    <n v="4.129999999999999"/>
    <n v="0.64956499999999995"/>
    <n v="32.478249999999996"/>
    <n v="0.23297000000000001"/>
    <n v="7.8044950000000002"/>
    <n v="247"/>
    <n v="1730"/>
    <n v="1977"/>
    <n v="-2.7465340000000023"/>
  </r>
  <r>
    <n v="71"/>
    <d v="2011-03-12T00:00:00"/>
    <n v="1"/>
    <x v="0"/>
    <x v="0"/>
    <x v="2"/>
    <n v="0"/>
    <x v="0"/>
    <x v="0"/>
    <n v="0"/>
    <x v="0"/>
    <n v="1"/>
    <x v="1"/>
    <n v="0.32916699999999999"/>
    <n v="7.4708489999999994"/>
    <n v="0.32574999999999998"/>
    <n v="5.4994999999999976"/>
    <n v="0.59458299999999997"/>
    <n v="14.864574999999999"/>
    <n v="0.220775"/>
    <n v="3.6979812499999998"/>
    <n v="724"/>
    <n v="1408"/>
    <n v="2132"/>
    <n v="-1.9713490000000018"/>
  </r>
  <r>
    <n v="72"/>
    <d v="2011-03-13T00:00:00"/>
    <n v="1"/>
    <x v="0"/>
    <x v="0"/>
    <x v="2"/>
    <n v="0"/>
    <x v="0"/>
    <x v="1"/>
    <n v="0"/>
    <x v="0"/>
    <n v="1"/>
    <x v="1"/>
    <n v="0.38434800000000002"/>
    <n v="10.064356"/>
    <n v="0.38009100000000001"/>
    <n v="9.0860060000000011"/>
    <n v="0.52739100000000005"/>
    <n v="13.184775000000002"/>
    <n v="0.27060400000000001"/>
    <n v="4.5326170000000001"/>
    <n v="982"/>
    <n v="1435"/>
    <n v="2417"/>
    <n v="-0.97834999999999894"/>
  </r>
  <r>
    <n v="73"/>
    <d v="2011-03-14T00:00:00"/>
    <n v="1"/>
    <x v="0"/>
    <x v="0"/>
    <x v="2"/>
    <n v="0"/>
    <x v="0"/>
    <x v="2"/>
    <n v="1"/>
    <x v="1"/>
    <n v="1"/>
    <x v="1"/>
    <n v="0.32521699999999998"/>
    <n v="7.2851989999999986"/>
    <n v="0.33200000000000002"/>
    <n v="5.9120000000000026"/>
    <n v="0.49695699999999998"/>
    <n v="12.423924999999999"/>
    <n v="0.13692599999999999"/>
    <n v="2.2935105"/>
    <n v="359"/>
    <n v="1687"/>
    <n v="2046"/>
    <n v="-1.3731989999999961"/>
  </r>
  <r>
    <n v="74"/>
    <d v="2011-03-15T00:00:00"/>
    <n v="1"/>
    <x v="0"/>
    <x v="0"/>
    <x v="2"/>
    <n v="0"/>
    <x v="0"/>
    <x v="3"/>
    <n v="1"/>
    <x v="1"/>
    <n v="2"/>
    <x v="0"/>
    <n v="0.31739099999999998"/>
    <n v="6.9173769999999983"/>
    <n v="0.31817800000000002"/>
    <n v="4.9997480000000003"/>
    <n v="0.65565200000000001"/>
    <n v="32.782600000000002"/>
    <n v="0.184309"/>
    <n v="6.1743515000000002"/>
    <n v="289"/>
    <n v="1767"/>
    <n v="2056"/>
    <n v="-1.917628999999998"/>
  </r>
  <r>
    <n v="75"/>
    <d v="2011-03-16T00:00:00"/>
    <n v="1"/>
    <x v="0"/>
    <x v="0"/>
    <x v="2"/>
    <n v="0"/>
    <x v="0"/>
    <x v="4"/>
    <n v="1"/>
    <x v="1"/>
    <n v="2"/>
    <x v="0"/>
    <n v="0.36521700000000001"/>
    <n v="9.1651990000000012"/>
    <n v="0.36692999999999998"/>
    <n v="8.2173799999999986"/>
    <n v="0.77652200000000005"/>
    <n v="38.826100000000004"/>
    <n v="0.20311699999999999"/>
    <n v="6.8044194999999998"/>
    <n v="321"/>
    <n v="1871"/>
    <n v="2192"/>
    <n v="-0.94781900000000263"/>
  </r>
  <r>
    <n v="76"/>
    <d v="2011-03-17T00:00:00"/>
    <n v="1"/>
    <x v="0"/>
    <x v="0"/>
    <x v="2"/>
    <n v="0"/>
    <x v="0"/>
    <x v="5"/>
    <n v="1"/>
    <x v="1"/>
    <n v="1"/>
    <x v="1"/>
    <n v="0.41499999999999998"/>
    <n v="11.504999999999999"/>
    <n v="0.410333"/>
    <n v="11.081977999999999"/>
    <n v="0.60291700000000004"/>
    <n v="15.072925000000001"/>
    <n v="0.20957899999999999"/>
    <n v="3.5104482499999996"/>
    <n v="424"/>
    <n v="2320"/>
    <n v="2744"/>
    <n v="-0.42302199999999957"/>
  </r>
  <r>
    <n v="77"/>
    <d v="2011-03-18T00:00:00"/>
    <n v="1"/>
    <x v="0"/>
    <x v="0"/>
    <x v="2"/>
    <n v="0"/>
    <x v="0"/>
    <x v="6"/>
    <n v="1"/>
    <x v="1"/>
    <n v="1"/>
    <x v="1"/>
    <n v="0.54"/>
    <n v="17.380000000000003"/>
    <n v="0.52700899999999995"/>
    <n v="18.782593999999996"/>
    <n v="0.52521700000000004"/>
    <n v="13.130425000000001"/>
    <n v="0.231017"/>
    <n v="3.8695347500000001"/>
    <n v="884"/>
    <n v="2355"/>
    <n v="3239"/>
    <n v="1.4025939999999935"/>
  </r>
  <r>
    <n v="78"/>
    <d v="2011-03-19T00:00:00"/>
    <n v="1"/>
    <x v="0"/>
    <x v="0"/>
    <x v="2"/>
    <n v="0"/>
    <x v="0"/>
    <x v="0"/>
    <n v="0"/>
    <x v="0"/>
    <n v="1"/>
    <x v="1"/>
    <n v="0.47249999999999998"/>
    <n v="14.2075"/>
    <n v="0.46652500000000002"/>
    <n v="14.790650000000003"/>
    <n v="0.37916699999999998"/>
    <n v="9.4791749999999997"/>
    <n v="0.36816700000000002"/>
    <n v="6.1667972500000001"/>
    <n v="1424"/>
    <n v="1693"/>
    <n v="3117"/>
    <n v="0.58315000000000339"/>
  </r>
  <r>
    <n v="79"/>
    <d v="2011-03-20T00:00:00"/>
    <n v="1"/>
    <x v="0"/>
    <x v="0"/>
    <x v="2"/>
    <n v="0"/>
    <x v="0"/>
    <x v="1"/>
    <n v="0"/>
    <x v="0"/>
    <n v="1"/>
    <x v="1"/>
    <n v="0.33250000000000002"/>
    <n v="7.6275000000000013"/>
    <n v="0.32574999999999998"/>
    <n v="5.4994999999999976"/>
    <n v="0.47375"/>
    <n v="11.84375"/>
    <n v="0.20772099999999999"/>
    <n v="3.4793267499999998"/>
    <n v="1047"/>
    <n v="1424"/>
    <n v="2471"/>
    <n v="-2.1280000000000037"/>
  </r>
  <r>
    <n v="80"/>
    <d v="2011-03-21T00:00:00"/>
    <n v="2"/>
    <x v="1"/>
    <x v="0"/>
    <x v="2"/>
    <n v="0"/>
    <x v="0"/>
    <x v="2"/>
    <n v="1"/>
    <x v="1"/>
    <n v="2"/>
    <x v="0"/>
    <n v="0.43043500000000001"/>
    <n v="12.230445"/>
    <n v="0.40973500000000002"/>
    <n v="11.04251"/>
    <n v="0.73739100000000002"/>
    <n v="36.869550000000004"/>
    <n v="0.28878300000000001"/>
    <n v="9.6742305000000002"/>
    <n v="401"/>
    <n v="1676"/>
    <n v="2077"/>
    <n v="-1.1879349999999995"/>
  </r>
  <r>
    <n v="81"/>
    <d v="2011-03-22T00:00:00"/>
    <n v="2"/>
    <x v="1"/>
    <x v="0"/>
    <x v="2"/>
    <n v="0"/>
    <x v="0"/>
    <x v="3"/>
    <n v="1"/>
    <x v="1"/>
    <n v="1"/>
    <x v="1"/>
    <n v="0.44166699999999998"/>
    <n v="12.758348999999999"/>
    <n v="0.44064199999999998"/>
    <n v="13.082371999999999"/>
    <n v="0.624583"/>
    <n v="15.614575"/>
    <n v="0.22575000000000001"/>
    <n v="3.7813125000000003"/>
    <n v="460"/>
    <n v="2243"/>
    <n v="2703"/>
    <n v="0.32402300000000039"/>
  </r>
  <r>
    <n v="82"/>
    <d v="2011-03-23T00:00:00"/>
    <n v="2"/>
    <x v="1"/>
    <x v="0"/>
    <x v="2"/>
    <n v="0"/>
    <x v="0"/>
    <x v="4"/>
    <n v="1"/>
    <x v="1"/>
    <n v="2"/>
    <x v="0"/>
    <n v="0.34695700000000002"/>
    <n v="8.3069790000000019"/>
    <n v="0.33793899999999999"/>
    <n v="6.3039740000000002"/>
    <n v="0.83956500000000001"/>
    <n v="41.978250000000003"/>
    <n v="0.234261"/>
    <n v="7.8477435"/>
    <n v="203"/>
    <n v="1918"/>
    <n v="2121"/>
    <n v="-2.0030050000000017"/>
  </r>
  <r>
    <n v="83"/>
    <d v="2011-03-24T00:00:00"/>
    <n v="2"/>
    <x v="1"/>
    <x v="0"/>
    <x v="2"/>
    <n v="0"/>
    <x v="0"/>
    <x v="5"/>
    <n v="1"/>
    <x v="1"/>
    <n v="2"/>
    <x v="0"/>
    <n v="0.28499999999999998"/>
    <n v="5.3949999999999996"/>
    <n v="0.27083299999999999"/>
    <n v="1.8749779999999987"/>
    <n v="0.80583300000000002"/>
    <n v="40.291650000000004"/>
    <n v="0.243787"/>
    <n v="8.1668645000000009"/>
    <n v="166"/>
    <n v="1699"/>
    <n v="1865"/>
    <n v="-3.5200220000000009"/>
  </r>
  <r>
    <n v="84"/>
    <d v="2011-03-25T00:00:00"/>
    <n v="2"/>
    <x v="1"/>
    <x v="0"/>
    <x v="2"/>
    <n v="0"/>
    <x v="0"/>
    <x v="6"/>
    <n v="1"/>
    <x v="1"/>
    <n v="1"/>
    <x v="1"/>
    <n v="0.26416699999999999"/>
    <n v="4.4158489999999997"/>
    <n v="0.25631199999999998"/>
    <n v="0.91659199999999785"/>
    <n v="0.495"/>
    <n v="12.375"/>
    <n v="0.23072500000000001"/>
    <n v="3.8646437500000004"/>
    <n v="300"/>
    <n v="1910"/>
    <n v="2210"/>
    <n v="-3.4992570000000018"/>
  </r>
  <r>
    <n v="85"/>
    <d v="2011-03-26T00:00:00"/>
    <n v="2"/>
    <x v="1"/>
    <x v="0"/>
    <x v="2"/>
    <n v="0"/>
    <x v="0"/>
    <x v="0"/>
    <n v="0"/>
    <x v="0"/>
    <n v="1"/>
    <x v="1"/>
    <n v="0.26583299999999999"/>
    <n v="4.4941509999999987"/>
    <n v="0.25757099999999999"/>
    <n v="0.99968600000000052"/>
    <n v="0.39416699999999999"/>
    <n v="9.8541749999999997"/>
    <n v="0.20957100000000001"/>
    <n v="3.51031425"/>
    <n v="981"/>
    <n v="1515"/>
    <n v="2496"/>
    <n v="-3.4944649999999982"/>
  </r>
  <r>
    <n v="86"/>
    <d v="2011-03-27T00:00:00"/>
    <n v="2"/>
    <x v="1"/>
    <x v="0"/>
    <x v="2"/>
    <n v="0"/>
    <x v="0"/>
    <x v="1"/>
    <n v="0"/>
    <x v="0"/>
    <n v="2"/>
    <x v="0"/>
    <n v="0.25304300000000002"/>
    <n v="3.893021000000001"/>
    <n v="0.25033899999999998"/>
    <n v="0.52237399999999923"/>
    <n v="0.49391299999999999"/>
    <n v="24.695650000000001"/>
    <n v="0.18429999999999999"/>
    <n v="6.1740499999999994"/>
    <n v="472"/>
    <n v="1221"/>
    <n v="1693"/>
    <n v="-3.3706470000000017"/>
  </r>
  <r>
    <n v="87"/>
    <d v="2011-03-28T00:00:00"/>
    <n v="2"/>
    <x v="1"/>
    <x v="0"/>
    <x v="2"/>
    <n v="0"/>
    <x v="0"/>
    <x v="2"/>
    <n v="1"/>
    <x v="1"/>
    <n v="1"/>
    <x v="1"/>
    <n v="0.26434800000000003"/>
    <n v="4.4243560000000013"/>
    <n v="0.25757400000000003"/>
    <n v="0.99988400000000155"/>
    <n v="0.302174"/>
    <n v="7.5543500000000003"/>
    <n v="0.212204"/>
    <n v="3.5544169999999999"/>
    <n v="222"/>
    <n v="1806"/>
    <n v="2028"/>
    <n v="-3.4244719999999997"/>
  </r>
  <r>
    <n v="88"/>
    <d v="2011-03-29T00:00:00"/>
    <n v="2"/>
    <x v="1"/>
    <x v="0"/>
    <x v="2"/>
    <n v="0"/>
    <x v="0"/>
    <x v="3"/>
    <n v="1"/>
    <x v="1"/>
    <n v="1"/>
    <x v="1"/>
    <n v="0.30249999999999999"/>
    <n v="6.2174999999999994"/>
    <n v="0.292908"/>
    <n v="3.3319280000000013"/>
    <n v="0.31416699999999997"/>
    <n v="7.8541749999999997"/>
    <n v="0.226996"/>
    <n v="3.8021829999999999"/>
    <n v="317"/>
    <n v="2108"/>
    <n v="2425"/>
    <n v="-2.885571999999998"/>
  </r>
  <r>
    <n v="89"/>
    <d v="2011-03-30T00:00:00"/>
    <n v="2"/>
    <x v="1"/>
    <x v="0"/>
    <x v="2"/>
    <n v="0"/>
    <x v="0"/>
    <x v="4"/>
    <n v="1"/>
    <x v="1"/>
    <n v="2"/>
    <x v="0"/>
    <n v="0.3"/>
    <n v="6.1"/>
    <n v="0.29735"/>
    <n v="3.6250999999999998"/>
    <n v="0.64666699999999999"/>
    <n v="32.333350000000003"/>
    <n v="0.17288799999999999"/>
    <n v="5.7917479999999992"/>
    <n v="168"/>
    <n v="1368"/>
    <n v="1536"/>
    <n v="-2.4748999999999999"/>
  </r>
  <r>
    <n v="90"/>
    <d v="2011-03-31T00:00:00"/>
    <n v="2"/>
    <x v="1"/>
    <x v="0"/>
    <x v="2"/>
    <n v="0"/>
    <x v="0"/>
    <x v="5"/>
    <n v="1"/>
    <x v="1"/>
    <n v="3"/>
    <x v="2"/>
    <n v="0.26833299999999999"/>
    <n v="4.6116510000000002"/>
    <n v="0.257575"/>
    <n v="0.99994999999999834"/>
    <n v="0.91833299999999995"/>
    <n v="68.874974999999992"/>
    <n v="0.21764600000000001"/>
    <n v="10.936711499999999"/>
    <n v="179"/>
    <n v="1506"/>
    <n v="1685"/>
    <n v="-3.6117010000000018"/>
  </r>
  <r>
    <n v="91"/>
    <d v="2011-04-01T00:00:00"/>
    <n v="2"/>
    <x v="1"/>
    <x v="0"/>
    <x v="3"/>
    <n v="0"/>
    <x v="0"/>
    <x v="6"/>
    <n v="1"/>
    <x v="1"/>
    <n v="2"/>
    <x v="0"/>
    <n v="0.3"/>
    <n v="6.1"/>
    <n v="0.28345399999999998"/>
    <n v="2.7079640000000005"/>
    <n v="0.68625000000000003"/>
    <n v="34.3125"/>
    <n v="0.25870799999999999"/>
    <n v="8.6667179999999995"/>
    <n v="307"/>
    <n v="1920"/>
    <n v="2227"/>
    <n v="-3.3920359999999992"/>
  </r>
  <r>
    <n v="92"/>
    <d v="2011-04-02T00:00:00"/>
    <n v="2"/>
    <x v="1"/>
    <x v="0"/>
    <x v="3"/>
    <n v="0"/>
    <x v="0"/>
    <x v="0"/>
    <n v="0"/>
    <x v="0"/>
    <n v="2"/>
    <x v="0"/>
    <n v="0.315"/>
    <n v="6.8049999999999997"/>
    <n v="0.315637"/>
    <n v="4.8320420000000013"/>
    <n v="0.65375000000000005"/>
    <n v="32.6875"/>
    <n v="0.19714599999999999"/>
    <n v="6.6043909999999997"/>
    <n v="898"/>
    <n v="1354"/>
    <n v="2252"/>
    <n v="-1.9729579999999984"/>
  </r>
  <r>
    <n v="93"/>
    <d v="2011-04-03T00:00:00"/>
    <n v="2"/>
    <x v="1"/>
    <x v="0"/>
    <x v="3"/>
    <n v="0"/>
    <x v="0"/>
    <x v="1"/>
    <n v="0"/>
    <x v="0"/>
    <n v="1"/>
    <x v="1"/>
    <n v="0.37833299999999997"/>
    <n v="9.7816510000000001"/>
    <n v="0.37876700000000002"/>
    <n v="8.998622000000001"/>
    <n v="0.48"/>
    <n v="12"/>
    <n v="0.18221300000000001"/>
    <n v="3.0520677500000004"/>
    <n v="1651"/>
    <n v="1598"/>
    <n v="3249"/>
    <n v="-0.78302899999999909"/>
  </r>
  <r>
    <n v="94"/>
    <d v="2011-04-04T00:00:00"/>
    <n v="2"/>
    <x v="1"/>
    <x v="0"/>
    <x v="3"/>
    <n v="0"/>
    <x v="0"/>
    <x v="2"/>
    <n v="1"/>
    <x v="1"/>
    <n v="1"/>
    <x v="1"/>
    <n v="0.57333299999999998"/>
    <n v="18.946650999999999"/>
    <n v="0.54292899999999999"/>
    <n v="19.833314000000001"/>
    <n v="0.42625000000000002"/>
    <n v="10.65625"/>
    <n v="0.385571"/>
    <n v="6.4583142499999999"/>
    <n v="734"/>
    <n v="2381"/>
    <n v="3115"/>
    <n v="0.8866630000000022"/>
  </r>
  <r>
    <n v="95"/>
    <d v="2011-04-05T00:00:00"/>
    <n v="2"/>
    <x v="1"/>
    <x v="0"/>
    <x v="3"/>
    <n v="0"/>
    <x v="0"/>
    <x v="3"/>
    <n v="1"/>
    <x v="1"/>
    <n v="2"/>
    <x v="0"/>
    <n v="0.41416700000000001"/>
    <n v="11.465848999999999"/>
    <n v="0.39834999999999998"/>
    <n v="10.2911"/>
    <n v="0.64208299999999996"/>
    <n v="32.104149999999997"/>
    <n v="0.388067"/>
    <n v="13.000244499999999"/>
    <n v="167"/>
    <n v="1628"/>
    <n v="1795"/>
    <n v="-1.1747489999999985"/>
  </r>
  <r>
    <n v="96"/>
    <d v="2011-04-06T00:00:00"/>
    <n v="2"/>
    <x v="1"/>
    <x v="0"/>
    <x v="3"/>
    <n v="0"/>
    <x v="0"/>
    <x v="4"/>
    <n v="1"/>
    <x v="1"/>
    <n v="1"/>
    <x v="1"/>
    <n v="0.39083299999999999"/>
    <n v="10.369150999999999"/>
    <n v="0.38760800000000001"/>
    <n v="9.5821280000000009"/>
    <n v="0.470833"/>
    <n v="11.770825"/>
    <n v="0.26306299999999999"/>
    <n v="4.40630525"/>
    <n v="413"/>
    <n v="2395"/>
    <n v="2808"/>
    <n v="-0.78702299999999781"/>
  </r>
  <r>
    <n v="97"/>
    <d v="2011-04-07T00:00:00"/>
    <n v="2"/>
    <x v="1"/>
    <x v="0"/>
    <x v="3"/>
    <n v="0"/>
    <x v="0"/>
    <x v="5"/>
    <n v="1"/>
    <x v="1"/>
    <n v="1"/>
    <x v="1"/>
    <n v="0.4375"/>
    <n v="12.5625"/>
    <n v="0.43369600000000003"/>
    <n v="12.623936"/>
    <n v="0.60291700000000004"/>
    <n v="15.072925000000001"/>
    <n v="0.16231200000000001"/>
    <n v="2.7187260000000002"/>
    <n v="571"/>
    <n v="2570"/>
    <n v="3141"/>
    <n v="6.143600000000049E-2"/>
  </r>
  <r>
    <n v="98"/>
    <d v="2011-04-08T00:00:00"/>
    <n v="2"/>
    <x v="1"/>
    <x v="0"/>
    <x v="3"/>
    <n v="0"/>
    <x v="0"/>
    <x v="6"/>
    <n v="1"/>
    <x v="1"/>
    <n v="2"/>
    <x v="0"/>
    <n v="0.33583299999999999"/>
    <n v="7.7841509999999996"/>
    <n v="0.32447900000000002"/>
    <n v="5.4156140000000015"/>
    <n v="0.83625000000000005"/>
    <n v="41.8125"/>
    <n v="0.226992"/>
    <n v="7.6042319999999997"/>
    <n v="172"/>
    <n v="1299"/>
    <n v="1471"/>
    <n v="-2.3685369999999981"/>
  </r>
  <r>
    <n v="99"/>
    <d v="2011-04-09T00:00:00"/>
    <n v="2"/>
    <x v="1"/>
    <x v="0"/>
    <x v="3"/>
    <n v="0"/>
    <x v="0"/>
    <x v="0"/>
    <n v="0"/>
    <x v="0"/>
    <n v="2"/>
    <x v="0"/>
    <n v="0.34250000000000003"/>
    <n v="8.0975000000000001"/>
    <n v="0.34152900000000003"/>
    <n v="6.5409140000000008"/>
    <n v="0.87749999999999995"/>
    <n v="43.875"/>
    <n v="0.13308300000000001"/>
    <n v="4.4582804999999999"/>
    <n v="879"/>
    <n v="1576"/>
    <n v="2455"/>
    <n v="-1.5565859999999994"/>
  </r>
  <r>
    <n v="100"/>
    <d v="2011-04-10T00:00:00"/>
    <n v="2"/>
    <x v="1"/>
    <x v="0"/>
    <x v="3"/>
    <n v="0"/>
    <x v="0"/>
    <x v="1"/>
    <n v="0"/>
    <x v="0"/>
    <n v="2"/>
    <x v="0"/>
    <n v="0.42666700000000002"/>
    <n v="12.053349000000001"/>
    <n v="0.42673699999999998"/>
    <n v="12.164641999999997"/>
    <n v="0.85750000000000004"/>
    <n v="42.875"/>
    <n v="0.14676700000000001"/>
    <n v="4.9166945000000002"/>
    <n v="1188"/>
    <n v="1707"/>
    <n v="2895"/>
    <n v="0.11129299999999631"/>
  </r>
  <r>
    <n v="101"/>
    <d v="2011-04-11T00:00:00"/>
    <n v="2"/>
    <x v="1"/>
    <x v="0"/>
    <x v="3"/>
    <n v="0"/>
    <x v="0"/>
    <x v="2"/>
    <n v="1"/>
    <x v="1"/>
    <n v="2"/>
    <x v="0"/>
    <n v="0.59565199999999996"/>
    <n v="19.995643999999999"/>
    <n v="0.56521699999999997"/>
    <n v="21.304321999999999"/>
    <n v="0.71695600000000004"/>
    <n v="35.847799999999999"/>
    <n v="0.32447399999999998"/>
    <n v="10.869878999999999"/>
    <n v="855"/>
    <n v="2493"/>
    <n v="3348"/>
    <n v="1.3086780000000005"/>
  </r>
  <r>
    <n v="102"/>
    <d v="2011-04-12T00:00:00"/>
    <n v="2"/>
    <x v="1"/>
    <x v="0"/>
    <x v="3"/>
    <n v="0"/>
    <x v="0"/>
    <x v="3"/>
    <n v="1"/>
    <x v="1"/>
    <n v="2"/>
    <x v="0"/>
    <n v="0.50249999999999995"/>
    <n v="15.617499999999996"/>
    <n v="0.49305399999999999"/>
    <n v="16.541564000000001"/>
    <n v="0.73916700000000002"/>
    <n v="36.958350000000003"/>
    <n v="0.27487899999999998"/>
    <n v="9.2084464999999991"/>
    <n v="257"/>
    <n v="1777"/>
    <n v="2034"/>
    <n v="0.92406400000000488"/>
  </r>
  <r>
    <n v="103"/>
    <d v="2011-04-13T00:00:00"/>
    <n v="2"/>
    <x v="1"/>
    <x v="0"/>
    <x v="3"/>
    <n v="0"/>
    <x v="0"/>
    <x v="4"/>
    <n v="1"/>
    <x v="1"/>
    <n v="2"/>
    <x v="0"/>
    <n v="0.41249999999999998"/>
    <n v="11.387499999999999"/>
    <n v="0.41728300000000002"/>
    <n v="11.540678"/>
    <n v="0.81916699999999998"/>
    <n v="40.958349999999996"/>
    <n v="0.25061699999999998"/>
    <n v="8.3956694999999986"/>
    <n v="209"/>
    <n v="1953"/>
    <n v="2162"/>
    <n v="0.15317800000000048"/>
  </r>
  <r>
    <n v="104"/>
    <d v="2011-04-14T00:00:00"/>
    <n v="2"/>
    <x v="1"/>
    <x v="0"/>
    <x v="3"/>
    <n v="0"/>
    <x v="0"/>
    <x v="5"/>
    <n v="1"/>
    <x v="1"/>
    <n v="1"/>
    <x v="1"/>
    <n v="0.46750000000000003"/>
    <n v="13.9725"/>
    <n v="0.46274199999999999"/>
    <n v="14.540972"/>
    <n v="0.54041700000000004"/>
    <n v="13.510425000000001"/>
    <n v="0.11070000000000001"/>
    <n v="1.854225"/>
    <n v="529"/>
    <n v="2738"/>
    <n v="3267"/>
    <n v="0.56847199999999987"/>
  </r>
  <r>
    <n v="105"/>
    <d v="2011-04-15T00:00:00"/>
    <n v="2"/>
    <x v="1"/>
    <x v="0"/>
    <x v="3"/>
    <n v="1"/>
    <x v="1"/>
    <x v="6"/>
    <n v="0"/>
    <x v="0"/>
    <n v="1"/>
    <x v="1"/>
    <n v="0.44666699999999998"/>
    <n v="12.993348999999998"/>
    <n v="0.441913"/>
    <n v="13.166257999999999"/>
    <n v="0.67125000000000001"/>
    <n v="16.78125"/>
    <n v="0.22637499999999999"/>
    <n v="3.7917812499999997"/>
    <n v="642"/>
    <n v="2484"/>
    <n v="3126"/>
    <n v="0.17290900000000065"/>
  </r>
  <r>
    <n v="106"/>
    <d v="2011-04-16T00:00:00"/>
    <n v="2"/>
    <x v="1"/>
    <x v="0"/>
    <x v="3"/>
    <n v="0"/>
    <x v="0"/>
    <x v="0"/>
    <n v="0"/>
    <x v="0"/>
    <n v="3"/>
    <x v="2"/>
    <n v="0.43083300000000002"/>
    <n v="12.249151000000001"/>
    <n v="0.42549199999999998"/>
    <n v="12.082471999999999"/>
    <n v="0.88833300000000004"/>
    <n v="66.624975000000006"/>
    <n v="0.340808"/>
    <n v="17.125602000000001"/>
    <n v="121"/>
    <n v="674"/>
    <n v="795"/>
    <n v="-0.16667900000000202"/>
  </r>
  <r>
    <n v="107"/>
    <d v="2011-04-17T00:00:00"/>
    <n v="2"/>
    <x v="1"/>
    <x v="0"/>
    <x v="3"/>
    <n v="0"/>
    <x v="0"/>
    <x v="1"/>
    <n v="0"/>
    <x v="0"/>
    <n v="1"/>
    <x v="1"/>
    <n v="0.45666699999999999"/>
    <n v="13.463349000000001"/>
    <n v="0.44569599999999998"/>
    <n v="13.415935999999999"/>
    <n v="0.47958299999999998"/>
    <n v="11.989575"/>
    <n v="0.30349599999999999"/>
    <n v="5.083558"/>
    <n v="1558"/>
    <n v="2186"/>
    <n v="3744"/>
    <n v="-4.741300000000237E-2"/>
  </r>
  <r>
    <n v="108"/>
    <d v="2011-04-18T00:00:00"/>
    <n v="2"/>
    <x v="1"/>
    <x v="0"/>
    <x v="3"/>
    <n v="0"/>
    <x v="0"/>
    <x v="2"/>
    <n v="1"/>
    <x v="1"/>
    <n v="1"/>
    <x v="1"/>
    <n v="0.51249999999999996"/>
    <n v="16.087499999999999"/>
    <n v="0.50314599999999998"/>
    <n v="17.207636000000001"/>
    <n v="0.54249999999999998"/>
    <n v="13.5625"/>
    <n v="0.16356699999999999"/>
    <n v="2.7397472499999997"/>
    <n v="669"/>
    <n v="2760"/>
    <n v="3429"/>
    <n v="1.1201360000000022"/>
  </r>
  <r>
    <n v="109"/>
    <d v="2011-04-19T00:00:00"/>
    <n v="2"/>
    <x v="1"/>
    <x v="0"/>
    <x v="3"/>
    <n v="0"/>
    <x v="0"/>
    <x v="3"/>
    <n v="1"/>
    <x v="1"/>
    <n v="2"/>
    <x v="0"/>
    <n v="0.50583299999999998"/>
    <n v="15.774151"/>
    <n v="0.48925800000000003"/>
    <n v="16.291028000000004"/>
    <n v="0.66583300000000001"/>
    <n v="33.291649999999997"/>
    <n v="0.157971"/>
    <n v="5.2920284999999998"/>
    <n v="409"/>
    <n v="2795"/>
    <n v="3204"/>
    <n v="0.51687700000000447"/>
  </r>
  <r>
    <n v="110"/>
    <d v="2011-04-20T00:00:00"/>
    <n v="2"/>
    <x v="1"/>
    <x v="0"/>
    <x v="3"/>
    <n v="0"/>
    <x v="0"/>
    <x v="4"/>
    <n v="1"/>
    <x v="1"/>
    <n v="1"/>
    <x v="1"/>
    <n v="0.59499999999999997"/>
    <n v="19.965"/>
    <n v="0.564392"/>
    <n v="21.249872000000003"/>
    <n v="0.61416700000000002"/>
    <n v="15.354175"/>
    <n v="0.241925"/>
    <n v="4.0522437499999997"/>
    <n v="613"/>
    <n v="3331"/>
    <n v="3944"/>
    <n v="1.2848720000000036"/>
  </r>
  <r>
    <n v="111"/>
    <d v="2011-04-21T00:00:00"/>
    <n v="2"/>
    <x v="1"/>
    <x v="0"/>
    <x v="3"/>
    <n v="0"/>
    <x v="0"/>
    <x v="5"/>
    <n v="1"/>
    <x v="1"/>
    <n v="1"/>
    <x v="1"/>
    <n v="0.45916699999999999"/>
    <n v="13.580849000000001"/>
    <n v="0.45389200000000002"/>
    <n v="13.956872000000001"/>
    <n v="0.40708299999999997"/>
    <n v="10.177074999999999"/>
    <n v="0.32525799999999999"/>
    <n v="5.4480715000000002"/>
    <n v="745"/>
    <n v="3444"/>
    <n v="4189"/>
    <n v="0.376023"/>
  </r>
  <r>
    <n v="112"/>
    <d v="2011-04-22T00:00:00"/>
    <n v="2"/>
    <x v="1"/>
    <x v="0"/>
    <x v="3"/>
    <n v="0"/>
    <x v="0"/>
    <x v="6"/>
    <n v="1"/>
    <x v="1"/>
    <n v="2"/>
    <x v="0"/>
    <n v="0.33666699999999999"/>
    <n v="7.8233490000000003"/>
    <n v="0.32195400000000002"/>
    <n v="5.2489640000000009"/>
    <n v="0.72958299999999998"/>
    <n v="36.479149999999997"/>
    <n v="0.21952099999999999"/>
    <n v="7.3539534999999994"/>
    <n v="177"/>
    <n v="1506"/>
    <n v="1683"/>
    <n v="-2.5743849999999995"/>
  </r>
  <r>
    <n v="113"/>
    <d v="2011-04-23T00:00:00"/>
    <n v="2"/>
    <x v="1"/>
    <x v="0"/>
    <x v="3"/>
    <n v="0"/>
    <x v="0"/>
    <x v="0"/>
    <n v="0"/>
    <x v="0"/>
    <n v="2"/>
    <x v="0"/>
    <n v="0.46"/>
    <n v="13.620000000000001"/>
    <n v="0.45012099999999999"/>
    <n v="13.707985999999998"/>
    <n v="0.88791699999999996"/>
    <n v="44.395849999999996"/>
    <n v="0.23072500000000001"/>
    <n v="7.7292875000000008"/>
    <n v="1462"/>
    <n v="2574"/>
    <n v="4036"/>
    <n v="8.7985999999997233E-2"/>
  </r>
  <r>
    <n v="114"/>
    <d v="2011-04-24T00:00:00"/>
    <n v="2"/>
    <x v="1"/>
    <x v="0"/>
    <x v="3"/>
    <n v="0"/>
    <x v="0"/>
    <x v="1"/>
    <n v="0"/>
    <x v="0"/>
    <n v="2"/>
    <x v="0"/>
    <n v="0.58166700000000005"/>
    <n v="19.338349000000001"/>
    <n v="0.551763"/>
    <n v="20.416358000000002"/>
    <n v="0.81083300000000003"/>
    <n v="40.541650000000004"/>
    <n v="0.19217500000000001"/>
    <n v="6.4378625000000005"/>
    <n v="1710"/>
    <n v="2481"/>
    <n v="4191"/>
    <n v="1.0780090000000015"/>
  </r>
  <r>
    <n v="115"/>
    <d v="2011-04-25T00:00:00"/>
    <n v="2"/>
    <x v="1"/>
    <x v="0"/>
    <x v="3"/>
    <n v="0"/>
    <x v="0"/>
    <x v="2"/>
    <n v="1"/>
    <x v="1"/>
    <n v="1"/>
    <x v="1"/>
    <n v="0.60666699999999996"/>
    <n v="20.513348999999998"/>
    <n v="0.57450000000000001"/>
    <n v="21.917000000000002"/>
    <n v="0.776667"/>
    <n v="19.416675000000001"/>
    <n v="0.185333"/>
    <n v="3.1043277499999999"/>
    <n v="773"/>
    <n v="3300"/>
    <n v="4073"/>
    <n v="1.4036510000000035"/>
  </r>
  <r>
    <n v="116"/>
    <d v="2011-04-26T00:00:00"/>
    <n v="2"/>
    <x v="1"/>
    <x v="0"/>
    <x v="3"/>
    <n v="0"/>
    <x v="0"/>
    <x v="3"/>
    <n v="1"/>
    <x v="1"/>
    <n v="1"/>
    <x v="1"/>
    <n v="0.63166699999999998"/>
    <n v="21.688348999999999"/>
    <n v="0.59408300000000003"/>
    <n v="23.209478000000004"/>
    <n v="0.72916700000000001"/>
    <n v="18.229175000000001"/>
    <n v="0.32650000000000001"/>
    <n v="5.4688750000000006"/>
    <n v="678"/>
    <n v="3722"/>
    <n v="4400"/>
    <n v="1.5211290000000055"/>
  </r>
  <r>
    <n v="117"/>
    <d v="2011-04-27T00:00:00"/>
    <n v="2"/>
    <x v="1"/>
    <x v="0"/>
    <x v="3"/>
    <n v="0"/>
    <x v="0"/>
    <x v="4"/>
    <n v="1"/>
    <x v="1"/>
    <n v="2"/>
    <x v="0"/>
    <n v="0.62"/>
    <n v="21.14"/>
    <n v="0.57514200000000004"/>
    <n v="21.959372000000002"/>
    <n v="0.83541699999999997"/>
    <n v="41.770849999999996"/>
    <n v="0.31219999999999998"/>
    <n v="10.458699999999999"/>
    <n v="547"/>
    <n v="3325"/>
    <n v="3872"/>
    <n v="0.81937200000000132"/>
  </r>
  <r>
    <n v="118"/>
    <d v="2011-04-28T00:00:00"/>
    <n v="2"/>
    <x v="1"/>
    <x v="0"/>
    <x v="3"/>
    <n v="0"/>
    <x v="0"/>
    <x v="5"/>
    <n v="1"/>
    <x v="1"/>
    <n v="2"/>
    <x v="0"/>
    <n v="0.61750000000000005"/>
    <n v="21.022500000000001"/>
    <n v="0.57892900000000003"/>
    <n v="22.209313999999999"/>
    <n v="0.70083300000000004"/>
    <n v="35.041650000000004"/>
    <n v="0.32090800000000003"/>
    <n v="10.750418000000002"/>
    <n v="569"/>
    <n v="3489"/>
    <n v="4058"/>
    <n v="1.1868139999999983"/>
  </r>
  <r>
    <n v="119"/>
    <d v="2011-04-29T00:00:00"/>
    <n v="2"/>
    <x v="1"/>
    <x v="0"/>
    <x v="3"/>
    <n v="0"/>
    <x v="0"/>
    <x v="6"/>
    <n v="1"/>
    <x v="1"/>
    <n v="1"/>
    <x v="1"/>
    <n v="0.51"/>
    <n v="15.969999999999999"/>
    <n v="0.49746299999999999"/>
    <n v="16.832557999999999"/>
    <n v="0.45708300000000002"/>
    <n v="11.427075"/>
    <n v="0.240063"/>
    <n v="4.0210552499999999"/>
    <n v="878"/>
    <n v="3717"/>
    <n v="4595"/>
    <n v="0.86255799999999994"/>
  </r>
  <r>
    <n v="120"/>
    <d v="2011-04-30T00:00:00"/>
    <n v="2"/>
    <x v="1"/>
    <x v="0"/>
    <x v="3"/>
    <n v="0"/>
    <x v="0"/>
    <x v="0"/>
    <n v="0"/>
    <x v="0"/>
    <n v="1"/>
    <x v="1"/>
    <n v="0.47249999999999998"/>
    <n v="14.2075"/>
    <n v="0.46402100000000002"/>
    <n v="14.625386000000002"/>
    <n v="0.50333300000000003"/>
    <n v="12.583325"/>
    <n v="0.23507500000000001"/>
    <n v="3.9375062500000002"/>
    <n v="1965"/>
    <n v="3347"/>
    <n v="5312"/>
    <n v="0.41788600000000287"/>
  </r>
  <r>
    <n v="121"/>
    <d v="2011-05-01T00:00:00"/>
    <n v="2"/>
    <x v="1"/>
    <x v="0"/>
    <x v="4"/>
    <n v="0"/>
    <x v="0"/>
    <x v="1"/>
    <n v="0"/>
    <x v="0"/>
    <n v="2"/>
    <x v="0"/>
    <n v="0.45166699999999999"/>
    <n v="13.228348999999998"/>
    <n v="0.44820399999999999"/>
    <n v="13.581464"/>
    <n v="0.76208299999999995"/>
    <n v="38.104149999999997"/>
    <n v="0.106354"/>
    <n v="3.562859"/>
    <n v="1138"/>
    <n v="2213"/>
    <n v="3351"/>
    <n v="0.35311500000000251"/>
  </r>
  <r>
    <n v="122"/>
    <d v="2011-05-02T00:00:00"/>
    <n v="2"/>
    <x v="1"/>
    <x v="0"/>
    <x v="4"/>
    <n v="0"/>
    <x v="0"/>
    <x v="2"/>
    <n v="1"/>
    <x v="1"/>
    <n v="2"/>
    <x v="0"/>
    <n v="0.54916699999999996"/>
    <n v="17.810848999999997"/>
    <n v="0.532833"/>
    <n v="19.166978"/>
    <n v="0.73"/>
    <n v="36.5"/>
    <n v="0.18345400000000001"/>
    <n v="6.1457090000000001"/>
    <n v="847"/>
    <n v="3554"/>
    <n v="4401"/>
    <n v="1.3561290000000028"/>
  </r>
  <r>
    <n v="123"/>
    <d v="2011-05-03T00:00:00"/>
    <n v="2"/>
    <x v="1"/>
    <x v="0"/>
    <x v="4"/>
    <n v="0"/>
    <x v="0"/>
    <x v="3"/>
    <n v="1"/>
    <x v="1"/>
    <n v="2"/>
    <x v="0"/>
    <n v="0.61666699999999997"/>
    <n v="20.983348999999997"/>
    <n v="0.58207900000000001"/>
    <n v="22.417214000000001"/>
    <n v="0.69708300000000001"/>
    <n v="34.854149999999997"/>
    <n v="0.342667"/>
    <n v="11.4793445"/>
    <n v="603"/>
    <n v="3848"/>
    <n v="4451"/>
    <n v="1.4338650000000044"/>
  </r>
  <r>
    <n v="124"/>
    <d v="2011-05-04T00:00:00"/>
    <n v="2"/>
    <x v="1"/>
    <x v="0"/>
    <x v="4"/>
    <n v="0"/>
    <x v="0"/>
    <x v="4"/>
    <n v="1"/>
    <x v="1"/>
    <n v="2"/>
    <x v="0"/>
    <n v="0.41416700000000001"/>
    <n v="11.465848999999999"/>
    <n v="0.40465000000000001"/>
    <n v="10.706900000000001"/>
    <n v="0.73708300000000004"/>
    <n v="36.854150000000004"/>
    <n v="0.32899600000000001"/>
    <n v="11.021366"/>
    <n v="255"/>
    <n v="2378"/>
    <n v="2633"/>
    <n v="-0.75894899999999765"/>
  </r>
  <r>
    <n v="125"/>
    <d v="2011-05-05T00:00:00"/>
    <n v="2"/>
    <x v="1"/>
    <x v="0"/>
    <x v="4"/>
    <n v="0"/>
    <x v="0"/>
    <x v="5"/>
    <n v="1"/>
    <x v="1"/>
    <n v="1"/>
    <x v="1"/>
    <n v="0.45916699999999999"/>
    <n v="13.580849000000001"/>
    <n v="0.441917"/>
    <n v="13.166522000000001"/>
    <n v="0.44416699999999998"/>
    <n v="11.104175"/>
    <n v="0.29539199999999999"/>
    <n v="4.9478159999999995"/>
    <n v="614"/>
    <n v="3819"/>
    <n v="4433"/>
    <n v="-0.41432700000000011"/>
  </r>
  <r>
    <n v="126"/>
    <d v="2011-05-06T00:00:00"/>
    <n v="2"/>
    <x v="1"/>
    <x v="0"/>
    <x v="4"/>
    <n v="0"/>
    <x v="0"/>
    <x v="6"/>
    <n v="1"/>
    <x v="1"/>
    <n v="1"/>
    <x v="1"/>
    <n v="0.47916700000000001"/>
    <n v="14.520849000000002"/>
    <n v="0.47411700000000001"/>
    <n v="15.291722"/>
    <n v="0.59"/>
    <n v="14.75"/>
    <n v="0.228246"/>
    <n v="3.8231204999999999"/>
    <n v="894"/>
    <n v="3714"/>
    <n v="4608"/>
    <n v="0.77087299999999814"/>
  </r>
  <r>
    <n v="127"/>
    <d v="2011-05-07T00:00:00"/>
    <n v="2"/>
    <x v="1"/>
    <x v="0"/>
    <x v="4"/>
    <n v="0"/>
    <x v="0"/>
    <x v="0"/>
    <n v="0"/>
    <x v="0"/>
    <n v="1"/>
    <x v="1"/>
    <n v="0.52"/>
    <n v="16.440000000000001"/>
    <n v="0.51262099999999999"/>
    <n v="17.832985999999998"/>
    <n v="0.54125000000000001"/>
    <n v="13.53125"/>
    <n v="0.16045000000000001"/>
    <n v="2.6875375000000004"/>
    <n v="1612"/>
    <n v="3102"/>
    <n v="4714"/>
    <n v="1.3929859999999969"/>
  </r>
  <r>
    <n v="128"/>
    <d v="2011-05-08T00:00:00"/>
    <n v="2"/>
    <x v="1"/>
    <x v="0"/>
    <x v="4"/>
    <n v="0"/>
    <x v="0"/>
    <x v="1"/>
    <n v="0"/>
    <x v="0"/>
    <n v="1"/>
    <x v="1"/>
    <n v="0.52833300000000005"/>
    <n v="16.831651000000001"/>
    <n v="0.51893299999999998"/>
    <n v="18.249578"/>
    <n v="0.63166699999999998"/>
    <n v="15.791675"/>
    <n v="7.4637499999999996E-2"/>
    <n v="1.2501781249999999"/>
    <n v="1401"/>
    <n v="2932"/>
    <n v="4333"/>
    <n v="1.4179269999999988"/>
  </r>
  <r>
    <n v="129"/>
    <d v="2011-05-09T00:00:00"/>
    <n v="2"/>
    <x v="1"/>
    <x v="0"/>
    <x v="4"/>
    <n v="0"/>
    <x v="0"/>
    <x v="2"/>
    <n v="1"/>
    <x v="1"/>
    <n v="1"/>
    <x v="1"/>
    <n v="0.53249999999999997"/>
    <n v="17.0275"/>
    <n v="0.52524599999999999"/>
    <n v="18.666235999999998"/>
    <n v="0.58875"/>
    <n v="14.71875"/>
    <n v="0.17599999999999999"/>
    <n v="2.948"/>
    <n v="664"/>
    <n v="3698"/>
    <n v="4362"/>
    <n v="1.638735999999998"/>
  </r>
  <r>
    <n v="130"/>
    <d v="2011-05-10T00:00:00"/>
    <n v="2"/>
    <x v="1"/>
    <x v="0"/>
    <x v="4"/>
    <n v="0"/>
    <x v="0"/>
    <x v="3"/>
    <n v="1"/>
    <x v="1"/>
    <n v="1"/>
    <x v="1"/>
    <n v="0.53249999999999997"/>
    <n v="17.0275"/>
    <n v="0.52272099999999999"/>
    <n v="18.499586000000001"/>
    <n v="0.48916700000000002"/>
    <n v="12.229175"/>
    <n v="0.115671"/>
    <n v="1.9374892499999998"/>
    <n v="694"/>
    <n v="4109"/>
    <n v="4803"/>
    <n v="1.4720860000000009"/>
  </r>
  <r>
    <n v="131"/>
    <d v="2011-05-11T00:00:00"/>
    <n v="2"/>
    <x v="1"/>
    <x v="0"/>
    <x v="4"/>
    <n v="0"/>
    <x v="0"/>
    <x v="4"/>
    <n v="1"/>
    <x v="1"/>
    <n v="1"/>
    <x v="1"/>
    <n v="0.54249999999999998"/>
    <n v="17.497499999999999"/>
    <n v="0.52839999999999998"/>
    <n v="18.874400000000001"/>
    <n v="0.63291699999999995"/>
    <n v="15.822924999999998"/>
    <n v="0.120642"/>
    <n v="2.0207535000000001"/>
    <n v="550"/>
    <n v="3632"/>
    <n v="4182"/>
    <n v="1.3769000000000027"/>
  </r>
  <r>
    <n v="132"/>
    <d v="2011-05-12T00:00:00"/>
    <n v="2"/>
    <x v="1"/>
    <x v="0"/>
    <x v="4"/>
    <n v="0"/>
    <x v="0"/>
    <x v="5"/>
    <n v="1"/>
    <x v="1"/>
    <n v="1"/>
    <x v="1"/>
    <n v="0.53500000000000003"/>
    <n v="17.145000000000003"/>
    <n v="0.52336300000000002"/>
    <n v="18.541958000000001"/>
    <n v="0.74750000000000005"/>
    <n v="18.6875"/>
    <n v="0.189667"/>
    <n v="3.1769222500000001"/>
    <n v="695"/>
    <n v="4169"/>
    <n v="4864"/>
    <n v="1.3969579999999979"/>
  </r>
  <r>
    <n v="133"/>
    <d v="2011-05-13T00:00:00"/>
    <n v="2"/>
    <x v="1"/>
    <x v="0"/>
    <x v="4"/>
    <n v="0"/>
    <x v="0"/>
    <x v="6"/>
    <n v="1"/>
    <x v="1"/>
    <n v="2"/>
    <x v="0"/>
    <n v="0.51249999999999996"/>
    <n v="16.087499999999999"/>
    <n v="0.49430000000000002"/>
    <n v="16.623800000000003"/>
    <n v="0.86333300000000002"/>
    <n v="43.166650000000004"/>
    <n v="0.179725"/>
    <n v="6.0207875"/>
    <n v="692"/>
    <n v="3413"/>
    <n v="4105"/>
    <n v="0.53630000000000422"/>
  </r>
  <r>
    <n v="134"/>
    <d v="2011-05-14T00:00:00"/>
    <n v="2"/>
    <x v="1"/>
    <x v="0"/>
    <x v="4"/>
    <n v="0"/>
    <x v="0"/>
    <x v="0"/>
    <n v="0"/>
    <x v="0"/>
    <n v="2"/>
    <x v="0"/>
    <n v="0.52083299999999999"/>
    <n v="16.479150999999998"/>
    <n v="0.50062899999999999"/>
    <n v="17.041513999999999"/>
    <n v="0.92249999999999999"/>
    <n v="46.125"/>
    <n v="0.13494999999999999"/>
    <n v="4.5208249999999994"/>
    <n v="902"/>
    <n v="2507"/>
    <n v="3409"/>
    <n v="0.56236300000000128"/>
  </r>
  <r>
    <n v="135"/>
    <d v="2011-05-15T00:00:00"/>
    <n v="2"/>
    <x v="1"/>
    <x v="0"/>
    <x v="4"/>
    <n v="0"/>
    <x v="0"/>
    <x v="1"/>
    <n v="0"/>
    <x v="0"/>
    <n v="2"/>
    <x v="0"/>
    <n v="0.5625"/>
    <n v="18.4375"/>
    <n v="0.53600000000000003"/>
    <n v="19.376000000000005"/>
    <n v="0.86708300000000005"/>
    <n v="43.354150000000004"/>
    <n v="0.152979"/>
    <n v="5.1247965000000004"/>
    <n v="1582"/>
    <n v="2971"/>
    <n v="4553"/>
    <n v="0.93850000000000477"/>
  </r>
  <r>
    <n v="136"/>
    <d v="2011-05-16T00:00:00"/>
    <n v="2"/>
    <x v="1"/>
    <x v="0"/>
    <x v="4"/>
    <n v="0"/>
    <x v="0"/>
    <x v="2"/>
    <n v="1"/>
    <x v="1"/>
    <n v="1"/>
    <x v="1"/>
    <n v="0.57750000000000001"/>
    <n v="19.142500000000002"/>
    <n v="0.550512"/>
    <n v="20.333792000000003"/>
    <n v="0.78791699999999998"/>
    <n v="19.697924999999998"/>
    <n v="0.12687100000000001"/>
    <n v="2.1250892500000003"/>
    <n v="773"/>
    <n v="3185"/>
    <n v="3958"/>
    <n v="1.1912920000000007"/>
  </r>
  <r>
    <n v="137"/>
    <d v="2011-05-17T00:00:00"/>
    <n v="2"/>
    <x v="1"/>
    <x v="0"/>
    <x v="4"/>
    <n v="0"/>
    <x v="0"/>
    <x v="3"/>
    <n v="1"/>
    <x v="1"/>
    <n v="2"/>
    <x v="0"/>
    <n v="0.56166700000000003"/>
    <n v="18.398349"/>
    <n v="0.53852900000000004"/>
    <n v="19.542914000000003"/>
    <n v="0.83791700000000002"/>
    <n v="41.895850000000003"/>
    <n v="0.27735399999999999"/>
    <n v="9.2913589999999999"/>
    <n v="678"/>
    <n v="3445"/>
    <n v="4123"/>
    <n v="1.1445650000000036"/>
  </r>
  <r>
    <n v="138"/>
    <d v="2011-05-18T00:00:00"/>
    <n v="2"/>
    <x v="1"/>
    <x v="0"/>
    <x v="4"/>
    <n v="0"/>
    <x v="0"/>
    <x v="4"/>
    <n v="1"/>
    <x v="1"/>
    <n v="2"/>
    <x v="0"/>
    <n v="0.55000000000000004"/>
    <n v="17.850000000000001"/>
    <n v="0.52715800000000002"/>
    <n v="18.792428000000001"/>
    <n v="0.87"/>
    <n v="43.5"/>
    <n v="0.201492"/>
    <n v="6.7499820000000001"/>
    <n v="536"/>
    <n v="3319"/>
    <n v="3855"/>
    <n v="0.9424279999999996"/>
  </r>
  <r>
    <n v="139"/>
    <d v="2011-05-19T00:00:00"/>
    <n v="2"/>
    <x v="1"/>
    <x v="0"/>
    <x v="4"/>
    <n v="0"/>
    <x v="0"/>
    <x v="5"/>
    <n v="1"/>
    <x v="1"/>
    <n v="2"/>
    <x v="0"/>
    <n v="0.530833"/>
    <n v="16.949151000000001"/>
    <n v="0.51074200000000003"/>
    <n v="17.708972000000003"/>
    <n v="0.82958299999999996"/>
    <n v="41.479149999999997"/>
    <n v="0.108213"/>
    <n v="3.6251355000000003"/>
    <n v="735"/>
    <n v="3840"/>
    <n v="4575"/>
    <n v="0.7598210000000023"/>
  </r>
  <r>
    <n v="140"/>
    <d v="2011-05-20T00:00:00"/>
    <n v="2"/>
    <x v="1"/>
    <x v="0"/>
    <x v="4"/>
    <n v="0"/>
    <x v="0"/>
    <x v="6"/>
    <n v="1"/>
    <x v="1"/>
    <n v="1"/>
    <x v="1"/>
    <n v="0.53666700000000001"/>
    <n v="17.223348999999999"/>
    <n v="0.52904200000000001"/>
    <n v="18.916772000000002"/>
    <n v="0.71958299999999997"/>
    <n v="17.989574999999999"/>
    <n v="0.12501300000000001"/>
    <n v="2.09396775"/>
    <n v="909"/>
    <n v="4008"/>
    <n v="4917"/>
    <n v="1.6934230000000028"/>
  </r>
  <r>
    <n v="141"/>
    <d v="2011-05-21T00:00:00"/>
    <n v="2"/>
    <x v="1"/>
    <x v="0"/>
    <x v="4"/>
    <n v="0"/>
    <x v="0"/>
    <x v="0"/>
    <n v="0"/>
    <x v="0"/>
    <n v="1"/>
    <x v="1"/>
    <n v="0.60250000000000004"/>
    <n v="20.317500000000003"/>
    <n v="0.57197500000000001"/>
    <n v="21.750349999999997"/>
    <n v="0.62666699999999997"/>
    <n v="15.666675"/>
    <n v="0.12064999999999999"/>
    <n v="2.0208874999999997"/>
    <n v="2258"/>
    <n v="3547"/>
    <n v="5805"/>
    <n v="1.4328499999999948"/>
  </r>
  <r>
    <n v="142"/>
    <d v="2011-05-22T00:00:00"/>
    <n v="2"/>
    <x v="1"/>
    <x v="0"/>
    <x v="4"/>
    <n v="0"/>
    <x v="0"/>
    <x v="1"/>
    <n v="0"/>
    <x v="0"/>
    <n v="1"/>
    <x v="1"/>
    <n v="0.60416700000000001"/>
    <n v="20.395849000000002"/>
    <n v="0.57450000000000001"/>
    <n v="21.917000000000002"/>
    <n v="0.749583"/>
    <n v="18.739574999999999"/>
    <n v="0.148008"/>
    <n v="2.4791340000000002"/>
    <n v="1576"/>
    <n v="3084"/>
    <n v="4660"/>
    <n v="1.5211509999999997"/>
  </r>
  <r>
    <n v="143"/>
    <d v="2011-05-23T00:00:00"/>
    <n v="2"/>
    <x v="1"/>
    <x v="0"/>
    <x v="4"/>
    <n v="0"/>
    <x v="0"/>
    <x v="2"/>
    <n v="1"/>
    <x v="1"/>
    <n v="2"/>
    <x v="0"/>
    <n v="0.63166699999999998"/>
    <n v="21.688348999999999"/>
    <n v="0.59029600000000004"/>
    <n v="22.959536"/>
    <n v="0.81"/>
    <n v="40.5"/>
    <n v="0.23384199999999999"/>
    <n v="7.8337069999999995"/>
    <n v="836"/>
    <n v="3438"/>
    <n v="4274"/>
    <n v="1.2711870000000012"/>
  </r>
  <r>
    <n v="144"/>
    <d v="2011-05-24T00:00:00"/>
    <n v="2"/>
    <x v="1"/>
    <x v="0"/>
    <x v="4"/>
    <n v="0"/>
    <x v="0"/>
    <x v="3"/>
    <n v="1"/>
    <x v="1"/>
    <n v="2"/>
    <x v="0"/>
    <n v="0.66"/>
    <n v="23.020000000000003"/>
    <n v="0.60481300000000005"/>
    <n v="23.917658000000003"/>
    <n v="0.74083299999999996"/>
    <n v="37.041649999999997"/>
    <n v="0.207092"/>
    <n v="6.9375819999999999"/>
    <n v="659"/>
    <n v="3833"/>
    <n v="4492"/>
    <n v="0.89765799999999984"/>
  </r>
  <r>
    <n v="145"/>
    <d v="2011-05-25T00:00:00"/>
    <n v="2"/>
    <x v="1"/>
    <x v="0"/>
    <x v="4"/>
    <n v="0"/>
    <x v="0"/>
    <x v="4"/>
    <n v="1"/>
    <x v="1"/>
    <n v="1"/>
    <x v="1"/>
    <n v="0.660833"/>
    <n v="23.059151"/>
    <n v="0.61554200000000003"/>
    <n v="24.625772000000005"/>
    <n v="0.69625000000000004"/>
    <n v="17.40625"/>
    <n v="0.15423300000000001"/>
    <n v="2.5834027500000003"/>
    <n v="740"/>
    <n v="4238"/>
    <n v="4978"/>
    <n v="1.5666210000000049"/>
  </r>
  <r>
    <n v="146"/>
    <d v="2011-05-26T00:00:00"/>
    <n v="2"/>
    <x v="1"/>
    <x v="0"/>
    <x v="4"/>
    <n v="0"/>
    <x v="0"/>
    <x v="5"/>
    <n v="1"/>
    <x v="1"/>
    <n v="1"/>
    <x v="1"/>
    <n v="0.70833299999999999"/>
    <n v="25.291651000000002"/>
    <n v="0.65468800000000005"/>
    <n v="27.209408000000003"/>
    <n v="0.67749999999999999"/>
    <n v="16.9375"/>
    <n v="0.19964199999999999"/>
    <n v="3.3440034999999999"/>
    <n v="758"/>
    <n v="3919"/>
    <n v="4677"/>
    <n v="1.9177570000000017"/>
  </r>
  <r>
    <n v="147"/>
    <d v="2011-05-27T00:00:00"/>
    <n v="2"/>
    <x v="1"/>
    <x v="0"/>
    <x v="4"/>
    <n v="0"/>
    <x v="0"/>
    <x v="6"/>
    <n v="1"/>
    <x v="1"/>
    <n v="1"/>
    <x v="1"/>
    <n v="0.68166700000000002"/>
    <n v="24.038349000000004"/>
    <n v="0.63700800000000002"/>
    <n v="26.042528000000004"/>
    <n v="0.65375000000000005"/>
    <n v="16.34375"/>
    <n v="0.240679"/>
    <n v="4.0313732499999997"/>
    <n v="871"/>
    <n v="3808"/>
    <n v="4679"/>
    <n v="2.0041790000000006"/>
  </r>
  <r>
    <n v="148"/>
    <d v="2011-05-28T00:00:00"/>
    <n v="2"/>
    <x v="1"/>
    <x v="0"/>
    <x v="4"/>
    <n v="0"/>
    <x v="0"/>
    <x v="0"/>
    <n v="0"/>
    <x v="0"/>
    <n v="1"/>
    <x v="1"/>
    <n v="0.655833"/>
    <n v="22.824151000000001"/>
    <n v="0.61237900000000001"/>
    <n v="24.417014000000002"/>
    <n v="0.72958299999999998"/>
    <n v="18.239574999999999"/>
    <n v="0.23009199999999999"/>
    <n v="3.8540410000000001"/>
    <n v="2001"/>
    <n v="2757"/>
    <n v="4758"/>
    <n v="1.5928630000000013"/>
  </r>
  <r>
    <n v="149"/>
    <d v="2011-05-29T00:00:00"/>
    <n v="2"/>
    <x v="1"/>
    <x v="0"/>
    <x v="4"/>
    <n v="0"/>
    <x v="0"/>
    <x v="1"/>
    <n v="0"/>
    <x v="0"/>
    <n v="1"/>
    <x v="1"/>
    <n v="0.66749999999999998"/>
    <n v="23.372499999999999"/>
    <n v="0.61555000000000004"/>
    <n v="24.626300000000001"/>
    <n v="0.81874999999999998"/>
    <n v="20.46875"/>
    <n v="0.21393799999999999"/>
    <n v="3.5834614999999999"/>
    <n v="2355"/>
    <n v="2433"/>
    <n v="4788"/>
    <n v="1.2538000000000018"/>
  </r>
  <r>
    <n v="150"/>
    <d v="2011-05-30T00:00:00"/>
    <n v="2"/>
    <x v="1"/>
    <x v="0"/>
    <x v="4"/>
    <n v="1"/>
    <x v="1"/>
    <x v="2"/>
    <n v="0"/>
    <x v="0"/>
    <n v="1"/>
    <x v="1"/>
    <n v="0.73333300000000001"/>
    <n v="26.466650999999999"/>
    <n v="0.67109200000000002"/>
    <n v="28.292072000000005"/>
    <n v="0.68500000000000005"/>
    <n v="17.125"/>
    <n v="0.13122500000000001"/>
    <n v="2.1980187500000001"/>
    <n v="1549"/>
    <n v="2549"/>
    <n v="4098"/>
    <n v="1.8254210000000057"/>
  </r>
  <r>
    <n v="151"/>
    <d v="2011-05-31T00:00:00"/>
    <n v="2"/>
    <x v="1"/>
    <x v="0"/>
    <x v="4"/>
    <n v="0"/>
    <x v="0"/>
    <x v="3"/>
    <n v="1"/>
    <x v="1"/>
    <n v="1"/>
    <x v="1"/>
    <n v="0.77500000000000002"/>
    <n v="28.425000000000004"/>
    <n v="0.725383"/>
    <n v="31.875278000000002"/>
    <n v="0.63666699999999998"/>
    <n v="15.916675"/>
    <n v="0.111329"/>
    <n v="1.8647607499999999"/>
    <n v="673"/>
    <n v="3309"/>
    <n v="3982"/>
    <n v="3.4502779999999973"/>
  </r>
  <r>
    <n v="152"/>
    <d v="2011-06-01T00:00:00"/>
    <n v="2"/>
    <x v="1"/>
    <x v="0"/>
    <x v="5"/>
    <n v="0"/>
    <x v="0"/>
    <x v="4"/>
    <n v="1"/>
    <x v="1"/>
    <n v="2"/>
    <x v="0"/>
    <n v="0.76416700000000004"/>
    <n v="27.915849000000001"/>
    <n v="0.72096700000000002"/>
    <n v="31.583822000000005"/>
    <n v="0.67708299999999999"/>
    <n v="33.854149999999997"/>
    <n v="0.207092"/>
    <n v="6.9375819999999999"/>
    <n v="513"/>
    <n v="3461"/>
    <n v="3974"/>
    <n v="3.6679730000000035"/>
  </r>
  <r>
    <n v="153"/>
    <d v="2011-06-02T00:00:00"/>
    <n v="2"/>
    <x v="1"/>
    <x v="0"/>
    <x v="5"/>
    <n v="0"/>
    <x v="0"/>
    <x v="5"/>
    <n v="1"/>
    <x v="1"/>
    <n v="1"/>
    <x v="1"/>
    <n v="0.71499999999999997"/>
    <n v="25.604999999999997"/>
    <n v="0.64394200000000001"/>
    <n v="26.500171999999999"/>
    <n v="0.30499999999999999"/>
    <n v="7.625"/>
    <n v="0.29228700000000002"/>
    <n v="4.8958072500000007"/>
    <n v="736"/>
    <n v="4232"/>
    <n v="4968"/>
    <n v="0.8951720000000023"/>
  </r>
  <r>
    <n v="154"/>
    <d v="2011-06-03T00:00:00"/>
    <n v="2"/>
    <x v="1"/>
    <x v="0"/>
    <x v="5"/>
    <n v="0"/>
    <x v="0"/>
    <x v="6"/>
    <n v="1"/>
    <x v="1"/>
    <n v="1"/>
    <x v="1"/>
    <n v="0.62"/>
    <n v="21.14"/>
    <n v="0.58713300000000002"/>
    <n v="22.750778000000004"/>
    <n v="0.35416700000000001"/>
    <n v="8.8541749999999997"/>
    <n v="0.25312099999999998"/>
    <n v="4.2397767499999999"/>
    <n v="898"/>
    <n v="4414"/>
    <n v="5312"/>
    <n v="1.6107780000000034"/>
  </r>
  <r>
    <n v="155"/>
    <d v="2011-06-04T00:00:00"/>
    <n v="2"/>
    <x v="1"/>
    <x v="0"/>
    <x v="5"/>
    <n v="0"/>
    <x v="0"/>
    <x v="0"/>
    <n v="0"/>
    <x v="0"/>
    <n v="1"/>
    <x v="1"/>
    <n v="0.63500000000000001"/>
    <n v="21.844999999999999"/>
    <n v="0.594696"/>
    <n v="23.249935999999998"/>
    <n v="0.45624999999999999"/>
    <n v="11.40625"/>
    <n v="0.123142"/>
    <n v="2.0626285000000002"/>
    <n v="1869"/>
    <n v="3473"/>
    <n v="5342"/>
    <n v="1.4049359999999993"/>
  </r>
  <r>
    <n v="156"/>
    <d v="2011-06-05T00:00:00"/>
    <n v="2"/>
    <x v="1"/>
    <x v="0"/>
    <x v="5"/>
    <n v="0"/>
    <x v="0"/>
    <x v="1"/>
    <n v="0"/>
    <x v="0"/>
    <n v="2"/>
    <x v="0"/>
    <n v="0.64833300000000005"/>
    <n v="22.471651000000001"/>
    <n v="0.61680400000000002"/>
    <n v="24.709063999999998"/>
    <n v="0.65249999999999997"/>
    <n v="32.625"/>
    <n v="0.13869200000000001"/>
    <n v="4.6461820000000005"/>
    <n v="1685"/>
    <n v="3221"/>
    <n v="4906"/>
    <n v="2.2374129999999965"/>
  </r>
  <r>
    <n v="157"/>
    <d v="2011-06-06T00:00:00"/>
    <n v="2"/>
    <x v="1"/>
    <x v="0"/>
    <x v="5"/>
    <n v="0"/>
    <x v="0"/>
    <x v="2"/>
    <n v="1"/>
    <x v="1"/>
    <n v="1"/>
    <x v="1"/>
    <n v="0.67833299999999996"/>
    <n v="23.881650999999998"/>
    <n v="0.62185800000000002"/>
    <n v="25.042628000000001"/>
    <n v="0.6"/>
    <n v="15"/>
    <n v="0.121896"/>
    <n v="2.0417580000000002"/>
    <n v="673"/>
    <n v="3875"/>
    <n v="4548"/>
    <n v="1.1609770000000026"/>
  </r>
  <r>
    <n v="158"/>
    <d v="2011-06-07T00:00:00"/>
    <n v="2"/>
    <x v="1"/>
    <x v="0"/>
    <x v="5"/>
    <n v="0"/>
    <x v="0"/>
    <x v="3"/>
    <n v="1"/>
    <x v="1"/>
    <n v="1"/>
    <x v="1"/>
    <n v="0.70750000000000002"/>
    <n v="25.252499999999998"/>
    <n v="0.65595000000000003"/>
    <n v="27.292700000000004"/>
    <n v="0.59791700000000003"/>
    <n v="14.947925000000001"/>
    <n v="0.187808"/>
    <n v="3.1457839999999999"/>
    <n v="763"/>
    <n v="4070"/>
    <n v="4833"/>
    <n v="2.0402000000000058"/>
  </r>
  <r>
    <n v="159"/>
    <d v="2011-06-08T00:00:00"/>
    <n v="2"/>
    <x v="1"/>
    <x v="0"/>
    <x v="5"/>
    <n v="0"/>
    <x v="0"/>
    <x v="4"/>
    <n v="1"/>
    <x v="1"/>
    <n v="1"/>
    <x v="1"/>
    <n v="0.77583299999999999"/>
    <n v="28.464151000000001"/>
    <n v="0.72727900000000001"/>
    <n v="32.000413999999999"/>
    <n v="0.62208300000000005"/>
    <n v="15.552075000000002"/>
    <n v="0.13681699999999999"/>
    <n v="2.2916847499999999"/>
    <n v="676"/>
    <n v="3725"/>
    <n v="4401"/>
    <n v="3.5362629999999982"/>
  </r>
  <r>
    <n v="160"/>
    <d v="2011-06-09T00:00:00"/>
    <n v="2"/>
    <x v="1"/>
    <x v="0"/>
    <x v="5"/>
    <n v="0"/>
    <x v="0"/>
    <x v="5"/>
    <n v="1"/>
    <x v="1"/>
    <n v="2"/>
    <x v="0"/>
    <n v="0.80833299999999997"/>
    <n v="29.991650999999997"/>
    <n v="0.757579"/>
    <n v="34.000214"/>
    <n v="0.56833299999999998"/>
    <n v="28.416649999999997"/>
    <n v="0.14988299999999999"/>
    <n v="5.0210805000000001"/>
    <n v="563"/>
    <n v="3352"/>
    <n v="3915"/>
    <n v="4.0085630000000023"/>
  </r>
  <r>
    <n v="161"/>
    <d v="2011-06-10T00:00:00"/>
    <n v="2"/>
    <x v="1"/>
    <x v="0"/>
    <x v="5"/>
    <n v="0"/>
    <x v="0"/>
    <x v="6"/>
    <n v="1"/>
    <x v="1"/>
    <n v="1"/>
    <x v="1"/>
    <n v="0.755"/>
    <n v="27.484999999999999"/>
    <n v="0.70329200000000003"/>
    <n v="30.417272000000004"/>
    <n v="0.60499999999999998"/>
    <n v="15.125"/>
    <n v="0.14055400000000001"/>
    <n v="2.3542795000000001"/>
    <n v="815"/>
    <n v="3771"/>
    <n v="4586"/>
    <n v="2.9322720000000047"/>
  </r>
  <r>
    <n v="162"/>
    <d v="2011-06-11T00:00:00"/>
    <n v="2"/>
    <x v="1"/>
    <x v="0"/>
    <x v="5"/>
    <n v="0"/>
    <x v="0"/>
    <x v="0"/>
    <n v="0"/>
    <x v="0"/>
    <n v="1"/>
    <x v="1"/>
    <n v="0.72499999999999998"/>
    <n v="26.074999999999996"/>
    <n v="0.67803800000000003"/>
    <n v="28.750508000000004"/>
    <n v="0.65458300000000003"/>
    <n v="16.364575000000002"/>
    <n v="0.15484999999999999"/>
    <n v="2.5937374999999996"/>
    <n v="1729"/>
    <n v="3237"/>
    <n v="4966"/>
    <n v="2.6755080000000078"/>
  </r>
  <r>
    <n v="163"/>
    <d v="2011-06-12T00:00:00"/>
    <n v="2"/>
    <x v="1"/>
    <x v="0"/>
    <x v="5"/>
    <n v="0"/>
    <x v="0"/>
    <x v="1"/>
    <n v="0"/>
    <x v="0"/>
    <n v="1"/>
    <x v="1"/>
    <n v="0.6925"/>
    <n v="24.547499999999999"/>
    <n v="0.64332500000000004"/>
    <n v="26.459450000000004"/>
    <n v="0.74791700000000005"/>
    <n v="18.697925000000001"/>
    <n v="0.16356699999999999"/>
    <n v="2.7397472499999997"/>
    <n v="1467"/>
    <n v="2993"/>
    <n v="4460"/>
    <n v="1.9119500000000045"/>
  </r>
  <r>
    <n v="164"/>
    <d v="2011-06-13T00:00:00"/>
    <n v="2"/>
    <x v="1"/>
    <x v="0"/>
    <x v="5"/>
    <n v="0"/>
    <x v="0"/>
    <x v="2"/>
    <n v="1"/>
    <x v="1"/>
    <n v="1"/>
    <x v="1"/>
    <n v="0.63500000000000001"/>
    <n v="21.844999999999999"/>
    <n v="0.60165400000000002"/>
    <n v="23.709164000000001"/>
    <n v="0.49458299999999999"/>
    <n v="12.364575"/>
    <n v="0.30535000000000001"/>
    <n v="5.1146124999999998"/>
    <n v="863"/>
    <n v="4157"/>
    <n v="5020"/>
    <n v="1.8641640000000024"/>
  </r>
  <r>
    <n v="165"/>
    <d v="2011-06-14T00:00:00"/>
    <n v="2"/>
    <x v="1"/>
    <x v="0"/>
    <x v="5"/>
    <n v="0"/>
    <x v="0"/>
    <x v="3"/>
    <n v="1"/>
    <x v="1"/>
    <n v="1"/>
    <x v="1"/>
    <n v="0.60416700000000001"/>
    <n v="20.395849000000002"/>
    <n v="0.59154600000000002"/>
    <n v="23.042036000000003"/>
    <n v="0.50708299999999995"/>
    <n v="12.677074999999999"/>
    <n v="0.26928299999999999"/>
    <n v="4.5104902500000001"/>
    <n v="727"/>
    <n v="4164"/>
    <n v="4891"/>
    <n v="2.6461870000000012"/>
  </r>
  <r>
    <n v="166"/>
    <d v="2011-06-15T00:00:00"/>
    <n v="2"/>
    <x v="1"/>
    <x v="0"/>
    <x v="5"/>
    <n v="0"/>
    <x v="0"/>
    <x v="4"/>
    <n v="1"/>
    <x v="1"/>
    <n v="1"/>
    <x v="1"/>
    <n v="0.62666699999999997"/>
    <n v="21.453348999999999"/>
    <n v="0.587754"/>
    <n v="22.791764000000001"/>
    <n v="0.471667"/>
    <n v="11.791675"/>
    <n v="0.16791200000000001"/>
    <n v="2.8125260000000001"/>
    <n v="769"/>
    <n v="4411"/>
    <n v="5180"/>
    <n v="1.3384150000000012"/>
  </r>
  <r>
    <n v="167"/>
    <d v="2011-06-16T00:00:00"/>
    <n v="2"/>
    <x v="1"/>
    <x v="0"/>
    <x v="5"/>
    <n v="0"/>
    <x v="0"/>
    <x v="5"/>
    <n v="1"/>
    <x v="1"/>
    <n v="2"/>
    <x v="0"/>
    <n v="0.62833300000000003"/>
    <n v="21.531651"/>
    <n v="0.59534600000000004"/>
    <n v="23.292836000000001"/>
    <n v="0.68833299999999997"/>
    <n v="34.416649999999997"/>
    <n v="0.20647099999999999"/>
    <n v="6.9167784999999995"/>
    <n v="545"/>
    <n v="3222"/>
    <n v="3767"/>
    <n v="1.7611850000000011"/>
  </r>
  <r>
    <n v="168"/>
    <d v="2011-06-17T00:00:00"/>
    <n v="2"/>
    <x v="1"/>
    <x v="0"/>
    <x v="5"/>
    <n v="0"/>
    <x v="0"/>
    <x v="6"/>
    <n v="1"/>
    <x v="1"/>
    <n v="1"/>
    <x v="1"/>
    <n v="0.64916700000000005"/>
    <n v="22.510849000000004"/>
    <n v="0.600383"/>
    <n v="23.625278000000002"/>
    <n v="0.73583299999999996"/>
    <n v="18.395824999999999"/>
    <n v="0.14302899999999999"/>
    <n v="2.3957357499999996"/>
    <n v="863"/>
    <n v="3981"/>
    <n v="4844"/>
    <n v="1.1144289999999977"/>
  </r>
  <r>
    <n v="169"/>
    <d v="2011-06-18T00:00:00"/>
    <n v="2"/>
    <x v="1"/>
    <x v="0"/>
    <x v="5"/>
    <n v="0"/>
    <x v="0"/>
    <x v="0"/>
    <n v="0"/>
    <x v="0"/>
    <n v="1"/>
    <x v="1"/>
    <n v="0.69666700000000004"/>
    <n v="24.743349000000002"/>
    <n v="0.64395400000000003"/>
    <n v="26.500964000000003"/>
    <n v="0.67041700000000004"/>
    <n v="16.760425000000001"/>
    <n v="0.119408"/>
    <n v="2.0000840000000002"/>
    <n v="1807"/>
    <n v="3312"/>
    <n v="5119"/>
    <n v="1.7576150000000013"/>
  </r>
  <r>
    <n v="170"/>
    <d v="2011-06-19T00:00:00"/>
    <n v="2"/>
    <x v="1"/>
    <x v="0"/>
    <x v="5"/>
    <n v="0"/>
    <x v="0"/>
    <x v="1"/>
    <n v="0"/>
    <x v="0"/>
    <n v="2"/>
    <x v="0"/>
    <n v="0.69916699999999998"/>
    <n v="24.860849000000002"/>
    <n v="0.64584600000000003"/>
    <n v="26.625836"/>
    <n v="0.66666700000000001"/>
    <n v="33.333350000000003"/>
    <n v="0.10199999999999999"/>
    <n v="3.4169999999999998"/>
    <n v="1639"/>
    <n v="3105"/>
    <n v="4744"/>
    <n v="1.7649869999999979"/>
  </r>
  <r>
    <n v="171"/>
    <d v="2011-06-20T00:00:00"/>
    <n v="2"/>
    <x v="1"/>
    <x v="0"/>
    <x v="5"/>
    <n v="0"/>
    <x v="0"/>
    <x v="2"/>
    <n v="1"/>
    <x v="1"/>
    <n v="2"/>
    <x v="0"/>
    <n v="0.63500000000000001"/>
    <n v="21.844999999999999"/>
    <n v="0.59534600000000004"/>
    <n v="23.292836000000001"/>
    <n v="0.74624999999999997"/>
    <n v="37.3125"/>
    <n v="0.155475"/>
    <n v="5.2084124999999997"/>
    <n v="699"/>
    <n v="3311"/>
    <n v="4010"/>
    <n v="1.4478360000000023"/>
  </r>
  <r>
    <n v="172"/>
    <d v="2011-06-21T00:00:00"/>
    <n v="3"/>
    <x v="2"/>
    <x v="0"/>
    <x v="5"/>
    <n v="0"/>
    <x v="0"/>
    <x v="3"/>
    <n v="1"/>
    <x v="1"/>
    <n v="2"/>
    <x v="0"/>
    <n v="0.68083300000000002"/>
    <n v="23.999151000000001"/>
    <n v="0.63764600000000005"/>
    <n v="26.084636000000003"/>
    <n v="0.77041700000000002"/>
    <n v="38.520850000000003"/>
    <n v="0.17102500000000001"/>
    <n v="5.7293375000000006"/>
    <n v="774"/>
    <n v="4061"/>
    <n v="4835"/>
    <n v="2.085485000000002"/>
  </r>
  <r>
    <n v="173"/>
    <d v="2011-06-22T00:00:00"/>
    <n v="3"/>
    <x v="2"/>
    <x v="0"/>
    <x v="5"/>
    <n v="0"/>
    <x v="0"/>
    <x v="4"/>
    <n v="1"/>
    <x v="1"/>
    <n v="1"/>
    <x v="1"/>
    <n v="0.73333300000000001"/>
    <n v="26.466650999999999"/>
    <n v="0.69382900000000003"/>
    <n v="29.792714000000004"/>
    <n v="0.70750000000000002"/>
    <n v="17.6875"/>
    <n v="0.172262"/>
    <n v="2.8853884999999999"/>
    <n v="661"/>
    <n v="3846"/>
    <n v="4507"/>
    <n v="3.3260630000000049"/>
  </r>
  <r>
    <n v="174"/>
    <d v="2011-06-23T00:00:00"/>
    <n v="3"/>
    <x v="2"/>
    <x v="0"/>
    <x v="5"/>
    <n v="0"/>
    <x v="0"/>
    <x v="5"/>
    <n v="1"/>
    <x v="1"/>
    <n v="2"/>
    <x v="0"/>
    <n v="0.72833300000000001"/>
    <n v="26.231650999999999"/>
    <n v="0.69383300000000003"/>
    <n v="29.792978000000005"/>
    <n v="0.70333299999999999"/>
    <n v="35.166649999999997"/>
    <n v="0.23880399999999999"/>
    <n v="7.9999339999999997"/>
    <n v="746"/>
    <n v="4044"/>
    <n v="4790"/>
    <n v="3.5613270000000057"/>
  </r>
  <r>
    <n v="175"/>
    <d v="2011-06-24T00:00:00"/>
    <n v="3"/>
    <x v="2"/>
    <x v="0"/>
    <x v="5"/>
    <n v="0"/>
    <x v="0"/>
    <x v="6"/>
    <n v="1"/>
    <x v="1"/>
    <n v="1"/>
    <x v="1"/>
    <n v="0.72416700000000001"/>
    <n v="26.035848999999999"/>
    <n v="0.65658300000000003"/>
    <n v="27.334478000000004"/>
    <n v="0.57333299999999998"/>
    <n v="14.333325"/>
    <n v="0.222025"/>
    <n v="3.7189187499999998"/>
    <n v="969"/>
    <n v="4022"/>
    <n v="4991"/>
    <n v="1.2986290000000054"/>
  </r>
  <r>
    <n v="176"/>
    <d v="2011-06-25T00:00:00"/>
    <n v="3"/>
    <x v="2"/>
    <x v="0"/>
    <x v="5"/>
    <n v="0"/>
    <x v="0"/>
    <x v="0"/>
    <n v="0"/>
    <x v="0"/>
    <n v="1"/>
    <x v="1"/>
    <n v="0.69499999999999995"/>
    <n v="24.664999999999999"/>
    <n v="0.64331300000000002"/>
    <n v="26.458658"/>
    <n v="0.48333300000000001"/>
    <n v="12.083325"/>
    <n v="0.20957100000000001"/>
    <n v="3.51031425"/>
    <n v="1782"/>
    <n v="3420"/>
    <n v="5202"/>
    <n v="1.7936580000000006"/>
  </r>
  <r>
    <n v="177"/>
    <d v="2011-06-26T00:00:00"/>
    <n v="3"/>
    <x v="2"/>
    <x v="0"/>
    <x v="5"/>
    <n v="0"/>
    <x v="0"/>
    <x v="1"/>
    <n v="0"/>
    <x v="0"/>
    <n v="1"/>
    <x v="1"/>
    <n v="0.68"/>
    <n v="23.96"/>
    <n v="0.637629"/>
    <n v="26.083514000000001"/>
    <n v="0.51333300000000004"/>
    <n v="12.833325"/>
    <n v="9.4533300000000001E-2"/>
    <n v="1.5834327749999999"/>
    <n v="1920"/>
    <n v="3385"/>
    <n v="5305"/>
    <n v="2.1235140000000001"/>
  </r>
  <r>
    <n v="178"/>
    <d v="2011-06-27T00:00:00"/>
    <n v="3"/>
    <x v="2"/>
    <x v="0"/>
    <x v="5"/>
    <n v="0"/>
    <x v="0"/>
    <x v="2"/>
    <n v="1"/>
    <x v="1"/>
    <n v="2"/>
    <x v="0"/>
    <n v="0.6825"/>
    <n v="24.077500000000001"/>
    <n v="0.63700400000000001"/>
    <n v="26.042264000000003"/>
    <n v="0.65833299999999995"/>
    <n v="32.916649999999997"/>
    <n v="0.107588"/>
    <n v="3.6041980000000002"/>
    <n v="854"/>
    <n v="3854"/>
    <n v="4708"/>
    <n v="1.9647640000000024"/>
  </r>
  <r>
    <n v="179"/>
    <d v="2011-06-28T00:00:00"/>
    <n v="3"/>
    <x v="2"/>
    <x v="0"/>
    <x v="5"/>
    <n v="0"/>
    <x v="0"/>
    <x v="3"/>
    <n v="1"/>
    <x v="1"/>
    <n v="1"/>
    <x v="1"/>
    <n v="0.74416700000000002"/>
    <n v="26.975849000000004"/>
    <n v="0.69255800000000001"/>
    <n v="29.708827999999997"/>
    <n v="0.63416700000000004"/>
    <n v="15.854175000000001"/>
    <n v="0.14428299999999999"/>
    <n v="2.4167402499999997"/>
    <n v="732"/>
    <n v="3916"/>
    <n v="4648"/>
    <n v="2.7329789999999932"/>
  </r>
  <r>
    <n v="180"/>
    <d v="2011-06-29T00:00:00"/>
    <n v="3"/>
    <x v="2"/>
    <x v="0"/>
    <x v="5"/>
    <n v="0"/>
    <x v="0"/>
    <x v="4"/>
    <n v="1"/>
    <x v="1"/>
    <n v="1"/>
    <x v="1"/>
    <n v="0.72833300000000001"/>
    <n v="26.231650999999999"/>
    <n v="0.65468800000000005"/>
    <n v="27.209408000000003"/>
    <n v="0.497917"/>
    <n v="12.447925"/>
    <n v="0.26182100000000003"/>
    <n v="4.3855017500000004"/>
    <n v="848"/>
    <n v="4377"/>
    <n v="5225"/>
    <n v="0.97775700000000398"/>
  </r>
  <r>
    <n v="181"/>
    <d v="2011-06-30T00:00:00"/>
    <n v="3"/>
    <x v="2"/>
    <x v="0"/>
    <x v="5"/>
    <n v="0"/>
    <x v="0"/>
    <x v="5"/>
    <n v="1"/>
    <x v="1"/>
    <n v="1"/>
    <x v="1"/>
    <n v="0.69666700000000004"/>
    <n v="24.743349000000002"/>
    <n v="0.63700800000000002"/>
    <n v="26.042528000000004"/>
    <n v="0.43416700000000003"/>
    <n v="10.854175000000001"/>
    <n v="0.185312"/>
    <n v="3.1039760000000003"/>
    <n v="1027"/>
    <n v="4488"/>
    <n v="5515"/>
    <n v="1.2991790000000023"/>
  </r>
  <r>
    <n v="182"/>
    <d v="2011-07-01T00:00:00"/>
    <n v="3"/>
    <x v="2"/>
    <x v="0"/>
    <x v="6"/>
    <n v="0"/>
    <x v="0"/>
    <x v="6"/>
    <n v="1"/>
    <x v="1"/>
    <n v="1"/>
    <x v="1"/>
    <n v="0.72250000000000003"/>
    <n v="25.957500000000003"/>
    <n v="0.65216200000000002"/>
    <n v="27.042692000000002"/>
    <n v="0.39624999999999999"/>
    <n v="9.90625"/>
    <n v="0.102608"/>
    <n v="1.7186840000000001"/>
    <n v="1246"/>
    <n v="4116"/>
    <n v="5362"/>
    <n v="1.0851919999999993"/>
  </r>
  <r>
    <n v="183"/>
    <d v="2011-07-02T00:00:00"/>
    <n v="3"/>
    <x v="2"/>
    <x v="0"/>
    <x v="6"/>
    <n v="0"/>
    <x v="0"/>
    <x v="0"/>
    <n v="0"/>
    <x v="0"/>
    <n v="1"/>
    <x v="1"/>
    <n v="0.73833300000000002"/>
    <n v="26.701650999999998"/>
    <n v="0.66730800000000001"/>
    <n v="28.042327999999998"/>
    <n v="0.44458300000000001"/>
    <n v="11.114575"/>
    <n v="0.115062"/>
    <n v="1.9272885"/>
    <n v="2204"/>
    <n v="2915"/>
    <n v="5119"/>
    <n v="1.3406769999999995"/>
  </r>
  <r>
    <n v="184"/>
    <d v="2011-07-03T00:00:00"/>
    <n v="3"/>
    <x v="2"/>
    <x v="0"/>
    <x v="6"/>
    <n v="0"/>
    <x v="0"/>
    <x v="1"/>
    <n v="0"/>
    <x v="0"/>
    <n v="2"/>
    <x v="0"/>
    <n v="0.71666700000000005"/>
    <n v="25.683349"/>
    <n v="0.66857500000000003"/>
    <n v="28.125950000000003"/>
    <n v="0.6825"/>
    <n v="34.125"/>
    <n v="0.22885800000000001"/>
    <n v="7.6667430000000003"/>
    <n v="2282"/>
    <n v="2367"/>
    <n v="4649"/>
    <n v="2.4426010000000034"/>
  </r>
  <r>
    <n v="185"/>
    <d v="2011-07-04T00:00:00"/>
    <n v="3"/>
    <x v="2"/>
    <x v="0"/>
    <x v="6"/>
    <n v="1"/>
    <x v="1"/>
    <x v="2"/>
    <n v="0"/>
    <x v="0"/>
    <n v="2"/>
    <x v="0"/>
    <n v="0.72666699999999995"/>
    <n v="26.153348999999999"/>
    <n v="0.66541700000000004"/>
    <n v="27.917522000000005"/>
    <n v="0.63791699999999996"/>
    <n v="31.895849999999999"/>
    <n v="8.1479200000000002E-2"/>
    <n v="2.7295532000000002"/>
    <n v="3065"/>
    <n v="2978"/>
    <n v="6043"/>
    <n v="1.7641730000000067"/>
  </r>
  <r>
    <n v="186"/>
    <d v="2011-07-05T00:00:00"/>
    <n v="3"/>
    <x v="2"/>
    <x v="0"/>
    <x v="6"/>
    <n v="0"/>
    <x v="0"/>
    <x v="3"/>
    <n v="1"/>
    <x v="1"/>
    <n v="1"/>
    <x v="1"/>
    <n v="0.74666699999999997"/>
    <n v="27.093348999999996"/>
    <n v="0.69633800000000001"/>
    <n v="29.958308000000002"/>
    <n v="0.59041699999999997"/>
    <n v="14.760425"/>
    <n v="0.12625800000000001"/>
    <n v="2.1148215000000001"/>
    <n v="1031"/>
    <n v="3634"/>
    <n v="4665"/>
    <n v="2.864959000000006"/>
  </r>
  <r>
    <n v="187"/>
    <d v="2011-07-06T00:00:00"/>
    <n v="3"/>
    <x v="2"/>
    <x v="0"/>
    <x v="6"/>
    <n v="0"/>
    <x v="0"/>
    <x v="4"/>
    <n v="1"/>
    <x v="1"/>
    <n v="1"/>
    <x v="1"/>
    <n v="0.72"/>
    <n v="25.839999999999996"/>
    <n v="0.68563300000000005"/>
    <n v="29.251778000000002"/>
    <n v="0.74333300000000002"/>
    <n v="18.583325000000002"/>
    <n v="0.14988299999999999"/>
    <n v="2.51054025"/>
    <n v="784"/>
    <n v="3845"/>
    <n v="4629"/>
    <n v="3.4117780000000053"/>
  </r>
  <r>
    <n v="188"/>
    <d v="2011-07-07T00:00:00"/>
    <n v="3"/>
    <x v="2"/>
    <x v="0"/>
    <x v="6"/>
    <n v="0"/>
    <x v="0"/>
    <x v="5"/>
    <n v="1"/>
    <x v="1"/>
    <n v="1"/>
    <x v="1"/>
    <n v="0.75"/>
    <n v="27.25"/>
    <n v="0.68687100000000001"/>
    <n v="29.333486000000001"/>
    <n v="0.65125"/>
    <n v="16.28125"/>
    <n v="0.15920000000000001"/>
    <n v="2.6666000000000003"/>
    <n v="754"/>
    <n v="3838"/>
    <n v="4592"/>
    <n v="2.0834860000000006"/>
  </r>
  <r>
    <n v="189"/>
    <d v="2011-07-08T00:00:00"/>
    <n v="3"/>
    <x v="2"/>
    <x v="0"/>
    <x v="6"/>
    <n v="0"/>
    <x v="0"/>
    <x v="6"/>
    <n v="1"/>
    <x v="1"/>
    <n v="2"/>
    <x v="0"/>
    <n v="0.70916699999999999"/>
    <n v="25.330849000000001"/>
    <n v="0.67048300000000005"/>
    <n v="28.251878000000005"/>
    <n v="0.75791699999999995"/>
    <n v="37.895849999999996"/>
    <n v="0.225129"/>
    <n v="7.5418215000000002"/>
    <n v="692"/>
    <n v="3348"/>
    <n v="4040"/>
    <n v="2.9210290000000043"/>
  </r>
  <r>
    <n v="190"/>
    <d v="2011-07-09T00:00:00"/>
    <n v="3"/>
    <x v="2"/>
    <x v="0"/>
    <x v="6"/>
    <n v="0"/>
    <x v="0"/>
    <x v="0"/>
    <n v="0"/>
    <x v="0"/>
    <n v="1"/>
    <x v="1"/>
    <n v="0.73333300000000001"/>
    <n v="26.466650999999999"/>
    <n v="0.66415800000000003"/>
    <n v="27.834428000000003"/>
    <n v="0.60916700000000001"/>
    <n v="15.229175"/>
    <n v="0.16791200000000001"/>
    <n v="2.8125260000000001"/>
    <n v="1988"/>
    <n v="3348"/>
    <n v="5336"/>
    <n v="1.3677770000000038"/>
  </r>
  <r>
    <n v="191"/>
    <d v="2011-07-10T00:00:00"/>
    <n v="3"/>
    <x v="2"/>
    <x v="0"/>
    <x v="6"/>
    <n v="0"/>
    <x v="0"/>
    <x v="1"/>
    <n v="0"/>
    <x v="0"/>
    <n v="1"/>
    <x v="1"/>
    <n v="0.74750000000000005"/>
    <n v="27.1325"/>
    <n v="0.690025"/>
    <n v="29.541649999999997"/>
    <n v="0.57833299999999999"/>
    <n v="14.458325"/>
    <n v="0.183471"/>
    <n v="3.0731392500000001"/>
    <n v="1743"/>
    <n v="3138"/>
    <n v="4881"/>
    <n v="2.4091499999999968"/>
  </r>
  <r>
    <n v="192"/>
    <d v="2011-07-11T00:00:00"/>
    <n v="3"/>
    <x v="2"/>
    <x v="0"/>
    <x v="6"/>
    <n v="0"/>
    <x v="0"/>
    <x v="2"/>
    <n v="1"/>
    <x v="1"/>
    <n v="1"/>
    <x v="1"/>
    <n v="0.76249999999999996"/>
    <n v="27.837499999999999"/>
    <n v="0.72980400000000001"/>
    <n v="32.167064000000003"/>
    <n v="0.63583299999999998"/>
    <n v="15.895825"/>
    <n v="0.282337"/>
    <n v="4.7291447499999997"/>
    <n v="723"/>
    <n v="3363"/>
    <n v="4086"/>
    <n v="4.3295640000000049"/>
  </r>
  <r>
    <n v="193"/>
    <d v="2011-07-12T00:00:00"/>
    <n v="3"/>
    <x v="2"/>
    <x v="0"/>
    <x v="6"/>
    <n v="0"/>
    <x v="0"/>
    <x v="3"/>
    <n v="1"/>
    <x v="1"/>
    <n v="1"/>
    <x v="1"/>
    <n v="0.79416699999999996"/>
    <n v="29.325848999999998"/>
    <n v="0.73927500000000002"/>
    <n v="32.792149999999999"/>
    <n v="0.55916699999999997"/>
    <n v="13.979175"/>
    <n v="0.20025399999999999"/>
    <n v="3.3542544999999997"/>
    <n v="662"/>
    <n v="3596"/>
    <n v="4258"/>
    <n v="3.4663010000000014"/>
  </r>
  <r>
    <n v="194"/>
    <d v="2011-07-13T00:00:00"/>
    <n v="3"/>
    <x v="2"/>
    <x v="0"/>
    <x v="6"/>
    <n v="0"/>
    <x v="0"/>
    <x v="4"/>
    <n v="1"/>
    <x v="1"/>
    <n v="1"/>
    <x v="1"/>
    <n v="0.74666699999999997"/>
    <n v="27.093348999999996"/>
    <n v="0.68940400000000002"/>
    <n v="29.500664"/>
    <n v="0.63166699999999998"/>
    <n v="15.791675"/>
    <n v="0.14613300000000001"/>
    <n v="2.4477277500000003"/>
    <n v="748"/>
    <n v="3594"/>
    <n v="4342"/>
    <n v="2.4073150000000041"/>
  </r>
  <r>
    <n v="195"/>
    <d v="2011-07-14T00:00:00"/>
    <n v="3"/>
    <x v="2"/>
    <x v="0"/>
    <x v="6"/>
    <n v="0"/>
    <x v="0"/>
    <x v="5"/>
    <n v="1"/>
    <x v="1"/>
    <n v="1"/>
    <x v="1"/>
    <n v="0.68083300000000002"/>
    <n v="23.999151000000001"/>
    <n v="0.635104"/>
    <n v="25.916863999999997"/>
    <n v="0.47625000000000001"/>
    <n v="11.90625"/>
    <n v="0.24066699999999999"/>
    <n v="4.03117225"/>
    <n v="888"/>
    <n v="4196"/>
    <n v="5084"/>
    <n v="1.9177129999999956"/>
  </r>
  <r>
    <n v="196"/>
    <d v="2011-07-15T00:00:00"/>
    <n v="3"/>
    <x v="2"/>
    <x v="0"/>
    <x v="6"/>
    <n v="0"/>
    <x v="0"/>
    <x v="6"/>
    <n v="1"/>
    <x v="1"/>
    <n v="1"/>
    <x v="1"/>
    <n v="0.66333299999999995"/>
    <n v="23.176650999999996"/>
    <n v="0.62437100000000001"/>
    <n v="25.208486000000001"/>
    <n v="0.59125000000000005"/>
    <n v="14.781250000000002"/>
    <n v="0.182833"/>
    <n v="3.0624527499999998"/>
    <n v="1318"/>
    <n v="4220"/>
    <n v="5538"/>
    <n v="2.0318350000000045"/>
  </r>
  <r>
    <n v="197"/>
    <d v="2011-07-16T00:00:00"/>
    <n v="3"/>
    <x v="2"/>
    <x v="0"/>
    <x v="6"/>
    <n v="0"/>
    <x v="0"/>
    <x v="0"/>
    <n v="0"/>
    <x v="0"/>
    <n v="1"/>
    <x v="1"/>
    <n v="0.68666700000000003"/>
    <n v="24.273349000000003"/>
    <n v="0.63826300000000002"/>
    <n v="26.125357999999999"/>
    <n v="0.58499999999999996"/>
    <n v="14.625"/>
    <n v="0.208342"/>
    <n v="3.4897285"/>
    <n v="2418"/>
    <n v="3505"/>
    <n v="5923"/>
    <n v="1.8520089999999954"/>
  </r>
  <r>
    <n v="198"/>
    <d v="2011-07-17T00:00:00"/>
    <n v="3"/>
    <x v="2"/>
    <x v="0"/>
    <x v="6"/>
    <n v="0"/>
    <x v="0"/>
    <x v="1"/>
    <n v="0"/>
    <x v="0"/>
    <n v="1"/>
    <x v="1"/>
    <n v="0.719167"/>
    <n v="25.800848999999999"/>
    <n v="0.66983300000000001"/>
    <n v="28.208978000000002"/>
    <n v="0.60416700000000001"/>
    <n v="15.104175"/>
    <n v="0.245033"/>
    <n v="4.1043027500000004"/>
    <n v="2006"/>
    <n v="3296"/>
    <n v="5302"/>
    <n v="2.4081290000000024"/>
  </r>
  <r>
    <n v="199"/>
    <d v="2011-07-18T00:00:00"/>
    <n v="3"/>
    <x v="2"/>
    <x v="0"/>
    <x v="6"/>
    <n v="0"/>
    <x v="0"/>
    <x v="2"/>
    <n v="1"/>
    <x v="1"/>
    <n v="1"/>
    <x v="1"/>
    <n v="0.74666699999999997"/>
    <n v="27.093348999999996"/>
    <n v="0.70392500000000002"/>
    <n v="30.459050000000005"/>
    <n v="0.65125"/>
    <n v="16.28125"/>
    <n v="0.215804"/>
    <n v="3.6147169999999997"/>
    <n v="841"/>
    <n v="3617"/>
    <n v="4458"/>
    <n v="3.3657010000000085"/>
  </r>
  <r>
    <n v="200"/>
    <d v="2011-07-19T00:00:00"/>
    <n v="3"/>
    <x v="2"/>
    <x v="0"/>
    <x v="6"/>
    <n v="0"/>
    <x v="0"/>
    <x v="3"/>
    <n v="1"/>
    <x v="1"/>
    <n v="1"/>
    <x v="1"/>
    <n v="0.776667"/>
    <n v="28.503349"/>
    <n v="0.747479"/>
    <n v="33.333613999999997"/>
    <n v="0.65041700000000002"/>
    <n v="16.260425000000001"/>
    <n v="0.13059999999999999"/>
    <n v="2.1875499999999999"/>
    <n v="752"/>
    <n v="3789"/>
    <n v="4541"/>
    <n v="4.8302649999999971"/>
  </r>
  <r>
    <n v="201"/>
    <d v="2011-07-20T00:00:00"/>
    <n v="3"/>
    <x v="2"/>
    <x v="0"/>
    <x v="6"/>
    <n v="0"/>
    <x v="0"/>
    <x v="4"/>
    <n v="1"/>
    <x v="1"/>
    <n v="1"/>
    <x v="1"/>
    <n v="0.76833300000000004"/>
    <n v="28.111651000000002"/>
    <n v="0.74685000000000001"/>
    <n v="33.292099999999998"/>
    <n v="0.70708300000000002"/>
    <n v="17.677075000000002"/>
    <n v="0.113817"/>
    <n v="1.9064347500000001"/>
    <n v="644"/>
    <n v="3688"/>
    <n v="4332"/>
    <n v="5.1804489999999959"/>
  </r>
  <r>
    <n v="202"/>
    <d v="2011-07-21T00:00:00"/>
    <n v="3"/>
    <x v="2"/>
    <x v="0"/>
    <x v="6"/>
    <n v="0"/>
    <x v="0"/>
    <x v="5"/>
    <n v="1"/>
    <x v="1"/>
    <n v="2"/>
    <x v="0"/>
    <n v="0.81499999999999995"/>
    <n v="30.305"/>
    <n v="0.82637099999999997"/>
    <n v="38.540486000000001"/>
    <n v="0.69125000000000003"/>
    <n v="34.5625"/>
    <n v="0.222021"/>
    <n v="7.4377034999999996"/>
    <n v="632"/>
    <n v="3152"/>
    <n v="3784"/>
    <n v="8.2354860000000016"/>
  </r>
  <r>
    <n v="203"/>
    <d v="2011-07-22T00:00:00"/>
    <n v="3"/>
    <x v="2"/>
    <x v="0"/>
    <x v="6"/>
    <n v="0"/>
    <x v="0"/>
    <x v="6"/>
    <n v="1"/>
    <x v="1"/>
    <n v="1"/>
    <x v="1"/>
    <n v="0.848333"/>
    <n v="31.871651"/>
    <n v="0.84089599999999998"/>
    <n v="39.499136"/>
    <n v="0.58041699999999996"/>
    <n v="14.510425"/>
    <n v="0.1331"/>
    <n v="2.229425"/>
    <n v="562"/>
    <n v="2825"/>
    <n v="3387"/>
    <n v="7.6274850000000001"/>
  </r>
  <r>
    <n v="204"/>
    <d v="2011-07-23T00:00:00"/>
    <n v="3"/>
    <x v="2"/>
    <x v="0"/>
    <x v="6"/>
    <n v="0"/>
    <x v="0"/>
    <x v="0"/>
    <n v="0"/>
    <x v="0"/>
    <n v="1"/>
    <x v="1"/>
    <n v="0.84916700000000001"/>
    <n v="31.910848999999999"/>
    <n v="0.80428699999999997"/>
    <n v="37.082941999999996"/>
    <n v="0.5"/>
    <n v="12.5"/>
    <n v="0.131221"/>
    <n v="2.1979517500000001"/>
    <n v="987"/>
    <n v="2298"/>
    <n v="3285"/>
    <n v="5.1720929999999967"/>
  </r>
  <r>
    <n v="205"/>
    <d v="2011-07-24T00:00:00"/>
    <n v="3"/>
    <x v="2"/>
    <x v="0"/>
    <x v="6"/>
    <n v="0"/>
    <x v="0"/>
    <x v="1"/>
    <n v="0"/>
    <x v="0"/>
    <n v="1"/>
    <x v="1"/>
    <n v="0.83"/>
    <n v="31.009999999999998"/>
    <n v="0.79482900000000001"/>
    <n v="36.458714000000001"/>
    <n v="0.55083300000000002"/>
    <n v="13.770825"/>
    <n v="0.16917099999999999"/>
    <n v="2.8336142499999997"/>
    <n v="1050"/>
    <n v="2556"/>
    <n v="3606"/>
    <n v="5.4487140000000025"/>
  </r>
  <r>
    <n v="206"/>
    <d v="2011-07-25T00:00:00"/>
    <n v="3"/>
    <x v="2"/>
    <x v="0"/>
    <x v="6"/>
    <n v="0"/>
    <x v="0"/>
    <x v="2"/>
    <n v="1"/>
    <x v="1"/>
    <n v="1"/>
    <x v="1"/>
    <n v="0.74333300000000002"/>
    <n v="26.936650999999998"/>
    <n v="0.72095799999999999"/>
    <n v="31.583227999999998"/>
    <n v="0.75708299999999995"/>
    <n v="18.927074999999999"/>
    <n v="9.0808299999999995E-2"/>
    <n v="1.5210390249999999"/>
    <n v="568"/>
    <n v="3272"/>
    <n v="3840"/>
    <n v="4.6465770000000006"/>
  </r>
  <r>
    <n v="207"/>
    <d v="2011-07-26T00:00:00"/>
    <n v="3"/>
    <x v="2"/>
    <x v="0"/>
    <x v="6"/>
    <n v="0"/>
    <x v="0"/>
    <x v="3"/>
    <n v="1"/>
    <x v="1"/>
    <n v="1"/>
    <x v="1"/>
    <n v="0.77166699999999999"/>
    <n v="28.268349000000001"/>
    <n v="0.69697900000000002"/>
    <n v="30.000613999999999"/>
    <n v="0.54083300000000001"/>
    <n v="13.520825"/>
    <n v="0.20025799999999999"/>
    <n v="3.3543214999999997"/>
    <n v="750"/>
    <n v="3840"/>
    <n v="4590"/>
    <n v="1.7322649999999982"/>
  </r>
  <r>
    <n v="208"/>
    <d v="2011-07-27T00:00:00"/>
    <n v="3"/>
    <x v="2"/>
    <x v="0"/>
    <x v="6"/>
    <n v="0"/>
    <x v="0"/>
    <x v="4"/>
    <n v="1"/>
    <x v="1"/>
    <n v="1"/>
    <x v="1"/>
    <n v="0.77500000000000002"/>
    <n v="28.425000000000004"/>
    <n v="0.69066700000000003"/>
    <n v="29.584022000000004"/>
    <n v="0.40291700000000003"/>
    <n v="10.072925000000001"/>
    <n v="0.18346299999999999"/>
    <n v="3.0730052499999996"/>
    <n v="755"/>
    <n v="3901"/>
    <n v="4656"/>
    <n v="1.1590220000000002"/>
  </r>
  <r>
    <n v="209"/>
    <d v="2011-07-28T00:00:00"/>
    <n v="3"/>
    <x v="2"/>
    <x v="0"/>
    <x v="6"/>
    <n v="0"/>
    <x v="0"/>
    <x v="5"/>
    <n v="1"/>
    <x v="1"/>
    <n v="1"/>
    <x v="1"/>
    <n v="0.77916700000000005"/>
    <n v="28.620849"/>
    <n v="0.7399"/>
    <n v="32.833399999999997"/>
    <n v="0.58333299999999999"/>
    <n v="14.583325"/>
    <n v="0.178479"/>
    <n v="2.98952325"/>
    <n v="606"/>
    <n v="3784"/>
    <n v="4390"/>
    <n v="4.2125509999999977"/>
  </r>
  <r>
    <n v="210"/>
    <d v="2011-07-29T00:00:00"/>
    <n v="3"/>
    <x v="2"/>
    <x v="0"/>
    <x v="6"/>
    <n v="0"/>
    <x v="0"/>
    <x v="6"/>
    <n v="1"/>
    <x v="1"/>
    <n v="1"/>
    <x v="1"/>
    <n v="0.83833299999999999"/>
    <n v="31.401651000000001"/>
    <n v="0.78596699999999997"/>
    <n v="35.873821999999997"/>
    <n v="0.54249999999999998"/>
    <n v="13.5625"/>
    <n v="0.17413799999999999"/>
    <n v="2.9168114999999997"/>
    <n v="670"/>
    <n v="3176"/>
    <n v="3846"/>
    <n v="4.4721709999999959"/>
  </r>
  <r>
    <n v="211"/>
    <d v="2011-07-30T00:00:00"/>
    <n v="3"/>
    <x v="2"/>
    <x v="0"/>
    <x v="6"/>
    <n v="0"/>
    <x v="0"/>
    <x v="0"/>
    <n v="0"/>
    <x v="0"/>
    <n v="1"/>
    <x v="1"/>
    <n v="0.80416699999999997"/>
    <n v="29.795848999999997"/>
    <n v="0.72853699999999999"/>
    <n v="32.083441999999998"/>
    <n v="0.465833"/>
    <n v="11.645825"/>
    <n v="0.16853699999999999"/>
    <n v="2.8229947499999999"/>
    <n v="1559"/>
    <n v="2916"/>
    <n v="4475"/>
    <n v="2.2875930000000011"/>
  </r>
  <r>
    <n v="212"/>
    <d v="2011-07-31T00:00:00"/>
    <n v="3"/>
    <x v="2"/>
    <x v="0"/>
    <x v="6"/>
    <n v="0"/>
    <x v="0"/>
    <x v="1"/>
    <n v="0"/>
    <x v="0"/>
    <n v="1"/>
    <x v="1"/>
    <n v="0.80583300000000002"/>
    <n v="29.874150999999998"/>
    <n v="0.729796"/>
    <n v="32.166536000000001"/>
    <n v="0.48083300000000001"/>
    <n v="12.020825"/>
    <n v="0.16481299999999999"/>
    <n v="2.7606177499999998"/>
    <n v="1524"/>
    <n v="2778"/>
    <n v="4302"/>
    <n v="2.292385000000003"/>
  </r>
  <r>
    <n v="213"/>
    <d v="2011-08-01T00:00:00"/>
    <n v="3"/>
    <x v="2"/>
    <x v="0"/>
    <x v="7"/>
    <n v="0"/>
    <x v="0"/>
    <x v="2"/>
    <n v="1"/>
    <x v="1"/>
    <n v="1"/>
    <x v="1"/>
    <n v="0.77166699999999999"/>
    <n v="28.268349000000001"/>
    <n v="0.70329200000000003"/>
    <n v="30.417272000000004"/>
    <n v="0.55083300000000002"/>
    <n v="13.770825"/>
    <n v="0.156717"/>
    <n v="2.6250097499999998"/>
    <n v="729"/>
    <n v="3537"/>
    <n v="4266"/>
    <n v="2.1489230000000035"/>
  </r>
  <r>
    <n v="214"/>
    <d v="2011-08-02T00:00:00"/>
    <n v="3"/>
    <x v="2"/>
    <x v="0"/>
    <x v="7"/>
    <n v="0"/>
    <x v="0"/>
    <x v="3"/>
    <n v="1"/>
    <x v="1"/>
    <n v="1"/>
    <x v="1"/>
    <n v="0.78333299999999995"/>
    <n v="28.816651"/>
    <n v="0.70707100000000001"/>
    <n v="30.666685999999999"/>
    <n v="0.49125000000000002"/>
    <n v="12.28125"/>
    <n v="0.20585000000000001"/>
    <n v="3.4479875"/>
    <n v="801"/>
    <n v="4044"/>
    <n v="4845"/>
    <n v="1.8500349999999983"/>
  </r>
  <r>
    <n v="215"/>
    <d v="2011-08-03T00:00:00"/>
    <n v="3"/>
    <x v="2"/>
    <x v="0"/>
    <x v="7"/>
    <n v="0"/>
    <x v="0"/>
    <x v="4"/>
    <n v="1"/>
    <x v="1"/>
    <n v="2"/>
    <x v="0"/>
    <n v="0.73166699999999996"/>
    <n v="26.388348999999998"/>
    <n v="0.67993700000000001"/>
    <n v="28.875841999999999"/>
    <n v="0.65749999999999997"/>
    <n v="32.875"/>
    <n v="0.13558300000000001"/>
    <n v="4.5420305000000001"/>
    <n v="467"/>
    <n v="3107"/>
    <n v="3574"/>
    <n v="2.4874930000000006"/>
  </r>
  <r>
    <n v="216"/>
    <d v="2011-08-04T00:00:00"/>
    <n v="3"/>
    <x v="2"/>
    <x v="0"/>
    <x v="7"/>
    <n v="0"/>
    <x v="0"/>
    <x v="5"/>
    <n v="1"/>
    <x v="1"/>
    <n v="2"/>
    <x v="0"/>
    <n v="0.71"/>
    <n v="25.369999999999997"/>
    <n v="0.66478800000000005"/>
    <n v="27.876008000000006"/>
    <n v="0.75749999999999995"/>
    <n v="37.875"/>
    <n v="0.19714999999999999"/>
    <n v="6.6045249999999998"/>
    <n v="799"/>
    <n v="3777"/>
    <n v="4576"/>
    <n v="2.5060080000000085"/>
  </r>
  <r>
    <n v="217"/>
    <d v="2011-08-05T00:00:00"/>
    <n v="3"/>
    <x v="2"/>
    <x v="0"/>
    <x v="7"/>
    <n v="0"/>
    <x v="0"/>
    <x v="6"/>
    <n v="1"/>
    <x v="1"/>
    <n v="1"/>
    <x v="1"/>
    <n v="0.71083300000000005"/>
    <n v="25.409151000000001"/>
    <n v="0.65656700000000001"/>
    <n v="27.333421999999999"/>
    <n v="0.63083299999999998"/>
    <n v="15.770824999999999"/>
    <n v="0.184696"/>
    <n v="3.093658"/>
    <n v="1023"/>
    <n v="3843"/>
    <n v="4866"/>
    <n v="1.9242709999999974"/>
  </r>
  <r>
    <n v="218"/>
    <d v="2011-08-06T00:00:00"/>
    <n v="3"/>
    <x v="2"/>
    <x v="0"/>
    <x v="7"/>
    <n v="0"/>
    <x v="0"/>
    <x v="0"/>
    <n v="0"/>
    <x v="0"/>
    <n v="2"/>
    <x v="0"/>
    <n v="0.71666700000000005"/>
    <n v="25.683349"/>
    <n v="0.67615400000000003"/>
    <n v="28.626164000000003"/>
    <n v="0.755"/>
    <n v="37.75"/>
    <n v="0.22825000000000001"/>
    <n v="7.6463749999999999"/>
    <n v="1521"/>
    <n v="2773"/>
    <n v="4294"/>
    <n v="2.9428150000000031"/>
  </r>
  <r>
    <n v="219"/>
    <d v="2011-08-07T00:00:00"/>
    <n v="3"/>
    <x v="2"/>
    <x v="0"/>
    <x v="7"/>
    <n v="0"/>
    <x v="0"/>
    <x v="1"/>
    <n v="0"/>
    <x v="0"/>
    <n v="1"/>
    <x v="1"/>
    <n v="0.74250000000000005"/>
    <n v="26.897500000000001"/>
    <n v="0.71529200000000004"/>
    <n v="31.209272000000006"/>
    <n v="0.75291699999999995"/>
    <n v="18.822924999999998"/>
    <n v="0.201487"/>
    <n v="3.3749072500000001"/>
    <n v="1298"/>
    <n v="2487"/>
    <n v="3785"/>
    <n v="4.3117720000000048"/>
  </r>
  <r>
    <n v="220"/>
    <d v="2011-08-08T00:00:00"/>
    <n v="3"/>
    <x v="2"/>
    <x v="0"/>
    <x v="7"/>
    <n v="0"/>
    <x v="0"/>
    <x v="2"/>
    <n v="1"/>
    <x v="1"/>
    <n v="1"/>
    <x v="1"/>
    <n v="0.76500000000000001"/>
    <n v="27.954999999999998"/>
    <n v="0.70328299999999999"/>
    <n v="30.416677999999997"/>
    <n v="0.59208300000000003"/>
    <n v="14.802075"/>
    <n v="0.19217500000000001"/>
    <n v="3.2189312500000002"/>
    <n v="846"/>
    <n v="3480"/>
    <n v="4326"/>
    <n v="2.4616779999999991"/>
  </r>
  <r>
    <n v="221"/>
    <d v="2011-08-09T00:00:00"/>
    <n v="3"/>
    <x v="2"/>
    <x v="0"/>
    <x v="7"/>
    <n v="0"/>
    <x v="0"/>
    <x v="3"/>
    <n v="1"/>
    <x v="1"/>
    <n v="1"/>
    <x v="1"/>
    <n v="0.77500000000000002"/>
    <n v="28.425000000000004"/>
    <n v="0.72412100000000001"/>
    <n v="31.791986000000001"/>
    <n v="0.57041699999999995"/>
    <n v="14.260424999999998"/>
    <n v="0.15112100000000001"/>
    <n v="2.53127675"/>
    <n v="907"/>
    <n v="3695"/>
    <n v="4602"/>
    <n v="3.3669859999999971"/>
  </r>
  <r>
    <n v="222"/>
    <d v="2011-08-10T00:00:00"/>
    <n v="3"/>
    <x v="2"/>
    <x v="0"/>
    <x v="7"/>
    <n v="0"/>
    <x v="0"/>
    <x v="4"/>
    <n v="1"/>
    <x v="1"/>
    <n v="1"/>
    <x v="1"/>
    <n v="0.76666699999999999"/>
    <n v="28.033349000000001"/>
    <n v="0.68498300000000001"/>
    <n v="29.208877999999999"/>
    <n v="0.42416700000000002"/>
    <n v="10.604175"/>
    <n v="0.20025799999999999"/>
    <n v="3.3543214999999997"/>
    <n v="884"/>
    <n v="3896"/>
    <n v="4780"/>
    <n v="1.1755289999999974"/>
  </r>
  <r>
    <n v="223"/>
    <d v="2011-08-11T00:00:00"/>
    <n v="3"/>
    <x v="2"/>
    <x v="0"/>
    <x v="7"/>
    <n v="0"/>
    <x v="0"/>
    <x v="5"/>
    <n v="1"/>
    <x v="1"/>
    <n v="1"/>
    <x v="1"/>
    <n v="0.71750000000000003"/>
    <n v="25.722500000000004"/>
    <n v="0.65152100000000002"/>
    <n v="27.000385999999999"/>
    <n v="0.42375000000000002"/>
    <n v="10.59375"/>
    <n v="0.164796"/>
    <n v="2.7603330000000001"/>
    <n v="812"/>
    <n v="3980"/>
    <n v="4792"/>
    <n v="1.2778859999999952"/>
  </r>
  <r>
    <n v="224"/>
    <d v="2011-08-12T00:00:00"/>
    <n v="3"/>
    <x v="2"/>
    <x v="0"/>
    <x v="7"/>
    <n v="0"/>
    <x v="0"/>
    <x v="6"/>
    <n v="1"/>
    <x v="1"/>
    <n v="1"/>
    <x v="1"/>
    <n v="0.70833299999999999"/>
    <n v="25.291651000000002"/>
    <n v="0.65404200000000001"/>
    <n v="27.166772000000002"/>
    <n v="0.41499999999999998"/>
    <n v="10.375"/>
    <n v="0.12562100000000001"/>
    <n v="2.1041517500000002"/>
    <n v="1051"/>
    <n v="3854"/>
    <n v="4905"/>
    <n v="1.875121"/>
  </r>
  <r>
    <n v="225"/>
    <d v="2011-08-13T00:00:00"/>
    <n v="3"/>
    <x v="2"/>
    <x v="0"/>
    <x v="7"/>
    <n v="0"/>
    <x v="0"/>
    <x v="0"/>
    <n v="0"/>
    <x v="0"/>
    <n v="2"/>
    <x v="0"/>
    <n v="0.68583300000000003"/>
    <n v="24.234151000000004"/>
    <n v="0.64585800000000004"/>
    <n v="26.626628000000004"/>
    <n v="0.72958299999999998"/>
    <n v="36.479149999999997"/>
    <n v="0.211454"/>
    <n v="7.0837089999999998"/>
    <n v="1504"/>
    <n v="2646"/>
    <n v="4150"/>
    <n v="2.3924769999999995"/>
  </r>
  <r>
    <n v="226"/>
    <d v="2011-08-14T00:00:00"/>
    <n v="3"/>
    <x v="2"/>
    <x v="0"/>
    <x v="7"/>
    <n v="0"/>
    <x v="0"/>
    <x v="1"/>
    <n v="0"/>
    <x v="0"/>
    <n v="2"/>
    <x v="0"/>
    <n v="0.67666700000000002"/>
    <n v="23.803349000000001"/>
    <n v="0.62438800000000005"/>
    <n v="25.209608000000003"/>
    <n v="0.8175"/>
    <n v="40.875"/>
    <n v="0.222633"/>
    <n v="7.4582055"/>
    <n v="1338"/>
    <n v="2482"/>
    <n v="3820"/>
    <n v="1.4062590000000021"/>
  </r>
  <r>
    <n v="227"/>
    <d v="2011-08-15T00:00:00"/>
    <n v="3"/>
    <x v="2"/>
    <x v="0"/>
    <x v="7"/>
    <n v="0"/>
    <x v="0"/>
    <x v="2"/>
    <n v="1"/>
    <x v="1"/>
    <n v="1"/>
    <x v="1"/>
    <n v="0.66583300000000001"/>
    <n v="23.294150999999999"/>
    <n v="0.61616700000000002"/>
    <n v="24.667022000000003"/>
    <n v="0.71208300000000002"/>
    <n v="17.802075000000002"/>
    <n v="0.208954"/>
    <n v="3.4999794999999998"/>
    <n v="775"/>
    <n v="3563"/>
    <n v="4338"/>
    <n v="1.3728710000000035"/>
  </r>
  <r>
    <n v="228"/>
    <d v="2011-08-16T00:00:00"/>
    <n v="3"/>
    <x v="2"/>
    <x v="0"/>
    <x v="7"/>
    <n v="0"/>
    <x v="0"/>
    <x v="3"/>
    <n v="1"/>
    <x v="1"/>
    <n v="1"/>
    <x v="1"/>
    <n v="0.70083300000000004"/>
    <n v="24.939151000000003"/>
    <n v="0.64583699999999999"/>
    <n v="26.625242"/>
    <n v="0.57833299999999999"/>
    <n v="14.458325"/>
    <n v="0.23632900000000001"/>
    <n v="3.9585107500000003"/>
    <n v="721"/>
    <n v="4004"/>
    <n v="4725"/>
    <n v="1.6860909999999976"/>
  </r>
  <r>
    <n v="229"/>
    <d v="2011-08-17T00:00:00"/>
    <n v="3"/>
    <x v="2"/>
    <x v="0"/>
    <x v="7"/>
    <n v="0"/>
    <x v="0"/>
    <x v="4"/>
    <n v="1"/>
    <x v="1"/>
    <n v="1"/>
    <x v="1"/>
    <n v="0.723333"/>
    <n v="25.996651"/>
    <n v="0.66667100000000001"/>
    <n v="28.000286000000003"/>
    <n v="0.57541699999999996"/>
    <n v="14.385425"/>
    <n v="0.14366699999999999"/>
    <n v="2.4064222499999999"/>
    <n v="668"/>
    <n v="4026"/>
    <n v="4694"/>
    <n v="2.0036350000000027"/>
  </r>
  <r>
    <n v="230"/>
    <d v="2011-08-18T00:00:00"/>
    <n v="3"/>
    <x v="2"/>
    <x v="0"/>
    <x v="7"/>
    <n v="0"/>
    <x v="0"/>
    <x v="5"/>
    <n v="1"/>
    <x v="1"/>
    <n v="1"/>
    <x v="1"/>
    <n v="0.71166700000000005"/>
    <n v="25.448349"/>
    <n v="0.66225800000000001"/>
    <n v="27.709028000000004"/>
    <n v="0.65458300000000003"/>
    <n v="16.364575000000002"/>
    <n v="0.233208"/>
    <n v="3.906234"/>
    <n v="639"/>
    <n v="3166"/>
    <n v="3805"/>
    <n v="2.2606790000000032"/>
  </r>
  <r>
    <n v="231"/>
    <d v="2011-08-19T00:00:00"/>
    <n v="3"/>
    <x v="2"/>
    <x v="0"/>
    <x v="7"/>
    <n v="0"/>
    <x v="0"/>
    <x v="6"/>
    <n v="1"/>
    <x v="1"/>
    <n v="2"/>
    <x v="0"/>
    <n v="0.68500000000000005"/>
    <n v="24.195"/>
    <n v="0.63322100000000003"/>
    <n v="25.792586"/>
    <n v="0.72291700000000003"/>
    <n v="36.145850000000003"/>
    <n v="0.13930799999999999"/>
    <n v="4.6668179999999992"/>
    <n v="797"/>
    <n v="3356"/>
    <n v="4153"/>
    <n v="1.5975859999999997"/>
  </r>
  <r>
    <n v="232"/>
    <d v="2011-08-20T00:00:00"/>
    <n v="3"/>
    <x v="2"/>
    <x v="0"/>
    <x v="7"/>
    <n v="0"/>
    <x v="0"/>
    <x v="0"/>
    <n v="0"/>
    <x v="0"/>
    <n v="1"/>
    <x v="1"/>
    <n v="0.69750000000000001"/>
    <n v="24.782499999999999"/>
    <n v="0.64899600000000002"/>
    <n v="26.833736000000002"/>
    <n v="0.67416699999999996"/>
    <n v="16.854174999999998"/>
    <n v="0.104467"/>
    <n v="1.74982225"/>
    <n v="1914"/>
    <n v="3277"/>
    <n v="5191"/>
    <n v="2.0512360000000029"/>
  </r>
  <r>
    <n v="233"/>
    <d v="2011-08-21T00:00:00"/>
    <n v="3"/>
    <x v="2"/>
    <x v="0"/>
    <x v="7"/>
    <n v="0"/>
    <x v="0"/>
    <x v="1"/>
    <n v="0"/>
    <x v="0"/>
    <n v="1"/>
    <x v="1"/>
    <n v="0.71083300000000005"/>
    <n v="25.409151000000001"/>
    <n v="0.67552500000000004"/>
    <n v="28.584650000000003"/>
    <n v="0.77"/>
    <n v="19.25"/>
    <n v="0.248754"/>
    <n v="4.1666295"/>
    <n v="1249"/>
    <n v="2624"/>
    <n v="3873"/>
    <n v="3.1754990000000021"/>
  </r>
  <r>
    <n v="234"/>
    <d v="2011-08-22T00:00:00"/>
    <n v="3"/>
    <x v="2"/>
    <x v="0"/>
    <x v="7"/>
    <n v="0"/>
    <x v="0"/>
    <x v="2"/>
    <n v="1"/>
    <x v="1"/>
    <n v="1"/>
    <x v="1"/>
    <n v="0.69166700000000003"/>
    <n v="24.508349000000003"/>
    <n v="0.63825399999999999"/>
    <n v="26.124763999999999"/>
    <n v="0.47"/>
    <n v="11.75"/>
    <n v="0.27675"/>
    <n v="4.6355624999999998"/>
    <n v="833"/>
    <n v="3925"/>
    <n v="4758"/>
    <n v="1.6164149999999964"/>
  </r>
  <r>
    <n v="235"/>
    <d v="2011-08-23T00:00:00"/>
    <n v="3"/>
    <x v="2"/>
    <x v="0"/>
    <x v="7"/>
    <n v="0"/>
    <x v="0"/>
    <x v="3"/>
    <n v="1"/>
    <x v="1"/>
    <n v="1"/>
    <x v="1"/>
    <n v="0.64083299999999999"/>
    <n v="22.119150999999999"/>
    <n v="0.60606700000000002"/>
    <n v="24.000422"/>
    <n v="0.45541700000000002"/>
    <n v="11.385425"/>
    <n v="0.146763"/>
    <n v="2.4582802500000001"/>
    <n v="1281"/>
    <n v="4614"/>
    <n v="5895"/>
    <n v="1.8812710000000017"/>
  </r>
  <r>
    <n v="236"/>
    <d v="2011-08-24T00:00:00"/>
    <n v="3"/>
    <x v="2"/>
    <x v="0"/>
    <x v="7"/>
    <n v="0"/>
    <x v="0"/>
    <x v="4"/>
    <n v="1"/>
    <x v="1"/>
    <n v="1"/>
    <x v="1"/>
    <n v="0.67333299999999996"/>
    <n v="23.646650999999999"/>
    <n v="0.63069200000000003"/>
    <n v="25.625672000000002"/>
    <n v="0.60499999999999998"/>
    <n v="15.125"/>
    <n v="0.253108"/>
    <n v="4.2395589999999999"/>
    <n v="949"/>
    <n v="4181"/>
    <n v="5130"/>
    <n v="1.979021000000003"/>
  </r>
  <r>
    <n v="237"/>
    <d v="2011-08-25T00:00:00"/>
    <n v="3"/>
    <x v="2"/>
    <x v="0"/>
    <x v="7"/>
    <n v="0"/>
    <x v="0"/>
    <x v="5"/>
    <n v="1"/>
    <x v="1"/>
    <n v="2"/>
    <x v="0"/>
    <n v="0.68416699999999997"/>
    <n v="24.155848999999996"/>
    <n v="0.64585400000000004"/>
    <n v="26.626364000000002"/>
    <n v="0.77166699999999999"/>
    <n v="38.583350000000003"/>
    <n v="0.21083299999999999"/>
    <n v="7.0629054999999994"/>
    <n v="435"/>
    <n v="3107"/>
    <n v="3542"/>
    <n v="2.470515000000006"/>
  </r>
  <r>
    <n v="238"/>
    <d v="2011-08-26T00:00:00"/>
    <n v="3"/>
    <x v="2"/>
    <x v="0"/>
    <x v="7"/>
    <n v="0"/>
    <x v="0"/>
    <x v="6"/>
    <n v="1"/>
    <x v="1"/>
    <n v="1"/>
    <x v="1"/>
    <n v="0.7"/>
    <n v="24.9"/>
    <n v="0.65973300000000001"/>
    <n v="27.542377999999999"/>
    <n v="0.76124999999999998"/>
    <n v="19.03125"/>
    <n v="8.3962499999999995E-2"/>
    <n v="1.4063718749999998"/>
    <n v="768"/>
    <n v="3893"/>
    <n v="4661"/>
    <n v="2.6423780000000008"/>
  </r>
  <r>
    <n v="239"/>
    <d v="2011-08-27T00:00:00"/>
    <n v="3"/>
    <x v="2"/>
    <x v="0"/>
    <x v="7"/>
    <n v="0"/>
    <x v="0"/>
    <x v="0"/>
    <n v="0"/>
    <x v="0"/>
    <n v="2"/>
    <x v="0"/>
    <n v="0.68"/>
    <n v="23.96"/>
    <n v="0.63555600000000001"/>
    <n v="25.946696000000003"/>
    <n v="0.85"/>
    <n v="42.5"/>
    <n v="0.37561699999999998"/>
    <n v="12.583169499999999"/>
    <n v="226"/>
    <n v="889"/>
    <n v="1115"/>
    <n v="1.986696000000002"/>
  </r>
  <r>
    <n v="240"/>
    <d v="2011-08-28T00:00:00"/>
    <n v="3"/>
    <x v="2"/>
    <x v="0"/>
    <x v="7"/>
    <n v="0"/>
    <x v="0"/>
    <x v="1"/>
    <n v="0"/>
    <x v="0"/>
    <n v="1"/>
    <x v="1"/>
    <n v="0.70705899999999999"/>
    <n v="25.231772999999997"/>
    <n v="0.64795899999999995"/>
    <n v="26.765293999999997"/>
    <n v="0.56176499999999996"/>
    <n v="14.044124999999999"/>
    <n v="0.30465900000000001"/>
    <n v="5.10303825"/>
    <n v="1415"/>
    <n v="2919"/>
    <n v="4334"/>
    <n v="1.5335210000000004"/>
  </r>
  <r>
    <n v="241"/>
    <d v="2011-08-29T00:00:00"/>
    <n v="3"/>
    <x v="2"/>
    <x v="0"/>
    <x v="7"/>
    <n v="0"/>
    <x v="0"/>
    <x v="2"/>
    <n v="1"/>
    <x v="1"/>
    <n v="1"/>
    <x v="1"/>
    <n v="0.63666699999999998"/>
    <n v="21.923348999999998"/>
    <n v="0.607958"/>
    <n v="24.125228"/>
    <n v="0.55458300000000005"/>
    <n v="13.864575000000002"/>
    <n v="0.15982499999999999"/>
    <n v="2.6770687500000001"/>
    <n v="729"/>
    <n v="3905"/>
    <n v="4634"/>
    <n v="2.2018790000000017"/>
  </r>
  <r>
    <n v="242"/>
    <d v="2011-08-30T00:00:00"/>
    <n v="3"/>
    <x v="2"/>
    <x v="0"/>
    <x v="7"/>
    <n v="0"/>
    <x v="0"/>
    <x v="3"/>
    <n v="1"/>
    <x v="1"/>
    <n v="1"/>
    <x v="1"/>
    <n v="0.63916700000000004"/>
    <n v="22.040849000000001"/>
    <n v="0.59470400000000001"/>
    <n v="23.250464000000001"/>
    <n v="0.54833299999999996"/>
    <n v="13.708324999999999"/>
    <n v="0.12500800000000001"/>
    <n v="2.0938840000000001"/>
    <n v="775"/>
    <n v="4429"/>
    <n v="5204"/>
    <n v="1.2096149999999994"/>
  </r>
  <r>
    <n v="243"/>
    <d v="2011-08-31T00:00:00"/>
    <n v="3"/>
    <x v="2"/>
    <x v="0"/>
    <x v="7"/>
    <n v="0"/>
    <x v="0"/>
    <x v="4"/>
    <n v="1"/>
    <x v="1"/>
    <n v="1"/>
    <x v="1"/>
    <n v="0.656667"/>
    <n v="22.863348999999999"/>
    <n v="0.61112100000000003"/>
    <n v="24.333986000000003"/>
    <n v="0.59791700000000003"/>
    <n v="14.947925000000001"/>
    <n v="8.3333299999999999E-2"/>
    <n v="1.3958327749999999"/>
    <n v="688"/>
    <n v="4370"/>
    <n v="5058"/>
    <n v="1.4706370000000035"/>
  </r>
  <r>
    <n v="244"/>
    <d v="2011-09-01T00:00:00"/>
    <n v="3"/>
    <x v="2"/>
    <x v="0"/>
    <x v="8"/>
    <n v="0"/>
    <x v="0"/>
    <x v="5"/>
    <n v="1"/>
    <x v="1"/>
    <n v="1"/>
    <x v="1"/>
    <n v="0.65500000000000003"/>
    <n v="22.785"/>
    <n v="0.61492100000000005"/>
    <n v="24.584786000000001"/>
    <n v="0.63916700000000004"/>
    <n v="15.979175000000001"/>
    <n v="0.14179600000000001"/>
    <n v="2.3750830000000001"/>
    <n v="783"/>
    <n v="4332"/>
    <n v="5115"/>
    <n v="1.799786000000001"/>
  </r>
  <r>
    <n v="245"/>
    <d v="2011-09-02T00:00:00"/>
    <n v="3"/>
    <x v="2"/>
    <x v="0"/>
    <x v="8"/>
    <n v="0"/>
    <x v="0"/>
    <x v="6"/>
    <n v="1"/>
    <x v="1"/>
    <n v="2"/>
    <x v="0"/>
    <n v="0.64333300000000004"/>
    <n v="22.236651000000002"/>
    <n v="0.60480800000000001"/>
    <n v="23.917327999999998"/>
    <n v="0.72708300000000003"/>
    <n v="36.354150000000004"/>
    <n v="0.139929"/>
    <n v="4.6876214999999997"/>
    <n v="875"/>
    <n v="3852"/>
    <n v="4727"/>
    <n v="1.6806769999999958"/>
  </r>
  <r>
    <n v="246"/>
    <d v="2011-09-03T00:00:00"/>
    <n v="3"/>
    <x v="2"/>
    <x v="0"/>
    <x v="8"/>
    <n v="0"/>
    <x v="0"/>
    <x v="0"/>
    <n v="0"/>
    <x v="0"/>
    <n v="1"/>
    <x v="1"/>
    <n v="0.66916699999999996"/>
    <n v="23.450848999999998"/>
    <n v="0.63321300000000003"/>
    <n v="25.792058000000004"/>
    <n v="0.71666700000000005"/>
    <n v="17.916675000000001"/>
    <n v="0.18532499999999999"/>
    <n v="3.1041937499999999"/>
    <n v="1935"/>
    <n v="2549"/>
    <n v="4484"/>
    <n v="2.3412090000000063"/>
  </r>
  <r>
    <n v="247"/>
    <d v="2011-09-04T00:00:00"/>
    <n v="3"/>
    <x v="2"/>
    <x v="0"/>
    <x v="8"/>
    <n v="0"/>
    <x v="0"/>
    <x v="1"/>
    <n v="0"/>
    <x v="0"/>
    <n v="1"/>
    <x v="1"/>
    <n v="0.70916699999999999"/>
    <n v="25.330849000000001"/>
    <n v="0.66542900000000005"/>
    <n v="27.918314000000002"/>
    <n v="0.74208300000000005"/>
    <n v="18.552075000000002"/>
    <n v="0.20646700000000001"/>
    <n v="3.4583222500000002"/>
    <n v="2521"/>
    <n v="2419"/>
    <n v="4940"/>
    <n v="2.5874650000000017"/>
  </r>
  <r>
    <n v="248"/>
    <d v="2011-09-05T00:00:00"/>
    <n v="3"/>
    <x v="2"/>
    <x v="0"/>
    <x v="8"/>
    <n v="1"/>
    <x v="1"/>
    <x v="2"/>
    <n v="0"/>
    <x v="0"/>
    <n v="2"/>
    <x v="0"/>
    <n v="0.67333299999999996"/>
    <n v="23.646650999999999"/>
    <n v="0.62564600000000004"/>
    <n v="25.292636000000002"/>
    <n v="0.79041700000000004"/>
    <n v="39.520850000000003"/>
    <n v="0.212696"/>
    <n v="7.1253159999999998"/>
    <n v="1236"/>
    <n v="2115"/>
    <n v="3351"/>
    <n v="1.6459850000000031"/>
  </r>
  <r>
    <n v="249"/>
    <d v="2011-09-06T00:00:00"/>
    <n v="3"/>
    <x v="2"/>
    <x v="0"/>
    <x v="8"/>
    <n v="0"/>
    <x v="0"/>
    <x v="3"/>
    <n v="1"/>
    <x v="1"/>
    <n v="3"/>
    <x v="2"/>
    <n v="0.54"/>
    <n v="17.380000000000003"/>
    <n v="0.51519999999999999"/>
    <n v="18.0032"/>
    <n v="0.886957"/>
    <n v="66.521775000000005"/>
    <n v="0.343943"/>
    <n v="17.28313575"/>
    <n v="204"/>
    <n v="2506"/>
    <n v="2710"/>
    <n v="0.62319999999999709"/>
  </r>
  <r>
    <n v="250"/>
    <d v="2011-09-07T00:00:00"/>
    <n v="3"/>
    <x v="2"/>
    <x v="0"/>
    <x v="8"/>
    <n v="0"/>
    <x v="0"/>
    <x v="4"/>
    <n v="1"/>
    <x v="1"/>
    <n v="3"/>
    <x v="2"/>
    <n v="0.59916700000000001"/>
    <n v="20.160848999999999"/>
    <n v="0.54422899999999996"/>
    <n v="19.919114"/>
    <n v="0.91708299999999998"/>
    <n v="68.781224999999992"/>
    <n v="9.7020800000000004E-2"/>
    <n v="4.8752952000000001"/>
    <n v="118"/>
    <n v="1878"/>
    <n v="1996"/>
    <n v="-0.24173499999999848"/>
  </r>
  <r>
    <n v="251"/>
    <d v="2011-09-08T00:00:00"/>
    <n v="3"/>
    <x v="2"/>
    <x v="0"/>
    <x v="8"/>
    <n v="0"/>
    <x v="0"/>
    <x v="5"/>
    <n v="1"/>
    <x v="1"/>
    <n v="3"/>
    <x v="2"/>
    <n v="0.63391299999999995"/>
    <n v="21.793910999999998"/>
    <n v="0.55536099999999999"/>
    <n v="20.653826000000002"/>
    <n v="0.93956499999999998"/>
    <n v="70.467375000000004"/>
    <n v="0.192748"/>
    <n v="9.6855869999999999"/>
    <n v="153"/>
    <n v="1689"/>
    <n v="1842"/>
    <n v="-1.1400849999999956"/>
  </r>
  <r>
    <n v="252"/>
    <d v="2011-09-09T00:00:00"/>
    <n v="3"/>
    <x v="2"/>
    <x v="0"/>
    <x v="8"/>
    <n v="0"/>
    <x v="0"/>
    <x v="6"/>
    <n v="1"/>
    <x v="1"/>
    <n v="2"/>
    <x v="0"/>
    <n v="0.65"/>
    <n v="22.55"/>
    <n v="0.57894599999999996"/>
    <n v="22.210435999999994"/>
    <n v="0.89791699999999997"/>
    <n v="44.895849999999996"/>
    <n v="0.124379"/>
    <n v="4.1666965000000005"/>
    <n v="417"/>
    <n v="3127"/>
    <n v="3544"/>
    <n v="-0.33956400000000642"/>
  </r>
  <r>
    <n v="253"/>
    <d v="2011-09-10T00:00:00"/>
    <n v="3"/>
    <x v="2"/>
    <x v="0"/>
    <x v="8"/>
    <n v="0"/>
    <x v="0"/>
    <x v="0"/>
    <n v="0"/>
    <x v="0"/>
    <n v="1"/>
    <x v="1"/>
    <n v="0.66"/>
    <n v="23.020000000000003"/>
    <n v="0.607962"/>
    <n v="24.125492000000001"/>
    <n v="0.75375000000000003"/>
    <n v="18.84375"/>
    <n v="0.15360799999999999"/>
    <n v="2.5729340000000001"/>
    <n v="1750"/>
    <n v="3595"/>
    <n v="5345"/>
    <n v="1.1054919999999981"/>
  </r>
  <r>
    <n v="254"/>
    <d v="2011-09-11T00:00:00"/>
    <n v="3"/>
    <x v="2"/>
    <x v="0"/>
    <x v="8"/>
    <n v="0"/>
    <x v="0"/>
    <x v="1"/>
    <n v="0"/>
    <x v="0"/>
    <n v="1"/>
    <x v="1"/>
    <n v="0.65333300000000005"/>
    <n v="22.706651000000001"/>
    <n v="0.60922900000000002"/>
    <n v="24.209114"/>
    <n v="0.71375"/>
    <n v="17.84375"/>
    <n v="0.115054"/>
    <n v="1.9271545000000001"/>
    <n v="1633"/>
    <n v="3413"/>
    <n v="5046"/>
    <n v="1.5024629999999988"/>
  </r>
  <r>
    <n v="255"/>
    <d v="2011-09-12T00:00:00"/>
    <n v="3"/>
    <x v="2"/>
    <x v="0"/>
    <x v="8"/>
    <n v="0"/>
    <x v="0"/>
    <x v="2"/>
    <n v="1"/>
    <x v="1"/>
    <n v="1"/>
    <x v="1"/>
    <n v="0.64434800000000003"/>
    <n v="22.284356000000002"/>
    <n v="0.60213000000000005"/>
    <n v="23.740580000000001"/>
    <n v="0.69217399999999996"/>
    <n v="17.304349999999999"/>
    <n v="8.8913000000000006E-2"/>
    <n v="1.4892927500000002"/>
    <n v="690"/>
    <n v="4023"/>
    <n v="4713"/>
    <n v="1.4562239999999989"/>
  </r>
  <r>
    <n v="256"/>
    <d v="2011-09-13T00:00:00"/>
    <n v="3"/>
    <x v="2"/>
    <x v="0"/>
    <x v="8"/>
    <n v="0"/>
    <x v="0"/>
    <x v="3"/>
    <n v="1"/>
    <x v="1"/>
    <n v="1"/>
    <x v="1"/>
    <n v="0.65083299999999999"/>
    <n v="22.589151000000001"/>
    <n v="0.60355400000000003"/>
    <n v="23.834564"/>
    <n v="0.71250000000000002"/>
    <n v="17.8125"/>
    <n v="0.14180400000000001"/>
    <n v="2.3752170000000001"/>
    <n v="701"/>
    <n v="4062"/>
    <n v="4763"/>
    <n v="1.2454129999999992"/>
  </r>
  <r>
    <n v="257"/>
    <d v="2011-09-14T00:00:00"/>
    <n v="3"/>
    <x v="2"/>
    <x v="0"/>
    <x v="8"/>
    <n v="0"/>
    <x v="0"/>
    <x v="4"/>
    <n v="1"/>
    <x v="1"/>
    <n v="1"/>
    <x v="1"/>
    <n v="0.67333299999999996"/>
    <n v="23.646650999999999"/>
    <n v="0.62690000000000001"/>
    <n v="25.375399999999999"/>
    <n v="0.69708300000000001"/>
    <n v="17.427074999999999"/>
    <n v="0.1673"/>
    <n v="2.8022749999999998"/>
    <n v="647"/>
    <n v="4138"/>
    <n v="4785"/>
    <n v="1.7287490000000005"/>
  </r>
  <r>
    <n v="258"/>
    <d v="2011-09-15T00:00:00"/>
    <n v="3"/>
    <x v="2"/>
    <x v="0"/>
    <x v="8"/>
    <n v="0"/>
    <x v="0"/>
    <x v="5"/>
    <n v="1"/>
    <x v="1"/>
    <n v="2"/>
    <x v="0"/>
    <n v="0.57750000000000001"/>
    <n v="19.142500000000002"/>
    <n v="0.55367100000000002"/>
    <n v="20.542286000000004"/>
    <n v="0.70916699999999999"/>
    <n v="35.458350000000003"/>
    <n v="0.271146"/>
    <n v="9.0833910000000007"/>
    <n v="428"/>
    <n v="3231"/>
    <n v="3659"/>
    <n v="1.3997860000000024"/>
  </r>
  <r>
    <n v="259"/>
    <d v="2011-09-16T00:00:00"/>
    <n v="3"/>
    <x v="2"/>
    <x v="0"/>
    <x v="8"/>
    <n v="0"/>
    <x v="0"/>
    <x v="6"/>
    <n v="1"/>
    <x v="1"/>
    <n v="2"/>
    <x v="0"/>
    <n v="0.469167"/>
    <n v="14.050848999999999"/>
    <n v="0.46147500000000002"/>
    <n v="14.457350000000002"/>
    <n v="0.59041699999999997"/>
    <n v="29.520849999999999"/>
    <n v="0.164183"/>
    <n v="5.5001305"/>
    <n v="742"/>
    <n v="4018"/>
    <n v="4760"/>
    <n v="0.40650100000000222"/>
  </r>
  <r>
    <n v="260"/>
    <d v="2011-09-17T00:00:00"/>
    <n v="3"/>
    <x v="2"/>
    <x v="0"/>
    <x v="8"/>
    <n v="0"/>
    <x v="0"/>
    <x v="0"/>
    <n v="0"/>
    <x v="0"/>
    <n v="2"/>
    <x v="0"/>
    <n v="0.49166700000000002"/>
    <n v="15.108349"/>
    <n v="0.47851199999999999"/>
    <n v="15.581792"/>
    <n v="0.718333"/>
    <n v="35.916649999999997"/>
    <n v="0.18967500000000001"/>
    <n v="6.3541125000000003"/>
    <n v="1434"/>
    <n v="3077"/>
    <n v="4511"/>
    <n v="0.47344299999999961"/>
  </r>
  <r>
    <n v="261"/>
    <d v="2011-09-18T00:00:00"/>
    <n v="3"/>
    <x v="2"/>
    <x v="0"/>
    <x v="8"/>
    <n v="0"/>
    <x v="0"/>
    <x v="1"/>
    <n v="0"/>
    <x v="0"/>
    <n v="1"/>
    <x v="1"/>
    <n v="0.50749999999999995"/>
    <n v="15.852499999999999"/>
    <n v="0.490537"/>
    <n v="16.375442"/>
    <n v="0.69499999999999995"/>
    <n v="17.375"/>
    <n v="0.178483"/>
    <n v="2.98959025"/>
    <n v="1353"/>
    <n v="2921"/>
    <n v="4274"/>
    <n v="0.52294200000000046"/>
  </r>
  <r>
    <n v="262"/>
    <d v="2011-09-19T00:00:00"/>
    <n v="3"/>
    <x v="2"/>
    <x v="0"/>
    <x v="8"/>
    <n v="0"/>
    <x v="0"/>
    <x v="2"/>
    <n v="1"/>
    <x v="1"/>
    <n v="2"/>
    <x v="0"/>
    <n v="0.54916699999999996"/>
    <n v="17.810848999999997"/>
    <n v="0.52967500000000001"/>
    <n v="18.958550000000002"/>
    <n v="0.69"/>
    <n v="34.5"/>
    <n v="0.15174199999999999"/>
    <n v="5.0833569999999995"/>
    <n v="691"/>
    <n v="3848"/>
    <n v="4539"/>
    <n v="1.147701000000005"/>
  </r>
  <r>
    <n v="263"/>
    <d v="2011-09-20T00:00:00"/>
    <n v="3"/>
    <x v="2"/>
    <x v="0"/>
    <x v="8"/>
    <n v="0"/>
    <x v="0"/>
    <x v="3"/>
    <n v="1"/>
    <x v="1"/>
    <n v="2"/>
    <x v="0"/>
    <n v="0.56166700000000003"/>
    <n v="18.398349"/>
    <n v="0.53221700000000005"/>
    <n v="19.126322000000002"/>
    <n v="0.88124999999999998"/>
    <n v="44.0625"/>
    <n v="0.13495399999999999"/>
    <n v="4.5209589999999995"/>
    <n v="438"/>
    <n v="3203"/>
    <n v="3641"/>
    <n v="0.7279730000000022"/>
  </r>
  <r>
    <n v="264"/>
    <d v="2011-09-21T00:00:00"/>
    <n v="3"/>
    <x v="2"/>
    <x v="0"/>
    <x v="8"/>
    <n v="0"/>
    <x v="0"/>
    <x v="4"/>
    <n v="1"/>
    <x v="1"/>
    <n v="2"/>
    <x v="0"/>
    <n v="0.59499999999999997"/>
    <n v="19.965"/>
    <n v="0.55053300000000005"/>
    <n v="20.335178000000006"/>
    <n v="0.9"/>
    <n v="45"/>
    <n v="9.6404199999999995E-2"/>
    <n v="3.2295406999999998"/>
    <n v="539"/>
    <n v="3813"/>
    <n v="4352"/>
    <n v="0.37017800000000634"/>
  </r>
  <r>
    <n v="265"/>
    <d v="2011-09-22T00:00:00"/>
    <n v="3"/>
    <x v="2"/>
    <x v="0"/>
    <x v="8"/>
    <n v="0"/>
    <x v="0"/>
    <x v="5"/>
    <n v="1"/>
    <x v="1"/>
    <n v="2"/>
    <x v="0"/>
    <n v="0.62833300000000003"/>
    <n v="21.531651"/>
    <n v="0.55496299999999998"/>
    <n v="20.627558000000001"/>
    <n v="0.90208299999999997"/>
    <n v="45.104149999999997"/>
    <n v="0.12812499999999999"/>
    <n v="4.2921874999999998"/>
    <n v="555"/>
    <n v="4240"/>
    <n v="4795"/>
    <n v="-0.90409299999999959"/>
  </r>
  <r>
    <n v="266"/>
    <d v="2011-09-23T00:00:00"/>
    <n v="4"/>
    <x v="3"/>
    <x v="0"/>
    <x v="8"/>
    <n v="0"/>
    <x v="0"/>
    <x v="6"/>
    <n v="1"/>
    <x v="1"/>
    <n v="2"/>
    <x v="0"/>
    <n v="0.60916700000000001"/>
    <n v="20.630849000000001"/>
    <n v="0.52212499999999995"/>
    <n v="18.460249999999995"/>
    <n v="0.97250000000000003"/>
    <n v="48.625"/>
    <n v="7.8366699999999997E-2"/>
    <n v="2.6252844500000001"/>
    <n v="258"/>
    <n v="2137"/>
    <n v="2395"/>
    <n v="-2.1705990000000064"/>
  </r>
  <r>
    <n v="267"/>
    <d v="2011-09-24T00:00:00"/>
    <n v="4"/>
    <x v="3"/>
    <x v="0"/>
    <x v="8"/>
    <n v="0"/>
    <x v="0"/>
    <x v="0"/>
    <n v="0"/>
    <x v="0"/>
    <n v="2"/>
    <x v="0"/>
    <n v="0.60666699999999996"/>
    <n v="20.513348999999998"/>
    <n v="0.56441200000000002"/>
    <n v="21.251192000000003"/>
    <n v="0.86250000000000004"/>
    <n v="43.125"/>
    <n v="7.8383300000000003E-2"/>
    <n v="2.6258405499999999"/>
    <n v="1776"/>
    <n v="3647"/>
    <n v="5423"/>
    <n v="0.73784300000000513"/>
  </r>
  <r>
    <n v="268"/>
    <d v="2011-09-25T00:00:00"/>
    <n v="4"/>
    <x v="3"/>
    <x v="0"/>
    <x v="8"/>
    <n v="0"/>
    <x v="0"/>
    <x v="1"/>
    <n v="0"/>
    <x v="0"/>
    <n v="2"/>
    <x v="0"/>
    <n v="0.63416700000000004"/>
    <n v="21.805849000000002"/>
    <n v="0.57263699999999995"/>
    <n v="21.794041999999997"/>
    <n v="0.84499999999999997"/>
    <n v="42.25"/>
    <n v="5.0379199999999999E-2"/>
    <n v="1.6877032000000001"/>
    <n v="1544"/>
    <n v="3466"/>
    <n v="5010"/>
    <n v="-1.1807000000004564E-2"/>
  </r>
  <r>
    <n v="269"/>
    <d v="2011-09-26T00:00:00"/>
    <n v="4"/>
    <x v="3"/>
    <x v="0"/>
    <x v="8"/>
    <n v="0"/>
    <x v="0"/>
    <x v="2"/>
    <n v="1"/>
    <x v="1"/>
    <n v="2"/>
    <x v="0"/>
    <n v="0.64916700000000005"/>
    <n v="22.510849000000004"/>
    <n v="0.58904199999999995"/>
    <n v="22.876771999999995"/>
    <n v="0.848333"/>
    <n v="42.416649999999997"/>
    <n v="0.11070000000000001"/>
    <n v="3.70845"/>
    <n v="684"/>
    <n v="3946"/>
    <n v="4630"/>
    <n v="0.36592299999999156"/>
  </r>
  <r>
    <n v="270"/>
    <d v="2011-09-27T00:00:00"/>
    <n v="4"/>
    <x v="3"/>
    <x v="0"/>
    <x v="8"/>
    <n v="0"/>
    <x v="0"/>
    <x v="3"/>
    <n v="1"/>
    <x v="1"/>
    <n v="2"/>
    <x v="0"/>
    <n v="0.63666699999999998"/>
    <n v="21.923348999999998"/>
    <n v="0.57452499999999995"/>
    <n v="21.91865"/>
    <n v="0.88541700000000001"/>
    <n v="44.270850000000003"/>
    <n v="0.118171"/>
    <n v="3.9587284999999999"/>
    <n v="477"/>
    <n v="3643"/>
    <n v="4120"/>
    <n v="-4.6989999999986765E-3"/>
  </r>
  <r>
    <n v="271"/>
    <d v="2011-09-28T00:00:00"/>
    <n v="4"/>
    <x v="3"/>
    <x v="0"/>
    <x v="8"/>
    <n v="0"/>
    <x v="0"/>
    <x v="4"/>
    <n v="1"/>
    <x v="1"/>
    <n v="2"/>
    <x v="0"/>
    <n v="0.63500000000000001"/>
    <n v="21.844999999999999"/>
    <n v="0.57515799999999995"/>
    <n v="21.960427999999993"/>
    <n v="0.84875"/>
    <n v="42.4375"/>
    <n v="0.14862900000000001"/>
    <n v="4.9790715000000008"/>
    <n v="480"/>
    <n v="3427"/>
    <n v="3907"/>
    <n v="0.11542799999999431"/>
  </r>
  <r>
    <n v="272"/>
    <d v="2011-09-29T00:00:00"/>
    <n v="4"/>
    <x v="3"/>
    <x v="0"/>
    <x v="8"/>
    <n v="0"/>
    <x v="0"/>
    <x v="5"/>
    <n v="1"/>
    <x v="1"/>
    <n v="1"/>
    <x v="1"/>
    <n v="0.61666699999999997"/>
    <n v="20.983348999999997"/>
    <n v="0.57451200000000002"/>
    <n v="21.917791999999999"/>
    <n v="0.69916699999999998"/>
    <n v="17.479174999999998"/>
    <n v="0.17288300000000001"/>
    <n v="2.8957902500000001"/>
    <n v="653"/>
    <n v="4186"/>
    <n v="4839"/>
    <n v="0.93444300000000169"/>
  </r>
  <r>
    <n v="273"/>
    <d v="2011-09-30T00:00:00"/>
    <n v="4"/>
    <x v="3"/>
    <x v="0"/>
    <x v="8"/>
    <n v="0"/>
    <x v="0"/>
    <x v="6"/>
    <n v="1"/>
    <x v="1"/>
    <n v="1"/>
    <x v="1"/>
    <n v="0.56416699999999997"/>
    <n v="18.515848999999999"/>
    <n v="0.54482900000000001"/>
    <n v="19.958714000000001"/>
    <n v="0.64749999999999996"/>
    <n v="16.1875"/>
    <n v="0.20647499999999999"/>
    <n v="3.4584562499999998"/>
    <n v="830"/>
    <n v="4372"/>
    <n v="5202"/>
    <n v="1.4428650000000012"/>
  </r>
  <r>
    <n v="274"/>
    <d v="2011-10-01T00:00:00"/>
    <n v="4"/>
    <x v="3"/>
    <x v="0"/>
    <x v="9"/>
    <n v="0"/>
    <x v="0"/>
    <x v="0"/>
    <n v="0"/>
    <x v="0"/>
    <n v="2"/>
    <x v="0"/>
    <n v="0.41"/>
    <n v="11.27"/>
    <n v="0.41286299999999998"/>
    <n v="11.248957999999998"/>
    <n v="0.75375000000000003"/>
    <n v="37.6875"/>
    <n v="0.292296"/>
    <n v="9.7919160000000005"/>
    <n v="480"/>
    <n v="1949"/>
    <n v="2429"/>
    <n v="-2.1042000000001337E-2"/>
  </r>
  <r>
    <n v="275"/>
    <d v="2011-10-02T00:00:00"/>
    <n v="4"/>
    <x v="3"/>
    <x v="0"/>
    <x v="9"/>
    <n v="0"/>
    <x v="0"/>
    <x v="1"/>
    <n v="0"/>
    <x v="0"/>
    <n v="2"/>
    <x v="0"/>
    <n v="0.35666700000000001"/>
    <n v="8.7633490000000016"/>
    <n v="0.34531699999999999"/>
    <n v="6.7909219999999983"/>
    <n v="0.79166700000000001"/>
    <n v="39.583350000000003"/>
    <n v="0.22201299999999999"/>
    <n v="7.4374354999999994"/>
    <n v="616"/>
    <n v="2302"/>
    <n v="2918"/>
    <n v="-1.9724270000000033"/>
  </r>
  <r>
    <n v="276"/>
    <d v="2011-10-03T00:00:00"/>
    <n v="4"/>
    <x v="3"/>
    <x v="0"/>
    <x v="9"/>
    <n v="0"/>
    <x v="0"/>
    <x v="2"/>
    <n v="1"/>
    <x v="1"/>
    <n v="2"/>
    <x v="0"/>
    <n v="0.38416699999999998"/>
    <n v="10.055848999999998"/>
    <n v="0.39204600000000001"/>
    <n v="9.8750360000000015"/>
    <n v="0.76083299999999998"/>
    <n v="38.041649999999997"/>
    <n v="8.3345799999999998E-2"/>
    <n v="2.7920843"/>
    <n v="330"/>
    <n v="3240"/>
    <n v="3570"/>
    <n v="-0.180812999999997"/>
  </r>
  <r>
    <n v="277"/>
    <d v="2011-10-04T00:00:00"/>
    <n v="4"/>
    <x v="3"/>
    <x v="0"/>
    <x v="9"/>
    <n v="0"/>
    <x v="0"/>
    <x v="3"/>
    <n v="1"/>
    <x v="1"/>
    <n v="1"/>
    <x v="1"/>
    <n v="0.48416700000000001"/>
    <n v="14.755849000000001"/>
    <n v="0.472858"/>
    <n v="15.208628000000001"/>
    <n v="0.71"/>
    <n v="17.75"/>
    <n v="0.20585400000000001"/>
    <n v="3.4480545"/>
    <n v="486"/>
    <n v="3970"/>
    <n v="4456"/>
    <n v="0.4527789999999996"/>
  </r>
  <r>
    <n v="278"/>
    <d v="2011-10-05T00:00:00"/>
    <n v="4"/>
    <x v="3"/>
    <x v="0"/>
    <x v="9"/>
    <n v="0"/>
    <x v="0"/>
    <x v="4"/>
    <n v="1"/>
    <x v="1"/>
    <n v="1"/>
    <x v="1"/>
    <n v="0.53833299999999995"/>
    <n v="17.301650999999996"/>
    <n v="0.527138"/>
    <n v="18.791108000000001"/>
    <n v="0.64791699999999997"/>
    <n v="16.197924999999998"/>
    <n v="0.17724999999999999"/>
    <n v="2.9689375"/>
    <n v="559"/>
    <n v="4267"/>
    <n v="4826"/>
    <n v="1.4894570000000051"/>
  </r>
  <r>
    <n v="279"/>
    <d v="2011-10-06T00:00:00"/>
    <n v="4"/>
    <x v="3"/>
    <x v="0"/>
    <x v="9"/>
    <n v="0"/>
    <x v="0"/>
    <x v="5"/>
    <n v="1"/>
    <x v="1"/>
    <n v="1"/>
    <x v="1"/>
    <n v="0.49416700000000002"/>
    <n v="15.225849"/>
    <n v="0.48042499999999999"/>
    <n v="15.70805"/>
    <n v="0.62083299999999997"/>
    <n v="15.520824999999999"/>
    <n v="0.13495399999999999"/>
    <n v="2.2604794999999998"/>
    <n v="639"/>
    <n v="4126"/>
    <n v="4765"/>
    <n v="0.48220099999999988"/>
  </r>
  <r>
    <n v="280"/>
    <d v="2011-10-07T00:00:00"/>
    <n v="4"/>
    <x v="3"/>
    <x v="0"/>
    <x v="9"/>
    <n v="0"/>
    <x v="0"/>
    <x v="6"/>
    <n v="1"/>
    <x v="1"/>
    <n v="1"/>
    <x v="1"/>
    <n v="0.51083299999999998"/>
    <n v="16.009150999999999"/>
    <n v="0.50440399999999996"/>
    <n v="17.290664"/>
    <n v="0.68416699999999997"/>
    <n v="17.104174999999998"/>
    <n v="2.23917E-2"/>
    <n v="0.37506097500000002"/>
    <n v="949"/>
    <n v="4036"/>
    <n v="4985"/>
    <n v="1.2815130000000003"/>
  </r>
  <r>
    <n v="281"/>
    <d v="2011-10-08T00:00:00"/>
    <n v="4"/>
    <x v="3"/>
    <x v="0"/>
    <x v="9"/>
    <n v="0"/>
    <x v="0"/>
    <x v="0"/>
    <n v="0"/>
    <x v="0"/>
    <n v="1"/>
    <x v="1"/>
    <n v="0.52166699999999999"/>
    <n v="16.518349000000001"/>
    <n v="0.51324199999999998"/>
    <n v="17.873971999999995"/>
    <n v="0.70125000000000004"/>
    <n v="17.53125"/>
    <n v="4.5404199999999999E-2"/>
    <n v="0.76052034999999996"/>
    <n v="2235"/>
    <n v="3174"/>
    <n v="5409"/>
    <n v="1.3556229999999942"/>
  </r>
  <r>
    <n v="282"/>
    <d v="2011-10-09T00:00:00"/>
    <n v="4"/>
    <x v="3"/>
    <x v="0"/>
    <x v="9"/>
    <n v="0"/>
    <x v="0"/>
    <x v="1"/>
    <n v="0"/>
    <x v="0"/>
    <n v="1"/>
    <x v="1"/>
    <n v="0.54083300000000001"/>
    <n v="17.419150999999999"/>
    <n v="0.52398299999999998"/>
    <n v="18.582878000000001"/>
    <n v="0.72750000000000004"/>
    <n v="18.1875"/>
    <n v="6.3450000000000006E-2"/>
    <n v="1.0627875000000002"/>
    <n v="2397"/>
    <n v="3114"/>
    <n v="5511"/>
    <n v="1.1637270000000015"/>
  </r>
  <r>
    <n v="283"/>
    <d v="2011-10-10T00:00:00"/>
    <n v="4"/>
    <x v="3"/>
    <x v="0"/>
    <x v="9"/>
    <n v="1"/>
    <x v="1"/>
    <x v="2"/>
    <n v="0"/>
    <x v="0"/>
    <n v="1"/>
    <x v="1"/>
    <n v="0.57083300000000003"/>
    <n v="18.829151000000003"/>
    <n v="0.54292499999999999"/>
    <n v="19.83305"/>
    <n v="0.73375000000000001"/>
    <n v="18.34375"/>
    <n v="4.23042E-2"/>
    <n v="0.70859534999999996"/>
    <n v="1514"/>
    <n v="3603"/>
    <n v="5117"/>
    <n v="1.003898999999997"/>
  </r>
  <r>
    <n v="284"/>
    <d v="2011-10-11T00:00:00"/>
    <n v="4"/>
    <x v="3"/>
    <x v="0"/>
    <x v="9"/>
    <n v="0"/>
    <x v="0"/>
    <x v="3"/>
    <n v="1"/>
    <x v="1"/>
    <n v="2"/>
    <x v="0"/>
    <n v="0.56666700000000003"/>
    <n v="18.633349000000003"/>
    <n v="0.54609600000000003"/>
    <n v="20.042335999999999"/>
    <n v="0.80874999999999997"/>
    <n v="40.4375"/>
    <n v="0.143042"/>
    <n v="4.7919070000000001"/>
    <n v="667"/>
    <n v="3896"/>
    <n v="4563"/>
    <n v="1.4089869999999962"/>
  </r>
  <r>
    <n v="285"/>
    <d v="2011-10-12T00:00:00"/>
    <n v="4"/>
    <x v="3"/>
    <x v="0"/>
    <x v="9"/>
    <n v="0"/>
    <x v="0"/>
    <x v="4"/>
    <n v="1"/>
    <x v="1"/>
    <n v="3"/>
    <x v="2"/>
    <n v="0.54333299999999995"/>
    <n v="17.536650999999999"/>
    <n v="0.51771699999999998"/>
    <n v="18.169322000000001"/>
    <n v="0.90625"/>
    <n v="67.96875"/>
    <n v="0.24815000000000001"/>
    <n v="12.469537500000001"/>
    <n v="217"/>
    <n v="2199"/>
    <n v="2416"/>
    <n v="0.63267100000000198"/>
  </r>
  <r>
    <n v="286"/>
    <d v="2011-10-13T00:00:00"/>
    <n v="4"/>
    <x v="3"/>
    <x v="0"/>
    <x v="9"/>
    <n v="0"/>
    <x v="0"/>
    <x v="5"/>
    <n v="1"/>
    <x v="1"/>
    <n v="2"/>
    <x v="0"/>
    <n v="0.589167"/>
    <n v="19.690849"/>
    <n v="0.55180399999999996"/>
    <n v="20.419063999999999"/>
    <n v="0.89666699999999999"/>
    <n v="44.833350000000003"/>
    <n v="0.141787"/>
    <n v="4.7498645000000002"/>
    <n v="290"/>
    <n v="2623"/>
    <n v="2913"/>
    <n v="0.72821499999999872"/>
  </r>
  <r>
    <n v="287"/>
    <d v="2011-10-14T00:00:00"/>
    <n v="4"/>
    <x v="3"/>
    <x v="0"/>
    <x v="9"/>
    <n v="0"/>
    <x v="0"/>
    <x v="6"/>
    <n v="1"/>
    <x v="1"/>
    <n v="2"/>
    <x v="0"/>
    <n v="0.55083300000000002"/>
    <n v="17.889151000000002"/>
    <n v="0.52967500000000001"/>
    <n v="18.958550000000002"/>
    <n v="0.71625000000000005"/>
    <n v="35.8125"/>
    <n v="0.223883"/>
    <n v="7.5000805000000001"/>
    <n v="529"/>
    <n v="3115"/>
    <n v="3644"/>
    <n v="1.0693990000000007"/>
  </r>
  <r>
    <n v="288"/>
    <d v="2011-10-15T00:00:00"/>
    <n v="4"/>
    <x v="3"/>
    <x v="0"/>
    <x v="9"/>
    <n v="0"/>
    <x v="0"/>
    <x v="0"/>
    <n v="0"/>
    <x v="0"/>
    <n v="1"/>
    <x v="1"/>
    <n v="0.50666699999999998"/>
    <n v="15.813348999999999"/>
    <n v="0.49872499999999997"/>
    <n v="16.915849999999999"/>
    <n v="0.48333300000000001"/>
    <n v="12.083325"/>
    <n v="0.25808300000000001"/>
    <n v="4.3228902500000004"/>
    <n v="1899"/>
    <n v="3318"/>
    <n v="5217"/>
    <n v="1.1025010000000002"/>
  </r>
  <r>
    <n v="289"/>
    <d v="2011-10-16T00:00:00"/>
    <n v="4"/>
    <x v="3"/>
    <x v="0"/>
    <x v="9"/>
    <n v="0"/>
    <x v="0"/>
    <x v="1"/>
    <n v="0"/>
    <x v="0"/>
    <n v="1"/>
    <x v="1"/>
    <n v="0.51166699999999998"/>
    <n v="16.048348999999998"/>
    <n v="0.50315399999999999"/>
    <n v="17.208163999999996"/>
    <n v="0.48666700000000002"/>
    <n v="12.166675"/>
    <n v="0.281717"/>
    <n v="4.7187597500000003"/>
    <n v="1748"/>
    <n v="3293"/>
    <n v="5041"/>
    <n v="1.1598149999999983"/>
  </r>
  <r>
    <n v="290"/>
    <d v="2011-10-17T00:00:00"/>
    <n v="4"/>
    <x v="3"/>
    <x v="0"/>
    <x v="9"/>
    <n v="0"/>
    <x v="0"/>
    <x v="2"/>
    <n v="1"/>
    <x v="1"/>
    <n v="1"/>
    <x v="1"/>
    <n v="0.53416699999999995"/>
    <n v="17.105848999999999"/>
    <n v="0.51072499999999998"/>
    <n v="17.707850000000001"/>
    <n v="0.57958299999999996"/>
    <n v="14.489574999999999"/>
    <n v="0.17537900000000001"/>
    <n v="2.9375982500000002"/>
    <n v="713"/>
    <n v="3857"/>
    <n v="4570"/>
    <n v="0.60200100000000134"/>
  </r>
  <r>
    <n v="291"/>
    <d v="2011-10-18T00:00:00"/>
    <n v="4"/>
    <x v="3"/>
    <x v="0"/>
    <x v="9"/>
    <n v="0"/>
    <x v="0"/>
    <x v="3"/>
    <n v="1"/>
    <x v="1"/>
    <n v="2"/>
    <x v="0"/>
    <n v="0.53249999999999997"/>
    <n v="17.0275"/>
    <n v="0.52272099999999999"/>
    <n v="18.499586000000001"/>
    <n v="0.70166700000000004"/>
    <n v="35.083350000000003"/>
    <n v="0.110087"/>
    <n v="3.6879145000000002"/>
    <n v="637"/>
    <n v="4111"/>
    <n v="4748"/>
    <n v="1.4720860000000009"/>
  </r>
  <r>
    <n v="292"/>
    <d v="2011-10-19T00:00:00"/>
    <n v="4"/>
    <x v="3"/>
    <x v="0"/>
    <x v="9"/>
    <n v="0"/>
    <x v="0"/>
    <x v="4"/>
    <n v="1"/>
    <x v="1"/>
    <n v="3"/>
    <x v="2"/>
    <n v="0.54173899999999997"/>
    <n v="17.461732999999999"/>
    <n v="0.51384799999999997"/>
    <n v="17.913967999999997"/>
    <n v="0.89521700000000004"/>
    <n v="67.141275000000007"/>
    <n v="0.243339"/>
    <n v="12.22778475"/>
    <n v="254"/>
    <n v="2170"/>
    <n v="2424"/>
    <n v="0.45223499999999817"/>
  </r>
  <r>
    <n v="293"/>
    <d v="2011-10-20T00:00:00"/>
    <n v="4"/>
    <x v="3"/>
    <x v="0"/>
    <x v="9"/>
    <n v="0"/>
    <x v="0"/>
    <x v="5"/>
    <n v="1"/>
    <x v="1"/>
    <n v="1"/>
    <x v="1"/>
    <n v="0.47583300000000001"/>
    <n v="14.364151"/>
    <n v="0.46652500000000002"/>
    <n v="14.790650000000003"/>
    <n v="0.63624999999999998"/>
    <n v="15.90625"/>
    <n v="0.42227500000000001"/>
    <n v="7.0731062500000004"/>
    <n v="471"/>
    <n v="3724"/>
    <n v="4195"/>
    <n v="0.42649900000000329"/>
  </r>
  <r>
    <n v="294"/>
    <d v="2011-10-21T00:00:00"/>
    <n v="4"/>
    <x v="3"/>
    <x v="0"/>
    <x v="9"/>
    <n v="0"/>
    <x v="0"/>
    <x v="6"/>
    <n v="1"/>
    <x v="1"/>
    <n v="1"/>
    <x v="1"/>
    <n v="0.42749999999999999"/>
    <n v="12.092500000000001"/>
    <n v="0.42359599999999997"/>
    <n v="11.957335999999998"/>
    <n v="0.57416699999999998"/>
    <n v="14.354175"/>
    <n v="0.22139600000000001"/>
    <n v="3.708383"/>
    <n v="676"/>
    <n v="3628"/>
    <n v="4304"/>
    <n v="-0.13516400000000317"/>
  </r>
  <r>
    <n v="295"/>
    <d v="2011-10-22T00:00:00"/>
    <n v="4"/>
    <x v="3"/>
    <x v="0"/>
    <x v="9"/>
    <n v="0"/>
    <x v="0"/>
    <x v="0"/>
    <n v="0"/>
    <x v="0"/>
    <n v="1"/>
    <x v="1"/>
    <n v="0.42249999999999999"/>
    <n v="11.857499999999998"/>
    <n v="0.42549199999999998"/>
    <n v="12.082471999999999"/>
    <n v="0.62916700000000003"/>
    <n v="15.729175000000001"/>
    <n v="9.2666700000000005E-2"/>
    <n v="1.552167225"/>
    <n v="1499"/>
    <n v="2809"/>
    <n v="4308"/>
    <n v="0.22497200000000106"/>
  </r>
  <r>
    <n v="296"/>
    <d v="2011-10-23T00:00:00"/>
    <n v="4"/>
    <x v="3"/>
    <x v="0"/>
    <x v="9"/>
    <n v="0"/>
    <x v="0"/>
    <x v="1"/>
    <n v="0"/>
    <x v="0"/>
    <n v="1"/>
    <x v="1"/>
    <n v="0.42166700000000001"/>
    <n v="11.818349000000001"/>
    <n v="0.42233300000000001"/>
    <n v="11.873978000000001"/>
    <n v="0.74124999999999996"/>
    <n v="18.53125"/>
    <n v="9.9512500000000004E-2"/>
    <n v="1.6668343750000001"/>
    <n v="1619"/>
    <n v="2762"/>
    <n v="4381"/>
    <n v="5.5628999999999706E-2"/>
  </r>
  <r>
    <n v="297"/>
    <d v="2011-10-24T00:00:00"/>
    <n v="4"/>
    <x v="3"/>
    <x v="0"/>
    <x v="9"/>
    <n v="0"/>
    <x v="0"/>
    <x v="2"/>
    <n v="1"/>
    <x v="1"/>
    <n v="1"/>
    <x v="1"/>
    <n v="0.46333299999999999"/>
    <n v="13.776651000000001"/>
    <n v="0.457067"/>
    <n v="14.166422000000001"/>
    <n v="0.77208299999999996"/>
    <n v="19.302074999999999"/>
    <n v="0.11879199999999999"/>
    <n v="1.9897659999999999"/>
    <n v="699"/>
    <n v="3488"/>
    <n v="4187"/>
    <n v="0.38977099999999965"/>
  </r>
  <r>
    <n v="298"/>
    <d v="2011-10-25T00:00:00"/>
    <n v="4"/>
    <x v="3"/>
    <x v="0"/>
    <x v="9"/>
    <n v="0"/>
    <x v="0"/>
    <x v="3"/>
    <n v="1"/>
    <x v="1"/>
    <n v="1"/>
    <x v="1"/>
    <n v="0.471667"/>
    <n v="14.168348999999999"/>
    <n v="0.46337499999999998"/>
    <n v="14.582749999999997"/>
    <n v="0.62291700000000005"/>
    <n v="15.572925000000001"/>
    <n v="0.166658"/>
    <n v="2.7915215"/>
    <n v="695"/>
    <n v="3992"/>
    <n v="4687"/>
    <n v="0.41440099999999802"/>
  </r>
  <r>
    <n v="299"/>
    <d v="2011-10-26T00:00:00"/>
    <n v="4"/>
    <x v="3"/>
    <x v="0"/>
    <x v="9"/>
    <n v="0"/>
    <x v="0"/>
    <x v="4"/>
    <n v="1"/>
    <x v="1"/>
    <n v="2"/>
    <x v="0"/>
    <n v="0.48416700000000001"/>
    <n v="14.755849000000001"/>
    <n v="0.47284599999999999"/>
    <n v="15.207836"/>
    <n v="0.72041699999999997"/>
    <n v="36.020849999999996"/>
    <n v="0.148642"/>
    <n v="4.9795069999999999"/>
    <n v="404"/>
    <n v="3490"/>
    <n v="3894"/>
    <n v="0.45198699999999903"/>
  </r>
  <r>
    <n v="300"/>
    <d v="2011-10-27T00:00:00"/>
    <n v="4"/>
    <x v="3"/>
    <x v="0"/>
    <x v="9"/>
    <n v="0"/>
    <x v="0"/>
    <x v="5"/>
    <n v="1"/>
    <x v="1"/>
    <n v="2"/>
    <x v="0"/>
    <n v="0.47"/>
    <n v="14.09"/>
    <n v="0.45704600000000001"/>
    <n v="14.165036000000001"/>
    <n v="0.812917"/>
    <n v="40.645850000000003"/>
    <n v="0.19776299999999999"/>
    <n v="6.6250605"/>
    <n v="240"/>
    <n v="2419"/>
    <n v="2659"/>
    <n v="7.5036000000000769E-2"/>
  </r>
  <r>
    <n v="301"/>
    <d v="2011-10-28T00:00:00"/>
    <n v="4"/>
    <x v="3"/>
    <x v="0"/>
    <x v="9"/>
    <n v="0"/>
    <x v="0"/>
    <x v="6"/>
    <n v="1"/>
    <x v="1"/>
    <n v="2"/>
    <x v="0"/>
    <n v="0.33083299999999999"/>
    <n v="7.5491510000000002"/>
    <n v="0.31881199999999998"/>
    <n v="5.0415919999999979"/>
    <n v="0.58583300000000005"/>
    <n v="29.291650000000004"/>
    <n v="0.22947899999999999"/>
    <n v="7.6875464999999998"/>
    <n v="456"/>
    <n v="3291"/>
    <n v="3747"/>
    <n v="-2.5075590000000023"/>
  </r>
  <r>
    <n v="302"/>
    <d v="2011-10-29T00:00:00"/>
    <n v="4"/>
    <x v="3"/>
    <x v="0"/>
    <x v="9"/>
    <n v="0"/>
    <x v="0"/>
    <x v="0"/>
    <n v="0"/>
    <x v="0"/>
    <n v="3"/>
    <x v="2"/>
    <n v="0.25416699999999998"/>
    <n v="3.9458489999999991"/>
    <n v="0.227913"/>
    <n v="-0.95774199999999965"/>
    <n v="0.88249999999999995"/>
    <n v="66.1875"/>
    <n v="0.35137099999999999"/>
    <n v="17.656392749999998"/>
    <n v="57"/>
    <n v="570"/>
    <n v="627"/>
    <n v="-4.9035909999999987"/>
  </r>
  <r>
    <n v="303"/>
    <d v="2011-10-30T00:00:00"/>
    <n v="4"/>
    <x v="3"/>
    <x v="0"/>
    <x v="9"/>
    <n v="0"/>
    <x v="0"/>
    <x v="1"/>
    <n v="0"/>
    <x v="0"/>
    <n v="1"/>
    <x v="1"/>
    <n v="0.31916699999999998"/>
    <n v="7.0008489999999988"/>
    <n v="0.32132899999999998"/>
    <n v="5.2077139999999993"/>
    <n v="0.62375000000000003"/>
    <n v="15.59375"/>
    <n v="0.176617"/>
    <n v="2.9583347500000001"/>
    <n v="885"/>
    <n v="2446"/>
    <n v="3331"/>
    <n v="-1.7931349999999995"/>
  </r>
  <r>
    <n v="304"/>
    <d v="2011-10-31T00:00:00"/>
    <n v="4"/>
    <x v="3"/>
    <x v="0"/>
    <x v="9"/>
    <n v="0"/>
    <x v="0"/>
    <x v="2"/>
    <n v="1"/>
    <x v="1"/>
    <n v="1"/>
    <x v="1"/>
    <n v="0.34"/>
    <n v="7.98"/>
    <n v="0.35606300000000002"/>
    <n v="7.5001580000000025"/>
    <n v="0.70333299999999999"/>
    <n v="17.583324999999999"/>
    <n v="0.10635"/>
    <n v="1.7813625"/>
    <n v="362"/>
    <n v="3307"/>
    <n v="3669"/>
    <n v="-0.47984199999999788"/>
  </r>
  <r>
    <n v="305"/>
    <d v="2011-11-01T00:00:00"/>
    <n v="4"/>
    <x v="3"/>
    <x v="0"/>
    <x v="10"/>
    <n v="0"/>
    <x v="0"/>
    <x v="3"/>
    <n v="1"/>
    <x v="1"/>
    <n v="1"/>
    <x v="1"/>
    <n v="0.40083299999999999"/>
    <n v="10.839151000000001"/>
    <n v="0.397088"/>
    <n v="10.207808"/>
    <n v="0.68374999999999997"/>
    <n v="17.09375"/>
    <n v="0.135571"/>
    <n v="2.2708142499999999"/>
    <n v="410"/>
    <n v="3658"/>
    <n v="4068"/>
    <n v="-0.6313430000000011"/>
  </r>
  <r>
    <n v="306"/>
    <d v="2011-11-02T00:00:00"/>
    <n v="4"/>
    <x v="3"/>
    <x v="0"/>
    <x v="10"/>
    <n v="0"/>
    <x v="0"/>
    <x v="4"/>
    <n v="1"/>
    <x v="1"/>
    <n v="1"/>
    <x v="1"/>
    <n v="0.3775"/>
    <n v="9.7424999999999997"/>
    <n v="0.39013300000000001"/>
    <n v="9.7487780000000015"/>
    <n v="0.71875"/>
    <n v="17.96875"/>
    <n v="8.2091700000000004E-2"/>
    <n v="1.3750359750000001"/>
    <n v="370"/>
    <n v="3816"/>
    <n v="4186"/>
    <n v="6.2780000000017822E-3"/>
  </r>
  <r>
    <n v="307"/>
    <d v="2011-11-03T00:00:00"/>
    <n v="4"/>
    <x v="3"/>
    <x v="0"/>
    <x v="10"/>
    <n v="0"/>
    <x v="0"/>
    <x v="5"/>
    <n v="1"/>
    <x v="1"/>
    <n v="1"/>
    <x v="1"/>
    <n v="0.408333"/>
    <n v="11.191651"/>
    <n v="0.40592099999999998"/>
    <n v="10.790785999999997"/>
    <n v="0.70208300000000001"/>
    <n v="17.552075000000002"/>
    <n v="0.13681699999999999"/>
    <n v="2.2916847499999999"/>
    <n v="318"/>
    <n v="3656"/>
    <n v="3974"/>
    <n v="-0.40086500000000314"/>
  </r>
  <r>
    <n v="308"/>
    <d v="2011-11-04T00:00:00"/>
    <n v="4"/>
    <x v="3"/>
    <x v="0"/>
    <x v="10"/>
    <n v="0"/>
    <x v="0"/>
    <x v="6"/>
    <n v="1"/>
    <x v="1"/>
    <n v="2"/>
    <x v="0"/>
    <n v="0.403333"/>
    <n v="10.956651000000001"/>
    <n v="0.40339199999999997"/>
    <n v="10.623871999999999"/>
    <n v="0.62250000000000005"/>
    <n v="31.125000000000004"/>
    <n v="0.27177899999999999"/>
    <n v="9.1045964999999995"/>
    <n v="470"/>
    <n v="3576"/>
    <n v="4046"/>
    <n v="-0.33277900000000216"/>
  </r>
  <r>
    <n v="309"/>
    <d v="2011-11-05T00:00:00"/>
    <n v="4"/>
    <x v="3"/>
    <x v="0"/>
    <x v="10"/>
    <n v="0"/>
    <x v="0"/>
    <x v="0"/>
    <n v="0"/>
    <x v="0"/>
    <n v="1"/>
    <x v="1"/>
    <n v="0.32666699999999999"/>
    <n v="7.3533489999999997"/>
    <n v="0.32385399999999998"/>
    <n v="5.3743639999999999"/>
    <n v="0.51916700000000005"/>
    <n v="12.979175000000001"/>
    <n v="0.18906200000000001"/>
    <n v="3.1667885"/>
    <n v="1156"/>
    <n v="2770"/>
    <n v="3926"/>
    <n v="-1.9789849999999998"/>
  </r>
  <r>
    <n v="310"/>
    <d v="2011-11-06T00:00:00"/>
    <n v="4"/>
    <x v="3"/>
    <x v="0"/>
    <x v="10"/>
    <n v="0"/>
    <x v="0"/>
    <x v="1"/>
    <n v="0"/>
    <x v="0"/>
    <n v="1"/>
    <x v="1"/>
    <n v="0.348333"/>
    <n v="8.371651"/>
    <n v="0.36235800000000001"/>
    <n v="7.9156280000000017"/>
    <n v="0.73458299999999999"/>
    <n v="18.364574999999999"/>
    <n v="9.2054200000000003E-2"/>
    <n v="1.5419078500000001"/>
    <n v="952"/>
    <n v="2697"/>
    <n v="3649"/>
    <n v="-0.45602299999999829"/>
  </r>
  <r>
    <n v="311"/>
    <d v="2011-11-07T00:00:00"/>
    <n v="4"/>
    <x v="3"/>
    <x v="0"/>
    <x v="10"/>
    <n v="0"/>
    <x v="0"/>
    <x v="2"/>
    <n v="1"/>
    <x v="1"/>
    <n v="1"/>
    <x v="1"/>
    <n v="0.39500000000000002"/>
    <n v="10.565000000000001"/>
    <n v="0.40087099999999998"/>
    <n v="10.457485999999999"/>
    <n v="0.75875000000000004"/>
    <n v="18.96875"/>
    <n v="5.7224999999999998E-2"/>
    <n v="0.95851874999999997"/>
    <n v="373"/>
    <n v="3662"/>
    <n v="4035"/>
    <n v="-0.10751400000000189"/>
  </r>
  <r>
    <n v="312"/>
    <d v="2011-11-08T00:00:00"/>
    <n v="4"/>
    <x v="3"/>
    <x v="0"/>
    <x v="10"/>
    <n v="0"/>
    <x v="0"/>
    <x v="3"/>
    <n v="1"/>
    <x v="1"/>
    <n v="1"/>
    <x v="1"/>
    <n v="0.408333"/>
    <n v="11.191651"/>
    <n v="0.412246"/>
    <n v="11.208235999999999"/>
    <n v="0.72166699999999995"/>
    <n v="18.041674999999998"/>
    <n v="6.9037500000000002E-2"/>
    <n v="1.156378125"/>
    <n v="376"/>
    <n v="3829"/>
    <n v="4205"/>
    <n v="1.6584999999999184E-2"/>
  </r>
  <r>
    <n v="313"/>
    <d v="2011-11-09T00:00:00"/>
    <n v="4"/>
    <x v="3"/>
    <x v="0"/>
    <x v="10"/>
    <n v="0"/>
    <x v="0"/>
    <x v="4"/>
    <n v="1"/>
    <x v="1"/>
    <n v="1"/>
    <x v="1"/>
    <n v="0.4"/>
    <n v="10.8"/>
    <n v="0.40907900000000003"/>
    <n v="10.999214000000002"/>
    <n v="0.75833300000000003"/>
    <n v="18.958325000000002"/>
    <n v="6.2195800000000002E-2"/>
    <n v="1.0417796500000001"/>
    <n v="305"/>
    <n v="3804"/>
    <n v="4109"/>
    <n v="0.19921400000000133"/>
  </r>
  <r>
    <n v="314"/>
    <d v="2011-11-10T00:00:00"/>
    <n v="4"/>
    <x v="3"/>
    <x v="0"/>
    <x v="10"/>
    <n v="0"/>
    <x v="0"/>
    <x v="5"/>
    <n v="1"/>
    <x v="1"/>
    <n v="2"/>
    <x v="0"/>
    <n v="0.38"/>
    <n v="9.86"/>
    <n v="0.37372100000000003"/>
    <n v="8.6655860000000011"/>
    <n v="0.81333299999999997"/>
    <n v="40.666649999999997"/>
    <n v="0.18906700000000001"/>
    <n v="6.3337445000000008"/>
    <n v="190"/>
    <n v="2743"/>
    <n v="2933"/>
    <n v="-1.1944139999999983"/>
  </r>
  <r>
    <n v="315"/>
    <d v="2011-11-11T00:00:00"/>
    <n v="4"/>
    <x v="3"/>
    <x v="0"/>
    <x v="10"/>
    <n v="1"/>
    <x v="1"/>
    <x v="6"/>
    <n v="0"/>
    <x v="0"/>
    <n v="1"/>
    <x v="1"/>
    <n v="0.32416699999999998"/>
    <n v="7.235849"/>
    <n v="0.30681700000000001"/>
    <n v="4.2499220000000015"/>
    <n v="0.44624999999999998"/>
    <n v="11.15625"/>
    <n v="0.31467499999999998"/>
    <n v="5.2708062499999997"/>
    <n v="440"/>
    <n v="2928"/>
    <n v="3368"/>
    <n v="-2.9859269999999984"/>
  </r>
  <r>
    <n v="316"/>
    <d v="2011-11-12T00:00:00"/>
    <n v="4"/>
    <x v="3"/>
    <x v="0"/>
    <x v="10"/>
    <n v="0"/>
    <x v="0"/>
    <x v="0"/>
    <n v="0"/>
    <x v="0"/>
    <n v="1"/>
    <x v="1"/>
    <n v="0.35666700000000001"/>
    <n v="8.7633490000000016"/>
    <n v="0.35794199999999998"/>
    <n v="7.624171999999998"/>
    <n v="0.55291699999999999"/>
    <n v="13.822925"/>
    <n v="0.212062"/>
    <n v="3.5520385000000001"/>
    <n v="1275"/>
    <n v="2792"/>
    <n v="4067"/>
    <n v="-1.1391770000000037"/>
  </r>
  <r>
    <n v="317"/>
    <d v="2011-11-13T00:00:00"/>
    <n v="4"/>
    <x v="3"/>
    <x v="0"/>
    <x v="10"/>
    <n v="0"/>
    <x v="0"/>
    <x v="1"/>
    <n v="0"/>
    <x v="0"/>
    <n v="1"/>
    <x v="1"/>
    <n v="0.44083299999999997"/>
    <n v="12.719151"/>
    <n v="0.43054999999999999"/>
    <n v="12.4163"/>
    <n v="0.45833299999999999"/>
    <n v="11.458325"/>
    <n v="0.281721"/>
    <n v="4.7188267499999998"/>
    <n v="1004"/>
    <n v="2713"/>
    <n v="3717"/>
    <n v="-0.30285100000000043"/>
  </r>
  <r>
    <n v="318"/>
    <d v="2011-11-14T00:00:00"/>
    <n v="4"/>
    <x v="3"/>
    <x v="0"/>
    <x v="10"/>
    <n v="0"/>
    <x v="0"/>
    <x v="2"/>
    <n v="1"/>
    <x v="1"/>
    <n v="1"/>
    <x v="1"/>
    <n v="0.53"/>
    <n v="16.91"/>
    <n v="0.52461199999999997"/>
    <n v="18.624392"/>
    <n v="0.58708300000000002"/>
    <n v="14.677075"/>
    <n v="0.30659599999999998"/>
    <n v="5.1354829999999998"/>
    <n v="595"/>
    <n v="3891"/>
    <n v="4486"/>
    <n v="1.7143920000000001"/>
  </r>
  <r>
    <n v="319"/>
    <d v="2011-11-15T00:00:00"/>
    <n v="4"/>
    <x v="3"/>
    <x v="0"/>
    <x v="10"/>
    <n v="0"/>
    <x v="0"/>
    <x v="3"/>
    <n v="1"/>
    <x v="1"/>
    <n v="2"/>
    <x v="0"/>
    <n v="0.53"/>
    <n v="16.91"/>
    <n v="0.507579"/>
    <n v="17.500214"/>
    <n v="0.68874999999999997"/>
    <n v="34.4375"/>
    <n v="0.199633"/>
    <n v="6.6877054999999999"/>
    <n v="449"/>
    <n v="3746"/>
    <n v="4195"/>
    <n v="0.59021399999999957"/>
  </r>
  <r>
    <n v="320"/>
    <d v="2011-11-16T00:00:00"/>
    <n v="4"/>
    <x v="3"/>
    <x v="0"/>
    <x v="10"/>
    <n v="0"/>
    <x v="0"/>
    <x v="4"/>
    <n v="1"/>
    <x v="1"/>
    <n v="3"/>
    <x v="2"/>
    <n v="0.45666699999999999"/>
    <n v="13.463349000000001"/>
    <n v="0.451988"/>
    <n v="13.831208"/>
    <n v="0.93"/>
    <n v="69.75"/>
    <n v="0.13682900000000001"/>
    <n v="6.8756572500000006"/>
    <n v="145"/>
    <n v="1672"/>
    <n v="1817"/>
    <n v="0.36785899999999927"/>
  </r>
  <r>
    <n v="321"/>
    <d v="2011-11-17T00:00:00"/>
    <n v="4"/>
    <x v="3"/>
    <x v="0"/>
    <x v="10"/>
    <n v="0"/>
    <x v="0"/>
    <x v="5"/>
    <n v="1"/>
    <x v="1"/>
    <n v="2"/>
    <x v="0"/>
    <n v="0.341667"/>
    <n v="8.0583489999999998"/>
    <n v="0.32322099999999998"/>
    <n v="5.3325859999999992"/>
    <n v="0.57583300000000004"/>
    <n v="28.791650000000001"/>
    <n v="0.30536200000000002"/>
    <n v="10.229627000000001"/>
    <n v="139"/>
    <n v="2914"/>
    <n v="3053"/>
    <n v="-2.7257630000000006"/>
  </r>
  <r>
    <n v="322"/>
    <d v="2011-11-18T00:00:00"/>
    <n v="4"/>
    <x v="3"/>
    <x v="0"/>
    <x v="10"/>
    <n v="0"/>
    <x v="0"/>
    <x v="6"/>
    <n v="1"/>
    <x v="1"/>
    <n v="1"/>
    <x v="1"/>
    <n v="0.27416699999999999"/>
    <n v="4.8858490000000003"/>
    <n v="0.27272099999999999"/>
    <n v="1.9995860000000008"/>
    <n v="0.41"/>
    <n v="10.25"/>
    <n v="0.16853299999999999"/>
    <n v="2.8229277499999998"/>
    <n v="245"/>
    <n v="3147"/>
    <n v="3392"/>
    <n v="-2.8862629999999996"/>
  </r>
  <r>
    <n v="323"/>
    <d v="2011-11-19T00:00:00"/>
    <n v="4"/>
    <x v="3"/>
    <x v="0"/>
    <x v="10"/>
    <n v="0"/>
    <x v="0"/>
    <x v="0"/>
    <n v="0"/>
    <x v="0"/>
    <n v="1"/>
    <x v="1"/>
    <n v="0.32916699999999999"/>
    <n v="7.4708489999999994"/>
    <n v="0.32448300000000002"/>
    <n v="5.4158780000000029"/>
    <n v="0.50208299999999995"/>
    <n v="12.552074999999999"/>
    <n v="0.224496"/>
    <n v="3.7603080000000002"/>
    <n v="943"/>
    <n v="2720"/>
    <n v="3663"/>
    <n v="-2.0549709999999966"/>
  </r>
  <r>
    <n v="324"/>
    <d v="2011-11-20T00:00:00"/>
    <n v="4"/>
    <x v="3"/>
    <x v="0"/>
    <x v="10"/>
    <n v="0"/>
    <x v="0"/>
    <x v="1"/>
    <n v="0"/>
    <x v="0"/>
    <n v="2"/>
    <x v="0"/>
    <n v="0.46333299999999999"/>
    <n v="13.776651000000001"/>
    <n v="0.45705800000000002"/>
    <n v="14.165828000000001"/>
    <n v="0.68458300000000005"/>
    <n v="34.229150000000004"/>
    <n v="0.18595"/>
    <n v="6.2293250000000002"/>
    <n v="787"/>
    <n v="2733"/>
    <n v="3520"/>
    <n v="0.38917700000000011"/>
  </r>
  <r>
    <n v="325"/>
    <d v="2011-11-21T00:00:00"/>
    <n v="4"/>
    <x v="3"/>
    <x v="0"/>
    <x v="10"/>
    <n v="0"/>
    <x v="0"/>
    <x v="2"/>
    <n v="1"/>
    <x v="1"/>
    <n v="3"/>
    <x v="2"/>
    <n v="0.44750000000000001"/>
    <n v="13.032499999999999"/>
    <n v="0.44506200000000001"/>
    <n v="13.374092000000001"/>
    <n v="0.91"/>
    <n v="68.25"/>
    <n v="0.13805400000000001"/>
    <n v="6.9372135000000004"/>
    <n v="220"/>
    <n v="2545"/>
    <n v="2765"/>
    <n v="0.34159200000000212"/>
  </r>
  <r>
    <n v="326"/>
    <d v="2011-11-22T00:00:00"/>
    <n v="4"/>
    <x v="3"/>
    <x v="0"/>
    <x v="10"/>
    <n v="0"/>
    <x v="0"/>
    <x v="3"/>
    <n v="1"/>
    <x v="1"/>
    <n v="3"/>
    <x v="2"/>
    <n v="0.41666700000000001"/>
    <n v="11.583349000000002"/>
    <n v="0.42169600000000002"/>
    <n v="11.831936000000002"/>
    <n v="0.96250000000000002"/>
    <n v="72.1875"/>
    <n v="0.11879199999999999"/>
    <n v="5.9692979999999993"/>
    <n v="69"/>
    <n v="1538"/>
    <n v="1607"/>
    <n v="0.24858700000000056"/>
  </r>
  <r>
    <n v="327"/>
    <d v="2011-11-23T00:00:00"/>
    <n v="4"/>
    <x v="3"/>
    <x v="0"/>
    <x v="10"/>
    <n v="0"/>
    <x v="0"/>
    <x v="4"/>
    <n v="1"/>
    <x v="1"/>
    <n v="2"/>
    <x v="0"/>
    <n v="0.44083299999999997"/>
    <n v="12.719151"/>
    <n v="0.430537"/>
    <n v="12.415441999999999"/>
    <n v="0.75791699999999995"/>
    <n v="37.895849999999996"/>
    <n v="0.33582499999999998"/>
    <n v="11.250137499999999"/>
    <n v="112"/>
    <n v="2454"/>
    <n v="2566"/>
    <n v="-0.30370900000000134"/>
  </r>
  <r>
    <n v="328"/>
    <d v="2011-11-24T00:00:00"/>
    <n v="4"/>
    <x v="3"/>
    <x v="0"/>
    <x v="10"/>
    <n v="1"/>
    <x v="1"/>
    <x v="5"/>
    <n v="0"/>
    <x v="0"/>
    <n v="1"/>
    <x v="1"/>
    <n v="0.37333300000000003"/>
    <n v="9.5466510000000007"/>
    <n v="0.372471"/>
    <n v="8.5830860000000015"/>
    <n v="0.54916699999999996"/>
    <n v="13.729175"/>
    <n v="0.16730400000000001"/>
    <n v="2.8023420000000003"/>
    <n v="560"/>
    <n v="935"/>
    <n v="1495"/>
    <n v="-0.96356499999999912"/>
  </r>
  <r>
    <n v="329"/>
    <d v="2011-11-25T00:00:00"/>
    <n v="4"/>
    <x v="3"/>
    <x v="0"/>
    <x v="10"/>
    <n v="0"/>
    <x v="0"/>
    <x v="6"/>
    <n v="1"/>
    <x v="1"/>
    <n v="1"/>
    <x v="1"/>
    <n v="0.375"/>
    <n v="9.625"/>
    <n v="0.38067099999999998"/>
    <n v="9.1242859999999979"/>
    <n v="0.64375000000000004"/>
    <n v="16.09375"/>
    <n v="9.8895800000000006E-2"/>
    <n v="1.65650465"/>
    <n v="1095"/>
    <n v="1697"/>
    <n v="2792"/>
    <n v="-0.5007140000000021"/>
  </r>
  <r>
    <n v="330"/>
    <d v="2011-11-26T00:00:00"/>
    <n v="4"/>
    <x v="3"/>
    <x v="0"/>
    <x v="10"/>
    <n v="0"/>
    <x v="0"/>
    <x v="0"/>
    <n v="0"/>
    <x v="0"/>
    <n v="1"/>
    <x v="1"/>
    <n v="0.37583299999999997"/>
    <n v="9.6641510000000004"/>
    <n v="0.38508700000000001"/>
    <n v="9.4157420000000016"/>
    <n v="0.68166700000000002"/>
    <n v="17.041675000000001"/>
    <n v="6.8420800000000004E-2"/>
    <n v="1.1460484"/>
    <n v="1249"/>
    <n v="1819"/>
    <n v="3068"/>
    <n v="-0.24840899999999877"/>
  </r>
  <r>
    <n v="331"/>
    <d v="2011-11-27T00:00:00"/>
    <n v="4"/>
    <x v="3"/>
    <x v="0"/>
    <x v="10"/>
    <n v="0"/>
    <x v="0"/>
    <x v="1"/>
    <n v="0"/>
    <x v="0"/>
    <n v="1"/>
    <x v="1"/>
    <n v="0.45916699999999999"/>
    <n v="13.580849000000001"/>
    <n v="0.45579999999999998"/>
    <n v="14.082799999999999"/>
    <n v="0.69833299999999998"/>
    <n v="17.458324999999999"/>
    <n v="0.208954"/>
    <n v="3.4999794999999998"/>
    <n v="810"/>
    <n v="2261"/>
    <n v="3071"/>
    <n v="0.50195099999999826"/>
  </r>
  <r>
    <n v="332"/>
    <d v="2011-11-28T00:00:00"/>
    <n v="4"/>
    <x v="3"/>
    <x v="0"/>
    <x v="10"/>
    <n v="0"/>
    <x v="0"/>
    <x v="2"/>
    <n v="1"/>
    <x v="1"/>
    <n v="1"/>
    <x v="1"/>
    <n v="0.50347799999999998"/>
    <n v="15.663466"/>
    <n v="0.490122"/>
    <n v="16.348052000000003"/>
    <n v="0.74304300000000001"/>
    <n v="18.576074999999999"/>
    <n v="0.142122"/>
    <n v="2.3805434999999999"/>
    <n v="253"/>
    <n v="3614"/>
    <n v="3867"/>
    <n v="0.68458600000000303"/>
  </r>
  <r>
    <n v="333"/>
    <d v="2011-11-29T00:00:00"/>
    <n v="4"/>
    <x v="3"/>
    <x v="0"/>
    <x v="10"/>
    <n v="0"/>
    <x v="0"/>
    <x v="3"/>
    <n v="1"/>
    <x v="1"/>
    <n v="2"/>
    <x v="0"/>
    <n v="0.45833299999999999"/>
    <n v="13.541650999999998"/>
    <n v="0.45137500000000003"/>
    <n v="13.790750000000003"/>
    <n v="0.83083300000000004"/>
    <n v="41.541650000000004"/>
    <n v="0.25809199999999999"/>
    <n v="8.6460819999999998"/>
    <n v="96"/>
    <n v="2818"/>
    <n v="2914"/>
    <n v="0.24909900000000462"/>
  </r>
  <r>
    <n v="334"/>
    <d v="2011-11-30T00:00:00"/>
    <n v="4"/>
    <x v="3"/>
    <x v="0"/>
    <x v="10"/>
    <n v="0"/>
    <x v="0"/>
    <x v="4"/>
    <n v="1"/>
    <x v="1"/>
    <n v="1"/>
    <x v="1"/>
    <n v="0.32500000000000001"/>
    <n v="7.2750000000000004"/>
    <n v="0.31122100000000003"/>
    <n v="4.5405860000000011"/>
    <n v="0.61333300000000002"/>
    <n v="15.333325"/>
    <n v="0.27115800000000001"/>
    <n v="4.5418965"/>
    <n v="188"/>
    <n v="3425"/>
    <n v="3613"/>
    <n v="-2.7344139999999992"/>
  </r>
  <r>
    <n v="335"/>
    <d v="2011-12-01T00:00:00"/>
    <n v="4"/>
    <x v="3"/>
    <x v="0"/>
    <x v="11"/>
    <n v="0"/>
    <x v="0"/>
    <x v="5"/>
    <n v="1"/>
    <x v="1"/>
    <n v="1"/>
    <x v="1"/>
    <n v="0.3125"/>
    <n v="6.6875"/>
    <n v="0.30555399999999999"/>
    <n v="4.166564000000001"/>
    <n v="0.52458300000000002"/>
    <n v="13.114575"/>
    <n v="0.22015799999999999"/>
    <n v="3.6876465"/>
    <n v="182"/>
    <n v="3545"/>
    <n v="3727"/>
    <n v="-2.520935999999999"/>
  </r>
  <r>
    <n v="336"/>
    <d v="2011-12-02T00:00:00"/>
    <n v="4"/>
    <x v="3"/>
    <x v="0"/>
    <x v="11"/>
    <n v="0"/>
    <x v="0"/>
    <x v="6"/>
    <n v="1"/>
    <x v="1"/>
    <n v="1"/>
    <x v="1"/>
    <n v="0.31416699999999997"/>
    <n v="6.7658489999999993"/>
    <n v="0.33143299999999998"/>
    <n v="5.8745779999999996"/>
    <n v="0.62583299999999997"/>
    <n v="15.645824999999999"/>
    <n v="0.100754"/>
    <n v="1.6876294999999999"/>
    <n v="268"/>
    <n v="3672"/>
    <n v="3940"/>
    <n v="-0.8912709999999997"/>
  </r>
  <r>
    <n v="337"/>
    <d v="2011-12-03T00:00:00"/>
    <n v="4"/>
    <x v="3"/>
    <x v="0"/>
    <x v="11"/>
    <n v="0"/>
    <x v="0"/>
    <x v="0"/>
    <n v="0"/>
    <x v="0"/>
    <n v="1"/>
    <x v="1"/>
    <n v="0.29916700000000002"/>
    <n v="6.060849000000001"/>
    <n v="0.31060399999999999"/>
    <n v="4.4998639999999988"/>
    <n v="0.61291700000000005"/>
    <n v="15.322925000000001"/>
    <n v="9.5783300000000002E-2"/>
    <n v="1.604370275"/>
    <n v="706"/>
    <n v="2908"/>
    <n v="3614"/>
    <n v="-1.5609850000000023"/>
  </r>
  <r>
    <n v="338"/>
    <d v="2011-12-04T00:00:00"/>
    <n v="4"/>
    <x v="3"/>
    <x v="0"/>
    <x v="11"/>
    <n v="0"/>
    <x v="0"/>
    <x v="1"/>
    <n v="0"/>
    <x v="0"/>
    <n v="1"/>
    <x v="1"/>
    <n v="0.33083299999999999"/>
    <n v="7.5491510000000002"/>
    <n v="0.34910000000000002"/>
    <n v="7.0406000000000013"/>
    <n v="0.77583299999999999"/>
    <n v="19.395824999999999"/>
    <n v="8.39583E-2"/>
    <n v="1.4063015249999999"/>
    <n v="634"/>
    <n v="2851"/>
    <n v="3485"/>
    <n v="-0.50855099999999887"/>
  </r>
  <r>
    <n v="339"/>
    <d v="2011-12-05T00:00:00"/>
    <n v="4"/>
    <x v="3"/>
    <x v="0"/>
    <x v="11"/>
    <n v="0"/>
    <x v="0"/>
    <x v="2"/>
    <n v="1"/>
    <x v="1"/>
    <n v="2"/>
    <x v="0"/>
    <n v="0.38583299999999998"/>
    <n v="10.134150999999999"/>
    <n v="0.39392500000000003"/>
    <n v="9.9990500000000004"/>
    <n v="0.82708300000000001"/>
    <n v="41.354150000000004"/>
    <n v="6.2208300000000001E-2"/>
    <n v="2.0839780500000002"/>
    <n v="233"/>
    <n v="3578"/>
    <n v="3811"/>
    <n v="-0.13510099999999881"/>
  </r>
  <r>
    <n v="340"/>
    <d v="2011-12-06T00:00:00"/>
    <n v="4"/>
    <x v="3"/>
    <x v="0"/>
    <x v="11"/>
    <n v="0"/>
    <x v="0"/>
    <x v="3"/>
    <n v="1"/>
    <x v="1"/>
    <n v="3"/>
    <x v="2"/>
    <n v="0.46250000000000002"/>
    <n v="13.737500000000001"/>
    <n v="0.45639999999999997"/>
    <n v="14.122399999999999"/>
    <n v="0.94958299999999995"/>
    <n v="71.218724999999992"/>
    <n v="0.23258300000000001"/>
    <n v="11.687295750000001"/>
    <n v="126"/>
    <n v="2468"/>
    <n v="2594"/>
    <n v="0.38489999999999824"/>
  </r>
  <r>
    <n v="341"/>
    <d v="2011-12-07T00:00:00"/>
    <n v="4"/>
    <x v="3"/>
    <x v="0"/>
    <x v="11"/>
    <n v="0"/>
    <x v="0"/>
    <x v="4"/>
    <n v="1"/>
    <x v="1"/>
    <n v="3"/>
    <x v="2"/>
    <n v="0.41"/>
    <n v="11.27"/>
    <n v="0.40024599999999999"/>
    <n v="10.416235999999998"/>
    <n v="0.97041699999999997"/>
    <n v="72.781274999999994"/>
    <n v="0.26617499999999999"/>
    <n v="13.375293749999999"/>
    <n v="50"/>
    <n v="655"/>
    <n v="705"/>
    <n v="-0.85376400000000174"/>
  </r>
  <r>
    <n v="342"/>
    <d v="2011-12-08T00:00:00"/>
    <n v="4"/>
    <x v="3"/>
    <x v="0"/>
    <x v="11"/>
    <n v="0"/>
    <x v="0"/>
    <x v="5"/>
    <n v="1"/>
    <x v="1"/>
    <n v="1"/>
    <x v="1"/>
    <n v="0.26583299999999999"/>
    <n v="4.4941509999999987"/>
    <n v="0.256938"/>
    <n v="0.95790799999999976"/>
    <n v="0.57999999999999996"/>
    <n v="14.499999999999998"/>
    <n v="0.24005799999999999"/>
    <n v="4.0209714999999999"/>
    <n v="150"/>
    <n v="3172"/>
    <n v="3322"/>
    <n v="-3.5362429999999989"/>
  </r>
  <r>
    <n v="343"/>
    <d v="2011-12-09T00:00:00"/>
    <n v="4"/>
    <x v="3"/>
    <x v="0"/>
    <x v="11"/>
    <n v="0"/>
    <x v="0"/>
    <x v="6"/>
    <n v="1"/>
    <x v="1"/>
    <n v="1"/>
    <x v="1"/>
    <n v="0.29083300000000001"/>
    <n v="5.6691510000000012"/>
    <n v="0.31754199999999999"/>
    <n v="4.9577719999999985"/>
    <n v="0.69583300000000003"/>
    <n v="17.395825000000002"/>
    <n v="8.2716700000000004E-2"/>
    <n v="1.3855047250000001"/>
    <n v="261"/>
    <n v="3359"/>
    <n v="3620"/>
    <n v="-0.71137900000000265"/>
  </r>
  <r>
    <n v="344"/>
    <d v="2011-12-10T00:00:00"/>
    <n v="4"/>
    <x v="3"/>
    <x v="0"/>
    <x v="11"/>
    <n v="0"/>
    <x v="0"/>
    <x v="0"/>
    <n v="0"/>
    <x v="0"/>
    <n v="1"/>
    <x v="1"/>
    <n v="0.27500000000000002"/>
    <n v="4.9250000000000007"/>
    <n v="0.26641199999999998"/>
    <n v="1.5831920000000004"/>
    <n v="0.50749999999999995"/>
    <n v="12.687499999999998"/>
    <n v="0.23322100000000001"/>
    <n v="3.90645175"/>
    <n v="502"/>
    <n v="2688"/>
    <n v="3190"/>
    <n v="-3.3418080000000003"/>
  </r>
  <r>
    <n v="345"/>
    <d v="2011-12-11T00:00:00"/>
    <n v="4"/>
    <x v="3"/>
    <x v="0"/>
    <x v="11"/>
    <n v="0"/>
    <x v="0"/>
    <x v="1"/>
    <n v="0"/>
    <x v="0"/>
    <n v="1"/>
    <x v="1"/>
    <n v="0.220833"/>
    <n v="2.3791510000000002"/>
    <n v="0.25315399999999999"/>
    <n v="0.70816400000000002"/>
    <n v="0.49"/>
    <n v="12.25"/>
    <n v="6.6541699999999995E-2"/>
    <n v="1.1145734749999998"/>
    <n v="377"/>
    <n v="2366"/>
    <n v="2743"/>
    <n v="-1.6709870000000002"/>
  </r>
  <r>
    <n v="346"/>
    <d v="2011-12-12T00:00:00"/>
    <n v="4"/>
    <x v="3"/>
    <x v="0"/>
    <x v="11"/>
    <n v="0"/>
    <x v="0"/>
    <x v="2"/>
    <n v="1"/>
    <x v="1"/>
    <n v="1"/>
    <x v="1"/>
    <n v="0.23833299999999999"/>
    <n v="3.201651"/>
    <n v="0.27019599999999999"/>
    <n v="1.8329360000000001"/>
    <n v="0.67083300000000001"/>
    <n v="16.770825000000002"/>
    <n v="6.3450000000000006E-2"/>
    <n v="1.0627875000000002"/>
    <n v="143"/>
    <n v="3167"/>
    <n v="3310"/>
    <n v="-1.3687149999999999"/>
  </r>
  <r>
    <n v="347"/>
    <d v="2011-12-13T00:00:00"/>
    <n v="4"/>
    <x v="3"/>
    <x v="0"/>
    <x v="11"/>
    <n v="0"/>
    <x v="0"/>
    <x v="3"/>
    <n v="1"/>
    <x v="1"/>
    <n v="1"/>
    <x v="1"/>
    <n v="0.28249999999999997"/>
    <n v="5.2774999999999981"/>
    <n v="0.30113800000000002"/>
    <n v="3.8751080000000009"/>
    <n v="0.59"/>
    <n v="14.75"/>
    <n v="0.14055000000000001"/>
    <n v="2.3542125"/>
    <n v="155"/>
    <n v="3368"/>
    <n v="3523"/>
    <n v="-1.4023919999999972"/>
  </r>
  <r>
    <n v="348"/>
    <d v="2011-12-14T00:00:00"/>
    <n v="4"/>
    <x v="3"/>
    <x v="0"/>
    <x v="11"/>
    <n v="0"/>
    <x v="0"/>
    <x v="4"/>
    <n v="1"/>
    <x v="1"/>
    <n v="2"/>
    <x v="0"/>
    <n v="0.3175"/>
    <n v="6.9224999999999994"/>
    <n v="0.338362"/>
    <n v="6.3318919999999999"/>
    <n v="0.66374999999999995"/>
    <n v="33.1875"/>
    <n v="6.09583E-2"/>
    <n v="2.0421030500000001"/>
    <n v="178"/>
    <n v="3562"/>
    <n v="3740"/>
    <n v="-0.59060799999999958"/>
  </r>
  <r>
    <n v="349"/>
    <d v="2011-12-15T00:00:00"/>
    <n v="4"/>
    <x v="3"/>
    <x v="0"/>
    <x v="11"/>
    <n v="0"/>
    <x v="0"/>
    <x v="5"/>
    <n v="1"/>
    <x v="1"/>
    <n v="2"/>
    <x v="0"/>
    <n v="0.42249999999999999"/>
    <n v="11.857499999999998"/>
    <n v="0.41223700000000002"/>
    <n v="11.207642"/>
    <n v="0.63416700000000004"/>
    <n v="31.708350000000003"/>
    <n v="0.268042"/>
    <n v="8.9794070000000001"/>
    <n v="181"/>
    <n v="3528"/>
    <n v="3709"/>
    <n v="-0.64985799999999827"/>
  </r>
  <r>
    <n v="350"/>
    <d v="2011-12-16T00:00:00"/>
    <n v="4"/>
    <x v="3"/>
    <x v="0"/>
    <x v="11"/>
    <n v="0"/>
    <x v="0"/>
    <x v="6"/>
    <n v="1"/>
    <x v="1"/>
    <n v="2"/>
    <x v="0"/>
    <n v="0.375"/>
    <n v="9.625"/>
    <n v="0.35982500000000001"/>
    <n v="7.7484500000000018"/>
    <n v="0.500417"/>
    <n v="25.020849999999999"/>
    <n v="0.260575"/>
    <n v="8.7292625000000008"/>
    <n v="178"/>
    <n v="3399"/>
    <n v="3577"/>
    <n v="-1.8765499999999982"/>
  </r>
  <r>
    <n v="351"/>
    <d v="2011-12-17T00:00:00"/>
    <n v="4"/>
    <x v="3"/>
    <x v="0"/>
    <x v="11"/>
    <n v="0"/>
    <x v="0"/>
    <x v="0"/>
    <n v="0"/>
    <x v="0"/>
    <n v="2"/>
    <x v="0"/>
    <n v="0.25833299999999998"/>
    <n v="4.1416509999999995"/>
    <n v="0.24937100000000001"/>
    <n v="0.45848600000000062"/>
    <n v="0.56083300000000003"/>
    <n v="28.041650000000001"/>
    <n v="0.24316699999999999"/>
    <n v="8.1460945000000002"/>
    <n v="275"/>
    <n v="2464"/>
    <n v="2739"/>
    <n v="-3.6831649999999989"/>
  </r>
  <r>
    <n v="352"/>
    <d v="2011-12-18T00:00:00"/>
    <n v="4"/>
    <x v="3"/>
    <x v="0"/>
    <x v="11"/>
    <n v="0"/>
    <x v="0"/>
    <x v="1"/>
    <n v="0"/>
    <x v="0"/>
    <n v="1"/>
    <x v="1"/>
    <n v="0.23833299999999999"/>
    <n v="3.201651"/>
    <n v="0.24557899999999999"/>
    <n v="0.20821399999999812"/>
    <n v="0.58625000000000005"/>
    <n v="14.656250000000002"/>
    <n v="0.16977900000000001"/>
    <n v="2.8437982500000003"/>
    <n v="220"/>
    <n v="2211"/>
    <n v="2431"/>
    <n v="-2.9934370000000019"/>
  </r>
  <r>
    <n v="353"/>
    <d v="2011-12-19T00:00:00"/>
    <n v="4"/>
    <x v="3"/>
    <x v="0"/>
    <x v="11"/>
    <n v="0"/>
    <x v="0"/>
    <x v="2"/>
    <n v="1"/>
    <x v="1"/>
    <n v="1"/>
    <x v="1"/>
    <n v="0.276667"/>
    <n v="5.003349"/>
    <n v="0.28093299999999999"/>
    <n v="2.5415779999999977"/>
    <n v="0.63749999999999996"/>
    <n v="15.937499999999998"/>
    <n v="0.17289599999999999"/>
    <n v="2.8960079999999997"/>
    <n v="260"/>
    <n v="3143"/>
    <n v="3403"/>
    <n v="-2.4617710000000024"/>
  </r>
  <r>
    <n v="354"/>
    <d v="2011-12-20T00:00:00"/>
    <n v="4"/>
    <x v="3"/>
    <x v="0"/>
    <x v="11"/>
    <n v="0"/>
    <x v="0"/>
    <x v="3"/>
    <n v="1"/>
    <x v="1"/>
    <n v="2"/>
    <x v="0"/>
    <n v="0.38583299999999998"/>
    <n v="10.134150999999999"/>
    <n v="0.39645399999999997"/>
    <n v="10.165963999999999"/>
    <n v="0.59541699999999997"/>
    <n v="29.770849999999999"/>
    <n v="6.1570800000000002E-2"/>
    <n v="2.0626218000000001"/>
    <n v="216"/>
    <n v="3534"/>
    <n v="3750"/>
    <n v="3.1812999999999647E-2"/>
  </r>
  <r>
    <n v="355"/>
    <d v="2011-12-21T00:00:00"/>
    <n v="1"/>
    <x v="0"/>
    <x v="0"/>
    <x v="11"/>
    <n v="0"/>
    <x v="0"/>
    <x v="4"/>
    <n v="1"/>
    <x v="1"/>
    <n v="2"/>
    <x v="0"/>
    <n v="0.42833300000000002"/>
    <n v="12.131651000000002"/>
    <n v="0.42801699999999998"/>
    <n v="12.249122"/>
    <n v="0.85833300000000001"/>
    <n v="42.916650000000004"/>
    <n v="0.22140000000000001"/>
    <n v="7.4169"/>
    <n v="107"/>
    <n v="2553"/>
    <n v="2660"/>
    <n v="0.11747099999999833"/>
  </r>
  <r>
    <n v="356"/>
    <d v="2011-12-22T00:00:00"/>
    <n v="1"/>
    <x v="0"/>
    <x v="0"/>
    <x v="11"/>
    <n v="0"/>
    <x v="0"/>
    <x v="5"/>
    <n v="1"/>
    <x v="1"/>
    <n v="2"/>
    <x v="0"/>
    <n v="0.42333300000000001"/>
    <n v="11.896651000000002"/>
    <n v="0.42612100000000003"/>
    <n v="12.123986000000002"/>
    <n v="0.75749999999999995"/>
    <n v="37.875"/>
    <n v="4.7274999999999998E-2"/>
    <n v="1.5837124999999999"/>
    <n v="227"/>
    <n v="2841"/>
    <n v="3068"/>
    <n v="0.22733500000000006"/>
  </r>
  <r>
    <n v="357"/>
    <d v="2011-12-23T00:00:00"/>
    <n v="1"/>
    <x v="0"/>
    <x v="0"/>
    <x v="11"/>
    <n v="0"/>
    <x v="0"/>
    <x v="6"/>
    <n v="1"/>
    <x v="1"/>
    <n v="1"/>
    <x v="1"/>
    <n v="0.37333300000000003"/>
    <n v="9.5466510000000007"/>
    <n v="0.37751299999999999"/>
    <n v="8.9158580000000001"/>
    <n v="0.68625000000000003"/>
    <n v="17.15625"/>
    <n v="0.27424599999999999"/>
    <n v="4.5936205000000001"/>
    <n v="163"/>
    <n v="2046"/>
    <n v="2209"/>
    <n v="-0.6307930000000006"/>
  </r>
  <r>
    <n v="358"/>
    <d v="2011-12-24T00:00:00"/>
    <n v="1"/>
    <x v="0"/>
    <x v="0"/>
    <x v="11"/>
    <n v="0"/>
    <x v="0"/>
    <x v="0"/>
    <n v="0"/>
    <x v="0"/>
    <n v="1"/>
    <x v="1"/>
    <n v="0.30249999999999999"/>
    <n v="6.2174999999999994"/>
    <n v="0.29924200000000001"/>
    <n v="3.7499719999999996"/>
    <n v="0.54249999999999998"/>
    <n v="13.5625"/>
    <n v="0.190304"/>
    <n v="3.187592"/>
    <n v="155"/>
    <n v="856"/>
    <n v="1011"/>
    <n v="-2.4675279999999997"/>
  </r>
  <r>
    <n v="359"/>
    <d v="2011-12-25T00:00:00"/>
    <n v="1"/>
    <x v="0"/>
    <x v="0"/>
    <x v="11"/>
    <n v="0"/>
    <x v="0"/>
    <x v="1"/>
    <n v="0"/>
    <x v="0"/>
    <n v="1"/>
    <x v="1"/>
    <n v="0.274783"/>
    <n v="4.9148010000000006"/>
    <n v="0.27996100000000002"/>
    <n v="2.4774260000000012"/>
    <n v="0.68130400000000002"/>
    <n v="17.032600000000002"/>
    <n v="0.15509100000000001"/>
    <n v="2.5977742500000001"/>
    <n v="303"/>
    <n v="451"/>
    <n v="754"/>
    <n v="-2.4373749999999994"/>
  </r>
  <r>
    <n v="360"/>
    <d v="2011-12-26T00:00:00"/>
    <n v="1"/>
    <x v="0"/>
    <x v="0"/>
    <x v="11"/>
    <n v="1"/>
    <x v="1"/>
    <x v="2"/>
    <n v="0"/>
    <x v="0"/>
    <n v="1"/>
    <x v="1"/>
    <n v="0.321739"/>
    <n v="7.121732999999999"/>
    <n v="0.31553500000000001"/>
    <n v="4.8253100000000018"/>
    <n v="0.50695699999999999"/>
    <n v="12.673925000000001"/>
    <n v="0.23946500000000001"/>
    <n v="4.01103875"/>
    <n v="430"/>
    <n v="887"/>
    <n v="1317"/>
    <n v="-2.2964229999999972"/>
  </r>
  <r>
    <n v="361"/>
    <d v="2011-12-27T00:00:00"/>
    <n v="1"/>
    <x v="0"/>
    <x v="0"/>
    <x v="11"/>
    <n v="0"/>
    <x v="0"/>
    <x v="3"/>
    <n v="1"/>
    <x v="1"/>
    <n v="2"/>
    <x v="0"/>
    <n v="0.32500000000000001"/>
    <n v="7.2750000000000004"/>
    <n v="0.32763300000000001"/>
    <n v="5.6237780000000015"/>
    <n v="0.76249999999999996"/>
    <n v="38.125"/>
    <n v="0.18845000000000001"/>
    <n v="6.3130750000000004"/>
    <n v="103"/>
    <n v="1059"/>
    <n v="1162"/>
    <n v="-1.6512219999999989"/>
  </r>
  <r>
    <n v="362"/>
    <d v="2011-12-28T00:00:00"/>
    <n v="1"/>
    <x v="0"/>
    <x v="0"/>
    <x v="11"/>
    <n v="0"/>
    <x v="0"/>
    <x v="4"/>
    <n v="1"/>
    <x v="1"/>
    <n v="1"/>
    <x v="1"/>
    <n v="0.29913000000000001"/>
    <n v="6.0591100000000004"/>
    <n v="0.279974"/>
    <n v="2.4782839999999986"/>
    <n v="0.50391300000000006"/>
    <n v="12.597825000000002"/>
    <n v="0.29396099999999997"/>
    <n v="4.9238467499999992"/>
    <n v="255"/>
    <n v="2047"/>
    <n v="2302"/>
    <n v="-3.5808260000000018"/>
  </r>
  <r>
    <n v="363"/>
    <d v="2011-12-29T00:00:00"/>
    <n v="1"/>
    <x v="0"/>
    <x v="0"/>
    <x v="11"/>
    <n v="0"/>
    <x v="0"/>
    <x v="5"/>
    <n v="1"/>
    <x v="1"/>
    <n v="1"/>
    <x v="1"/>
    <n v="0.248333"/>
    <n v="3.6716510000000007"/>
    <n v="0.26389200000000002"/>
    <n v="1.4168720000000015"/>
    <n v="0.57416699999999998"/>
    <n v="14.354175"/>
    <n v="0.119412"/>
    <n v="2.0001510000000002"/>
    <n v="254"/>
    <n v="2169"/>
    <n v="2423"/>
    <n v="-2.2547789999999992"/>
  </r>
  <r>
    <n v="364"/>
    <d v="2011-12-30T00:00:00"/>
    <n v="1"/>
    <x v="0"/>
    <x v="0"/>
    <x v="11"/>
    <n v="0"/>
    <x v="0"/>
    <x v="6"/>
    <n v="1"/>
    <x v="1"/>
    <n v="1"/>
    <x v="1"/>
    <n v="0.31166700000000003"/>
    <n v="6.6483490000000014"/>
    <n v="0.31881199999999998"/>
    <n v="5.0415919999999979"/>
    <n v="0.63666699999999998"/>
    <n v="15.916675"/>
    <n v="0.13433700000000001"/>
    <n v="2.25014475"/>
    <n v="491"/>
    <n v="2508"/>
    <n v="2999"/>
    <n v="-1.6067570000000035"/>
  </r>
  <r>
    <n v="365"/>
    <d v="2011-12-31T00:00:00"/>
    <n v="1"/>
    <x v="0"/>
    <x v="0"/>
    <x v="11"/>
    <n v="0"/>
    <x v="0"/>
    <x v="0"/>
    <n v="0"/>
    <x v="0"/>
    <n v="1"/>
    <x v="1"/>
    <n v="0.41"/>
    <n v="11.27"/>
    <n v="0.41412100000000002"/>
    <n v="11.331986000000001"/>
    <n v="0.61583299999999996"/>
    <n v="15.395824999999999"/>
    <n v="0.22015399999999999"/>
    <n v="3.6875795"/>
    <n v="665"/>
    <n v="1820"/>
    <n v="2485"/>
    <n v="6.1986000000000985E-2"/>
  </r>
  <r>
    <n v="366"/>
    <d v="2012-01-01T00:00:00"/>
    <n v="1"/>
    <x v="0"/>
    <x v="1"/>
    <x v="0"/>
    <n v="0"/>
    <x v="0"/>
    <x v="1"/>
    <n v="0"/>
    <x v="0"/>
    <n v="1"/>
    <x v="1"/>
    <n v="0.37"/>
    <n v="9.39"/>
    <n v="0.37562099999999998"/>
    <n v="8.7909860000000002"/>
    <n v="0.6925"/>
    <n v="17.3125"/>
    <n v="0.192167"/>
    <n v="3.2187972500000002"/>
    <n v="686"/>
    <n v="1608"/>
    <n v="2294"/>
    <n v="-0.59901400000000038"/>
  </r>
  <r>
    <n v="367"/>
    <d v="2012-01-02T00:00:00"/>
    <n v="1"/>
    <x v="0"/>
    <x v="1"/>
    <x v="0"/>
    <n v="1"/>
    <x v="1"/>
    <x v="2"/>
    <n v="0"/>
    <x v="0"/>
    <n v="1"/>
    <x v="1"/>
    <n v="0.27304299999999998"/>
    <n v="4.8330209999999987"/>
    <n v="0.25230399999999997"/>
    <n v="0.65206399999999931"/>
    <n v="0.38130399999999998"/>
    <n v="9.5325999999999986"/>
    <n v="0.32966499999999999"/>
    <n v="5.5218887499999996"/>
    <n v="244"/>
    <n v="1707"/>
    <n v="1951"/>
    <n v="-4.1809569999999994"/>
  </r>
  <r>
    <n v="368"/>
    <d v="2012-01-03T00:00:00"/>
    <n v="1"/>
    <x v="0"/>
    <x v="1"/>
    <x v="0"/>
    <n v="0"/>
    <x v="0"/>
    <x v="3"/>
    <n v="1"/>
    <x v="1"/>
    <n v="1"/>
    <x v="1"/>
    <n v="0.15"/>
    <n v="-0.95000000000000018"/>
    <n v="0.126275"/>
    <n v="-7.6658500000000007"/>
    <n v="0.44124999999999998"/>
    <n v="11.03125"/>
    <n v="0.36567100000000002"/>
    <n v="6.1249892500000005"/>
    <n v="89"/>
    <n v="2147"/>
    <n v="2236"/>
    <n v="-6.7158500000000005"/>
  </r>
  <r>
    <n v="369"/>
    <d v="2012-01-04T00:00:00"/>
    <n v="1"/>
    <x v="0"/>
    <x v="1"/>
    <x v="0"/>
    <n v="0"/>
    <x v="0"/>
    <x v="4"/>
    <n v="1"/>
    <x v="1"/>
    <n v="2"/>
    <x v="0"/>
    <n v="0.1075"/>
    <n v="-2.9474999999999998"/>
    <n v="0.119337"/>
    <n v="-8.1237580000000005"/>
    <n v="0.41458299999999998"/>
    <n v="20.729150000000001"/>
    <n v="0.1847"/>
    <n v="6.1874500000000001"/>
    <n v="95"/>
    <n v="2273"/>
    <n v="2368"/>
    <n v="-5.1762580000000007"/>
  </r>
  <r>
    <n v="370"/>
    <d v="2012-01-05T00:00:00"/>
    <n v="1"/>
    <x v="0"/>
    <x v="1"/>
    <x v="0"/>
    <n v="0"/>
    <x v="0"/>
    <x v="5"/>
    <n v="1"/>
    <x v="1"/>
    <n v="1"/>
    <x v="1"/>
    <n v="0.26583299999999999"/>
    <n v="4.4941509999999987"/>
    <n v="0.27841199999999999"/>
    <n v="2.3751919999999984"/>
    <n v="0.52416700000000005"/>
    <n v="13.104175000000001"/>
    <n v="0.12998699999999999"/>
    <n v="2.1772822499999998"/>
    <n v="140"/>
    <n v="3132"/>
    <n v="3272"/>
    <n v="-2.1189590000000003"/>
  </r>
  <r>
    <n v="371"/>
    <d v="2012-01-06T00:00:00"/>
    <n v="1"/>
    <x v="0"/>
    <x v="1"/>
    <x v="0"/>
    <n v="0"/>
    <x v="0"/>
    <x v="6"/>
    <n v="1"/>
    <x v="1"/>
    <n v="1"/>
    <x v="1"/>
    <n v="0.33416699999999999"/>
    <n v="7.7058489999999988"/>
    <n v="0.34026699999999999"/>
    <n v="6.4576220000000006"/>
    <n v="0.54208299999999998"/>
    <n v="13.552075"/>
    <n v="0.167908"/>
    <n v="2.812459"/>
    <n v="307"/>
    <n v="3791"/>
    <n v="4098"/>
    <n v="-1.2482269999999982"/>
  </r>
  <r>
    <n v="372"/>
    <d v="2012-01-07T00:00:00"/>
    <n v="1"/>
    <x v="0"/>
    <x v="1"/>
    <x v="0"/>
    <n v="0"/>
    <x v="0"/>
    <x v="0"/>
    <n v="0"/>
    <x v="0"/>
    <n v="1"/>
    <x v="1"/>
    <n v="0.39333299999999999"/>
    <n v="10.486650999999998"/>
    <n v="0.39077899999999999"/>
    <n v="9.7914139999999996"/>
    <n v="0.531667"/>
    <n v="13.291675"/>
    <n v="0.174758"/>
    <n v="2.9271965"/>
    <n v="1070"/>
    <n v="3451"/>
    <n v="4521"/>
    <n v="-0.69523699999999877"/>
  </r>
  <r>
    <n v="373"/>
    <d v="2012-01-08T00:00:00"/>
    <n v="1"/>
    <x v="0"/>
    <x v="1"/>
    <x v="0"/>
    <n v="0"/>
    <x v="0"/>
    <x v="1"/>
    <n v="0"/>
    <x v="0"/>
    <n v="1"/>
    <x v="1"/>
    <n v="0.33750000000000002"/>
    <n v="7.8625000000000007"/>
    <n v="0.340258"/>
    <n v="6.4570280000000011"/>
    <n v="0.46500000000000002"/>
    <n v="11.625"/>
    <n v="0.19154199999999999"/>
    <n v="3.2083284999999999"/>
    <n v="599"/>
    <n v="2826"/>
    <n v="3425"/>
    <n v="-1.4054719999999996"/>
  </r>
  <r>
    <n v="374"/>
    <d v="2012-01-09T00:00:00"/>
    <n v="1"/>
    <x v="0"/>
    <x v="1"/>
    <x v="0"/>
    <n v="0"/>
    <x v="0"/>
    <x v="2"/>
    <n v="1"/>
    <x v="1"/>
    <n v="2"/>
    <x v="0"/>
    <n v="0.22416700000000001"/>
    <n v="2.5358490000000007"/>
    <n v="0.247479"/>
    <n v="0.33361400000000074"/>
    <n v="0.70166700000000004"/>
    <n v="35.083350000000003"/>
    <n v="9.8900000000000002E-2"/>
    <n v="3.3131500000000003"/>
    <n v="106"/>
    <n v="2270"/>
    <n v="2376"/>
    <n v="-2.2022349999999999"/>
  </r>
  <r>
    <n v="375"/>
    <d v="2012-01-10T00:00:00"/>
    <n v="1"/>
    <x v="0"/>
    <x v="1"/>
    <x v="0"/>
    <n v="0"/>
    <x v="0"/>
    <x v="3"/>
    <n v="1"/>
    <x v="1"/>
    <n v="1"/>
    <x v="1"/>
    <n v="0.30869600000000003"/>
    <n v="6.5087120000000009"/>
    <n v="0.318826"/>
    <n v="5.0425159999999991"/>
    <n v="0.64652200000000004"/>
    <n v="16.163050000000002"/>
    <n v="0.187552"/>
    <n v="3.1414960000000001"/>
    <n v="173"/>
    <n v="3425"/>
    <n v="3598"/>
    <n v="-1.4661960000000018"/>
  </r>
  <r>
    <n v="376"/>
    <d v="2012-01-11T00:00:00"/>
    <n v="1"/>
    <x v="0"/>
    <x v="1"/>
    <x v="0"/>
    <n v="0"/>
    <x v="0"/>
    <x v="4"/>
    <n v="1"/>
    <x v="1"/>
    <n v="2"/>
    <x v="0"/>
    <n v="0.27416699999999999"/>
    <n v="4.8858490000000003"/>
    <n v="0.28282099999999999"/>
    <n v="2.6661859999999997"/>
    <n v="0.84750000000000003"/>
    <n v="42.375"/>
    <n v="0.131221"/>
    <n v="4.3959035000000002"/>
    <n v="92"/>
    <n v="2085"/>
    <n v="2177"/>
    <n v="-2.2196630000000006"/>
  </r>
  <r>
    <n v="377"/>
    <d v="2012-01-12T00:00:00"/>
    <n v="1"/>
    <x v="0"/>
    <x v="1"/>
    <x v="0"/>
    <n v="0"/>
    <x v="0"/>
    <x v="5"/>
    <n v="1"/>
    <x v="1"/>
    <n v="2"/>
    <x v="0"/>
    <n v="0.38250000000000001"/>
    <n v="9.9774999999999991"/>
    <n v="0.381938"/>
    <n v="9.2079079999999998"/>
    <n v="0.80291699999999999"/>
    <n v="40.145850000000003"/>
    <n v="0.18096699999999999"/>
    <n v="6.0623944999999999"/>
    <n v="269"/>
    <n v="3828"/>
    <n v="4097"/>
    <n v="-0.76959199999999939"/>
  </r>
  <r>
    <n v="378"/>
    <d v="2012-01-13T00:00:00"/>
    <n v="1"/>
    <x v="0"/>
    <x v="1"/>
    <x v="0"/>
    <n v="0"/>
    <x v="0"/>
    <x v="6"/>
    <n v="1"/>
    <x v="1"/>
    <n v="1"/>
    <x v="1"/>
    <n v="0.27416699999999999"/>
    <n v="4.8858490000000003"/>
    <n v="0.249362"/>
    <n v="0.45789200000000108"/>
    <n v="0.50749999999999995"/>
    <n v="12.687499999999998"/>
    <n v="0.378108"/>
    <n v="6.3333089999999999"/>
    <n v="174"/>
    <n v="3040"/>
    <n v="3214"/>
    <n v="-4.4279569999999993"/>
  </r>
  <r>
    <n v="379"/>
    <d v="2012-01-14T00:00:00"/>
    <n v="1"/>
    <x v="0"/>
    <x v="1"/>
    <x v="0"/>
    <n v="0"/>
    <x v="0"/>
    <x v="0"/>
    <n v="0"/>
    <x v="0"/>
    <n v="1"/>
    <x v="1"/>
    <n v="0.18"/>
    <n v="0.45999999999999908"/>
    <n v="0.183087"/>
    <n v="-3.9162579999999991"/>
    <n v="0.45750000000000002"/>
    <n v="11.4375"/>
    <n v="0.18718299999999999"/>
    <n v="3.1353152499999997"/>
    <n v="333"/>
    <n v="2160"/>
    <n v="2493"/>
    <n v="-4.3762579999999982"/>
  </r>
  <r>
    <n v="380"/>
    <d v="2012-01-15T00:00:00"/>
    <n v="1"/>
    <x v="0"/>
    <x v="1"/>
    <x v="0"/>
    <n v="0"/>
    <x v="0"/>
    <x v="1"/>
    <n v="0"/>
    <x v="0"/>
    <n v="1"/>
    <x v="1"/>
    <n v="0.16666700000000001"/>
    <n v="-0.16665099999999988"/>
    <n v="0.16162499999999999"/>
    <n v="-5.3327500000000008"/>
    <n v="0.41916700000000001"/>
    <n v="10.479175"/>
    <n v="0.25125799999999998"/>
    <n v="4.2085714999999997"/>
    <n v="284"/>
    <n v="2027"/>
    <n v="2311"/>
    <n v="-5.1660990000000009"/>
  </r>
  <r>
    <n v="381"/>
    <d v="2012-01-16T00:00:00"/>
    <n v="1"/>
    <x v="0"/>
    <x v="1"/>
    <x v="0"/>
    <n v="1"/>
    <x v="1"/>
    <x v="2"/>
    <n v="0"/>
    <x v="0"/>
    <n v="1"/>
    <x v="1"/>
    <n v="0.19"/>
    <n v="0.92999999999999972"/>
    <n v="0.190663"/>
    <n v="-3.4162420000000004"/>
    <n v="0.52249999999999996"/>
    <n v="13.0625"/>
    <n v="0.23135800000000001"/>
    <n v="3.8752465000000003"/>
    <n v="217"/>
    <n v="2081"/>
    <n v="2298"/>
    <n v="-4.3462420000000002"/>
  </r>
  <r>
    <n v="382"/>
    <d v="2012-01-17T00:00:00"/>
    <n v="1"/>
    <x v="0"/>
    <x v="1"/>
    <x v="0"/>
    <n v="0"/>
    <x v="0"/>
    <x v="3"/>
    <n v="1"/>
    <x v="1"/>
    <n v="2"/>
    <x v="0"/>
    <n v="0.37304300000000001"/>
    <n v="9.5330210000000015"/>
    <n v="0.36427799999999999"/>
    <n v="8.0423480000000005"/>
    <n v="0.71608700000000003"/>
    <n v="35.804349999999999"/>
    <n v="0.34913"/>
    <n v="11.695855"/>
    <n v="127"/>
    <n v="2808"/>
    <n v="2935"/>
    <n v="-1.490673000000001"/>
  </r>
  <r>
    <n v="383"/>
    <d v="2012-01-18T00:00:00"/>
    <n v="1"/>
    <x v="0"/>
    <x v="1"/>
    <x v="0"/>
    <n v="0"/>
    <x v="0"/>
    <x v="4"/>
    <n v="1"/>
    <x v="1"/>
    <n v="1"/>
    <x v="1"/>
    <n v="0.30333300000000002"/>
    <n v="6.2566510000000015"/>
    <n v="0.275254"/>
    <n v="2.1667640000000006"/>
    <n v="0.44333299999999998"/>
    <n v="11.083324999999999"/>
    <n v="0.41542899999999999"/>
    <n v="6.9584357499999996"/>
    <n v="109"/>
    <n v="3267"/>
    <n v="3376"/>
    <n v="-4.0898870000000009"/>
  </r>
  <r>
    <n v="384"/>
    <d v="2012-01-19T00:00:00"/>
    <n v="1"/>
    <x v="0"/>
    <x v="1"/>
    <x v="0"/>
    <n v="0"/>
    <x v="0"/>
    <x v="5"/>
    <n v="1"/>
    <x v="1"/>
    <n v="1"/>
    <x v="1"/>
    <n v="0.19"/>
    <n v="0.92999999999999972"/>
    <n v="0.19003800000000001"/>
    <n v="-3.4574919999999985"/>
    <n v="0.4975"/>
    <n v="12.4375"/>
    <n v="0.22015799999999999"/>
    <n v="3.6876465"/>
    <n v="130"/>
    <n v="3162"/>
    <n v="3292"/>
    <n v="-4.3874919999999982"/>
  </r>
  <r>
    <n v="385"/>
    <d v="2012-01-20T00:00:00"/>
    <n v="1"/>
    <x v="0"/>
    <x v="1"/>
    <x v="0"/>
    <n v="0"/>
    <x v="0"/>
    <x v="6"/>
    <n v="1"/>
    <x v="1"/>
    <n v="2"/>
    <x v="0"/>
    <n v="0.2175"/>
    <n v="2.2225000000000001"/>
    <n v="0.22095799999999999"/>
    <n v="-1.4167720000000017"/>
    <n v="0.45"/>
    <n v="22.5"/>
    <n v="0.20275000000000001"/>
    <n v="6.7921250000000004"/>
    <n v="115"/>
    <n v="3048"/>
    <n v="3163"/>
    <n v="-3.6392720000000018"/>
  </r>
  <r>
    <n v="386"/>
    <d v="2012-01-21T00:00:00"/>
    <n v="1"/>
    <x v="0"/>
    <x v="1"/>
    <x v="0"/>
    <n v="0"/>
    <x v="0"/>
    <x v="0"/>
    <n v="0"/>
    <x v="0"/>
    <n v="2"/>
    <x v="0"/>
    <n v="0.17333299999999999"/>
    <n v="0.14665099999999853"/>
    <n v="0.174875"/>
    <n v="-4.4582499999999996"/>
    <n v="0.83125000000000004"/>
    <n v="41.5625"/>
    <n v="0.22264200000000001"/>
    <n v="7.458507"/>
    <n v="67"/>
    <n v="1234"/>
    <n v="1301"/>
    <n v="-4.6049009999999981"/>
  </r>
  <r>
    <n v="387"/>
    <d v="2012-01-22T00:00:00"/>
    <n v="1"/>
    <x v="0"/>
    <x v="1"/>
    <x v="0"/>
    <n v="0"/>
    <x v="0"/>
    <x v="1"/>
    <n v="0"/>
    <x v="0"/>
    <n v="2"/>
    <x v="0"/>
    <n v="0.16250000000000001"/>
    <n v="-0.36249999999999982"/>
    <n v="0.16225000000000001"/>
    <n v="-5.2914999999999992"/>
    <n v="0.79625000000000001"/>
    <n v="39.8125"/>
    <n v="0.19963800000000001"/>
    <n v="6.6878730000000006"/>
    <n v="196"/>
    <n v="1781"/>
    <n v="1977"/>
    <n v="-4.9289999999999994"/>
  </r>
  <r>
    <n v="388"/>
    <d v="2012-01-23T00:00:00"/>
    <n v="1"/>
    <x v="0"/>
    <x v="1"/>
    <x v="0"/>
    <n v="0"/>
    <x v="0"/>
    <x v="2"/>
    <n v="1"/>
    <x v="1"/>
    <n v="2"/>
    <x v="0"/>
    <n v="0.218333"/>
    <n v="2.2616510000000005"/>
    <n v="0.243058"/>
    <n v="4.1827999999998866E-2"/>
    <n v="0.91125"/>
    <n v="45.5625"/>
    <n v="0.110708"/>
    <n v="3.7087180000000002"/>
    <n v="145"/>
    <n v="2287"/>
    <n v="2432"/>
    <n v="-2.2198230000000017"/>
  </r>
  <r>
    <n v="389"/>
    <d v="2012-01-24T00:00:00"/>
    <n v="1"/>
    <x v="0"/>
    <x v="1"/>
    <x v="0"/>
    <n v="0"/>
    <x v="0"/>
    <x v="3"/>
    <n v="1"/>
    <x v="1"/>
    <n v="1"/>
    <x v="1"/>
    <n v="0.34250000000000003"/>
    <n v="8.0975000000000001"/>
    <n v="0.34910799999999997"/>
    <n v="7.0411279999999969"/>
    <n v="0.83583300000000005"/>
    <n v="20.895825000000002"/>
    <n v="0.123767"/>
    <n v="2.07309725"/>
    <n v="439"/>
    <n v="3900"/>
    <n v="4339"/>
    <n v="-1.0563720000000032"/>
  </r>
  <r>
    <n v="390"/>
    <d v="2012-01-25T00:00:00"/>
    <n v="1"/>
    <x v="0"/>
    <x v="1"/>
    <x v="0"/>
    <n v="0"/>
    <x v="0"/>
    <x v="4"/>
    <n v="1"/>
    <x v="1"/>
    <n v="1"/>
    <x v="1"/>
    <n v="0.29416700000000001"/>
    <n v="5.8258489999999998"/>
    <n v="0.294821"/>
    <n v="3.4581860000000013"/>
    <n v="0.64375000000000004"/>
    <n v="16.09375"/>
    <n v="0.16107099999999999"/>
    <n v="2.6979392499999997"/>
    <n v="467"/>
    <n v="3803"/>
    <n v="4270"/>
    <n v="-2.3676629999999985"/>
  </r>
  <r>
    <n v="391"/>
    <d v="2012-01-26T00:00:00"/>
    <n v="1"/>
    <x v="0"/>
    <x v="1"/>
    <x v="0"/>
    <n v="0"/>
    <x v="0"/>
    <x v="5"/>
    <n v="1"/>
    <x v="1"/>
    <n v="2"/>
    <x v="0"/>
    <n v="0.341667"/>
    <n v="8.0583489999999998"/>
    <n v="0.35604999999999998"/>
    <n v="7.4992999999999981"/>
    <n v="0.76958300000000002"/>
    <n v="38.479150000000004"/>
    <n v="7.3395799999999997E-2"/>
    <n v="2.4587593000000001"/>
    <n v="244"/>
    <n v="3831"/>
    <n v="4075"/>
    <n v="-0.55904900000000168"/>
  </r>
  <r>
    <n v="392"/>
    <d v="2012-01-27T00:00:00"/>
    <n v="1"/>
    <x v="0"/>
    <x v="1"/>
    <x v="0"/>
    <n v="0"/>
    <x v="0"/>
    <x v="6"/>
    <n v="1"/>
    <x v="1"/>
    <n v="2"/>
    <x v="0"/>
    <n v="0.42499999999999999"/>
    <n v="11.974999999999998"/>
    <n v="0.415383"/>
    <n v="11.415278000000001"/>
    <n v="0.74124999999999996"/>
    <n v="37.0625"/>
    <n v="0.342667"/>
    <n v="11.4793445"/>
    <n v="269"/>
    <n v="3187"/>
    <n v="3456"/>
    <n v="-0.55972199999999717"/>
  </r>
  <r>
    <n v="393"/>
    <d v="2012-01-28T00:00:00"/>
    <n v="1"/>
    <x v="0"/>
    <x v="1"/>
    <x v="0"/>
    <n v="0"/>
    <x v="0"/>
    <x v="0"/>
    <n v="0"/>
    <x v="0"/>
    <n v="1"/>
    <x v="1"/>
    <n v="0.31583299999999997"/>
    <n v="6.8441509999999983"/>
    <n v="0.32637899999999997"/>
    <n v="5.541013999999997"/>
    <n v="0.54333299999999995"/>
    <n v="13.583324999999999"/>
    <n v="0.21082899999999999"/>
    <n v="3.5313857499999997"/>
    <n v="775"/>
    <n v="3248"/>
    <n v="4023"/>
    <n v="-1.3031370000000013"/>
  </r>
  <r>
    <n v="394"/>
    <d v="2012-01-29T00:00:00"/>
    <n v="1"/>
    <x v="0"/>
    <x v="1"/>
    <x v="0"/>
    <n v="0"/>
    <x v="0"/>
    <x v="1"/>
    <n v="0"/>
    <x v="0"/>
    <n v="1"/>
    <x v="1"/>
    <n v="0.28249999999999997"/>
    <n v="5.2774999999999981"/>
    <n v="0.27272099999999999"/>
    <n v="1.9995860000000008"/>
    <n v="0.31125000000000003"/>
    <n v="7.7812500000000009"/>
    <n v="0.24005000000000001"/>
    <n v="4.0208374999999998"/>
    <n v="558"/>
    <n v="2685"/>
    <n v="3243"/>
    <n v="-3.2779139999999973"/>
  </r>
  <r>
    <n v="395"/>
    <d v="2012-01-30T00:00:00"/>
    <n v="1"/>
    <x v="0"/>
    <x v="1"/>
    <x v="0"/>
    <n v="0"/>
    <x v="0"/>
    <x v="2"/>
    <n v="1"/>
    <x v="1"/>
    <n v="1"/>
    <x v="1"/>
    <n v="0.26916699999999999"/>
    <n v="4.6508489999999991"/>
    <n v="0.262625"/>
    <n v="1.3332499999999996"/>
    <n v="0.40083299999999999"/>
    <n v="10.020825"/>
    <n v="0.21579200000000001"/>
    <n v="3.6145160000000001"/>
    <n v="126"/>
    <n v="3498"/>
    <n v="3624"/>
    <n v="-3.3175989999999995"/>
  </r>
  <r>
    <n v="396"/>
    <d v="2012-01-31T00:00:00"/>
    <n v="1"/>
    <x v="0"/>
    <x v="1"/>
    <x v="0"/>
    <n v="0"/>
    <x v="0"/>
    <x v="3"/>
    <n v="1"/>
    <x v="1"/>
    <n v="1"/>
    <x v="1"/>
    <n v="0.39"/>
    <n v="10.330000000000002"/>
    <n v="0.38131700000000002"/>
    <n v="9.1669219999999996"/>
    <n v="0.41666700000000001"/>
    <n v="10.416675"/>
    <n v="0.26181700000000002"/>
    <n v="4.3854347499999999"/>
    <n v="324"/>
    <n v="4185"/>
    <n v="4509"/>
    <n v="-1.1630780000000023"/>
  </r>
  <r>
    <n v="397"/>
    <d v="2012-02-01T00:00:00"/>
    <n v="1"/>
    <x v="0"/>
    <x v="1"/>
    <x v="1"/>
    <n v="0"/>
    <x v="0"/>
    <x v="4"/>
    <n v="1"/>
    <x v="1"/>
    <n v="1"/>
    <x v="1"/>
    <n v="0.469167"/>
    <n v="14.050848999999999"/>
    <n v="0.46653800000000001"/>
    <n v="14.791508"/>
    <n v="0.50791699999999995"/>
    <n v="12.697924999999998"/>
    <n v="0.18906700000000001"/>
    <n v="3.1668722500000004"/>
    <n v="304"/>
    <n v="4275"/>
    <n v="4579"/>
    <n v="0.74065900000000084"/>
  </r>
  <r>
    <n v="398"/>
    <d v="2012-02-02T00:00:00"/>
    <n v="1"/>
    <x v="0"/>
    <x v="1"/>
    <x v="1"/>
    <n v="0"/>
    <x v="0"/>
    <x v="5"/>
    <n v="1"/>
    <x v="1"/>
    <n v="2"/>
    <x v="0"/>
    <n v="0.39916699999999999"/>
    <n v="10.760849"/>
    <n v="0.39897100000000002"/>
    <n v="10.332086"/>
    <n v="0.67291699999999999"/>
    <n v="33.645849999999996"/>
    <n v="0.18718699999999999"/>
    <n v="6.2707644999999994"/>
    <n v="190"/>
    <n v="3571"/>
    <n v="3761"/>
    <n v="-0.42876300000000001"/>
  </r>
  <r>
    <n v="399"/>
    <d v="2012-02-03T00:00:00"/>
    <n v="1"/>
    <x v="0"/>
    <x v="1"/>
    <x v="1"/>
    <n v="0"/>
    <x v="0"/>
    <x v="6"/>
    <n v="1"/>
    <x v="1"/>
    <n v="1"/>
    <x v="1"/>
    <n v="0.31333299999999997"/>
    <n v="6.7266509999999986"/>
    <n v="0.30934600000000001"/>
    <n v="4.416836"/>
    <n v="0.526667"/>
    <n v="13.166675"/>
    <n v="0.17849599999999999"/>
    <n v="2.989808"/>
    <n v="310"/>
    <n v="3841"/>
    <n v="4151"/>
    <n v="-2.3098149999999986"/>
  </r>
  <r>
    <n v="400"/>
    <d v="2012-02-04T00:00:00"/>
    <n v="1"/>
    <x v="0"/>
    <x v="1"/>
    <x v="1"/>
    <n v="0"/>
    <x v="0"/>
    <x v="0"/>
    <n v="0"/>
    <x v="0"/>
    <n v="2"/>
    <x v="0"/>
    <n v="0.26416699999999999"/>
    <n v="4.4158489999999997"/>
    <n v="0.272725"/>
    <n v="1.9998499999999986"/>
    <n v="0.77958300000000003"/>
    <n v="38.979150000000004"/>
    <n v="0.121896"/>
    <n v="4.0835160000000004"/>
    <n v="384"/>
    <n v="2448"/>
    <n v="2832"/>
    <n v="-2.4159990000000011"/>
  </r>
  <r>
    <n v="401"/>
    <d v="2012-02-05T00:00:00"/>
    <n v="1"/>
    <x v="0"/>
    <x v="1"/>
    <x v="1"/>
    <n v="0"/>
    <x v="0"/>
    <x v="1"/>
    <n v="0"/>
    <x v="0"/>
    <n v="2"/>
    <x v="0"/>
    <n v="0.26583299999999999"/>
    <n v="4.4941509999999987"/>
    <n v="0.26452100000000001"/>
    <n v="1.4583860000000008"/>
    <n v="0.687917"/>
    <n v="34.395850000000003"/>
    <n v="0.17599600000000001"/>
    <n v="5.8958660000000007"/>
    <n v="318"/>
    <n v="2629"/>
    <n v="2947"/>
    <n v="-3.0357649999999978"/>
  </r>
  <r>
    <n v="402"/>
    <d v="2012-02-06T00:00:00"/>
    <n v="1"/>
    <x v="0"/>
    <x v="1"/>
    <x v="1"/>
    <n v="0"/>
    <x v="0"/>
    <x v="2"/>
    <n v="1"/>
    <x v="1"/>
    <n v="1"/>
    <x v="1"/>
    <n v="0.282609"/>
    <n v="5.2826229999999992"/>
    <n v="0.29642600000000002"/>
    <n v="3.5641160000000021"/>
    <n v="0.622174"/>
    <n v="15.554349999999999"/>
    <n v="0.15379999999999999"/>
    <n v="2.5761499999999997"/>
    <n v="206"/>
    <n v="3578"/>
    <n v="3784"/>
    <n v="-1.7185069999999971"/>
  </r>
  <r>
    <n v="403"/>
    <d v="2012-02-07T00:00:00"/>
    <n v="1"/>
    <x v="0"/>
    <x v="1"/>
    <x v="1"/>
    <n v="0"/>
    <x v="0"/>
    <x v="3"/>
    <n v="1"/>
    <x v="1"/>
    <n v="1"/>
    <x v="1"/>
    <n v="0.35416700000000001"/>
    <n v="8.6458490000000019"/>
    <n v="0.36110399999999998"/>
    <n v="7.8328639999999972"/>
    <n v="0.49625000000000002"/>
    <n v="12.40625"/>
    <n v="0.14737900000000001"/>
    <n v="2.4685982500000003"/>
    <n v="199"/>
    <n v="4176"/>
    <n v="4375"/>
    <n v="-0.81298500000000473"/>
  </r>
  <r>
    <n v="404"/>
    <d v="2012-02-08T00:00:00"/>
    <n v="1"/>
    <x v="0"/>
    <x v="1"/>
    <x v="1"/>
    <n v="0"/>
    <x v="0"/>
    <x v="4"/>
    <n v="1"/>
    <x v="1"/>
    <n v="2"/>
    <x v="0"/>
    <n v="0.25666699999999998"/>
    <n v="4.0633489999999988"/>
    <n v="0.26642100000000002"/>
    <n v="1.5837859999999999"/>
    <n v="0.72291700000000003"/>
    <n v="36.145850000000003"/>
    <n v="0.13372100000000001"/>
    <n v="4.4796535000000004"/>
    <n v="109"/>
    <n v="2693"/>
    <n v="2802"/>
    <n v="-2.4795629999999989"/>
  </r>
  <r>
    <n v="405"/>
    <d v="2012-02-09T00:00:00"/>
    <n v="1"/>
    <x v="0"/>
    <x v="1"/>
    <x v="1"/>
    <n v="0"/>
    <x v="0"/>
    <x v="5"/>
    <n v="1"/>
    <x v="1"/>
    <n v="1"/>
    <x v="1"/>
    <n v="0.26500000000000001"/>
    <n v="4.4550000000000001"/>
    <n v="0.261988"/>
    <n v="1.291208000000001"/>
    <n v="0.562083"/>
    <n v="14.052075"/>
    <n v="0.19403699999999999"/>
    <n v="3.2501197499999996"/>
    <n v="163"/>
    <n v="3667"/>
    <n v="3830"/>
    <n v="-3.163791999999999"/>
  </r>
  <r>
    <n v="406"/>
    <d v="2012-02-10T00:00:00"/>
    <n v="1"/>
    <x v="0"/>
    <x v="1"/>
    <x v="1"/>
    <n v="0"/>
    <x v="0"/>
    <x v="6"/>
    <n v="1"/>
    <x v="1"/>
    <n v="2"/>
    <x v="0"/>
    <n v="0.280833"/>
    <n v="5.1991510000000005"/>
    <n v="0.29355799999999999"/>
    <n v="3.3748280000000008"/>
    <n v="0.54"/>
    <n v="27"/>
    <n v="0.11692900000000001"/>
    <n v="3.9171215000000004"/>
    <n v="227"/>
    <n v="3604"/>
    <n v="3831"/>
    <n v="-1.8243229999999997"/>
  </r>
  <r>
    <n v="407"/>
    <d v="2012-02-11T00:00:00"/>
    <n v="1"/>
    <x v="0"/>
    <x v="1"/>
    <x v="1"/>
    <n v="0"/>
    <x v="0"/>
    <x v="0"/>
    <n v="0"/>
    <x v="0"/>
    <n v="3"/>
    <x v="2"/>
    <n v="0.22416700000000001"/>
    <n v="2.5358490000000007"/>
    <n v="0.210867"/>
    <n v="-2.0827779999999994"/>
    <n v="0.73124999999999996"/>
    <n v="54.84375"/>
    <n v="0.289796"/>
    <n v="14.562249"/>
    <n v="192"/>
    <n v="1977"/>
    <n v="2169"/>
    <n v="-4.618627"/>
  </r>
  <r>
    <n v="408"/>
    <d v="2012-02-12T00:00:00"/>
    <n v="1"/>
    <x v="0"/>
    <x v="1"/>
    <x v="1"/>
    <n v="0"/>
    <x v="0"/>
    <x v="1"/>
    <n v="0"/>
    <x v="0"/>
    <n v="1"/>
    <x v="1"/>
    <n v="0.1275"/>
    <n v="-2.0075000000000003"/>
    <n v="0.101658"/>
    <n v="-9.2905720000000009"/>
    <n v="0.46458300000000002"/>
    <n v="11.614575"/>
    <n v="0.40921200000000002"/>
    <n v="6.8543010000000004"/>
    <n v="73"/>
    <n v="1456"/>
    <n v="1529"/>
    <n v="-7.2830720000000007"/>
  </r>
  <r>
    <n v="409"/>
    <d v="2012-02-13T00:00:00"/>
    <n v="1"/>
    <x v="0"/>
    <x v="1"/>
    <x v="1"/>
    <n v="0"/>
    <x v="0"/>
    <x v="2"/>
    <n v="1"/>
    <x v="1"/>
    <n v="1"/>
    <x v="1"/>
    <n v="0.2225"/>
    <n v="2.4574999999999996"/>
    <n v="0.227913"/>
    <n v="-0.95774199999999965"/>
    <n v="0.41125"/>
    <n v="10.28125"/>
    <n v="0.16728299999999999"/>
    <n v="2.8019902499999998"/>
    <n v="94"/>
    <n v="3328"/>
    <n v="3422"/>
    <n v="-3.4152419999999992"/>
  </r>
  <r>
    <n v="410"/>
    <d v="2012-02-14T00:00:00"/>
    <n v="1"/>
    <x v="0"/>
    <x v="1"/>
    <x v="1"/>
    <n v="0"/>
    <x v="0"/>
    <x v="3"/>
    <n v="1"/>
    <x v="1"/>
    <n v="2"/>
    <x v="0"/>
    <n v="0.31916699999999998"/>
    <n v="7.0008489999999988"/>
    <n v="0.33394600000000002"/>
    <n v="6.0404359999999997"/>
    <n v="0.50875000000000004"/>
    <n v="25.4375"/>
    <n v="0.141179"/>
    <n v="4.7294964999999998"/>
    <n v="135"/>
    <n v="3787"/>
    <n v="3922"/>
    <n v="-0.96041299999999907"/>
  </r>
  <r>
    <n v="411"/>
    <d v="2012-02-15T00:00:00"/>
    <n v="1"/>
    <x v="0"/>
    <x v="1"/>
    <x v="1"/>
    <n v="0"/>
    <x v="0"/>
    <x v="4"/>
    <n v="1"/>
    <x v="1"/>
    <n v="1"/>
    <x v="1"/>
    <n v="0.348333"/>
    <n v="8.371651"/>
    <n v="0.35162900000000002"/>
    <n v="7.2075140000000033"/>
    <n v="0.53125"/>
    <n v="13.28125"/>
    <n v="0.18160000000000001"/>
    <n v="3.0418000000000003"/>
    <n v="141"/>
    <n v="4028"/>
    <n v="4169"/>
    <n v="-1.1641369999999966"/>
  </r>
  <r>
    <n v="412"/>
    <d v="2012-02-16T00:00:00"/>
    <n v="1"/>
    <x v="0"/>
    <x v="1"/>
    <x v="1"/>
    <n v="0"/>
    <x v="0"/>
    <x v="5"/>
    <n v="1"/>
    <x v="1"/>
    <n v="2"/>
    <x v="0"/>
    <n v="0.31666699999999998"/>
    <n v="6.8833489999999991"/>
    <n v="0.33016200000000001"/>
    <n v="5.790692"/>
    <n v="0.75291699999999995"/>
    <n v="37.645849999999996"/>
    <n v="9.1425000000000006E-2"/>
    <n v="3.0627375000000003"/>
    <n v="74"/>
    <n v="2931"/>
    <n v="3005"/>
    <n v="-1.0926569999999991"/>
  </r>
  <r>
    <n v="413"/>
    <d v="2012-02-17T00:00:00"/>
    <n v="1"/>
    <x v="0"/>
    <x v="1"/>
    <x v="1"/>
    <n v="0"/>
    <x v="0"/>
    <x v="6"/>
    <n v="1"/>
    <x v="1"/>
    <n v="1"/>
    <x v="1"/>
    <n v="0.343333"/>
    <n v="8.1366510000000005"/>
    <n v="0.35162900000000002"/>
    <n v="7.2075140000000033"/>
    <n v="0.63458300000000001"/>
    <n v="15.864575"/>
    <n v="0.205846"/>
    <n v="3.4479204999999999"/>
    <n v="349"/>
    <n v="3805"/>
    <n v="4154"/>
    <n v="-0.92913699999999722"/>
  </r>
  <r>
    <n v="414"/>
    <d v="2012-02-18T00:00:00"/>
    <n v="1"/>
    <x v="0"/>
    <x v="1"/>
    <x v="1"/>
    <n v="0"/>
    <x v="0"/>
    <x v="0"/>
    <n v="0"/>
    <x v="0"/>
    <n v="1"/>
    <x v="1"/>
    <n v="0.346667"/>
    <n v="8.2933489999999992"/>
    <n v="0.35542499999999999"/>
    <n v="7.4580500000000001"/>
    <n v="0.53458300000000003"/>
    <n v="13.364575"/>
    <n v="0.19092899999999999"/>
    <n v="3.1980607499999998"/>
    <n v="1435"/>
    <n v="2883"/>
    <n v="4318"/>
    <n v="-0.83529899999999913"/>
  </r>
  <r>
    <n v="415"/>
    <d v="2012-02-19T00:00:00"/>
    <n v="1"/>
    <x v="0"/>
    <x v="1"/>
    <x v="1"/>
    <n v="0"/>
    <x v="0"/>
    <x v="1"/>
    <n v="0"/>
    <x v="0"/>
    <n v="2"/>
    <x v="0"/>
    <n v="0.28000000000000003"/>
    <n v="5.1600000000000019"/>
    <n v="0.26578800000000002"/>
    <n v="1.5420080000000027"/>
    <n v="0.51583299999999999"/>
    <n v="25.791650000000001"/>
    <n v="0.253112"/>
    <n v="8.4792520000000007"/>
    <n v="618"/>
    <n v="2071"/>
    <n v="2689"/>
    <n v="-3.6179919999999992"/>
  </r>
  <r>
    <n v="416"/>
    <d v="2012-02-20T00:00:00"/>
    <n v="1"/>
    <x v="0"/>
    <x v="1"/>
    <x v="1"/>
    <n v="1"/>
    <x v="1"/>
    <x v="2"/>
    <n v="0"/>
    <x v="0"/>
    <n v="1"/>
    <x v="1"/>
    <n v="0.28000000000000003"/>
    <n v="5.1600000000000019"/>
    <n v="0.273391"/>
    <n v="2.043806"/>
    <n v="0.507826"/>
    <n v="12.695650000000001"/>
    <n v="0.22908300000000001"/>
    <n v="3.83714025"/>
    <n v="502"/>
    <n v="2627"/>
    <n v="3129"/>
    <n v="-3.1161940000000019"/>
  </r>
  <r>
    <n v="417"/>
    <d v="2012-02-21T00:00:00"/>
    <n v="1"/>
    <x v="0"/>
    <x v="1"/>
    <x v="1"/>
    <n v="0"/>
    <x v="0"/>
    <x v="3"/>
    <n v="1"/>
    <x v="1"/>
    <n v="1"/>
    <x v="1"/>
    <n v="0.28782600000000003"/>
    <n v="5.5278220000000005"/>
    <n v="0.29511300000000001"/>
    <n v="3.4774580000000022"/>
    <n v="0.59434799999999999"/>
    <n v="14.858699999999999"/>
    <n v="0.20571700000000001"/>
    <n v="3.4457597500000001"/>
    <n v="163"/>
    <n v="3614"/>
    <n v="3777"/>
    <n v="-2.0503639999999983"/>
  </r>
  <r>
    <n v="418"/>
    <d v="2012-02-22T00:00:00"/>
    <n v="1"/>
    <x v="0"/>
    <x v="1"/>
    <x v="1"/>
    <n v="0"/>
    <x v="0"/>
    <x v="4"/>
    <n v="1"/>
    <x v="1"/>
    <n v="1"/>
    <x v="1"/>
    <n v="0.39583299999999999"/>
    <n v="10.604150999999998"/>
    <n v="0.39266699999999999"/>
    <n v="9.9160219999999981"/>
    <n v="0.56791700000000001"/>
    <n v="14.197925"/>
    <n v="0.23447100000000001"/>
    <n v="3.9273892500000001"/>
    <n v="394"/>
    <n v="4379"/>
    <n v="4773"/>
    <n v="-0.68812899999999999"/>
  </r>
  <r>
    <n v="419"/>
    <d v="2012-02-23T00:00:00"/>
    <n v="1"/>
    <x v="0"/>
    <x v="1"/>
    <x v="1"/>
    <n v="0"/>
    <x v="0"/>
    <x v="5"/>
    <n v="1"/>
    <x v="1"/>
    <n v="1"/>
    <x v="1"/>
    <n v="0.45416699999999999"/>
    <n v="13.345849000000001"/>
    <n v="0.44444600000000001"/>
    <n v="13.333435999999999"/>
    <n v="0.55458300000000005"/>
    <n v="13.864575000000002"/>
    <n v="0.190913"/>
    <n v="3.1977927500000001"/>
    <n v="516"/>
    <n v="4546"/>
    <n v="5062"/>
    <n v="-1.2413000000002228E-2"/>
  </r>
  <r>
    <n v="420"/>
    <d v="2012-02-24T00:00:00"/>
    <n v="1"/>
    <x v="0"/>
    <x v="1"/>
    <x v="1"/>
    <n v="0"/>
    <x v="0"/>
    <x v="6"/>
    <n v="1"/>
    <x v="1"/>
    <n v="2"/>
    <x v="0"/>
    <n v="0.40749999999999997"/>
    <n v="11.1525"/>
    <n v="0.41097099999999998"/>
    <n v="11.124085999999998"/>
    <n v="0.73750000000000004"/>
    <n v="36.875"/>
    <n v="0.237567"/>
    <n v="7.9584944999999996"/>
    <n v="246"/>
    <n v="3241"/>
    <n v="3487"/>
    <n v="-2.8414000000001494E-2"/>
  </r>
  <r>
    <n v="421"/>
    <d v="2012-02-25T00:00:00"/>
    <n v="1"/>
    <x v="0"/>
    <x v="1"/>
    <x v="1"/>
    <n v="0"/>
    <x v="0"/>
    <x v="0"/>
    <n v="0"/>
    <x v="0"/>
    <n v="1"/>
    <x v="1"/>
    <n v="0.29083300000000001"/>
    <n v="5.6691510000000012"/>
    <n v="0.25567499999999999"/>
    <n v="0.87454999999999927"/>
    <n v="0.39583299999999999"/>
    <n v="9.8958250000000003"/>
    <n v="0.42164200000000002"/>
    <n v="7.0625035"/>
    <n v="317"/>
    <n v="2415"/>
    <n v="2732"/>
    <n v="-4.7946010000000019"/>
  </r>
  <r>
    <n v="422"/>
    <d v="2012-02-26T00:00:00"/>
    <n v="1"/>
    <x v="0"/>
    <x v="1"/>
    <x v="1"/>
    <n v="0"/>
    <x v="0"/>
    <x v="1"/>
    <n v="0"/>
    <x v="0"/>
    <n v="1"/>
    <x v="1"/>
    <n v="0.279167"/>
    <n v="5.1208489999999998"/>
    <n v="0.26830799999999999"/>
    <n v="1.7083279999999981"/>
    <n v="0.41"/>
    <n v="10.25"/>
    <n v="0.20522899999999999"/>
    <n v="3.4375857499999998"/>
    <n v="515"/>
    <n v="2874"/>
    <n v="3389"/>
    <n v="-3.4125210000000017"/>
  </r>
  <r>
    <n v="423"/>
    <d v="2012-02-27T00:00:00"/>
    <n v="1"/>
    <x v="0"/>
    <x v="1"/>
    <x v="1"/>
    <n v="0"/>
    <x v="0"/>
    <x v="2"/>
    <n v="1"/>
    <x v="1"/>
    <n v="1"/>
    <x v="1"/>
    <n v="0.36666700000000002"/>
    <n v="9.2333490000000005"/>
    <n v="0.35795399999999999"/>
    <n v="7.6249639999999985"/>
    <n v="0.49083300000000002"/>
    <n v="12.270825"/>
    <n v="0.26803300000000002"/>
    <n v="4.4895527500000005"/>
    <n v="253"/>
    <n v="4069"/>
    <n v="4322"/>
    <n v="-1.608385000000002"/>
  </r>
  <r>
    <n v="424"/>
    <d v="2012-02-28T00:00:00"/>
    <n v="1"/>
    <x v="0"/>
    <x v="1"/>
    <x v="1"/>
    <n v="0"/>
    <x v="0"/>
    <x v="3"/>
    <n v="1"/>
    <x v="1"/>
    <n v="1"/>
    <x v="1"/>
    <n v="0.35916700000000001"/>
    <n v="8.8808490000000013"/>
    <n v="0.35352499999999998"/>
    <n v="7.3326499999999974"/>
    <n v="0.39583299999999999"/>
    <n v="9.8958250000000003"/>
    <n v="0.19341700000000001"/>
    <n v="3.2397347500000002"/>
    <n v="229"/>
    <n v="4134"/>
    <n v="4363"/>
    <n v="-1.5481990000000039"/>
  </r>
  <r>
    <n v="425"/>
    <d v="2012-02-29T00:00:00"/>
    <n v="1"/>
    <x v="0"/>
    <x v="1"/>
    <x v="1"/>
    <n v="0"/>
    <x v="0"/>
    <x v="4"/>
    <n v="1"/>
    <x v="1"/>
    <n v="2"/>
    <x v="0"/>
    <n v="0.34434799999999999"/>
    <n v="8.1843560000000011"/>
    <n v="0.34847"/>
    <n v="6.9990200000000016"/>
    <n v="0.80478300000000003"/>
    <n v="40.239150000000002"/>
    <n v="0.179117"/>
    <n v="6.0004194999999996"/>
    <n v="65"/>
    <n v="1769"/>
    <n v="1834"/>
    <n v="-1.1853359999999995"/>
  </r>
  <r>
    <n v="426"/>
    <d v="2012-03-01T00:00:00"/>
    <n v="1"/>
    <x v="0"/>
    <x v="1"/>
    <x v="2"/>
    <n v="0"/>
    <x v="0"/>
    <x v="5"/>
    <n v="1"/>
    <x v="1"/>
    <n v="1"/>
    <x v="1"/>
    <n v="0.48583300000000001"/>
    <n v="14.834151000000002"/>
    <n v="0.47537099999999999"/>
    <n v="15.374485999999997"/>
    <n v="0.61541699999999999"/>
    <n v="15.385425"/>
    <n v="0.22698699999999999"/>
    <n v="3.8020322499999999"/>
    <n v="325"/>
    <n v="4665"/>
    <n v="4990"/>
    <n v="0.54033499999999535"/>
  </r>
  <r>
    <n v="427"/>
    <d v="2012-03-02T00:00:00"/>
    <n v="1"/>
    <x v="0"/>
    <x v="1"/>
    <x v="2"/>
    <n v="0"/>
    <x v="0"/>
    <x v="6"/>
    <n v="1"/>
    <x v="1"/>
    <n v="2"/>
    <x v="0"/>
    <n v="0.35333300000000001"/>
    <n v="8.6066509999999994"/>
    <n v="0.359842"/>
    <n v="7.7495720000000006"/>
    <n v="0.65708299999999997"/>
    <n v="32.854149999999997"/>
    <n v="0.14490400000000001"/>
    <n v="4.8542839999999998"/>
    <n v="246"/>
    <n v="2948"/>
    <n v="3194"/>
    <n v="-0.85707899999999881"/>
  </r>
  <r>
    <n v="428"/>
    <d v="2012-03-03T00:00:00"/>
    <n v="1"/>
    <x v="0"/>
    <x v="1"/>
    <x v="2"/>
    <n v="0"/>
    <x v="0"/>
    <x v="0"/>
    <n v="0"/>
    <x v="0"/>
    <n v="2"/>
    <x v="0"/>
    <n v="0.41416700000000001"/>
    <n v="11.465848999999999"/>
    <n v="0.41349200000000003"/>
    <n v="11.290472000000001"/>
    <n v="0.62124999999999997"/>
    <n v="31.0625"/>
    <n v="0.161079"/>
    <n v="5.3961465000000004"/>
    <n v="956"/>
    <n v="3110"/>
    <n v="4066"/>
    <n v="-0.17537699999999745"/>
  </r>
  <r>
    <n v="429"/>
    <d v="2012-03-04T00:00:00"/>
    <n v="1"/>
    <x v="0"/>
    <x v="1"/>
    <x v="2"/>
    <n v="0"/>
    <x v="0"/>
    <x v="1"/>
    <n v="0"/>
    <x v="0"/>
    <n v="1"/>
    <x v="1"/>
    <n v="0.32583299999999998"/>
    <n v="7.314150999999999"/>
    <n v="0.30302099999999998"/>
    <n v="3.9993859999999977"/>
    <n v="0.403333"/>
    <n v="10.083325"/>
    <n v="0.33457100000000001"/>
    <n v="5.6040642500000004"/>
    <n v="710"/>
    <n v="2713"/>
    <n v="3423"/>
    <n v="-3.3147650000000013"/>
  </r>
  <r>
    <n v="430"/>
    <d v="2012-03-05T00:00:00"/>
    <n v="1"/>
    <x v="0"/>
    <x v="1"/>
    <x v="2"/>
    <n v="0"/>
    <x v="0"/>
    <x v="2"/>
    <n v="1"/>
    <x v="1"/>
    <n v="1"/>
    <x v="1"/>
    <n v="0.24333299999999999"/>
    <n v="3.4366509999999995"/>
    <n v="0.241171"/>
    <n v="-8.2714000000001064E-2"/>
    <n v="0.50624999999999998"/>
    <n v="12.65625"/>
    <n v="0.22885800000000001"/>
    <n v="3.8333715000000002"/>
    <n v="203"/>
    <n v="3130"/>
    <n v="3333"/>
    <n v="-3.5193650000000005"/>
  </r>
  <r>
    <n v="431"/>
    <d v="2012-03-06T00:00:00"/>
    <n v="1"/>
    <x v="0"/>
    <x v="1"/>
    <x v="2"/>
    <n v="0"/>
    <x v="0"/>
    <x v="3"/>
    <n v="1"/>
    <x v="1"/>
    <n v="1"/>
    <x v="1"/>
    <n v="0.25833299999999998"/>
    <n v="4.1416509999999995"/>
    <n v="0.25504199999999999"/>
    <n v="0.83277199999999851"/>
    <n v="0.45666699999999999"/>
    <n v="11.416675"/>
    <n v="0.200875"/>
    <n v="3.3646562499999999"/>
    <n v="221"/>
    <n v="3735"/>
    <n v="3956"/>
    <n v="-3.308879000000001"/>
  </r>
  <r>
    <n v="432"/>
    <d v="2012-03-07T00:00:00"/>
    <n v="1"/>
    <x v="0"/>
    <x v="1"/>
    <x v="2"/>
    <n v="0"/>
    <x v="0"/>
    <x v="4"/>
    <n v="1"/>
    <x v="1"/>
    <n v="1"/>
    <x v="1"/>
    <n v="0.404167"/>
    <n v="10.995849"/>
    <n v="0.3851"/>
    <n v="9.416599999999999"/>
    <n v="0.51333300000000004"/>
    <n v="12.833325"/>
    <n v="0.345779"/>
    <n v="5.7917982500000003"/>
    <n v="432"/>
    <n v="4484"/>
    <n v="4916"/>
    <n v="-1.5792490000000008"/>
  </r>
  <r>
    <n v="433"/>
    <d v="2012-03-08T00:00:00"/>
    <n v="1"/>
    <x v="0"/>
    <x v="1"/>
    <x v="2"/>
    <n v="0"/>
    <x v="0"/>
    <x v="5"/>
    <n v="1"/>
    <x v="1"/>
    <n v="1"/>
    <x v="1"/>
    <n v="0.52749999999999997"/>
    <n v="16.792499999999997"/>
    <n v="0.52460399999999996"/>
    <n v="18.623863999999998"/>
    <n v="0.5675"/>
    <n v="14.1875"/>
    <n v="0.44156299999999998"/>
    <n v="7.3961802499999996"/>
    <n v="486"/>
    <n v="4896"/>
    <n v="5382"/>
    <n v="1.8313640000000007"/>
  </r>
  <r>
    <n v="434"/>
    <d v="2012-03-09T00:00:00"/>
    <n v="1"/>
    <x v="0"/>
    <x v="1"/>
    <x v="2"/>
    <n v="0"/>
    <x v="0"/>
    <x v="6"/>
    <n v="1"/>
    <x v="1"/>
    <n v="2"/>
    <x v="0"/>
    <n v="0.410833"/>
    <n v="11.309151"/>
    <n v="0.39708300000000002"/>
    <n v="10.207478000000002"/>
    <n v="0.40708299999999997"/>
    <n v="20.354149999999997"/>
    <n v="0.4148"/>
    <n v="13.895799999999999"/>
    <n v="447"/>
    <n v="4122"/>
    <n v="4569"/>
    <n v="-1.1016729999999981"/>
  </r>
  <r>
    <n v="435"/>
    <d v="2012-03-10T00:00:00"/>
    <n v="1"/>
    <x v="0"/>
    <x v="1"/>
    <x v="2"/>
    <n v="0"/>
    <x v="0"/>
    <x v="0"/>
    <n v="0"/>
    <x v="0"/>
    <n v="1"/>
    <x v="1"/>
    <n v="0.28749999999999998"/>
    <n v="5.5124999999999993"/>
    <n v="0.27776699999999999"/>
    <n v="2.3326220000000006"/>
    <n v="0.35041699999999998"/>
    <n v="8.7604249999999997"/>
    <n v="0.22575000000000001"/>
    <n v="3.7813125000000003"/>
    <n v="968"/>
    <n v="3150"/>
    <n v="4118"/>
    <n v="-3.1798779999999987"/>
  </r>
  <r>
    <n v="436"/>
    <d v="2012-03-11T00:00:00"/>
    <n v="1"/>
    <x v="0"/>
    <x v="1"/>
    <x v="2"/>
    <n v="0"/>
    <x v="0"/>
    <x v="1"/>
    <n v="0"/>
    <x v="0"/>
    <n v="1"/>
    <x v="1"/>
    <n v="0.36173899999999998"/>
    <n v="9.001732999999998"/>
    <n v="0.35966999999999999"/>
    <n v="7.7382199999999983"/>
    <n v="0.47695700000000002"/>
    <n v="11.923925000000001"/>
    <n v="0.22258700000000001"/>
    <n v="3.7283322500000002"/>
    <n v="1658"/>
    <n v="3253"/>
    <n v="4911"/>
    <n v="-1.2635129999999997"/>
  </r>
  <r>
    <n v="437"/>
    <d v="2012-03-12T00:00:00"/>
    <n v="1"/>
    <x v="0"/>
    <x v="1"/>
    <x v="2"/>
    <n v="0"/>
    <x v="0"/>
    <x v="2"/>
    <n v="1"/>
    <x v="1"/>
    <n v="1"/>
    <x v="1"/>
    <n v="0.466667"/>
    <n v="13.933349"/>
    <n v="0.459592"/>
    <n v="14.333072000000001"/>
    <n v="0.48916700000000002"/>
    <n v="12.229175"/>
    <n v="0.20771300000000001"/>
    <n v="3.4791927500000002"/>
    <n v="838"/>
    <n v="4460"/>
    <n v="5298"/>
    <n v="0.3997230000000016"/>
  </r>
  <r>
    <n v="438"/>
    <d v="2012-03-13T00:00:00"/>
    <n v="1"/>
    <x v="0"/>
    <x v="1"/>
    <x v="2"/>
    <n v="0"/>
    <x v="0"/>
    <x v="3"/>
    <n v="1"/>
    <x v="1"/>
    <n v="1"/>
    <x v="1"/>
    <n v="0.56499999999999995"/>
    <n v="18.554999999999996"/>
    <n v="0.54292899999999999"/>
    <n v="19.833314000000001"/>
    <n v="0.61750000000000005"/>
    <n v="15.437500000000002"/>
    <n v="0.23694999999999999"/>
    <n v="3.9689125000000001"/>
    <n v="762"/>
    <n v="5085"/>
    <n v="5847"/>
    <n v="1.2783140000000053"/>
  </r>
  <r>
    <n v="439"/>
    <d v="2012-03-14T00:00:00"/>
    <n v="1"/>
    <x v="0"/>
    <x v="1"/>
    <x v="2"/>
    <n v="0"/>
    <x v="0"/>
    <x v="4"/>
    <n v="1"/>
    <x v="1"/>
    <n v="1"/>
    <x v="1"/>
    <n v="0.57250000000000001"/>
    <n v="18.907499999999999"/>
    <n v="0.54861700000000002"/>
    <n v="20.208722000000002"/>
    <n v="0.50708299999999995"/>
    <n v="12.677074999999999"/>
    <n v="0.115062"/>
    <n v="1.9272885"/>
    <n v="997"/>
    <n v="5315"/>
    <n v="6312"/>
    <n v="1.3012220000000028"/>
  </r>
  <r>
    <n v="440"/>
    <d v="2012-03-15T00:00:00"/>
    <n v="1"/>
    <x v="0"/>
    <x v="1"/>
    <x v="2"/>
    <n v="0"/>
    <x v="0"/>
    <x v="5"/>
    <n v="1"/>
    <x v="1"/>
    <n v="1"/>
    <x v="1"/>
    <n v="0.5575"/>
    <n v="18.202500000000001"/>
    <n v="0.53282499999999999"/>
    <n v="19.166449999999998"/>
    <n v="0.57958299999999996"/>
    <n v="14.489574999999999"/>
    <n v="0.14988299999999999"/>
    <n v="2.51054025"/>
    <n v="1005"/>
    <n v="5187"/>
    <n v="6192"/>
    <n v="0.96394999999999698"/>
  </r>
  <r>
    <n v="441"/>
    <d v="2012-03-16T00:00:00"/>
    <n v="1"/>
    <x v="0"/>
    <x v="1"/>
    <x v="2"/>
    <n v="0"/>
    <x v="0"/>
    <x v="6"/>
    <n v="1"/>
    <x v="1"/>
    <n v="2"/>
    <x v="0"/>
    <n v="0.43583300000000003"/>
    <n v="12.484151000000001"/>
    <n v="0.43622899999999998"/>
    <n v="12.791114"/>
    <n v="0.84208300000000003"/>
    <n v="42.104150000000004"/>
    <n v="0.113192"/>
    <n v="3.7919320000000001"/>
    <n v="548"/>
    <n v="3830"/>
    <n v="4378"/>
    <n v="0.30696299999999965"/>
  </r>
  <r>
    <n v="442"/>
    <d v="2012-03-17T00:00:00"/>
    <n v="1"/>
    <x v="0"/>
    <x v="1"/>
    <x v="2"/>
    <n v="0"/>
    <x v="0"/>
    <x v="0"/>
    <n v="0"/>
    <x v="0"/>
    <n v="2"/>
    <x v="0"/>
    <n v="0.51416700000000004"/>
    <n v="16.165849000000001"/>
    <n v="0.50504599999999999"/>
    <n v="17.333036"/>
    <n v="0.75583299999999998"/>
    <n v="37.791649999999997"/>
    <n v="0.110704"/>
    <n v="3.7085840000000001"/>
    <n v="3155"/>
    <n v="4681"/>
    <n v="7836"/>
    <n v="1.1671869999999984"/>
  </r>
  <r>
    <n v="443"/>
    <d v="2012-03-18T00:00:00"/>
    <n v="1"/>
    <x v="0"/>
    <x v="1"/>
    <x v="2"/>
    <n v="0"/>
    <x v="0"/>
    <x v="1"/>
    <n v="0"/>
    <x v="0"/>
    <n v="2"/>
    <x v="0"/>
    <n v="0.47249999999999998"/>
    <n v="14.2075"/>
    <n v="0.46400000000000002"/>
    <n v="14.624000000000002"/>
    <n v="0.81"/>
    <n v="40.5"/>
    <n v="0.126883"/>
    <n v="4.2505804999999999"/>
    <n v="2207"/>
    <n v="3685"/>
    <n v="5892"/>
    <n v="0.41650000000000276"/>
  </r>
  <r>
    <n v="444"/>
    <d v="2012-03-19T00:00:00"/>
    <n v="1"/>
    <x v="0"/>
    <x v="1"/>
    <x v="2"/>
    <n v="0"/>
    <x v="0"/>
    <x v="2"/>
    <n v="1"/>
    <x v="1"/>
    <n v="1"/>
    <x v="1"/>
    <n v="0.54500000000000004"/>
    <n v="17.615000000000002"/>
    <n v="0.53282099999999999"/>
    <n v="19.166185999999996"/>
    <n v="0.72875000000000001"/>
    <n v="18.21875"/>
    <n v="0.16231699999999999"/>
    <n v="2.7188097499999997"/>
    <n v="982"/>
    <n v="5171"/>
    <n v="6153"/>
    <n v="1.5511859999999942"/>
  </r>
  <r>
    <n v="445"/>
    <d v="2012-03-20T00:00:00"/>
    <n v="1"/>
    <x v="0"/>
    <x v="1"/>
    <x v="2"/>
    <n v="0"/>
    <x v="0"/>
    <x v="3"/>
    <n v="1"/>
    <x v="1"/>
    <n v="1"/>
    <x v="1"/>
    <n v="0.56083300000000003"/>
    <n v="18.359151000000001"/>
    <n v="0.53853300000000004"/>
    <n v="19.543178000000005"/>
    <n v="0.807917"/>
    <n v="20.197925000000001"/>
    <n v="0.121271"/>
    <n v="2.0312892499999999"/>
    <n v="1051"/>
    <n v="5042"/>
    <n v="6093"/>
    <n v="1.1840270000000039"/>
  </r>
  <r>
    <n v="446"/>
    <d v="2012-03-21T00:00:00"/>
    <n v="2"/>
    <x v="1"/>
    <x v="1"/>
    <x v="2"/>
    <n v="0"/>
    <x v="0"/>
    <x v="4"/>
    <n v="1"/>
    <x v="1"/>
    <n v="2"/>
    <x v="0"/>
    <n v="0.531667"/>
    <n v="16.988348999999999"/>
    <n v="0.51325799999999999"/>
    <n v="17.875028"/>
    <n v="0.82125000000000004"/>
    <n v="41.0625"/>
    <n v="8.9558299999999993E-2"/>
    <n v="3.0002030499999996"/>
    <n v="1122"/>
    <n v="5108"/>
    <n v="6230"/>
    <n v="0.88667900000000088"/>
  </r>
  <r>
    <n v="447"/>
    <d v="2012-03-22T00:00:00"/>
    <n v="2"/>
    <x v="1"/>
    <x v="1"/>
    <x v="2"/>
    <n v="0"/>
    <x v="0"/>
    <x v="5"/>
    <n v="1"/>
    <x v="1"/>
    <n v="1"/>
    <x v="1"/>
    <n v="0.55416699999999997"/>
    <n v="18.045848999999997"/>
    <n v="0.53156700000000001"/>
    <n v="19.083421999999999"/>
    <n v="0.83125000000000004"/>
    <n v="20.78125"/>
    <n v="0.117562"/>
    <n v="1.9691635000000001"/>
    <n v="1334"/>
    <n v="5537"/>
    <n v="6871"/>
    <n v="1.0375730000000019"/>
  </r>
  <r>
    <n v="448"/>
    <d v="2012-03-23T00:00:00"/>
    <n v="2"/>
    <x v="1"/>
    <x v="1"/>
    <x v="2"/>
    <n v="0"/>
    <x v="0"/>
    <x v="6"/>
    <n v="1"/>
    <x v="1"/>
    <n v="2"/>
    <x v="0"/>
    <n v="0.60166699999999995"/>
    <n v="20.278348999999999"/>
    <n v="0.57006699999999999"/>
    <n v="21.624422000000003"/>
    <n v="0.69416699999999998"/>
    <n v="34.708349999999996"/>
    <n v="0.1163"/>
    <n v="3.8960500000000002"/>
    <n v="2469"/>
    <n v="5893"/>
    <n v="8362"/>
    <n v="1.3460730000000041"/>
  </r>
  <r>
    <n v="449"/>
    <d v="2012-03-24T00:00:00"/>
    <n v="2"/>
    <x v="1"/>
    <x v="1"/>
    <x v="2"/>
    <n v="0"/>
    <x v="0"/>
    <x v="0"/>
    <n v="0"/>
    <x v="0"/>
    <n v="2"/>
    <x v="0"/>
    <n v="0.50249999999999995"/>
    <n v="15.617499999999996"/>
    <n v="0.48673300000000003"/>
    <n v="16.124378"/>
    <n v="0.88541700000000001"/>
    <n v="44.270850000000003"/>
    <n v="0.19278300000000001"/>
    <n v="6.4582305"/>
    <n v="1033"/>
    <n v="2339"/>
    <n v="3372"/>
    <n v="0.50687800000000394"/>
  </r>
  <r>
    <n v="450"/>
    <d v="2012-03-25T00:00:00"/>
    <n v="2"/>
    <x v="1"/>
    <x v="1"/>
    <x v="2"/>
    <n v="0"/>
    <x v="0"/>
    <x v="1"/>
    <n v="0"/>
    <x v="0"/>
    <n v="2"/>
    <x v="0"/>
    <n v="0.4375"/>
    <n v="12.5625"/>
    <n v="0.43748799999999999"/>
    <n v="12.874207999999999"/>
    <n v="0.88083299999999998"/>
    <n v="44.041649999999997"/>
    <n v="0.220775"/>
    <n v="7.3959624999999996"/>
    <n v="1532"/>
    <n v="3464"/>
    <n v="4996"/>
    <n v="0.31170799999999943"/>
  </r>
  <r>
    <n v="451"/>
    <d v="2012-03-26T00:00:00"/>
    <n v="2"/>
    <x v="1"/>
    <x v="1"/>
    <x v="2"/>
    <n v="0"/>
    <x v="0"/>
    <x v="2"/>
    <n v="1"/>
    <x v="1"/>
    <n v="1"/>
    <x v="1"/>
    <n v="0.44583299999999998"/>
    <n v="12.954151"/>
    <n v="0.43874999999999997"/>
    <n v="12.9575"/>
    <n v="0.47791699999999998"/>
    <n v="11.947925"/>
    <n v="0.38682100000000003"/>
    <n v="6.4792517500000004"/>
    <n v="795"/>
    <n v="4763"/>
    <n v="5558"/>
    <n v="3.3490000000000464E-3"/>
  </r>
  <r>
    <n v="452"/>
    <d v="2012-03-27T00:00:00"/>
    <n v="2"/>
    <x v="1"/>
    <x v="1"/>
    <x v="2"/>
    <n v="0"/>
    <x v="0"/>
    <x v="3"/>
    <n v="1"/>
    <x v="1"/>
    <n v="1"/>
    <x v="1"/>
    <n v="0.32333299999999998"/>
    <n v="7.1966509999999992"/>
    <n v="0.31565399999999999"/>
    <n v="4.833164"/>
    <n v="0.28999999999999998"/>
    <n v="7.2499999999999991"/>
    <n v="0.187192"/>
    <n v="3.1354660000000001"/>
    <n v="531"/>
    <n v="4571"/>
    <n v="5102"/>
    <n v="-2.3634869999999992"/>
  </r>
  <r>
    <n v="453"/>
    <d v="2012-03-28T00:00:00"/>
    <n v="2"/>
    <x v="1"/>
    <x v="1"/>
    <x v="2"/>
    <n v="0"/>
    <x v="0"/>
    <x v="4"/>
    <n v="1"/>
    <x v="1"/>
    <n v="1"/>
    <x v="1"/>
    <n v="0.48416700000000001"/>
    <n v="14.755849000000001"/>
    <n v="0.47094999999999998"/>
    <n v="15.082699999999999"/>
    <n v="0.48125000000000001"/>
    <n v="12.03125"/>
    <n v="0.29167100000000001"/>
    <n v="4.88548925"/>
    <n v="674"/>
    <n v="5024"/>
    <n v="5698"/>
    <n v="0.32685099999999778"/>
  </r>
  <r>
    <n v="454"/>
    <d v="2012-03-29T00:00:00"/>
    <n v="2"/>
    <x v="1"/>
    <x v="1"/>
    <x v="2"/>
    <n v="0"/>
    <x v="0"/>
    <x v="5"/>
    <n v="1"/>
    <x v="1"/>
    <n v="1"/>
    <x v="1"/>
    <n v="0.49416700000000002"/>
    <n v="15.225849"/>
    <n v="0.48230400000000001"/>
    <n v="15.832063999999999"/>
    <n v="0.43916699999999997"/>
    <n v="10.979175"/>
    <n v="0.31964999999999999"/>
    <n v="5.3541375000000002"/>
    <n v="834"/>
    <n v="5299"/>
    <n v="6133"/>
    <n v="0.60621499999999884"/>
  </r>
  <r>
    <n v="455"/>
    <d v="2012-03-30T00:00:00"/>
    <n v="2"/>
    <x v="1"/>
    <x v="1"/>
    <x v="2"/>
    <n v="0"/>
    <x v="0"/>
    <x v="6"/>
    <n v="1"/>
    <x v="1"/>
    <n v="2"/>
    <x v="0"/>
    <n v="0.37"/>
    <n v="9.39"/>
    <n v="0.37562099999999998"/>
    <n v="8.7909860000000002"/>
    <n v="0.58083300000000004"/>
    <n v="29.041650000000001"/>
    <n v="0.138067"/>
    <n v="4.6252445"/>
    <n v="796"/>
    <n v="4663"/>
    <n v="5459"/>
    <n v="-0.59901400000000038"/>
  </r>
  <r>
    <n v="456"/>
    <d v="2012-03-31T00:00:00"/>
    <n v="2"/>
    <x v="1"/>
    <x v="1"/>
    <x v="2"/>
    <n v="0"/>
    <x v="0"/>
    <x v="0"/>
    <n v="0"/>
    <x v="0"/>
    <n v="2"/>
    <x v="0"/>
    <n v="0.42416700000000002"/>
    <n v="11.935849000000001"/>
    <n v="0.42170800000000003"/>
    <n v="11.832728000000003"/>
    <n v="0.73833300000000002"/>
    <n v="36.916650000000004"/>
    <n v="0.25061699999999998"/>
    <n v="8.3956694999999986"/>
    <n v="2301"/>
    <n v="3934"/>
    <n v="6235"/>
    <n v="-0.10312099999999802"/>
  </r>
  <r>
    <n v="457"/>
    <d v="2012-04-01T00:00:00"/>
    <n v="2"/>
    <x v="1"/>
    <x v="1"/>
    <x v="3"/>
    <n v="0"/>
    <x v="0"/>
    <x v="1"/>
    <n v="0"/>
    <x v="0"/>
    <n v="2"/>
    <x v="0"/>
    <n v="0.42583300000000002"/>
    <n v="12.014151000000002"/>
    <n v="0.41728700000000002"/>
    <n v="11.540942000000001"/>
    <n v="0.67625000000000002"/>
    <n v="33.8125"/>
    <n v="0.172267"/>
    <n v="5.7709444999999997"/>
    <n v="2347"/>
    <n v="3694"/>
    <n v="6041"/>
    <n v="-0.47320900000000066"/>
  </r>
  <r>
    <n v="458"/>
    <d v="2012-04-02T00:00:00"/>
    <n v="2"/>
    <x v="1"/>
    <x v="1"/>
    <x v="3"/>
    <n v="0"/>
    <x v="0"/>
    <x v="2"/>
    <n v="1"/>
    <x v="1"/>
    <n v="1"/>
    <x v="1"/>
    <n v="0.43391299999999999"/>
    <n v="12.393910999999999"/>
    <n v="0.42751299999999998"/>
    <n v="12.215857999999997"/>
    <n v="0.50434800000000002"/>
    <n v="12.608700000000001"/>
    <n v="0.312139"/>
    <n v="5.2283282499999997"/>
    <n v="1208"/>
    <n v="4728"/>
    <n v="5936"/>
    <n v="-0.17805300000000202"/>
  </r>
  <r>
    <n v="459"/>
    <d v="2012-04-03T00:00:00"/>
    <n v="2"/>
    <x v="1"/>
    <x v="1"/>
    <x v="3"/>
    <n v="0"/>
    <x v="0"/>
    <x v="3"/>
    <n v="1"/>
    <x v="1"/>
    <n v="1"/>
    <x v="1"/>
    <n v="0.466667"/>
    <n v="13.933349"/>
    <n v="0.46148299999999998"/>
    <n v="14.457877999999997"/>
    <n v="0.39666699999999999"/>
    <n v="9.9166749999999997"/>
    <n v="0.100133"/>
    <n v="1.6772277499999999"/>
    <n v="1348"/>
    <n v="5424"/>
    <n v="6772"/>
    <n v="0.52452899999999758"/>
  </r>
  <r>
    <n v="460"/>
    <d v="2012-04-04T00:00:00"/>
    <n v="2"/>
    <x v="1"/>
    <x v="1"/>
    <x v="3"/>
    <n v="0"/>
    <x v="0"/>
    <x v="4"/>
    <n v="1"/>
    <x v="1"/>
    <n v="1"/>
    <x v="1"/>
    <n v="0.54166700000000001"/>
    <n v="17.458349000000002"/>
    <n v="0.53344999999999998"/>
    <n v="19.207699999999996"/>
    <n v="0.46958299999999997"/>
    <n v="11.739574999999999"/>
    <n v="0.180975"/>
    <n v="3.03133125"/>
    <n v="1058"/>
    <n v="5378"/>
    <n v="6436"/>
    <n v="1.7493509999999937"/>
  </r>
  <r>
    <n v="461"/>
    <d v="2012-04-05T00:00:00"/>
    <n v="2"/>
    <x v="1"/>
    <x v="1"/>
    <x v="3"/>
    <n v="0"/>
    <x v="0"/>
    <x v="5"/>
    <n v="1"/>
    <x v="1"/>
    <n v="1"/>
    <x v="1"/>
    <n v="0.435"/>
    <n v="12.445"/>
    <n v="0.43116300000000002"/>
    <n v="12.456758000000001"/>
    <n v="0.37416700000000003"/>
    <n v="9.3541750000000015"/>
    <n v="0.219529"/>
    <n v="3.6771107500000002"/>
    <n v="1192"/>
    <n v="5265"/>
    <n v="6457"/>
    <n v="1.1758000000000379E-2"/>
  </r>
  <r>
    <n v="462"/>
    <d v="2012-04-06T00:00:00"/>
    <n v="2"/>
    <x v="1"/>
    <x v="1"/>
    <x v="3"/>
    <n v="0"/>
    <x v="0"/>
    <x v="6"/>
    <n v="1"/>
    <x v="1"/>
    <n v="1"/>
    <x v="1"/>
    <n v="0.403333"/>
    <n v="10.956651000000001"/>
    <n v="0.39076699999999998"/>
    <n v="9.790621999999999"/>
    <n v="0.377083"/>
    <n v="9.4270750000000003"/>
    <n v="0.30038799999999999"/>
    <n v="5.0314990000000002"/>
    <n v="1807"/>
    <n v="4653"/>
    <n v="6460"/>
    <n v="-1.1660290000000018"/>
  </r>
  <r>
    <n v="463"/>
    <d v="2012-04-07T00:00:00"/>
    <n v="2"/>
    <x v="1"/>
    <x v="1"/>
    <x v="3"/>
    <n v="0"/>
    <x v="0"/>
    <x v="0"/>
    <n v="0"/>
    <x v="0"/>
    <n v="1"/>
    <x v="1"/>
    <n v="0.4375"/>
    <n v="12.5625"/>
    <n v="0.42612899999999998"/>
    <n v="12.124513999999998"/>
    <n v="0.25416699999999998"/>
    <n v="6.3541749999999997"/>
    <n v="0.27487099999999998"/>
    <n v="4.6040892499999995"/>
    <n v="3252"/>
    <n v="3605"/>
    <n v="6857"/>
    <n v="-0.43798600000000221"/>
  </r>
  <r>
    <n v="464"/>
    <d v="2012-04-08T00:00:00"/>
    <n v="2"/>
    <x v="1"/>
    <x v="1"/>
    <x v="3"/>
    <n v="0"/>
    <x v="0"/>
    <x v="1"/>
    <n v="0"/>
    <x v="0"/>
    <n v="1"/>
    <x v="1"/>
    <n v="0.5"/>
    <n v="15.5"/>
    <n v="0.492425"/>
    <n v="16.500050000000002"/>
    <n v="0.27583299999999999"/>
    <n v="6.8958250000000003"/>
    <n v="0.232596"/>
    <n v="3.8959829999999998"/>
    <n v="2230"/>
    <n v="2939"/>
    <n v="5169"/>
    <n v="1.0000500000000017"/>
  </r>
  <r>
    <n v="465"/>
    <d v="2012-04-09T00:00:00"/>
    <n v="2"/>
    <x v="1"/>
    <x v="1"/>
    <x v="3"/>
    <n v="0"/>
    <x v="0"/>
    <x v="2"/>
    <n v="1"/>
    <x v="1"/>
    <n v="1"/>
    <x v="1"/>
    <n v="0.48916700000000002"/>
    <n v="14.990849000000001"/>
    <n v="0.47663800000000001"/>
    <n v="15.458107999999999"/>
    <n v="0.3175"/>
    <n v="7.9375"/>
    <n v="0.35819600000000001"/>
    <n v="5.9997829999999999"/>
    <n v="905"/>
    <n v="4680"/>
    <n v="5585"/>
    <n v="0.46725899999999854"/>
  </r>
  <r>
    <n v="466"/>
    <d v="2012-04-10T00:00:00"/>
    <n v="2"/>
    <x v="1"/>
    <x v="1"/>
    <x v="3"/>
    <n v="0"/>
    <x v="0"/>
    <x v="3"/>
    <n v="1"/>
    <x v="1"/>
    <n v="1"/>
    <x v="1"/>
    <n v="0.44666699999999998"/>
    <n v="12.993348999999998"/>
    <n v="0.43623299999999998"/>
    <n v="12.791377999999998"/>
    <n v="0.435"/>
    <n v="10.875"/>
    <n v="0.24937500000000001"/>
    <n v="4.1770312500000006"/>
    <n v="819"/>
    <n v="5099"/>
    <n v="5918"/>
    <n v="-0.20197100000000034"/>
  </r>
  <r>
    <n v="467"/>
    <d v="2012-04-11T00:00:00"/>
    <n v="2"/>
    <x v="1"/>
    <x v="1"/>
    <x v="3"/>
    <n v="0"/>
    <x v="0"/>
    <x v="4"/>
    <n v="1"/>
    <x v="1"/>
    <n v="1"/>
    <x v="1"/>
    <n v="0.34869600000000001"/>
    <n v="8.3887120000000017"/>
    <n v="0.33727400000000002"/>
    <n v="6.2600840000000026"/>
    <n v="0.46956500000000001"/>
    <n v="11.739125"/>
    <n v="0.29527399999999998"/>
    <n v="4.9458394999999999"/>
    <n v="482"/>
    <n v="4380"/>
    <n v="4862"/>
    <n v="-2.1286279999999991"/>
  </r>
  <r>
    <n v="468"/>
    <d v="2012-04-12T00:00:00"/>
    <n v="2"/>
    <x v="1"/>
    <x v="1"/>
    <x v="3"/>
    <n v="0"/>
    <x v="0"/>
    <x v="5"/>
    <n v="1"/>
    <x v="1"/>
    <n v="1"/>
    <x v="1"/>
    <n v="0.39750000000000002"/>
    <n v="10.682500000000001"/>
    <n v="0.387604"/>
    <n v="9.5818639999999995"/>
    <n v="0.46625"/>
    <n v="11.65625"/>
    <n v="0.29042899999999999"/>
    <n v="4.8646857499999996"/>
    <n v="663"/>
    <n v="4746"/>
    <n v="5409"/>
    <n v="-1.1006360000000015"/>
  </r>
  <r>
    <n v="469"/>
    <d v="2012-04-13T00:00:00"/>
    <n v="2"/>
    <x v="1"/>
    <x v="1"/>
    <x v="3"/>
    <n v="0"/>
    <x v="0"/>
    <x v="6"/>
    <n v="1"/>
    <x v="1"/>
    <n v="1"/>
    <x v="1"/>
    <n v="0.4425"/>
    <n v="12.797499999999999"/>
    <n v="0.43180800000000003"/>
    <n v="12.499328000000002"/>
    <n v="0.408333"/>
    <n v="10.208325"/>
    <n v="0.155471"/>
    <n v="2.6041392499999998"/>
    <n v="1252"/>
    <n v="5146"/>
    <n v="6398"/>
    <n v="-0.29817199999999744"/>
  </r>
  <r>
    <n v="470"/>
    <d v="2012-04-14T00:00:00"/>
    <n v="2"/>
    <x v="1"/>
    <x v="1"/>
    <x v="3"/>
    <n v="0"/>
    <x v="0"/>
    <x v="0"/>
    <n v="0"/>
    <x v="0"/>
    <n v="1"/>
    <x v="1"/>
    <n v="0.495"/>
    <n v="15.265000000000001"/>
    <n v="0.48799599999999999"/>
    <n v="16.207735999999997"/>
    <n v="0.50291699999999995"/>
    <n v="12.572924999999998"/>
    <n v="0.190917"/>
    <n v="3.1978597500000001"/>
    <n v="2795"/>
    <n v="4665"/>
    <n v="7460"/>
    <n v="0.94273599999999647"/>
  </r>
  <r>
    <n v="471"/>
    <d v="2012-04-15T00:00:00"/>
    <n v="2"/>
    <x v="1"/>
    <x v="1"/>
    <x v="3"/>
    <n v="0"/>
    <x v="0"/>
    <x v="1"/>
    <n v="0"/>
    <x v="0"/>
    <n v="1"/>
    <x v="1"/>
    <n v="0.60666699999999996"/>
    <n v="20.513348999999998"/>
    <n v="0.57387500000000002"/>
    <n v="21.875750000000004"/>
    <n v="0.50791699999999995"/>
    <n v="12.697924999999998"/>
    <n v="0.225129"/>
    <n v="3.7709107500000001"/>
    <n v="2846"/>
    <n v="4286"/>
    <n v="7132"/>
    <n v="1.3624010000000055"/>
  </r>
  <r>
    <n v="472"/>
    <d v="2012-04-16T00:00:00"/>
    <n v="2"/>
    <x v="1"/>
    <x v="1"/>
    <x v="3"/>
    <n v="1"/>
    <x v="1"/>
    <x v="2"/>
    <n v="0"/>
    <x v="0"/>
    <n v="1"/>
    <x v="1"/>
    <n v="0.66416699999999995"/>
    <n v="23.215848999999999"/>
    <n v="0.61492500000000005"/>
    <n v="24.585050000000003"/>
    <n v="0.56166700000000003"/>
    <n v="14.041675000000001"/>
    <n v="0.284829"/>
    <n v="4.7708857499999997"/>
    <n v="1198"/>
    <n v="5172"/>
    <n v="6370"/>
    <n v="1.3692010000000039"/>
  </r>
  <r>
    <n v="473"/>
    <d v="2012-04-17T00:00:00"/>
    <n v="2"/>
    <x v="1"/>
    <x v="1"/>
    <x v="3"/>
    <n v="0"/>
    <x v="0"/>
    <x v="3"/>
    <n v="1"/>
    <x v="1"/>
    <n v="1"/>
    <x v="1"/>
    <n v="0.60833300000000001"/>
    <n v="20.591650999999999"/>
    <n v="0.59848699999999999"/>
    <n v="23.500141999999997"/>
    <n v="0.39041700000000001"/>
    <n v="9.7604249999999997"/>
    <n v="0.27362900000000001"/>
    <n v="4.5832857499999999"/>
    <n v="989"/>
    <n v="5702"/>
    <n v="6691"/>
    <n v="2.9084909999999979"/>
  </r>
  <r>
    <n v="474"/>
    <d v="2012-04-18T00:00:00"/>
    <n v="2"/>
    <x v="1"/>
    <x v="1"/>
    <x v="3"/>
    <n v="0"/>
    <x v="0"/>
    <x v="4"/>
    <n v="1"/>
    <x v="1"/>
    <n v="2"/>
    <x v="0"/>
    <n v="0.46333299999999999"/>
    <n v="13.776651000000001"/>
    <n v="0.457038"/>
    <n v="14.164508000000001"/>
    <n v="0.56916699999999998"/>
    <n v="28.458349999999999"/>
    <n v="0.16791200000000001"/>
    <n v="5.6250520000000002"/>
    <n v="347"/>
    <n v="4020"/>
    <n v="4367"/>
    <n v="0.38785700000000034"/>
  </r>
  <r>
    <n v="475"/>
    <d v="2012-04-19T00:00:00"/>
    <n v="2"/>
    <x v="1"/>
    <x v="1"/>
    <x v="3"/>
    <n v="0"/>
    <x v="0"/>
    <x v="5"/>
    <n v="1"/>
    <x v="1"/>
    <n v="1"/>
    <x v="1"/>
    <n v="0.49833300000000003"/>
    <n v="15.421651000000001"/>
    <n v="0.49304599999999998"/>
    <n v="16.541035999999998"/>
    <n v="0.61250000000000004"/>
    <n v="15.312500000000002"/>
    <n v="6.5929199999999993E-2"/>
    <n v="1.1043140999999999"/>
    <n v="846"/>
    <n v="5719"/>
    <n v="6565"/>
    <n v="1.1193849999999976"/>
  </r>
  <r>
    <n v="476"/>
    <d v="2012-04-20T00:00:00"/>
    <n v="2"/>
    <x v="1"/>
    <x v="1"/>
    <x v="3"/>
    <n v="0"/>
    <x v="0"/>
    <x v="6"/>
    <n v="1"/>
    <x v="1"/>
    <n v="1"/>
    <x v="1"/>
    <n v="0.526667"/>
    <n v="16.753349"/>
    <n v="0.51577499999999998"/>
    <n v="18.041150000000002"/>
    <n v="0.69458299999999995"/>
    <n v="17.364574999999999"/>
    <n v="0.149871"/>
    <n v="2.5103392499999999"/>
    <n v="1340"/>
    <n v="5950"/>
    <n v="7290"/>
    <n v="1.2878010000000017"/>
  </r>
  <r>
    <n v="477"/>
    <d v="2012-04-21T00:00:00"/>
    <n v="2"/>
    <x v="1"/>
    <x v="1"/>
    <x v="3"/>
    <n v="0"/>
    <x v="0"/>
    <x v="0"/>
    <n v="0"/>
    <x v="0"/>
    <n v="1"/>
    <x v="1"/>
    <n v="0.56999999999999995"/>
    <n v="18.79"/>
    <n v="0.54292099999999999"/>
    <n v="19.832785999999999"/>
    <n v="0.682917"/>
    <n v="17.072925000000001"/>
    <n v="0.28358699999999998"/>
    <n v="4.7500822499999993"/>
    <n v="2541"/>
    <n v="4083"/>
    <n v="6624"/>
    <n v="1.0427859999999995"/>
  </r>
  <r>
    <n v="478"/>
    <d v="2012-04-22T00:00:00"/>
    <n v="2"/>
    <x v="1"/>
    <x v="1"/>
    <x v="3"/>
    <n v="0"/>
    <x v="0"/>
    <x v="1"/>
    <n v="0"/>
    <x v="0"/>
    <n v="3"/>
    <x v="2"/>
    <n v="0.39666699999999999"/>
    <n v="10.643349000000001"/>
    <n v="0.38950400000000002"/>
    <n v="9.7072640000000021"/>
    <n v="0.83541699999999997"/>
    <n v="62.656275000000001"/>
    <n v="0.34454600000000002"/>
    <n v="17.313436500000002"/>
    <n v="120"/>
    <n v="907"/>
    <n v="1027"/>
    <n v="-0.9360849999999985"/>
  </r>
  <r>
    <n v="479"/>
    <d v="2012-04-23T00:00:00"/>
    <n v="2"/>
    <x v="1"/>
    <x v="1"/>
    <x v="3"/>
    <n v="0"/>
    <x v="0"/>
    <x v="2"/>
    <n v="1"/>
    <x v="1"/>
    <n v="2"/>
    <x v="0"/>
    <n v="0.32166699999999998"/>
    <n v="7.1183489999999985"/>
    <n v="0.30112499999999998"/>
    <n v="3.87425"/>
    <n v="0.76666699999999999"/>
    <n v="38.333349999999996"/>
    <n v="0.30349599999999999"/>
    <n v="10.167116"/>
    <n v="195"/>
    <n v="3019"/>
    <n v="3214"/>
    <n v="-3.2440989999999985"/>
  </r>
  <r>
    <n v="480"/>
    <d v="2012-04-24T00:00:00"/>
    <n v="2"/>
    <x v="1"/>
    <x v="1"/>
    <x v="3"/>
    <n v="0"/>
    <x v="0"/>
    <x v="3"/>
    <n v="1"/>
    <x v="1"/>
    <n v="1"/>
    <x v="1"/>
    <n v="0.41333300000000001"/>
    <n v="11.426651"/>
    <n v="0.405283"/>
    <n v="10.748678000000002"/>
    <n v="0.45416699999999999"/>
    <n v="11.354175"/>
    <n v="0.24938299999999999"/>
    <n v="4.1771652499999998"/>
    <n v="518"/>
    <n v="5115"/>
    <n v="5633"/>
    <n v="-0.67797299999999794"/>
  </r>
  <r>
    <n v="481"/>
    <d v="2012-04-25T00:00:00"/>
    <n v="2"/>
    <x v="1"/>
    <x v="1"/>
    <x v="3"/>
    <n v="0"/>
    <x v="0"/>
    <x v="4"/>
    <n v="1"/>
    <x v="1"/>
    <n v="1"/>
    <x v="1"/>
    <n v="0.47666700000000001"/>
    <n v="14.403348999999999"/>
    <n v="0.47031699999999999"/>
    <n v="15.040921999999998"/>
    <n v="0.42791699999999999"/>
    <n v="10.697925"/>
    <n v="0.11879199999999999"/>
    <n v="1.9897659999999999"/>
    <n v="655"/>
    <n v="5541"/>
    <n v="6196"/>
    <n v="0.63757299999999972"/>
  </r>
  <r>
    <n v="482"/>
    <d v="2012-04-26T00:00:00"/>
    <n v="2"/>
    <x v="1"/>
    <x v="1"/>
    <x v="3"/>
    <n v="0"/>
    <x v="0"/>
    <x v="5"/>
    <n v="1"/>
    <x v="1"/>
    <n v="2"/>
    <x v="0"/>
    <n v="0.49833300000000003"/>
    <n v="15.421651000000001"/>
    <n v="0.48358299999999999"/>
    <n v="15.916477999999998"/>
    <n v="0.75666699999999998"/>
    <n v="37.833349999999996"/>
    <n v="0.176625"/>
    <n v="5.9169375000000004"/>
    <n v="475"/>
    <n v="4551"/>
    <n v="5026"/>
    <n v="0.49482699999999724"/>
  </r>
  <r>
    <n v="483"/>
    <d v="2012-04-27T00:00:00"/>
    <n v="2"/>
    <x v="1"/>
    <x v="1"/>
    <x v="3"/>
    <n v="0"/>
    <x v="0"/>
    <x v="6"/>
    <n v="1"/>
    <x v="1"/>
    <n v="1"/>
    <x v="1"/>
    <n v="0.45750000000000002"/>
    <n v="13.502500000000001"/>
    <n v="0.45263700000000001"/>
    <n v="13.874041999999999"/>
    <n v="0.40083299999999999"/>
    <n v="10.020825"/>
    <n v="0.34763300000000003"/>
    <n v="5.82285275"/>
    <n v="1014"/>
    <n v="5219"/>
    <n v="6233"/>
    <n v="0.37154199999999804"/>
  </r>
  <r>
    <n v="484"/>
    <d v="2012-04-28T00:00:00"/>
    <n v="2"/>
    <x v="1"/>
    <x v="1"/>
    <x v="3"/>
    <n v="0"/>
    <x v="0"/>
    <x v="0"/>
    <n v="0"/>
    <x v="0"/>
    <n v="2"/>
    <x v="0"/>
    <n v="0.37666699999999997"/>
    <n v="9.7033489999999993"/>
    <n v="0.37750400000000001"/>
    <n v="8.9152640000000005"/>
    <n v="0.48958299999999999"/>
    <n v="24.479150000000001"/>
    <n v="0.12997500000000001"/>
    <n v="4.3541625000000002"/>
    <n v="1120"/>
    <n v="3100"/>
    <n v="4220"/>
    <n v="-0.78808499999999881"/>
  </r>
  <r>
    <n v="485"/>
    <d v="2012-04-29T00:00:00"/>
    <n v="2"/>
    <x v="1"/>
    <x v="1"/>
    <x v="3"/>
    <n v="0"/>
    <x v="0"/>
    <x v="1"/>
    <n v="0"/>
    <x v="0"/>
    <n v="1"/>
    <x v="1"/>
    <n v="0.45833299999999999"/>
    <n v="13.541650999999998"/>
    <n v="0.45012099999999999"/>
    <n v="13.707985999999998"/>
    <n v="0.58708300000000002"/>
    <n v="14.677075"/>
    <n v="0.116908"/>
    <n v="1.9582089999999999"/>
    <n v="2229"/>
    <n v="4075"/>
    <n v="6304"/>
    <n v="0.16633500000000012"/>
  </r>
  <r>
    <n v="486"/>
    <d v="2012-04-30T00:00:00"/>
    <n v="2"/>
    <x v="1"/>
    <x v="1"/>
    <x v="3"/>
    <n v="0"/>
    <x v="0"/>
    <x v="2"/>
    <n v="1"/>
    <x v="1"/>
    <n v="2"/>
    <x v="0"/>
    <n v="0.464167"/>
    <n v="13.815849"/>
    <n v="0.45769599999999999"/>
    <n v="14.207936"/>
    <n v="0.56999999999999995"/>
    <n v="28.499999999999996"/>
    <n v="0.17163800000000001"/>
    <n v="5.749873"/>
    <n v="665"/>
    <n v="4907"/>
    <n v="5572"/>
    <n v="0.39208700000000007"/>
  </r>
  <r>
    <n v="487"/>
    <d v="2012-05-01T00:00:00"/>
    <n v="2"/>
    <x v="1"/>
    <x v="1"/>
    <x v="4"/>
    <n v="0"/>
    <x v="0"/>
    <x v="3"/>
    <n v="1"/>
    <x v="1"/>
    <n v="2"/>
    <x v="0"/>
    <n v="0.61333300000000002"/>
    <n v="20.826651000000002"/>
    <n v="0.57702100000000001"/>
    <n v="22.083385999999997"/>
    <n v="0.65958300000000003"/>
    <n v="32.979150000000004"/>
    <n v="0.15609600000000001"/>
    <n v="5.2292160000000001"/>
    <n v="653"/>
    <n v="5087"/>
    <n v="5740"/>
    <n v="1.2567349999999955"/>
  </r>
  <r>
    <n v="488"/>
    <d v="2012-05-02T00:00:00"/>
    <n v="2"/>
    <x v="1"/>
    <x v="1"/>
    <x v="4"/>
    <n v="0"/>
    <x v="0"/>
    <x v="4"/>
    <n v="1"/>
    <x v="1"/>
    <n v="1"/>
    <x v="1"/>
    <n v="0.56416699999999997"/>
    <n v="18.515848999999999"/>
    <n v="0.53789600000000004"/>
    <n v="19.501136000000002"/>
    <n v="0.79708299999999999"/>
    <n v="19.927074999999999"/>
    <n v="0.13805799999999999"/>
    <n v="2.3124714999999996"/>
    <n v="667"/>
    <n v="5502"/>
    <n v="6169"/>
    <n v="0.98528700000000313"/>
  </r>
  <r>
    <n v="489"/>
    <d v="2012-05-03T00:00:00"/>
    <n v="2"/>
    <x v="1"/>
    <x v="1"/>
    <x v="4"/>
    <n v="0"/>
    <x v="0"/>
    <x v="5"/>
    <n v="1"/>
    <x v="1"/>
    <n v="2"/>
    <x v="0"/>
    <n v="0.56000000000000005"/>
    <n v="18.320000000000004"/>
    <n v="0.537242"/>
    <n v="19.457971999999998"/>
    <n v="0.76833300000000004"/>
    <n v="38.416650000000004"/>
    <n v="0.13369600000000001"/>
    <n v="4.4788160000000001"/>
    <n v="764"/>
    <n v="5657"/>
    <n v="6421"/>
    <n v="1.1379719999999942"/>
  </r>
  <r>
    <n v="490"/>
    <d v="2012-05-04T00:00:00"/>
    <n v="2"/>
    <x v="1"/>
    <x v="1"/>
    <x v="4"/>
    <n v="0"/>
    <x v="0"/>
    <x v="6"/>
    <n v="1"/>
    <x v="1"/>
    <n v="1"/>
    <x v="1"/>
    <n v="0.62749999999999995"/>
    <n v="21.492499999999996"/>
    <n v="0.59091700000000003"/>
    <n v="23.000522000000004"/>
    <n v="0.73541699999999999"/>
    <n v="18.385424999999998"/>
    <n v="0.162938"/>
    <n v="2.7292114999999999"/>
    <n v="1069"/>
    <n v="5227"/>
    <n v="6296"/>
    <n v="1.5080220000000075"/>
  </r>
  <r>
    <n v="491"/>
    <d v="2012-05-05T00:00:00"/>
    <n v="2"/>
    <x v="1"/>
    <x v="1"/>
    <x v="4"/>
    <n v="0"/>
    <x v="0"/>
    <x v="0"/>
    <n v="0"/>
    <x v="0"/>
    <n v="2"/>
    <x v="0"/>
    <n v="0.62166699999999997"/>
    <n v="21.218349"/>
    <n v="0.58460800000000002"/>
    <n v="22.584128"/>
    <n v="0.75666699999999998"/>
    <n v="37.833349999999996"/>
    <n v="0.15299199999999999"/>
    <n v="5.1252319999999996"/>
    <n v="2496"/>
    <n v="4387"/>
    <n v="6883"/>
    <n v="1.3657789999999999"/>
  </r>
  <r>
    <n v="492"/>
    <d v="2012-05-06T00:00:00"/>
    <n v="2"/>
    <x v="1"/>
    <x v="1"/>
    <x v="4"/>
    <n v="0"/>
    <x v="0"/>
    <x v="1"/>
    <n v="0"/>
    <x v="0"/>
    <n v="2"/>
    <x v="0"/>
    <n v="0.5625"/>
    <n v="18.4375"/>
    <n v="0.54673700000000003"/>
    <n v="20.084642000000002"/>
    <n v="0.74"/>
    <n v="37"/>
    <n v="0.14987900000000001"/>
    <n v="5.0209465"/>
    <n v="2135"/>
    <n v="4224"/>
    <n v="6359"/>
    <n v="1.6471420000000023"/>
  </r>
  <r>
    <n v="493"/>
    <d v="2012-05-07T00:00:00"/>
    <n v="2"/>
    <x v="1"/>
    <x v="1"/>
    <x v="4"/>
    <n v="0"/>
    <x v="0"/>
    <x v="2"/>
    <n v="1"/>
    <x v="1"/>
    <n v="2"/>
    <x v="0"/>
    <n v="0.53749999999999998"/>
    <n v="17.262499999999999"/>
    <n v="0.527142"/>
    <n v="18.791372000000003"/>
    <n v="0.66416699999999995"/>
    <n v="33.208349999999996"/>
    <n v="0.23072100000000001"/>
    <n v="7.7291535000000007"/>
    <n v="1008"/>
    <n v="5265"/>
    <n v="6273"/>
    <n v="1.5288720000000033"/>
  </r>
  <r>
    <n v="494"/>
    <d v="2012-05-08T00:00:00"/>
    <n v="2"/>
    <x v="1"/>
    <x v="1"/>
    <x v="4"/>
    <n v="0"/>
    <x v="0"/>
    <x v="3"/>
    <n v="1"/>
    <x v="1"/>
    <n v="2"/>
    <x v="0"/>
    <n v="0.58166700000000005"/>
    <n v="19.338349000000001"/>
    <n v="0.55747100000000005"/>
    <n v="20.793086000000002"/>
    <n v="0.68583300000000003"/>
    <n v="34.291650000000004"/>
    <n v="0.29602899999999999"/>
    <n v="9.9169714999999989"/>
    <n v="738"/>
    <n v="4990"/>
    <n v="5728"/>
    <n v="1.4547370000000015"/>
  </r>
  <r>
    <n v="495"/>
    <d v="2012-05-09T00:00:00"/>
    <n v="2"/>
    <x v="1"/>
    <x v="1"/>
    <x v="4"/>
    <n v="0"/>
    <x v="0"/>
    <x v="4"/>
    <n v="1"/>
    <x v="1"/>
    <n v="2"/>
    <x v="0"/>
    <n v="0.57499999999999996"/>
    <n v="19.024999999999999"/>
    <n v="0.55302499999999999"/>
    <n v="20.499650000000003"/>
    <n v="0.74416700000000002"/>
    <n v="37.208350000000003"/>
    <n v="0.21641199999999999"/>
    <n v="7.2498019999999999"/>
    <n v="620"/>
    <n v="4097"/>
    <n v="4717"/>
    <n v="1.474650000000004"/>
  </r>
  <r>
    <n v="496"/>
    <d v="2012-05-10T00:00:00"/>
    <n v="2"/>
    <x v="1"/>
    <x v="1"/>
    <x v="4"/>
    <n v="0"/>
    <x v="0"/>
    <x v="5"/>
    <n v="1"/>
    <x v="1"/>
    <n v="1"/>
    <x v="1"/>
    <n v="0.50583299999999998"/>
    <n v="15.774151"/>
    <n v="0.49178300000000003"/>
    <n v="16.457678000000001"/>
    <n v="0.55208299999999999"/>
    <n v="13.802075"/>
    <n v="0.31406299999999998"/>
    <n v="5.2605552499999995"/>
    <n v="1026"/>
    <n v="5546"/>
    <n v="6572"/>
    <n v="0.68352700000000155"/>
  </r>
  <r>
    <n v="497"/>
    <d v="2012-05-11T00:00:00"/>
    <n v="2"/>
    <x v="1"/>
    <x v="1"/>
    <x v="4"/>
    <n v="0"/>
    <x v="0"/>
    <x v="6"/>
    <n v="1"/>
    <x v="1"/>
    <n v="1"/>
    <x v="1"/>
    <n v="0.53333299999999995"/>
    <n v="17.066650999999997"/>
    <n v="0.52083299999999999"/>
    <n v="18.374977999999999"/>
    <n v="0.36041699999999999"/>
    <n v="9.0104249999999997"/>
    <n v="0.23693700000000001"/>
    <n v="3.96869475"/>
    <n v="1319"/>
    <n v="5711"/>
    <n v="7030"/>
    <n v="1.308327000000002"/>
  </r>
  <r>
    <n v="498"/>
    <d v="2012-05-12T00:00:00"/>
    <n v="2"/>
    <x v="1"/>
    <x v="1"/>
    <x v="4"/>
    <n v="0"/>
    <x v="0"/>
    <x v="0"/>
    <n v="0"/>
    <x v="0"/>
    <n v="1"/>
    <x v="1"/>
    <n v="0.56416699999999997"/>
    <n v="18.515848999999999"/>
    <n v="0.544817"/>
    <n v="19.957921999999996"/>
    <n v="0.48041699999999998"/>
    <n v="12.010425"/>
    <n v="0.12313300000000001"/>
    <n v="2.0624777500000002"/>
    <n v="2622"/>
    <n v="4807"/>
    <n v="7429"/>
    <n v="1.4420729999999971"/>
  </r>
  <r>
    <n v="499"/>
    <d v="2012-05-13T00:00:00"/>
    <n v="2"/>
    <x v="1"/>
    <x v="1"/>
    <x v="4"/>
    <n v="0"/>
    <x v="0"/>
    <x v="1"/>
    <n v="0"/>
    <x v="0"/>
    <n v="1"/>
    <x v="1"/>
    <n v="0.61250000000000004"/>
    <n v="20.787500000000001"/>
    <n v="0.58523800000000004"/>
    <n v="22.625708000000003"/>
    <n v="0.57625000000000004"/>
    <n v="14.406250000000002"/>
    <n v="0.22511700000000001"/>
    <n v="3.77070975"/>
    <n v="2172"/>
    <n v="3946"/>
    <n v="6118"/>
    <n v="1.8382080000000016"/>
  </r>
  <r>
    <n v="500"/>
    <d v="2012-05-14T00:00:00"/>
    <n v="2"/>
    <x v="1"/>
    <x v="1"/>
    <x v="4"/>
    <n v="0"/>
    <x v="0"/>
    <x v="2"/>
    <n v="1"/>
    <x v="1"/>
    <n v="2"/>
    <x v="0"/>
    <n v="0.57333299999999998"/>
    <n v="18.946650999999999"/>
    <n v="0.54990000000000006"/>
    <n v="20.293400000000005"/>
    <n v="0.78958300000000003"/>
    <n v="39.479150000000004"/>
    <n v="0.21269199999999999"/>
    <n v="7.1251819999999997"/>
    <n v="342"/>
    <n v="2501"/>
    <n v="2843"/>
    <n v="1.3467490000000062"/>
  </r>
  <r>
    <n v="501"/>
    <d v="2012-05-15T00:00:00"/>
    <n v="2"/>
    <x v="1"/>
    <x v="1"/>
    <x v="4"/>
    <n v="0"/>
    <x v="0"/>
    <x v="3"/>
    <n v="1"/>
    <x v="1"/>
    <n v="2"/>
    <x v="0"/>
    <n v="0.61166699999999996"/>
    <n v="20.748348999999997"/>
    <n v="0.57640400000000003"/>
    <n v="22.042664000000002"/>
    <n v="0.79458300000000004"/>
    <n v="39.729150000000004"/>
    <n v="0.147392"/>
    <n v="4.9376319999999998"/>
    <n v="625"/>
    <n v="4490"/>
    <n v="5115"/>
    <n v="1.2943150000000045"/>
  </r>
  <r>
    <n v="502"/>
    <d v="2012-05-16T00:00:00"/>
    <n v="2"/>
    <x v="1"/>
    <x v="1"/>
    <x v="4"/>
    <n v="0"/>
    <x v="0"/>
    <x v="4"/>
    <n v="1"/>
    <x v="1"/>
    <n v="1"/>
    <x v="1"/>
    <n v="0.63666699999999998"/>
    <n v="21.923348999999998"/>
    <n v="0.59597500000000003"/>
    <n v="23.334350000000001"/>
    <n v="0.69791700000000001"/>
    <n v="17.447925000000001"/>
    <n v="0.122512"/>
    <n v="2.052076"/>
    <n v="991"/>
    <n v="6433"/>
    <n v="7424"/>
    <n v="1.4110010000000024"/>
  </r>
  <r>
    <n v="503"/>
    <d v="2012-05-17T00:00:00"/>
    <n v="2"/>
    <x v="1"/>
    <x v="1"/>
    <x v="4"/>
    <n v="0"/>
    <x v="0"/>
    <x v="5"/>
    <n v="1"/>
    <x v="1"/>
    <n v="1"/>
    <x v="1"/>
    <n v="0.593333"/>
    <n v="19.886651000000001"/>
    <n v="0.57261300000000004"/>
    <n v="21.792458000000003"/>
    <n v="0.52"/>
    <n v="13"/>
    <n v="0.22947500000000001"/>
    <n v="3.8437062500000003"/>
    <n v="1242"/>
    <n v="6142"/>
    <n v="7384"/>
    <n v="1.9058070000000029"/>
  </r>
  <r>
    <n v="504"/>
    <d v="2012-05-18T00:00:00"/>
    <n v="2"/>
    <x v="1"/>
    <x v="1"/>
    <x v="4"/>
    <n v="0"/>
    <x v="0"/>
    <x v="6"/>
    <n v="1"/>
    <x v="1"/>
    <n v="1"/>
    <x v="1"/>
    <n v="0.56416699999999997"/>
    <n v="18.515848999999999"/>
    <n v="0.55112099999999997"/>
    <n v="20.373985999999995"/>
    <n v="0.52333300000000005"/>
    <n v="13.083325000000002"/>
    <n v="0.13681699999999999"/>
    <n v="2.2916847499999999"/>
    <n v="1521"/>
    <n v="6118"/>
    <n v="7639"/>
    <n v="1.8581369999999957"/>
  </r>
  <r>
    <n v="505"/>
    <d v="2012-05-19T00:00:00"/>
    <n v="2"/>
    <x v="1"/>
    <x v="1"/>
    <x v="4"/>
    <n v="0"/>
    <x v="0"/>
    <x v="0"/>
    <n v="0"/>
    <x v="0"/>
    <n v="1"/>
    <x v="1"/>
    <n v="0.6"/>
    <n v="20.2"/>
    <n v="0.56690799999999997"/>
    <n v="21.415928000000001"/>
    <n v="0.45624999999999999"/>
    <n v="11.40625"/>
    <n v="8.3974999999999994E-2"/>
    <n v="1.4065812499999999"/>
    <n v="3410"/>
    <n v="4884"/>
    <n v="8294"/>
    <n v="1.2159280000000017"/>
  </r>
  <r>
    <n v="506"/>
    <d v="2012-05-20T00:00:00"/>
    <n v="2"/>
    <x v="1"/>
    <x v="1"/>
    <x v="4"/>
    <n v="0"/>
    <x v="0"/>
    <x v="1"/>
    <n v="0"/>
    <x v="0"/>
    <n v="1"/>
    <x v="1"/>
    <n v="0.62083299999999997"/>
    <n v="21.179150999999997"/>
    <n v="0.58396700000000001"/>
    <n v="22.541822000000003"/>
    <n v="0.53041700000000003"/>
    <n v="13.260425000000001"/>
    <n v="0.25436700000000001"/>
    <n v="4.2606472499999999"/>
    <n v="2704"/>
    <n v="4425"/>
    <n v="7129"/>
    <n v="1.362671000000006"/>
  </r>
  <r>
    <n v="507"/>
    <d v="2012-05-21T00:00:00"/>
    <n v="2"/>
    <x v="1"/>
    <x v="1"/>
    <x v="4"/>
    <n v="0"/>
    <x v="0"/>
    <x v="2"/>
    <n v="1"/>
    <x v="1"/>
    <n v="2"/>
    <x v="0"/>
    <n v="0.598333"/>
    <n v="20.121651"/>
    <n v="0.56566700000000003"/>
    <n v="21.334022000000004"/>
    <n v="0.81125000000000003"/>
    <n v="40.5625"/>
    <n v="0.23320399999999999"/>
    <n v="7.8123339999999999"/>
    <n v="630"/>
    <n v="3729"/>
    <n v="4359"/>
    <n v="1.2123710000000045"/>
  </r>
  <r>
    <n v="508"/>
    <d v="2012-05-22T00:00:00"/>
    <n v="2"/>
    <x v="1"/>
    <x v="1"/>
    <x v="4"/>
    <n v="0"/>
    <x v="0"/>
    <x v="3"/>
    <n v="1"/>
    <x v="1"/>
    <n v="2"/>
    <x v="0"/>
    <n v="0.61499999999999999"/>
    <n v="20.905000000000001"/>
    <n v="0.58082500000000004"/>
    <n v="22.334450000000004"/>
    <n v="0.76583299999999999"/>
    <n v="38.291649999999997"/>
    <n v="0.11816699999999999"/>
    <n v="3.9585944999999998"/>
    <n v="819"/>
    <n v="5254"/>
    <n v="6073"/>
    <n v="1.4294500000000028"/>
  </r>
  <r>
    <n v="509"/>
    <d v="2012-05-23T00:00:00"/>
    <n v="2"/>
    <x v="1"/>
    <x v="1"/>
    <x v="4"/>
    <n v="0"/>
    <x v="0"/>
    <x v="4"/>
    <n v="1"/>
    <x v="1"/>
    <n v="2"/>
    <x v="0"/>
    <n v="0.62166699999999997"/>
    <n v="21.218349"/>
    <n v="0.58461200000000002"/>
    <n v="22.584392000000001"/>
    <n v="0.77458300000000002"/>
    <n v="38.729150000000004"/>
    <n v="0.10199999999999999"/>
    <n v="3.4169999999999998"/>
    <n v="766"/>
    <n v="4494"/>
    <n v="5260"/>
    <n v="1.3660430000000012"/>
  </r>
  <r>
    <n v="510"/>
    <d v="2012-05-24T00:00:00"/>
    <n v="2"/>
    <x v="1"/>
    <x v="1"/>
    <x v="4"/>
    <n v="0"/>
    <x v="0"/>
    <x v="5"/>
    <n v="1"/>
    <x v="1"/>
    <n v="1"/>
    <x v="1"/>
    <n v="0.65500000000000003"/>
    <n v="22.785"/>
    <n v="0.60670000000000002"/>
    <n v="24.042200000000001"/>
    <n v="0.71666700000000005"/>
    <n v="17.916675000000001"/>
    <n v="0.17289599999999999"/>
    <n v="2.8960079999999997"/>
    <n v="1059"/>
    <n v="5711"/>
    <n v="6770"/>
    <n v="1.257200000000001"/>
  </r>
  <r>
    <n v="511"/>
    <d v="2012-05-25T00:00:00"/>
    <n v="2"/>
    <x v="1"/>
    <x v="1"/>
    <x v="4"/>
    <n v="0"/>
    <x v="0"/>
    <x v="6"/>
    <n v="1"/>
    <x v="1"/>
    <n v="1"/>
    <x v="1"/>
    <n v="0.68"/>
    <n v="23.96"/>
    <n v="0.627529"/>
    <n v="25.416913999999998"/>
    <n v="0.74708300000000005"/>
    <n v="18.677075000000002"/>
    <n v="0.14055000000000001"/>
    <n v="2.3542125"/>
    <n v="1417"/>
    <n v="5317"/>
    <n v="6734"/>
    <n v="1.4569139999999976"/>
  </r>
  <r>
    <n v="512"/>
    <d v="2012-05-26T00:00:00"/>
    <n v="2"/>
    <x v="1"/>
    <x v="1"/>
    <x v="4"/>
    <n v="0"/>
    <x v="0"/>
    <x v="0"/>
    <n v="0"/>
    <x v="0"/>
    <n v="1"/>
    <x v="1"/>
    <n v="0.6925"/>
    <n v="24.547499999999999"/>
    <n v="0.64269600000000005"/>
    <n v="26.417936000000005"/>
    <n v="0.73250000000000004"/>
    <n v="18.3125"/>
    <n v="0.198992"/>
    <n v="3.333116"/>
    <n v="2855"/>
    <n v="3681"/>
    <n v="6536"/>
    <n v="1.8704360000000051"/>
  </r>
  <r>
    <n v="513"/>
    <d v="2012-05-27T00:00:00"/>
    <n v="2"/>
    <x v="1"/>
    <x v="1"/>
    <x v="4"/>
    <n v="0"/>
    <x v="0"/>
    <x v="1"/>
    <n v="0"/>
    <x v="0"/>
    <n v="1"/>
    <x v="1"/>
    <n v="0.69"/>
    <n v="24.43"/>
    <n v="0.64142500000000002"/>
    <n v="26.334050000000005"/>
    <n v="0.69708300000000001"/>
    <n v="17.427074999999999"/>
    <n v="0.215171"/>
    <n v="3.6041142499999999"/>
    <n v="3283"/>
    <n v="3308"/>
    <n v="6591"/>
    <n v="1.9040500000000051"/>
  </r>
  <r>
    <n v="514"/>
    <d v="2012-05-28T00:00:00"/>
    <n v="2"/>
    <x v="1"/>
    <x v="1"/>
    <x v="4"/>
    <n v="1"/>
    <x v="1"/>
    <x v="2"/>
    <n v="0"/>
    <x v="0"/>
    <n v="1"/>
    <x v="1"/>
    <n v="0.71250000000000002"/>
    <n v="25.487500000000004"/>
    <n v="0.67930000000000001"/>
    <n v="28.833800000000004"/>
    <n v="0.67625000000000002"/>
    <n v="16.90625"/>
    <n v="0.196521"/>
    <n v="3.29172675"/>
    <n v="2557"/>
    <n v="3486"/>
    <n v="6043"/>
    <n v="3.3462999999999994"/>
  </r>
  <r>
    <n v="515"/>
    <d v="2012-05-29T00:00:00"/>
    <n v="2"/>
    <x v="1"/>
    <x v="1"/>
    <x v="4"/>
    <n v="0"/>
    <x v="0"/>
    <x v="3"/>
    <n v="1"/>
    <x v="1"/>
    <n v="1"/>
    <x v="1"/>
    <n v="0.72250000000000003"/>
    <n v="25.957500000000003"/>
    <n v="0.67299200000000003"/>
    <n v="28.417472000000004"/>
    <n v="0.68458300000000005"/>
    <n v="17.114575000000002"/>
    <n v="0.2954"/>
    <n v="4.9479499999999996"/>
    <n v="880"/>
    <n v="4863"/>
    <n v="5743"/>
    <n v="2.4599720000000005"/>
  </r>
  <r>
    <n v="516"/>
    <d v="2012-05-30T00:00:00"/>
    <n v="2"/>
    <x v="1"/>
    <x v="1"/>
    <x v="4"/>
    <n v="0"/>
    <x v="0"/>
    <x v="4"/>
    <n v="1"/>
    <x v="1"/>
    <n v="2"/>
    <x v="0"/>
    <n v="0.656667"/>
    <n v="22.863348999999999"/>
    <n v="0.61112900000000003"/>
    <n v="24.334513999999999"/>
    <n v="0.67"/>
    <n v="33.5"/>
    <n v="0.134329"/>
    <n v="4.5000214999999999"/>
    <n v="745"/>
    <n v="6110"/>
    <n v="6855"/>
    <n v="1.4711649999999992"/>
  </r>
  <r>
    <n v="517"/>
    <d v="2012-05-31T00:00:00"/>
    <n v="2"/>
    <x v="1"/>
    <x v="1"/>
    <x v="4"/>
    <n v="0"/>
    <x v="0"/>
    <x v="5"/>
    <n v="1"/>
    <x v="1"/>
    <n v="1"/>
    <x v="1"/>
    <n v="0.68"/>
    <n v="23.96"/>
    <n v="0.63132900000000003"/>
    <n v="25.667714000000004"/>
    <n v="0.49291699999999999"/>
    <n v="12.322925"/>
    <n v="0.19527900000000001"/>
    <n v="3.2709232500000001"/>
    <n v="1100"/>
    <n v="6238"/>
    <n v="7338"/>
    <n v="1.7077140000000028"/>
  </r>
  <r>
    <n v="518"/>
    <d v="2012-06-01T00:00:00"/>
    <n v="2"/>
    <x v="1"/>
    <x v="1"/>
    <x v="5"/>
    <n v="0"/>
    <x v="0"/>
    <x v="6"/>
    <n v="1"/>
    <x v="1"/>
    <n v="2"/>
    <x v="0"/>
    <n v="0.65416700000000005"/>
    <n v="22.745849000000003"/>
    <n v="0.607962"/>
    <n v="24.125492000000001"/>
    <n v="0.75541700000000001"/>
    <n v="37.770850000000003"/>
    <n v="0.237563"/>
    <n v="7.9583604999999995"/>
    <n v="533"/>
    <n v="3594"/>
    <n v="4127"/>
    <n v="1.379642999999998"/>
  </r>
  <r>
    <n v="519"/>
    <d v="2012-06-02T00:00:00"/>
    <n v="2"/>
    <x v="1"/>
    <x v="1"/>
    <x v="5"/>
    <n v="0"/>
    <x v="0"/>
    <x v="0"/>
    <n v="0"/>
    <x v="0"/>
    <n v="1"/>
    <x v="1"/>
    <n v="0.58333299999999999"/>
    <n v="19.416650999999998"/>
    <n v="0.56628800000000001"/>
    <n v="21.375008000000001"/>
    <n v="0.54916699999999996"/>
    <n v="13.729175"/>
    <n v="0.18656200000000001"/>
    <n v="3.1249134999999999"/>
    <n v="2795"/>
    <n v="5325"/>
    <n v="8120"/>
    <n v="1.958357000000003"/>
  </r>
  <r>
    <n v="520"/>
    <d v="2012-06-03T00:00:00"/>
    <n v="2"/>
    <x v="1"/>
    <x v="1"/>
    <x v="5"/>
    <n v="0"/>
    <x v="0"/>
    <x v="1"/>
    <n v="0"/>
    <x v="0"/>
    <n v="1"/>
    <x v="1"/>
    <n v="0.60250000000000004"/>
    <n v="20.317500000000003"/>
    <n v="0.57513300000000001"/>
    <n v="21.958778000000002"/>
    <n v="0.49333300000000002"/>
    <n v="12.333325"/>
    <n v="0.184087"/>
    <n v="3.0834572499999999"/>
    <n v="2494"/>
    <n v="5147"/>
    <n v="7641"/>
    <n v="1.6412779999999998"/>
  </r>
  <r>
    <n v="521"/>
    <d v="2012-06-04T00:00:00"/>
    <n v="2"/>
    <x v="1"/>
    <x v="1"/>
    <x v="5"/>
    <n v="0"/>
    <x v="0"/>
    <x v="2"/>
    <n v="1"/>
    <x v="1"/>
    <n v="1"/>
    <x v="1"/>
    <n v="0.59750000000000003"/>
    <n v="20.082500000000003"/>
    <n v="0.57828299999999999"/>
    <n v="22.166677999999997"/>
    <n v="0.48708299999999999"/>
    <n v="12.177075"/>
    <n v="0.284833"/>
    <n v="4.7709527500000002"/>
    <n v="1071"/>
    <n v="5927"/>
    <n v="6998"/>
    <n v="2.0841779999999943"/>
  </r>
  <r>
    <n v="522"/>
    <d v="2012-06-05T00:00:00"/>
    <n v="2"/>
    <x v="1"/>
    <x v="1"/>
    <x v="5"/>
    <n v="0"/>
    <x v="0"/>
    <x v="3"/>
    <n v="1"/>
    <x v="1"/>
    <n v="2"/>
    <x v="0"/>
    <n v="0.54083300000000001"/>
    <n v="17.419150999999999"/>
    <n v="0.52589200000000003"/>
    <n v="18.708872"/>
    <n v="0.61333300000000002"/>
    <n v="30.666650000000001"/>
    <n v="0.20957500000000001"/>
    <n v="7.0207625"/>
    <n v="968"/>
    <n v="6033"/>
    <n v="7001"/>
    <n v="1.2897210000000001"/>
  </r>
  <r>
    <n v="523"/>
    <d v="2012-06-06T00:00:00"/>
    <n v="2"/>
    <x v="1"/>
    <x v="1"/>
    <x v="5"/>
    <n v="0"/>
    <x v="0"/>
    <x v="4"/>
    <n v="1"/>
    <x v="1"/>
    <n v="1"/>
    <x v="1"/>
    <n v="0.55416699999999997"/>
    <n v="18.045848999999997"/>
    <n v="0.542292"/>
    <n v="19.791271999999999"/>
    <n v="0.61124999999999996"/>
    <n v="15.281249999999998"/>
    <n v="7.7124999999999999E-2"/>
    <n v="1.29184375"/>
    <n v="1027"/>
    <n v="6028"/>
    <n v="7055"/>
    <n v="1.7454230000000024"/>
  </r>
  <r>
    <n v="524"/>
    <d v="2012-06-07T00:00:00"/>
    <n v="2"/>
    <x v="1"/>
    <x v="1"/>
    <x v="5"/>
    <n v="0"/>
    <x v="0"/>
    <x v="5"/>
    <n v="1"/>
    <x v="1"/>
    <n v="1"/>
    <x v="1"/>
    <n v="0.60250000000000004"/>
    <n v="20.317500000000003"/>
    <n v="0.569442"/>
    <n v="21.583171999999998"/>
    <n v="0.567083"/>
    <n v="14.177075"/>
    <n v="0.15734999999999999"/>
    <n v="2.6356124999999997"/>
    <n v="1038"/>
    <n v="6456"/>
    <n v="7494"/>
    <n v="1.265671999999995"/>
  </r>
  <r>
    <n v="525"/>
    <d v="2012-06-08T00:00:00"/>
    <n v="2"/>
    <x v="1"/>
    <x v="1"/>
    <x v="5"/>
    <n v="0"/>
    <x v="0"/>
    <x v="6"/>
    <n v="1"/>
    <x v="1"/>
    <n v="1"/>
    <x v="1"/>
    <n v="0.64916700000000005"/>
    <n v="22.510849000000004"/>
    <n v="0.597862"/>
    <n v="23.458891999999999"/>
    <n v="0.46791700000000003"/>
    <n v="11.697925000000001"/>
    <n v="0.17538300000000001"/>
    <n v="2.9376652500000002"/>
    <n v="1488"/>
    <n v="6248"/>
    <n v="7736"/>
    <n v="0.94804299999999486"/>
  </r>
  <r>
    <n v="526"/>
    <d v="2012-06-09T00:00:00"/>
    <n v="2"/>
    <x v="1"/>
    <x v="1"/>
    <x v="5"/>
    <n v="0"/>
    <x v="0"/>
    <x v="0"/>
    <n v="0"/>
    <x v="0"/>
    <n v="1"/>
    <x v="1"/>
    <n v="0.71083300000000005"/>
    <n v="25.409151000000001"/>
    <n v="0.64836700000000003"/>
    <n v="26.792222000000002"/>
    <n v="0.437083"/>
    <n v="10.927075"/>
    <n v="0.144287"/>
    <n v="2.4168072500000002"/>
    <n v="2708"/>
    <n v="4790"/>
    <n v="7498"/>
    <n v="1.383071000000001"/>
  </r>
  <r>
    <n v="527"/>
    <d v="2012-06-10T00:00:00"/>
    <n v="2"/>
    <x v="1"/>
    <x v="1"/>
    <x v="5"/>
    <n v="0"/>
    <x v="0"/>
    <x v="1"/>
    <n v="0"/>
    <x v="0"/>
    <n v="1"/>
    <x v="1"/>
    <n v="0.72666699999999995"/>
    <n v="26.153348999999999"/>
    <n v="0.66351700000000002"/>
    <n v="27.792121999999999"/>
    <n v="0.53833299999999995"/>
    <n v="13.458324999999999"/>
    <n v="0.13372100000000001"/>
    <n v="2.2398267500000002"/>
    <n v="2224"/>
    <n v="4374"/>
    <n v="6598"/>
    <n v="1.6387730000000005"/>
  </r>
  <r>
    <n v="528"/>
    <d v="2012-06-11T00:00:00"/>
    <n v="2"/>
    <x v="1"/>
    <x v="1"/>
    <x v="5"/>
    <n v="0"/>
    <x v="0"/>
    <x v="2"/>
    <n v="1"/>
    <x v="1"/>
    <n v="2"/>
    <x v="0"/>
    <n v="0.72083299999999995"/>
    <n v="25.879151"/>
    <n v="0.659721"/>
    <n v="27.541586000000002"/>
    <n v="0.58791700000000002"/>
    <n v="29.395850000000003"/>
    <n v="0.20771300000000001"/>
    <n v="6.9583855000000003"/>
    <n v="1017"/>
    <n v="5647"/>
    <n v="6664"/>
    <n v="1.6624350000000021"/>
  </r>
  <r>
    <n v="529"/>
    <d v="2012-06-12T00:00:00"/>
    <n v="2"/>
    <x v="1"/>
    <x v="1"/>
    <x v="5"/>
    <n v="0"/>
    <x v="0"/>
    <x v="3"/>
    <n v="1"/>
    <x v="1"/>
    <n v="2"/>
    <x v="0"/>
    <n v="0.65333300000000005"/>
    <n v="22.706651000000001"/>
    <n v="0.59787500000000005"/>
    <n v="23.45975"/>
    <n v="0.83333299999999999"/>
    <n v="41.666649999999997"/>
    <n v="0.21454599999999999"/>
    <n v="7.1872909999999992"/>
    <n v="477"/>
    <n v="4495"/>
    <n v="4972"/>
    <n v="0.75309899999999885"/>
  </r>
  <r>
    <n v="530"/>
    <d v="2012-06-13T00:00:00"/>
    <n v="2"/>
    <x v="1"/>
    <x v="1"/>
    <x v="5"/>
    <n v="0"/>
    <x v="0"/>
    <x v="4"/>
    <n v="1"/>
    <x v="1"/>
    <n v="1"/>
    <x v="1"/>
    <n v="0.655833"/>
    <n v="22.824151000000001"/>
    <n v="0.61111700000000002"/>
    <n v="24.333722000000002"/>
    <n v="0.58208300000000002"/>
    <n v="14.552075"/>
    <n v="0.343279"/>
    <n v="5.7499232500000002"/>
    <n v="1173"/>
    <n v="6248"/>
    <n v="7421"/>
    <n v="1.5095710000000011"/>
  </r>
  <r>
    <n v="531"/>
    <d v="2012-06-14T00:00:00"/>
    <n v="2"/>
    <x v="1"/>
    <x v="1"/>
    <x v="5"/>
    <n v="0"/>
    <x v="0"/>
    <x v="5"/>
    <n v="1"/>
    <x v="1"/>
    <n v="1"/>
    <x v="1"/>
    <n v="0.64833300000000005"/>
    <n v="22.471651000000001"/>
    <n v="0.62438300000000002"/>
    <n v="25.209278000000005"/>
    <n v="0.56958299999999995"/>
    <n v="14.239574999999999"/>
    <n v="0.25373299999999999"/>
    <n v="4.2500277500000001"/>
    <n v="1180"/>
    <n v="6183"/>
    <n v="7363"/>
    <n v="2.7376270000000034"/>
  </r>
  <r>
    <n v="532"/>
    <d v="2012-06-15T00:00:00"/>
    <n v="2"/>
    <x v="1"/>
    <x v="1"/>
    <x v="5"/>
    <n v="0"/>
    <x v="0"/>
    <x v="6"/>
    <n v="1"/>
    <x v="1"/>
    <n v="1"/>
    <x v="1"/>
    <n v="0.63916700000000004"/>
    <n v="22.040849000000001"/>
    <n v="0.59975400000000001"/>
    <n v="23.583764000000002"/>
    <n v="0.58958299999999997"/>
    <n v="14.739574999999999"/>
    <n v="0.176617"/>
    <n v="2.9583347500000001"/>
    <n v="1563"/>
    <n v="6102"/>
    <n v="7665"/>
    <n v="1.5429150000000007"/>
  </r>
  <r>
    <n v="533"/>
    <d v="2012-06-16T00:00:00"/>
    <n v="2"/>
    <x v="1"/>
    <x v="1"/>
    <x v="5"/>
    <n v="0"/>
    <x v="0"/>
    <x v="0"/>
    <n v="0"/>
    <x v="0"/>
    <n v="1"/>
    <x v="1"/>
    <n v="0.63166699999999998"/>
    <n v="21.688348999999999"/>
    <n v="0.59470800000000001"/>
    <n v="23.250728000000002"/>
    <n v="0.50416700000000003"/>
    <n v="12.604175000000001"/>
    <n v="0.16666700000000001"/>
    <n v="2.79167225"/>
    <n v="2963"/>
    <n v="4739"/>
    <n v="7702"/>
    <n v="1.5623790000000035"/>
  </r>
  <r>
    <n v="534"/>
    <d v="2012-06-17T00:00:00"/>
    <n v="2"/>
    <x v="1"/>
    <x v="1"/>
    <x v="5"/>
    <n v="0"/>
    <x v="0"/>
    <x v="1"/>
    <n v="0"/>
    <x v="0"/>
    <n v="1"/>
    <x v="1"/>
    <n v="0.59250000000000003"/>
    <n v="19.8475"/>
    <n v="0.57197500000000001"/>
    <n v="21.750349999999997"/>
    <n v="0.59875"/>
    <n v="14.96875"/>
    <n v="0.14490400000000001"/>
    <n v="2.4271419999999999"/>
    <n v="2634"/>
    <n v="4344"/>
    <n v="6978"/>
    <n v="1.9028499999999973"/>
  </r>
  <r>
    <n v="535"/>
    <d v="2012-06-18T00:00:00"/>
    <n v="2"/>
    <x v="1"/>
    <x v="1"/>
    <x v="5"/>
    <n v="0"/>
    <x v="0"/>
    <x v="2"/>
    <n v="1"/>
    <x v="1"/>
    <n v="2"/>
    <x v="0"/>
    <n v="0.56833299999999998"/>
    <n v="18.711651"/>
    <n v="0.54484200000000005"/>
    <n v="19.959572000000001"/>
    <n v="0.77791699999999997"/>
    <n v="38.895849999999996"/>
    <n v="0.17474600000000001"/>
    <n v="5.8539910000000006"/>
    <n v="653"/>
    <n v="4446"/>
    <n v="5099"/>
    <n v="1.2479210000000016"/>
  </r>
  <r>
    <n v="536"/>
    <d v="2012-06-19T00:00:00"/>
    <n v="2"/>
    <x v="1"/>
    <x v="1"/>
    <x v="5"/>
    <n v="0"/>
    <x v="0"/>
    <x v="3"/>
    <n v="1"/>
    <x v="1"/>
    <n v="1"/>
    <x v="1"/>
    <n v="0.68833299999999997"/>
    <n v="24.351650999999997"/>
    <n v="0.65469200000000005"/>
    <n v="27.209672000000005"/>
    <n v="0.69"/>
    <n v="17.25"/>
    <n v="0.14801700000000001"/>
    <n v="2.4792847500000001"/>
    <n v="968"/>
    <n v="5857"/>
    <n v="6825"/>
    <n v="2.8580210000000079"/>
  </r>
  <r>
    <n v="537"/>
    <d v="2012-06-20T00:00:00"/>
    <n v="2"/>
    <x v="1"/>
    <x v="1"/>
    <x v="5"/>
    <n v="0"/>
    <x v="0"/>
    <x v="4"/>
    <n v="1"/>
    <x v="1"/>
    <n v="1"/>
    <x v="1"/>
    <n v="0.78249999999999997"/>
    <n v="28.777499999999996"/>
    <n v="0.72097500000000003"/>
    <n v="31.584350000000001"/>
    <n v="0.59208300000000003"/>
    <n v="14.802075"/>
    <n v="0.113812"/>
    <n v="1.9063509999999999"/>
    <n v="872"/>
    <n v="5339"/>
    <n v="6211"/>
    <n v="2.8068500000000043"/>
  </r>
  <r>
    <n v="538"/>
    <d v="2012-06-21T00:00:00"/>
    <n v="3"/>
    <x v="2"/>
    <x v="1"/>
    <x v="5"/>
    <n v="0"/>
    <x v="0"/>
    <x v="5"/>
    <n v="1"/>
    <x v="1"/>
    <n v="1"/>
    <x v="1"/>
    <n v="0.80583300000000002"/>
    <n v="29.874150999999998"/>
    <n v="0.75254200000000004"/>
    <n v="33.667771999999999"/>
    <n v="0.56791700000000001"/>
    <n v="14.197925"/>
    <n v="0.118787"/>
    <n v="1.98968225"/>
    <n v="778"/>
    <n v="5127"/>
    <n v="5905"/>
    <n v="3.7936210000000017"/>
  </r>
  <r>
    <n v="539"/>
    <d v="2012-06-22T00:00:00"/>
    <n v="3"/>
    <x v="2"/>
    <x v="1"/>
    <x v="5"/>
    <n v="0"/>
    <x v="0"/>
    <x v="6"/>
    <n v="1"/>
    <x v="1"/>
    <n v="1"/>
    <x v="1"/>
    <n v="0.77749999999999997"/>
    <n v="28.542499999999997"/>
    <n v="0.72412100000000001"/>
    <n v="31.791986000000001"/>
    <n v="0.57374999999999998"/>
    <n v="14.34375"/>
    <n v="0.182842"/>
    <n v="3.0626035000000003"/>
    <n v="964"/>
    <n v="4859"/>
    <n v="5823"/>
    <n v="3.2494860000000045"/>
  </r>
  <r>
    <n v="540"/>
    <d v="2012-06-23T00:00:00"/>
    <n v="3"/>
    <x v="2"/>
    <x v="1"/>
    <x v="5"/>
    <n v="0"/>
    <x v="0"/>
    <x v="0"/>
    <n v="0"/>
    <x v="0"/>
    <n v="1"/>
    <x v="1"/>
    <n v="0.73166699999999996"/>
    <n v="26.388348999999998"/>
    <n v="0.65279200000000004"/>
    <n v="27.084272000000006"/>
    <n v="0.53458300000000003"/>
    <n v="13.364575"/>
    <n v="0.17972099999999999"/>
    <n v="3.0103267499999999"/>
    <n v="2657"/>
    <n v="4801"/>
    <n v="7458"/>
    <n v="0.69592300000000762"/>
  </r>
  <r>
    <n v="541"/>
    <d v="2012-06-24T00:00:00"/>
    <n v="3"/>
    <x v="2"/>
    <x v="1"/>
    <x v="5"/>
    <n v="0"/>
    <x v="0"/>
    <x v="1"/>
    <n v="0"/>
    <x v="0"/>
    <n v="1"/>
    <x v="1"/>
    <n v="0.74333300000000002"/>
    <n v="26.936650999999998"/>
    <n v="0.67425400000000002"/>
    <n v="28.500764000000004"/>
    <n v="0.47916700000000001"/>
    <n v="11.979175"/>
    <n v="0.14552499999999999"/>
    <n v="2.4375437499999997"/>
    <n v="2551"/>
    <n v="4340"/>
    <n v="6891"/>
    <n v="1.5641130000000061"/>
  </r>
  <r>
    <n v="542"/>
    <d v="2012-06-25T00:00:00"/>
    <n v="3"/>
    <x v="2"/>
    <x v="1"/>
    <x v="5"/>
    <n v="0"/>
    <x v="0"/>
    <x v="2"/>
    <n v="1"/>
    <x v="1"/>
    <n v="1"/>
    <x v="1"/>
    <n v="0.71583300000000005"/>
    <n v="25.644151000000001"/>
    <n v="0.65404200000000001"/>
    <n v="27.166772000000002"/>
    <n v="0.50416700000000003"/>
    <n v="12.604175000000001"/>
    <n v="0.30038300000000001"/>
    <n v="5.0314152500000002"/>
    <n v="1139"/>
    <n v="5640"/>
    <n v="6779"/>
    <n v="1.5226210000000009"/>
  </r>
  <r>
    <n v="543"/>
    <d v="2012-06-26T00:00:00"/>
    <n v="3"/>
    <x v="2"/>
    <x v="1"/>
    <x v="5"/>
    <n v="0"/>
    <x v="0"/>
    <x v="3"/>
    <n v="1"/>
    <x v="1"/>
    <n v="1"/>
    <x v="1"/>
    <n v="0.63083299999999998"/>
    <n v="21.649151"/>
    <n v="0.59470400000000001"/>
    <n v="23.250464000000001"/>
    <n v="0.37333300000000003"/>
    <n v="9.3333250000000003"/>
    <n v="0.34764200000000001"/>
    <n v="5.8230035000000004"/>
    <n v="1077"/>
    <n v="6365"/>
    <n v="7442"/>
    <n v="1.6013130000000011"/>
  </r>
  <r>
    <n v="544"/>
    <d v="2012-06-27T00:00:00"/>
    <n v="3"/>
    <x v="2"/>
    <x v="1"/>
    <x v="5"/>
    <n v="0"/>
    <x v="0"/>
    <x v="4"/>
    <n v="1"/>
    <x v="1"/>
    <n v="1"/>
    <x v="1"/>
    <n v="0.69750000000000001"/>
    <n v="24.782499999999999"/>
    <n v="0.64079200000000003"/>
    <n v="26.292272000000004"/>
    <n v="0.36"/>
    <n v="9"/>
    <n v="0.27177499999999999"/>
    <n v="4.5522312500000002"/>
    <n v="1077"/>
    <n v="6258"/>
    <n v="7335"/>
    <n v="1.5097720000000052"/>
  </r>
  <r>
    <n v="545"/>
    <d v="2012-06-28T00:00:00"/>
    <n v="3"/>
    <x v="2"/>
    <x v="1"/>
    <x v="5"/>
    <n v="0"/>
    <x v="0"/>
    <x v="5"/>
    <n v="1"/>
    <x v="1"/>
    <n v="1"/>
    <x v="1"/>
    <n v="0.74916700000000003"/>
    <n v="27.210849000000003"/>
    <n v="0.675512"/>
    <n v="28.583792000000003"/>
    <n v="0.42249999999999999"/>
    <n v="10.5625"/>
    <n v="0.17165"/>
    <n v="2.8751375000000001"/>
    <n v="921"/>
    <n v="5958"/>
    <n v="6879"/>
    <n v="1.3729429999999994"/>
  </r>
  <r>
    <n v="546"/>
    <d v="2012-06-29T00:00:00"/>
    <n v="3"/>
    <x v="2"/>
    <x v="1"/>
    <x v="5"/>
    <n v="0"/>
    <x v="0"/>
    <x v="6"/>
    <n v="1"/>
    <x v="1"/>
    <n v="1"/>
    <x v="1"/>
    <n v="0.83416699999999999"/>
    <n v="31.205849000000001"/>
    <n v="0.78661300000000001"/>
    <n v="35.916457999999999"/>
    <n v="0.48875000000000002"/>
    <n v="12.21875"/>
    <n v="0.16541700000000001"/>
    <n v="2.7707347500000004"/>
    <n v="829"/>
    <n v="4634"/>
    <n v="5463"/>
    <n v="4.710608999999998"/>
  </r>
  <r>
    <n v="547"/>
    <d v="2012-06-30T00:00:00"/>
    <n v="3"/>
    <x v="2"/>
    <x v="1"/>
    <x v="5"/>
    <n v="0"/>
    <x v="0"/>
    <x v="0"/>
    <n v="0"/>
    <x v="0"/>
    <n v="1"/>
    <x v="1"/>
    <n v="0.76500000000000001"/>
    <n v="27.954999999999998"/>
    <n v="0.68750800000000001"/>
    <n v="29.375528000000003"/>
    <n v="0.60124999999999995"/>
    <n v="15.031249999999998"/>
    <n v="0.16107099999999999"/>
    <n v="2.6979392499999997"/>
    <n v="1455"/>
    <n v="4232"/>
    <n v="5687"/>
    <n v="1.4205280000000045"/>
  </r>
  <r>
    <n v="548"/>
    <d v="2012-07-01T00:00:00"/>
    <n v="3"/>
    <x v="2"/>
    <x v="1"/>
    <x v="6"/>
    <n v="0"/>
    <x v="0"/>
    <x v="1"/>
    <n v="0"/>
    <x v="0"/>
    <n v="1"/>
    <x v="1"/>
    <n v="0.81583300000000003"/>
    <n v="30.344151000000004"/>
    <n v="0.75062899999999999"/>
    <n v="33.541513999999999"/>
    <n v="0.51875000000000004"/>
    <n v="12.968750000000002"/>
    <n v="0.16852900000000001"/>
    <n v="2.8228607500000003"/>
    <n v="1421"/>
    <n v="4110"/>
    <n v="5531"/>
    <n v="3.1973629999999957"/>
  </r>
  <r>
    <n v="549"/>
    <d v="2012-07-02T00:00:00"/>
    <n v="3"/>
    <x v="2"/>
    <x v="1"/>
    <x v="6"/>
    <n v="0"/>
    <x v="0"/>
    <x v="2"/>
    <n v="1"/>
    <x v="1"/>
    <n v="1"/>
    <x v="1"/>
    <n v="0.781667"/>
    <n v="28.738348999999999"/>
    <n v="0.70203800000000005"/>
    <n v="30.334508000000007"/>
    <n v="0.44708300000000001"/>
    <n v="11.177075"/>
    <n v="0.195267"/>
    <n v="3.2707222499999999"/>
    <n v="904"/>
    <n v="5323"/>
    <n v="6227"/>
    <n v="1.5961590000000072"/>
  </r>
  <r>
    <n v="550"/>
    <d v="2012-07-03T00:00:00"/>
    <n v="3"/>
    <x v="2"/>
    <x v="1"/>
    <x v="6"/>
    <n v="0"/>
    <x v="0"/>
    <x v="3"/>
    <n v="1"/>
    <x v="1"/>
    <n v="1"/>
    <x v="1"/>
    <n v="0.780833"/>
    <n v="28.699151000000001"/>
    <n v="0.70265"/>
    <n v="30.374899999999997"/>
    <n v="0.49208299999999999"/>
    <n v="12.302075"/>
    <n v="0.12623699999999999"/>
    <n v="2.1144697499999996"/>
    <n v="1052"/>
    <n v="5608"/>
    <n v="6660"/>
    <n v="1.6757489999999962"/>
  </r>
  <r>
    <n v="551"/>
    <d v="2012-07-04T00:00:00"/>
    <n v="3"/>
    <x v="2"/>
    <x v="1"/>
    <x v="6"/>
    <n v="1"/>
    <x v="1"/>
    <x v="4"/>
    <n v="0"/>
    <x v="0"/>
    <n v="1"/>
    <x v="1"/>
    <n v="0.78916699999999995"/>
    <n v="29.090848999999999"/>
    <n v="0.73233700000000002"/>
    <n v="32.334242000000003"/>
    <n v="0.53874999999999995"/>
    <n v="13.468749999999998"/>
    <n v="0.13494999999999999"/>
    <n v="2.2604124999999997"/>
    <n v="2562"/>
    <n v="4841"/>
    <n v="7403"/>
    <n v="3.2433930000000046"/>
  </r>
  <r>
    <n v="552"/>
    <d v="2012-07-05T00:00:00"/>
    <n v="3"/>
    <x v="2"/>
    <x v="1"/>
    <x v="6"/>
    <n v="0"/>
    <x v="0"/>
    <x v="5"/>
    <n v="1"/>
    <x v="1"/>
    <n v="1"/>
    <x v="1"/>
    <n v="0.82750000000000001"/>
    <n v="30.892499999999998"/>
    <n v="0.76136700000000002"/>
    <n v="34.250222000000001"/>
    <n v="0.45791700000000002"/>
    <n v="11.447925"/>
    <n v="0.19402900000000001"/>
    <n v="3.24998575"/>
    <n v="1405"/>
    <n v="4836"/>
    <n v="6241"/>
    <n v="3.3577220000000025"/>
  </r>
  <r>
    <n v="553"/>
    <d v="2012-07-06T00:00:00"/>
    <n v="3"/>
    <x v="2"/>
    <x v="1"/>
    <x v="6"/>
    <n v="0"/>
    <x v="0"/>
    <x v="6"/>
    <n v="1"/>
    <x v="1"/>
    <n v="1"/>
    <x v="1"/>
    <n v="0.82833299999999999"/>
    <n v="30.931651000000002"/>
    <n v="0.75253300000000001"/>
    <n v="33.667178"/>
    <n v="0.45083299999999998"/>
    <n v="11.270825"/>
    <n v="0.14614199999999999"/>
    <n v="2.4478784999999998"/>
    <n v="1366"/>
    <n v="4841"/>
    <n v="6207"/>
    <n v="2.7355269999999976"/>
  </r>
  <r>
    <n v="554"/>
    <d v="2012-07-07T00:00:00"/>
    <n v="3"/>
    <x v="2"/>
    <x v="1"/>
    <x v="6"/>
    <n v="0"/>
    <x v="0"/>
    <x v="0"/>
    <n v="0"/>
    <x v="0"/>
    <n v="1"/>
    <x v="1"/>
    <n v="0.86166699999999996"/>
    <n v="32.498348999999997"/>
    <n v="0.80491299999999999"/>
    <n v="37.124257999999998"/>
    <n v="0.49208299999999999"/>
    <n v="12.302075"/>
    <n v="0.163554"/>
    <n v="2.7395295000000002"/>
    <n v="1448"/>
    <n v="3392"/>
    <n v="4840"/>
    <n v="4.625909"/>
  </r>
  <r>
    <n v="555"/>
    <d v="2012-07-08T00:00:00"/>
    <n v="3"/>
    <x v="2"/>
    <x v="1"/>
    <x v="6"/>
    <n v="0"/>
    <x v="0"/>
    <x v="1"/>
    <n v="0"/>
    <x v="0"/>
    <n v="1"/>
    <x v="1"/>
    <n v="0.82250000000000001"/>
    <n v="30.657499999999999"/>
    <n v="0.79039599999999999"/>
    <n v="36.166136000000002"/>
    <n v="0.57374999999999998"/>
    <n v="14.34375"/>
    <n v="0.12562899999999999"/>
    <n v="2.1042857499999998"/>
    <n v="1203"/>
    <n v="3469"/>
    <n v="4672"/>
    <n v="5.5086360000000028"/>
  </r>
  <r>
    <n v="556"/>
    <d v="2012-07-09T00:00:00"/>
    <n v="3"/>
    <x v="2"/>
    <x v="1"/>
    <x v="6"/>
    <n v="0"/>
    <x v="0"/>
    <x v="2"/>
    <n v="1"/>
    <x v="1"/>
    <n v="2"/>
    <x v="0"/>
    <n v="0.71083300000000005"/>
    <n v="25.409151000000001"/>
    <n v="0.65405400000000002"/>
    <n v="27.167563999999999"/>
    <n v="0.68333299999999997"/>
    <n v="34.166649999999997"/>
    <n v="0.180975"/>
    <n v="6.0626625000000001"/>
    <n v="998"/>
    <n v="5571"/>
    <n v="6569"/>
    <n v="1.7584129999999973"/>
  </r>
  <r>
    <n v="557"/>
    <d v="2012-07-10T00:00:00"/>
    <n v="3"/>
    <x v="2"/>
    <x v="1"/>
    <x v="6"/>
    <n v="0"/>
    <x v="0"/>
    <x v="3"/>
    <n v="1"/>
    <x v="1"/>
    <n v="2"/>
    <x v="0"/>
    <n v="0.72083299999999995"/>
    <n v="25.879151"/>
    <n v="0.66479600000000005"/>
    <n v="27.876536000000002"/>
    <n v="0.66749999999999998"/>
    <n v="33.375"/>
    <n v="0.15173700000000001"/>
    <n v="5.0831895000000005"/>
    <n v="954"/>
    <n v="5336"/>
    <n v="6290"/>
    <n v="1.9973850000000013"/>
  </r>
  <r>
    <n v="558"/>
    <d v="2012-07-11T00:00:00"/>
    <n v="3"/>
    <x v="2"/>
    <x v="1"/>
    <x v="6"/>
    <n v="0"/>
    <x v="0"/>
    <x v="4"/>
    <n v="1"/>
    <x v="1"/>
    <n v="1"/>
    <x v="1"/>
    <n v="0.71666700000000005"/>
    <n v="25.683349"/>
    <n v="0.65027100000000004"/>
    <n v="26.917886000000003"/>
    <n v="0.63333300000000003"/>
    <n v="15.833325"/>
    <n v="0.15173300000000001"/>
    <n v="2.5415277500000002"/>
    <n v="975"/>
    <n v="6289"/>
    <n v="7264"/>
    <n v="1.2345370000000031"/>
  </r>
  <r>
    <n v="559"/>
    <d v="2012-07-12T00:00:00"/>
    <n v="3"/>
    <x v="2"/>
    <x v="1"/>
    <x v="6"/>
    <n v="0"/>
    <x v="0"/>
    <x v="5"/>
    <n v="1"/>
    <x v="1"/>
    <n v="1"/>
    <x v="1"/>
    <n v="0.71583300000000005"/>
    <n v="25.644151000000001"/>
    <n v="0.65468300000000001"/>
    <n v="27.209077999999998"/>
    <n v="0.52958300000000003"/>
    <n v="13.239575"/>
    <n v="0.14677499999999999"/>
    <n v="2.4584812499999997"/>
    <n v="1032"/>
    <n v="6414"/>
    <n v="7446"/>
    <n v="1.5649269999999973"/>
  </r>
  <r>
    <n v="560"/>
    <d v="2012-07-13T00:00:00"/>
    <n v="3"/>
    <x v="2"/>
    <x v="1"/>
    <x v="6"/>
    <n v="0"/>
    <x v="0"/>
    <x v="6"/>
    <n v="1"/>
    <x v="1"/>
    <n v="2"/>
    <x v="0"/>
    <n v="0.73166699999999996"/>
    <n v="26.388348999999998"/>
    <n v="0.667933"/>
    <n v="28.083578000000003"/>
    <n v="0.48583300000000001"/>
    <n v="24.291650000000001"/>
    <n v="8.0850000000000005E-2"/>
    <n v="2.708475"/>
    <n v="1511"/>
    <n v="5988"/>
    <n v="7499"/>
    <n v="1.6952290000000048"/>
  </r>
  <r>
    <n v="561"/>
    <d v="2012-07-14T00:00:00"/>
    <n v="3"/>
    <x v="2"/>
    <x v="1"/>
    <x v="6"/>
    <n v="0"/>
    <x v="0"/>
    <x v="0"/>
    <n v="0"/>
    <x v="0"/>
    <n v="2"/>
    <x v="0"/>
    <n v="0.70333299999999999"/>
    <n v="25.056651000000002"/>
    <n v="0.66604200000000002"/>
    <n v="27.958772000000003"/>
    <n v="0.69916699999999998"/>
    <n v="34.958349999999996"/>
    <n v="0.143679"/>
    <n v="4.8132465"/>
    <n v="2355"/>
    <n v="4614"/>
    <n v="6969"/>
    <n v="2.9021210000000011"/>
  </r>
  <r>
    <n v="562"/>
    <d v="2012-07-15T00:00:00"/>
    <n v="3"/>
    <x v="2"/>
    <x v="1"/>
    <x v="6"/>
    <n v="0"/>
    <x v="0"/>
    <x v="1"/>
    <n v="0"/>
    <x v="0"/>
    <n v="1"/>
    <x v="1"/>
    <n v="0.74583299999999997"/>
    <n v="27.054150999999997"/>
    <n v="0.70519600000000005"/>
    <n v="30.542936000000005"/>
    <n v="0.71791700000000003"/>
    <n v="17.947925000000001"/>
    <n v="0.16666700000000001"/>
    <n v="2.79167225"/>
    <n v="1920"/>
    <n v="4111"/>
    <n v="6031"/>
    <n v="3.4887850000000071"/>
  </r>
  <r>
    <n v="563"/>
    <d v="2012-07-16T00:00:00"/>
    <n v="3"/>
    <x v="2"/>
    <x v="1"/>
    <x v="6"/>
    <n v="0"/>
    <x v="0"/>
    <x v="2"/>
    <n v="1"/>
    <x v="1"/>
    <n v="1"/>
    <x v="1"/>
    <n v="0.76333300000000004"/>
    <n v="27.876651000000003"/>
    <n v="0.72412500000000002"/>
    <n v="31.792250000000003"/>
    <n v="0.64500000000000002"/>
    <n v="16.125"/>
    <n v="0.164187"/>
    <n v="2.7501322500000001"/>
    <n v="1088"/>
    <n v="5742"/>
    <n v="6830"/>
    <n v="3.9155990000000003"/>
  </r>
  <r>
    <n v="564"/>
    <d v="2012-07-17T00:00:00"/>
    <n v="3"/>
    <x v="2"/>
    <x v="1"/>
    <x v="6"/>
    <n v="0"/>
    <x v="0"/>
    <x v="3"/>
    <n v="1"/>
    <x v="1"/>
    <n v="1"/>
    <x v="1"/>
    <n v="0.81833299999999998"/>
    <n v="30.461650999999996"/>
    <n v="0.75568299999999999"/>
    <n v="33.875078000000002"/>
    <n v="0.50583299999999998"/>
    <n v="12.645824999999999"/>
    <n v="0.114429"/>
    <n v="1.9166857500000001"/>
    <n v="921"/>
    <n v="5865"/>
    <n v="6786"/>
    <n v="3.4134270000000058"/>
  </r>
  <r>
    <n v="565"/>
    <d v="2012-07-18T00:00:00"/>
    <n v="3"/>
    <x v="2"/>
    <x v="1"/>
    <x v="6"/>
    <n v="0"/>
    <x v="0"/>
    <x v="4"/>
    <n v="1"/>
    <x v="1"/>
    <n v="1"/>
    <x v="1"/>
    <n v="0.79333299999999995"/>
    <n v="29.286650999999999"/>
    <n v="0.745583"/>
    <n v="33.208477999999999"/>
    <n v="0.57708300000000001"/>
    <n v="14.427075"/>
    <n v="0.13744200000000001"/>
    <n v="2.3021535000000002"/>
    <n v="799"/>
    <n v="4914"/>
    <n v="5713"/>
    <n v="3.9218270000000004"/>
  </r>
  <r>
    <n v="566"/>
    <d v="2012-07-19T00:00:00"/>
    <n v="3"/>
    <x v="2"/>
    <x v="1"/>
    <x v="6"/>
    <n v="0"/>
    <x v="0"/>
    <x v="5"/>
    <n v="1"/>
    <x v="1"/>
    <n v="1"/>
    <x v="1"/>
    <n v="0.77"/>
    <n v="28.189999999999998"/>
    <n v="0.714642"/>
    <n v="31.166372000000003"/>
    <n v="0.60041699999999998"/>
    <n v="15.010425"/>
    <n v="0.16542899999999999"/>
    <n v="2.77093575"/>
    <n v="888"/>
    <n v="5703"/>
    <n v="6591"/>
    <n v="2.9763720000000049"/>
  </r>
  <r>
    <n v="567"/>
    <d v="2012-07-20T00:00:00"/>
    <n v="3"/>
    <x v="2"/>
    <x v="1"/>
    <x v="6"/>
    <n v="0"/>
    <x v="0"/>
    <x v="6"/>
    <n v="1"/>
    <x v="1"/>
    <n v="2"/>
    <x v="0"/>
    <n v="0.66583300000000001"/>
    <n v="23.294150999999999"/>
    <n v="0.61302500000000004"/>
    <n v="24.459650000000003"/>
    <n v="0.844167"/>
    <n v="42.208350000000003"/>
    <n v="0.20896700000000001"/>
    <n v="7.0003945000000005"/>
    <n v="747"/>
    <n v="5123"/>
    <n v="5870"/>
    <n v="1.1654990000000041"/>
  </r>
  <r>
    <n v="568"/>
    <d v="2012-07-21T00:00:00"/>
    <n v="3"/>
    <x v="2"/>
    <x v="1"/>
    <x v="6"/>
    <n v="0"/>
    <x v="0"/>
    <x v="0"/>
    <n v="0"/>
    <x v="0"/>
    <n v="3"/>
    <x v="2"/>
    <n v="0.59583299999999995"/>
    <n v="20.004150999999997"/>
    <n v="0.54991199999999996"/>
    <n v="20.294191999999995"/>
    <n v="0.86541699999999999"/>
    <n v="64.906274999999994"/>
    <n v="0.21329999999999999"/>
    <n v="10.718325"/>
    <n v="1264"/>
    <n v="3195"/>
    <n v="4459"/>
    <n v="0.29004099999999866"/>
  </r>
  <r>
    <n v="569"/>
    <d v="2012-07-22T00:00:00"/>
    <n v="3"/>
    <x v="2"/>
    <x v="1"/>
    <x v="6"/>
    <n v="0"/>
    <x v="0"/>
    <x v="1"/>
    <n v="0"/>
    <x v="0"/>
    <n v="2"/>
    <x v="0"/>
    <n v="0.66749999999999998"/>
    <n v="23.372499999999999"/>
    <n v="0.62312500000000004"/>
    <n v="25.126250000000006"/>
    <n v="0.76249999999999996"/>
    <n v="38.125"/>
    <n v="9.3920799999999999E-2"/>
    <n v="3.1463467999999999"/>
    <n v="2544"/>
    <n v="4866"/>
    <n v="7410"/>
    <n v="1.7537500000000072"/>
  </r>
  <r>
    <n v="570"/>
    <d v="2012-07-23T00:00:00"/>
    <n v="3"/>
    <x v="2"/>
    <x v="1"/>
    <x v="6"/>
    <n v="0"/>
    <x v="0"/>
    <x v="2"/>
    <n v="1"/>
    <x v="1"/>
    <n v="1"/>
    <x v="1"/>
    <n v="0.74166699999999997"/>
    <n v="26.858348999999997"/>
    <n v="0.69001699999999999"/>
    <n v="29.541122000000001"/>
    <n v="0.69416699999999998"/>
    <n v="17.354174999999998"/>
    <n v="0.138683"/>
    <n v="2.3229402499999998"/>
    <n v="1135"/>
    <n v="5831"/>
    <n v="6966"/>
    <n v="2.6827730000000045"/>
  </r>
  <r>
    <n v="571"/>
    <d v="2012-07-24T00:00:00"/>
    <n v="3"/>
    <x v="2"/>
    <x v="1"/>
    <x v="6"/>
    <n v="0"/>
    <x v="0"/>
    <x v="3"/>
    <n v="1"/>
    <x v="1"/>
    <n v="1"/>
    <x v="1"/>
    <n v="0.75083299999999997"/>
    <n v="27.289150999999997"/>
    <n v="0.70645000000000002"/>
    <n v="30.625700000000002"/>
    <n v="0.65500000000000003"/>
    <n v="16.375"/>
    <n v="0.211454"/>
    <n v="3.5418544999999999"/>
    <n v="1140"/>
    <n v="6452"/>
    <n v="7592"/>
    <n v="3.3365490000000051"/>
  </r>
  <r>
    <n v="572"/>
    <d v="2012-07-25T00:00:00"/>
    <n v="3"/>
    <x v="2"/>
    <x v="1"/>
    <x v="6"/>
    <n v="0"/>
    <x v="0"/>
    <x v="4"/>
    <n v="1"/>
    <x v="1"/>
    <n v="1"/>
    <x v="1"/>
    <n v="0.72416700000000001"/>
    <n v="26.035848999999999"/>
    <n v="0.65405400000000002"/>
    <n v="27.167563999999999"/>
    <n v="0.45"/>
    <n v="11.25"/>
    <n v="0.1648"/>
    <n v="2.7604000000000002"/>
    <n v="1383"/>
    <n v="6790"/>
    <n v="8173"/>
    <n v="1.1317149999999998"/>
  </r>
  <r>
    <n v="573"/>
    <d v="2012-07-26T00:00:00"/>
    <n v="3"/>
    <x v="2"/>
    <x v="1"/>
    <x v="6"/>
    <n v="0"/>
    <x v="0"/>
    <x v="5"/>
    <n v="1"/>
    <x v="1"/>
    <n v="1"/>
    <x v="1"/>
    <n v="0.776667"/>
    <n v="28.503349"/>
    <n v="0.739263"/>
    <n v="32.791358000000002"/>
    <n v="0.59666699999999995"/>
    <n v="14.916674999999998"/>
    <n v="0.28481299999999998"/>
    <n v="4.7706177499999995"/>
    <n v="1036"/>
    <n v="5825"/>
    <n v="6861"/>
    <n v="4.2880090000000024"/>
  </r>
  <r>
    <n v="574"/>
    <d v="2012-07-27T00:00:00"/>
    <n v="3"/>
    <x v="2"/>
    <x v="1"/>
    <x v="6"/>
    <n v="0"/>
    <x v="0"/>
    <x v="6"/>
    <n v="1"/>
    <x v="1"/>
    <n v="1"/>
    <x v="1"/>
    <n v="0.781667"/>
    <n v="28.738348999999999"/>
    <n v="0.73421700000000001"/>
    <n v="32.458322000000003"/>
    <n v="0.59458299999999997"/>
    <n v="14.864574999999999"/>
    <n v="0.15299199999999999"/>
    <n v="2.5626159999999998"/>
    <n v="1259"/>
    <n v="5645"/>
    <n v="6904"/>
    <n v="3.7199730000000031"/>
  </r>
  <r>
    <n v="575"/>
    <d v="2012-07-28T00:00:00"/>
    <n v="3"/>
    <x v="2"/>
    <x v="1"/>
    <x v="6"/>
    <n v="0"/>
    <x v="0"/>
    <x v="0"/>
    <n v="0"/>
    <x v="0"/>
    <n v="1"/>
    <x v="1"/>
    <n v="0.75583299999999998"/>
    <n v="27.524150999999996"/>
    <n v="0.697604"/>
    <n v="30.041863999999997"/>
    <n v="0.61333300000000002"/>
    <n v="15.333325"/>
    <n v="0.15734999999999999"/>
    <n v="2.6356124999999997"/>
    <n v="2234"/>
    <n v="4451"/>
    <n v="6685"/>
    <n v="2.5177130000000005"/>
  </r>
  <r>
    <n v="576"/>
    <d v="2012-07-29T00:00:00"/>
    <n v="3"/>
    <x v="2"/>
    <x v="1"/>
    <x v="6"/>
    <n v="0"/>
    <x v="0"/>
    <x v="1"/>
    <n v="0"/>
    <x v="0"/>
    <n v="1"/>
    <x v="1"/>
    <n v="0.72166699999999995"/>
    <n v="25.918348999999999"/>
    <n v="0.667933"/>
    <n v="28.083578000000003"/>
    <n v="0.62375000000000003"/>
    <n v="15.59375"/>
    <n v="0.17039599999999999"/>
    <n v="2.854133"/>
    <n v="2153"/>
    <n v="4444"/>
    <n v="6597"/>
    <n v="2.1652290000000036"/>
  </r>
  <r>
    <n v="577"/>
    <d v="2012-07-30T00:00:00"/>
    <n v="3"/>
    <x v="2"/>
    <x v="1"/>
    <x v="6"/>
    <n v="0"/>
    <x v="0"/>
    <x v="2"/>
    <n v="1"/>
    <x v="1"/>
    <n v="1"/>
    <x v="1"/>
    <n v="0.73083299999999995"/>
    <n v="26.349150999999999"/>
    <n v="0.68498700000000001"/>
    <n v="29.209142"/>
    <n v="0.66874999999999996"/>
    <n v="16.71875"/>
    <n v="0.153617"/>
    <n v="2.57308475"/>
    <n v="1040"/>
    <n v="6065"/>
    <n v="7105"/>
    <n v="2.8599910000000008"/>
  </r>
  <r>
    <n v="578"/>
    <d v="2012-07-31T00:00:00"/>
    <n v="3"/>
    <x v="2"/>
    <x v="1"/>
    <x v="6"/>
    <n v="0"/>
    <x v="0"/>
    <x v="3"/>
    <n v="1"/>
    <x v="1"/>
    <n v="1"/>
    <x v="1"/>
    <n v="0.71333299999999999"/>
    <n v="25.526651000000001"/>
    <n v="0.66289600000000004"/>
    <n v="27.751136000000002"/>
    <n v="0.70416699999999999"/>
    <n v="17.604174999999998"/>
    <n v="0.16542499999999999"/>
    <n v="2.77086875"/>
    <n v="968"/>
    <n v="6248"/>
    <n v="7216"/>
    <n v="2.2244850000000014"/>
  </r>
  <r>
    <n v="579"/>
    <d v="2012-08-01T00:00:00"/>
    <n v="3"/>
    <x v="2"/>
    <x v="1"/>
    <x v="7"/>
    <n v="0"/>
    <x v="0"/>
    <x v="4"/>
    <n v="1"/>
    <x v="1"/>
    <n v="1"/>
    <x v="1"/>
    <n v="0.71750000000000003"/>
    <n v="25.722500000000004"/>
    <n v="0.66730800000000001"/>
    <n v="28.042327999999998"/>
    <n v="0.67749999999999999"/>
    <n v="16.9375"/>
    <n v="0.141179"/>
    <n v="2.3647482499999999"/>
    <n v="1074"/>
    <n v="6506"/>
    <n v="7580"/>
    <n v="2.319827999999994"/>
  </r>
  <r>
    <n v="580"/>
    <d v="2012-08-02T00:00:00"/>
    <n v="3"/>
    <x v="2"/>
    <x v="1"/>
    <x v="7"/>
    <n v="0"/>
    <x v="0"/>
    <x v="5"/>
    <n v="1"/>
    <x v="1"/>
    <n v="1"/>
    <x v="1"/>
    <n v="0.75249999999999995"/>
    <n v="27.3675"/>
    <n v="0.70708800000000005"/>
    <n v="30.667808000000001"/>
    <n v="0.65958300000000003"/>
    <n v="16.489575000000002"/>
    <n v="0.129354"/>
    <n v="2.1666794999999999"/>
    <n v="983"/>
    <n v="6278"/>
    <n v="7261"/>
    <n v="3.3003080000000011"/>
  </r>
  <r>
    <n v="581"/>
    <d v="2012-08-03T00:00:00"/>
    <n v="3"/>
    <x v="2"/>
    <x v="1"/>
    <x v="7"/>
    <n v="0"/>
    <x v="0"/>
    <x v="6"/>
    <n v="1"/>
    <x v="1"/>
    <n v="2"/>
    <x v="0"/>
    <n v="0.76583299999999999"/>
    <n v="27.994151000000002"/>
    <n v="0.72286700000000004"/>
    <n v="31.709222000000004"/>
    <n v="0.64249999999999996"/>
    <n v="32.125"/>
    <n v="0.21579200000000001"/>
    <n v="7.2290320000000001"/>
    <n v="1328"/>
    <n v="5847"/>
    <n v="7175"/>
    <n v="3.7150710000000018"/>
  </r>
  <r>
    <n v="582"/>
    <d v="2012-08-04T00:00:00"/>
    <n v="3"/>
    <x v="2"/>
    <x v="1"/>
    <x v="7"/>
    <n v="0"/>
    <x v="0"/>
    <x v="0"/>
    <n v="0"/>
    <x v="0"/>
    <n v="1"/>
    <x v="1"/>
    <n v="0.79333299999999995"/>
    <n v="29.286650999999999"/>
    <n v="0.75126700000000002"/>
    <n v="33.583621999999998"/>
    <n v="0.61333300000000002"/>
    <n v="15.333325"/>
    <n v="0.25745800000000002"/>
    <n v="4.3124215000000001"/>
    <n v="2345"/>
    <n v="4479"/>
    <n v="6824"/>
    <n v="4.2969709999999992"/>
  </r>
  <r>
    <n v="583"/>
    <d v="2012-08-05T00:00:00"/>
    <n v="3"/>
    <x v="2"/>
    <x v="1"/>
    <x v="7"/>
    <n v="0"/>
    <x v="0"/>
    <x v="1"/>
    <n v="0"/>
    <x v="0"/>
    <n v="1"/>
    <x v="1"/>
    <n v="0.76916700000000005"/>
    <n v="28.150849000000001"/>
    <n v="0.73107900000000003"/>
    <n v="32.251214000000004"/>
    <n v="0.65249999999999997"/>
    <n v="16.3125"/>
    <n v="0.29042099999999998"/>
    <n v="4.8645517499999995"/>
    <n v="1707"/>
    <n v="3757"/>
    <n v="5464"/>
    <n v="4.1003650000000036"/>
  </r>
  <r>
    <n v="584"/>
    <d v="2012-08-06T00:00:00"/>
    <n v="3"/>
    <x v="2"/>
    <x v="1"/>
    <x v="7"/>
    <n v="0"/>
    <x v="0"/>
    <x v="2"/>
    <n v="1"/>
    <x v="1"/>
    <n v="2"/>
    <x v="0"/>
    <n v="0.75249999999999995"/>
    <n v="27.3675"/>
    <n v="0.71024600000000004"/>
    <n v="30.876236000000006"/>
    <n v="0.65416700000000005"/>
    <n v="32.708350000000003"/>
    <n v="0.129354"/>
    <n v="4.3333589999999997"/>
    <n v="1233"/>
    <n v="5780"/>
    <n v="7013"/>
    <n v="3.5087360000000061"/>
  </r>
  <r>
    <n v="585"/>
    <d v="2012-08-07T00:00:00"/>
    <n v="3"/>
    <x v="2"/>
    <x v="1"/>
    <x v="7"/>
    <n v="0"/>
    <x v="0"/>
    <x v="3"/>
    <n v="1"/>
    <x v="1"/>
    <n v="2"/>
    <x v="0"/>
    <n v="0.73583299999999996"/>
    <n v="26.584150999999999"/>
    <n v="0.69762100000000005"/>
    <n v="30.042986000000006"/>
    <n v="0.70374999999999999"/>
    <n v="35.1875"/>
    <n v="0.116908"/>
    <n v="3.9164179999999997"/>
    <n v="1278"/>
    <n v="5995"/>
    <n v="7273"/>
    <n v="3.4588350000000077"/>
  </r>
  <r>
    <n v="586"/>
    <d v="2012-08-08T00:00:00"/>
    <n v="3"/>
    <x v="2"/>
    <x v="1"/>
    <x v="7"/>
    <n v="0"/>
    <x v="0"/>
    <x v="4"/>
    <n v="1"/>
    <x v="1"/>
    <n v="2"/>
    <x v="0"/>
    <n v="0.75"/>
    <n v="27.25"/>
    <n v="0.70771700000000004"/>
    <n v="30.709322"/>
    <n v="0.67291699999999999"/>
    <n v="33.645849999999996"/>
    <n v="0.11070000000000001"/>
    <n v="3.70845"/>
    <n v="1263"/>
    <n v="6271"/>
    <n v="7534"/>
    <n v="3.4593220000000002"/>
  </r>
  <r>
    <n v="587"/>
    <d v="2012-08-09T00:00:00"/>
    <n v="3"/>
    <x v="2"/>
    <x v="1"/>
    <x v="7"/>
    <n v="0"/>
    <x v="0"/>
    <x v="5"/>
    <n v="1"/>
    <x v="1"/>
    <n v="1"/>
    <x v="1"/>
    <n v="0.75583299999999998"/>
    <n v="27.524150999999996"/>
    <n v="0.69950800000000002"/>
    <n v="30.167528000000004"/>
    <n v="0.620417"/>
    <n v="15.510425"/>
    <n v="0.15609999999999999"/>
    <n v="2.6146749999999996"/>
    <n v="1196"/>
    <n v="6090"/>
    <n v="7286"/>
    <n v="2.6433770000000081"/>
  </r>
  <r>
    <n v="588"/>
    <d v="2012-08-10T00:00:00"/>
    <n v="3"/>
    <x v="2"/>
    <x v="1"/>
    <x v="7"/>
    <n v="0"/>
    <x v="0"/>
    <x v="6"/>
    <n v="1"/>
    <x v="1"/>
    <n v="2"/>
    <x v="0"/>
    <n v="0.71583300000000005"/>
    <n v="25.644151000000001"/>
    <n v="0.66794200000000004"/>
    <n v="28.084172000000002"/>
    <n v="0.71583300000000005"/>
    <n v="35.791650000000004"/>
    <n v="0.238813"/>
    <n v="8.0002355000000005"/>
    <n v="1065"/>
    <n v="4721"/>
    <n v="5786"/>
    <n v="2.4400210000000015"/>
  </r>
  <r>
    <n v="589"/>
    <d v="2012-08-11T00:00:00"/>
    <n v="3"/>
    <x v="2"/>
    <x v="1"/>
    <x v="7"/>
    <n v="0"/>
    <x v="0"/>
    <x v="0"/>
    <n v="0"/>
    <x v="0"/>
    <n v="2"/>
    <x v="0"/>
    <n v="0.6925"/>
    <n v="24.547499999999999"/>
    <n v="0.63826700000000003"/>
    <n v="26.125622"/>
    <n v="0.73291700000000004"/>
    <n v="36.645850000000003"/>
    <n v="0.206479"/>
    <n v="6.9170464999999997"/>
    <n v="2247"/>
    <n v="4052"/>
    <n v="6299"/>
    <n v="1.5781220000000005"/>
  </r>
  <r>
    <n v="590"/>
    <d v="2012-08-12T00:00:00"/>
    <n v="3"/>
    <x v="2"/>
    <x v="1"/>
    <x v="7"/>
    <n v="0"/>
    <x v="0"/>
    <x v="1"/>
    <n v="0"/>
    <x v="0"/>
    <n v="1"/>
    <x v="1"/>
    <n v="0.70083300000000004"/>
    <n v="24.939151000000003"/>
    <n v="0.64457900000000001"/>
    <n v="26.542214000000001"/>
    <n v="0.53041700000000003"/>
    <n v="13.260425000000001"/>
    <n v="0.122512"/>
    <n v="2.052076"/>
    <n v="2182"/>
    <n v="4362"/>
    <n v="6544"/>
    <n v="1.6030629999999988"/>
  </r>
  <r>
    <n v="591"/>
    <d v="2012-08-13T00:00:00"/>
    <n v="3"/>
    <x v="2"/>
    <x v="1"/>
    <x v="7"/>
    <n v="0"/>
    <x v="0"/>
    <x v="2"/>
    <n v="1"/>
    <x v="1"/>
    <n v="1"/>
    <x v="1"/>
    <n v="0.72083299999999995"/>
    <n v="25.879151"/>
    <n v="0.66225400000000001"/>
    <n v="27.708764000000002"/>
    <n v="0.54541700000000004"/>
    <n v="13.635425000000001"/>
    <n v="0.136212"/>
    <n v="2.2815509999999999"/>
    <n v="1207"/>
    <n v="5676"/>
    <n v="6883"/>
    <n v="1.8296130000000019"/>
  </r>
  <r>
    <n v="592"/>
    <d v="2012-08-14T00:00:00"/>
    <n v="3"/>
    <x v="2"/>
    <x v="1"/>
    <x v="7"/>
    <n v="0"/>
    <x v="0"/>
    <x v="3"/>
    <n v="1"/>
    <x v="1"/>
    <n v="1"/>
    <x v="1"/>
    <n v="0.72666699999999995"/>
    <n v="26.153348999999999"/>
    <n v="0.67677900000000002"/>
    <n v="28.667414000000001"/>
    <n v="0.68666700000000003"/>
    <n v="17.166675000000001"/>
    <n v="0.169158"/>
    <n v="2.8333965000000001"/>
    <n v="1128"/>
    <n v="5656"/>
    <n v="6784"/>
    <n v="2.5140650000000022"/>
  </r>
  <r>
    <n v="593"/>
    <d v="2012-08-15T00:00:00"/>
    <n v="3"/>
    <x v="2"/>
    <x v="1"/>
    <x v="7"/>
    <n v="0"/>
    <x v="0"/>
    <x v="4"/>
    <n v="1"/>
    <x v="1"/>
    <n v="1"/>
    <x v="1"/>
    <n v="0.70666700000000005"/>
    <n v="25.213349000000001"/>
    <n v="0.65403699999999998"/>
    <n v="27.166441999999996"/>
    <n v="0.61958299999999999"/>
    <n v="15.489575"/>
    <n v="0.16977100000000001"/>
    <n v="2.8436642500000002"/>
    <n v="1198"/>
    <n v="6149"/>
    <n v="7347"/>
    <n v="1.9530929999999955"/>
  </r>
  <r>
    <n v="594"/>
    <d v="2012-08-16T00:00:00"/>
    <n v="3"/>
    <x v="2"/>
    <x v="1"/>
    <x v="7"/>
    <n v="0"/>
    <x v="0"/>
    <x v="5"/>
    <n v="1"/>
    <x v="1"/>
    <n v="1"/>
    <x v="1"/>
    <n v="0.719167"/>
    <n v="25.800848999999999"/>
    <n v="0.65468800000000005"/>
    <n v="27.209408000000003"/>
    <n v="0.51916700000000005"/>
    <n v="12.979175000000001"/>
    <n v="0.14179600000000001"/>
    <n v="2.3750830000000001"/>
    <n v="1338"/>
    <n v="6267"/>
    <n v="7605"/>
    <n v="1.4085590000000039"/>
  </r>
  <r>
    <n v="595"/>
    <d v="2012-08-17T00:00:00"/>
    <n v="3"/>
    <x v="2"/>
    <x v="1"/>
    <x v="7"/>
    <n v="0"/>
    <x v="0"/>
    <x v="6"/>
    <n v="1"/>
    <x v="1"/>
    <n v="1"/>
    <x v="1"/>
    <n v="0.723333"/>
    <n v="25.996651"/>
    <n v="0.6610389333333333"/>
    <n v="27.628569599999999"/>
    <n v="0.57083300000000003"/>
    <n v="14.270825"/>
    <n v="0.231354"/>
    <n v="3.8751795000000002"/>
    <n v="1483"/>
    <n v="5665"/>
    <n v="7148"/>
    <n v="1.6319185999999988"/>
  </r>
  <r>
    <n v="596"/>
    <d v="2012-08-18T00:00:00"/>
    <n v="3"/>
    <x v="2"/>
    <x v="1"/>
    <x v="7"/>
    <n v="0"/>
    <x v="0"/>
    <x v="0"/>
    <n v="0"/>
    <x v="0"/>
    <n v="1"/>
    <x v="1"/>
    <n v="0.67833299999999996"/>
    <n v="23.881650999999998"/>
    <n v="0.61807100000000004"/>
    <n v="24.792686000000003"/>
    <n v="0.60333300000000001"/>
    <n v="15.083325"/>
    <n v="0.177867"/>
    <n v="2.9792722500000002"/>
    <n v="2827"/>
    <n v="5038"/>
    <n v="7865"/>
    <n v="0.91103500000000537"/>
  </r>
  <r>
    <n v="597"/>
    <d v="2012-08-19T00:00:00"/>
    <n v="3"/>
    <x v="2"/>
    <x v="1"/>
    <x v="7"/>
    <n v="0"/>
    <x v="0"/>
    <x v="1"/>
    <n v="0"/>
    <x v="0"/>
    <n v="2"/>
    <x v="0"/>
    <n v="0.63583299999999998"/>
    <n v="21.884150999999999"/>
    <n v="0.60355400000000003"/>
    <n v="23.834564"/>
    <n v="0.71166700000000005"/>
    <n v="35.583350000000003"/>
    <n v="8.6449999999999999E-2"/>
    <n v="2.8960750000000002"/>
    <n v="1208"/>
    <n v="3341"/>
    <n v="4549"/>
    <n v="1.9504130000000011"/>
  </r>
  <r>
    <n v="598"/>
    <d v="2012-08-20T00:00:00"/>
    <n v="3"/>
    <x v="2"/>
    <x v="1"/>
    <x v="7"/>
    <n v="0"/>
    <x v="0"/>
    <x v="2"/>
    <n v="1"/>
    <x v="1"/>
    <n v="2"/>
    <x v="0"/>
    <n v="0.63583299999999998"/>
    <n v="21.884150999999999"/>
    <n v="0.59596700000000002"/>
    <n v="23.333822000000005"/>
    <n v="0.73416700000000001"/>
    <n v="36.708350000000003"/>
    <n v="0.12997900000000001"/>
    <n v="4.3542965000000002"/>
    <n v="1026"/>
    <n v="5504"/>
    <n v="6530"/>
    <n v="1.4496710000000057"/>
  </r>
  <r>
    <n v="599"/>
    <d v="2012-08-21T00:00:00"/>
    <n v="3"/>
    <x v="2"/>
    <x v="1"/>
    <x v="7"/>
    <n v="0"/>
    <x v="0"/>
    <x v="3"/>
    <n v="1"/>
    <x v="1"/>
    <n v="1"/>
    <x v="1"/>
    <n v="0.64916700000000005"/>
    <n v="22.510849000000004"/>
    <n v="0.60102500000000003"/>
    <n v="23.667650000000002"/>
    <n v="0.67374999999999996"/>
    <n v="16.84375"/>
    <n v="7.2770799999999997E-2"/>
    <n v="1.2189109"/>
    <n v="1081"/>
    <n v="5925"/>
    <n v="7006"/>
    <n v="1.156800999999998"/>
  </r>
  <r>
    <n v="600"/>
    <d v="2012-08-22T00:00:00"/>
    <n v="3"/>
    <x v="2"/>
    <x v="1"/>
    <x v="7"/>
    <n v="0"/>
    <x v="0"/>
    <x v="4"/>
    <n v="1"/>
    <x v="1"/>
    <n v="1"/>
    <x v="1"/>
    <n v="0.66749999999999998"/>
    <n v="23.372499999999999"/>
    <n v="0.62185400000000002"/>
    <n v="25.042363999999999"/>
    <n v="0.67708299999999999"/>
    <n v="16.927074999999999"/>
    <n v="7.0283300000000007E-2"/>
    <n v="1.1772452750000002"/>
    <n v="1094"/>
    <n v="6281"/>
    <n v="7375"/>
    <n v="1.6698640000000005"/>
  </r>
  <r>
    <n v="601"/>
    <d v="2012-08-23T00:00:00"/>
    <n v="3"/>
    <x v="2"/>
    <x v="1"/>
    <x v="7"/>
    <n v="0"/>
    <x v="0"/>
    <x v="5"/>
    <n v="1"/>
    <x v="1"/>
    <n v="1"/>
    <x v="1"/>
    <n v="0.69583300000000003"/>
    <n v="24.704151000000003"/>
    <n v="0.63700800000000002"/>
    <n v="26.042528000000004"/>
    <n v="0.63583299999999998"/>
    <n v="15.895825"/>
    <n v="8.4595799999999999E-2"/>
    <n v="1.41697965"/>
    <n v="1363"/>
    <n v="6402"/>
    <n v="7765"/>
    <n v="1.3383770000000013"/>
  </r>
  <r>
    <n v="602"/>
    <d v="2012-08-24T00:00:00"/>
    <n v="3"/>
    <x v="2"/>
    <x v="1"/>
    <x v="7"/>
    <n v="0"/>
    <x v="0"/>
    <x v="6"/>
    <n v="1"/>
    <x v="1"/>
    <n v="2"/>
    <x v="0"/>
    <n v="0.70250000000000001"/>
    <n v="25.017499999999998"/>
    <n v="0.64710000000000001"/>
    <n v="26.708600000000004"/>
    <n v="0.61499999999999999"/>
    <n v="30.75"/>
    <n v="7.2145799999999996E-2"/>
    <n v="2.4168843"/>
    <n v="1325"/>
    <n v="6257"/>
    <n v="7582"/>
    <n v="1.6911000000000058"/>
  </r>
  <r>
    <n v="603"/>
    <d v="2012-08-25T00:00:00"/>
    <n v="3"/>
    <x v="2"/>
    <x v="1"/>
    <x v="7"/>
    <n v="0"/>
    <x v="0"/>
    <x v="0"/>
    <n v="0"/>
    <x v="0"/>
    <n v="2"/>
    <x v="0"/>
    <n v="0.66166700000000001"/>
    <n v="23.098348999999999"/>
    <n v="0.61869600000000002"/>
    <n v="24.833936000000001"/>
    <n v="0.71291700000000002"/>
    <n v="35.645850000000003"/>
    <n v="0.24440799999999999"/>
    <n v="8.1876680000000004"/>
    <n v="1829"/>
    <n v="4224"/>
    <n v="6053"/>
    <n v="1.7355870000000024"/>
  </r>
  <r>
    <n v="604"/>
    <d v="2012-08-26T00:00:00"/>
    <n v="3"/>
    <x v="2"/>
    <x v="1"/>
    <x v="7"/>
    <n v="0"/>
    <x v="0"/>
    <x v="1"/>
    <n v="0"/>
    <x v="0"/>
    <n v="2"/>
    <x v="0"/>
    <n v="0.65333300000000005"/>
    <n v="22.706651000000001"/>
    <n v="0.59599599999999997"/>
    <n v="23.335735999999997"/>
    <n v="0.84583299999999995"/>
    <n v="42.291649999999997"/>
    <n v="0.22885800000000001"/>
    <n v="7.6667430000000003"/>
    <n v="1483"/>
    <n v="3772"/>
    <n v="5255"/>
    <n v="0.62908499999999634"/>
  </r>
  <r>
    <n v="605"/>
    <d v="2012-08-27T00:00:00"/>
    <n v="3"/>
    <x v="2"/>
    <x v="1"/>
    <x v="7"/>
    <n v="0"/>
    <x v="0"/>
    <x v="2"/>
    <n v="1"/>
    <x v="1"/>
    <n v="1"/>
    <x v="1"/>
    <n v="0.70333299999999999"/>
    <n v="25.056651000000002"/>
    <n v="0.65468800000000005"/>
    <n v="27.209408000000003"/>
    <n v="0.73041699999999998"/>
    <n v="18.260424999999998"/>
    <n v="0.12873299999999999"/>
    <n v="2.1562777499999997"/>
    <n v="989"/>
    <n v="5928"/>
    <n v="6917"/>
    <n v="2.1527570000000011"/>
  </r>
  <r>
    <n v="606"/>
    <d v="2012-08-28T00:00:00"/>
    <n v="3"/>
    <x v="2"/>
    <x v="1"/>
    <x v="7"/>
    <n v="0"/>
    <x v="0"/>
    <x v="3"/>
    <n v="1"/>
    <x v="1"/>
    <n v="1"/>
    <x v="1"/>
    <n v="0.72833300000000001"/>
    <n v="26.231650999999999"/>
    <n v="0.66605000000000003"/>
    <n v="27.959299999999999"/>
    <n v="0.62"/>
    <n v="15.5"/>
    <n v="0.19092500000000001"/>
    <n v="3.1979937500000002"/>
    <n v="935"/>
    <n v="6105"/>
    <n v="7040"/>
    <n v="1.7276489999999995"/>
  </r>
  <r>
    <n v="607"/>
    <d v="2012-08-29T00:00:00"/>
    <n v="3"/>
    <x v="2"/>
    <x v="1"/>
    <x v="7"/>
    <n v="0"/>
    <x v="0"/>
    <x v="4"/>
    <n v="1"/>
    <x v="1"/>
    <n v="1"/>
    <x v="1"/>
    <n v="0.68500000000000005"/>
    <n v="24.195"/>
    <n v="0.63573299999999999"/>
    <n v="25.958377999999996"/>
    <n v="0.55208299999999999"/>
    <n v="13.802075"/>
    <n v="0.112562"/>
    <n v="1.8854134999999999"/>
    <n v="1177"/>
    <n v="6520"/>
    <n v="7697"/>
    <n v="1.7633779999999959"/>
  </r>
  <r>
    <n v="608"/>
    <d v="2012-08-30T00:00:00"/>
    <n v="3"/>
    <x v="2"/>
    <x v="1"/>
    <x v="7"/>
    <n v="0"/>
    <x v="0"/>
    <x v="5"/>
    <n v="1"/>
    <x v="1"/>
    <n v="1"/>
    <x v="1"/>
    <n v="0.70666700000000005"/>
    <n v="25.213349000000001"/>
    <n v="0.652779"/>
    <n v="27.083413999999998"/>
    <n v="0.59041699999999997"/>
    <n v="14.760425"/>
    <n v="7.7116699999999996E-2"/>
    <n v="1.291704725"/>
    <n v="1172"/>
    <n v="6541"/>
    <n v="7713"/>
    <n v="1.8700649999999968"/>
  </r>
  <r>
    <n v="609"/>
    <d v="2012-08-31T00:00:00"/>
    <n v="3"/>
    <x v="2"/>
    <x v="1"/>
    <x v="7"/>
    <n v="0"/>
    <x v="0"/>
    <x v="6"/>
    <n v="1"/>
    <x v="1"/>
    <n v="1"/>
    <x v="1"/>
    <n v="0.76416700000000004"/>
    <n v="27.915849000000001"/>
    <n v="0.68940000000000001"/>
    <n v="29.500399999999999"/>
    <n v="0.58750000000000002"/>
    <n v="14.6875"/>
    <n v="0.16853299999999999"/>
    <n v="2.8229277499999998"/>
    <n v="1433"/>
    <n v="5917"/>
    <n v="7350"/>
    <n v="1.5845509999999976"/>
  </r>
  <r>
    <n v="610"/>
    <d v="2012-09-01T00:00:00"/>
    <n v="3"/>
    <x v="2"/>
    <x v="1"/>
    <x v="8"/>
    <n v="0"/>
    <x v="0"/>
    <x v="0"/>
    <n v="0"/>
    <x v="0"/>
    <n v="2"/>
    <x v="0"/>
    <n v="0.75333300000000003"/>
    <n v="27.406651000000004"/>
    <n v="0.702654"/>
    <n v="30.375163999999998"/>
    <n v="0.63833300000000004"/>
    <n v="31.916650000000001"/>
    <n v="0.113187"/>
    <n v="3.7917644999999998"/>
    <n v="2352"/>
    <n v="3788"/>
    <n v="6140"/>
    <n v="2.9685129999999944"/>
  </r>
  <r>
    <n v="611"/>
    <d v="2012-09-02T00:00:00"/>
    <n v="3"/>
    <x v="2"/>
    <x v="1"/>
    <x v="8"/>
    <n v="0"/>
    <x v="0"/>
    <x v="1"/>
    <n v="0"/>
    <x v="0"/>
    <n v="2"/>
    <x v="0"/>
    <n v="0.69666700000000004"/>
    <n v="24.743349000000002"/>
    <n v="0.64900000000000002"/>
    <n v="26.834000000000003"/>
    <n v="0.81499999999999995"/>
    <n v="40.75"/>
    <n v="6.4070799999999997E-2"/>
    <n v="2.1463717999999998"/>
    <n v="2613"/>
    <n v="3197"/>
    <n v="5810"/>
    <n v="2.0906510000000011"/>
  </r>
  <r>
    <n v="612"/>
    <d v="2012-09-03T00:00:00"/>
    <n v="3"/>
    <x v="2"/>
    <x v="1"/>
    <x v="8"/>
    <n v="1"/>
    <x v="1"/>
    <x v="2"/>
    <n v="0"/>
    <x v="0"/>
    <n v="1"/>
    <x v="1"/>
    <n v="0.70750000000000002"/>
    <n v="25.252499999999998"/>
    <n v="0.66162900000000002"/>
    <n v="27.667514000000004"/>
    <n v="0.79083300000000001"/>
    <n v="19.770824999999999"/>
    <n v="0.15112100000000001"/>
    <n v="2.53127675"/>
    <n v="1965"/>
    <n v="4069"/>
    <n v="6034"/>
    <n v="2.4150140000000064"/>
  </r>
  <r>
    <n v="613"/>
    <d v="2012-09-04T00:00:00"/>
    <n v="3"/>
    <x v="2"/>
    <x v="1"/>
    <x v="8"/>
    <n v="0"/>
    <x v="0"/>
    <x v="3"/>
    <n v="1"/>
    <x v="1"/>
    <n v="1"/>
    <x v="1"/>
    <n v="0.72583299999999995"/>
    <n v="26.114151"/>
    <n v="0.68688800000000005"/>
    <n v="29.334608000000003"/>
    <n v="0.755"/>
    <n v="18.875"/>
    <n v="0.236321"/>
    <n v="3.9583767500000002"/>
    <n v="867"/>
    <n v="5997"/>
    <n v="6864"/>
    <n v="3.2204570000000032"/>
  </r>
  <r>
    <n v="614"/>
    <d v="2012-09-05T00:00:00"/>
    <n v="3"/>
    <x v="2"/>
    <x v="1"/>
    <x v="8"/>
    <n v="0"/>
    <x v="0"/>
    <x v="4"/>
    <n v="1"/>
    <x v="1"/>
    <n v="1"/>
    <x v="1"/>
    <n v="0.73666699999999996"/>
    <n v="26.623348999999997"/>
    <n v="0.70898300000000003"/>
    <n v="30.792878000000002"/>
    <n v="0.74124999999999996"/>
    <n v="18.53125"/>
    <n v="0.187808"/>
    <n v="3.1457839999999999"/>
    <n v="832"/>
    <n v="6280"/>
    <n v="7112"/>
    <n v="4.1695290000000043"/>
  </r>
  <r>
    <n v="615"/>
    <d v="2012-09-06T00:00:00"/>
    <n v="3"/>
    <x v="2"/>
    <x v="1"/>
    <x v="8"/>
    <n v="0"/>
    <x v="0"/>
    <x v="5"/>
    <n v="1"/>
    <x v="1"/>
    <n v="2"/>
    <x v="0"/>
    <n v="0.69666700000000004"/>
    <n v="24.743349000000002"/>
    <n v="0.65532900000000005"/>
    <n v="27.251714000000007"/>
    <n v="0.81041700000000005"/>
    <n v="40.520850000000003"/>
    <n v="0.14242099999999999"/>
    <n v="4.7711034999999997"/>
    <n v="611"/>
    <n v="5592"/>
    <n v="6203"/>
    <n v="2.5083650000000048"/>
  </r>
  <r>
    <n v="616"/>
    <d v="2012-09-07T00:00:00"/>
    <n v="3"/>
    <x v="2"/>
    <x v="1"/>
    <x v="8"/>
    <n v="0"/>
    <x v="0"/>
    <x v="6"/>
    <n v="1"/>
    <x v="1"/>
    <n v="1"/>
    <x v="1"/>
    <n v="0.70333299999999999"/>
    <n v="25.056651000000002"/>
    <n v="0.65720400000000001"/>
    <n v="27.375464000000001"/>
    <n v="0.73624999999999996"/>
    <n v="18.40625"/>
    <n v="0.17164599999999999"/>
    <n v="2.8750705000000001"/>
    <n v="1045"/>
    <n v="6459"/>
    <n v="7504"/>
    <n v="2.3188129999999987"/>
  </r>
  <r>
    <n v="617"/>
    <d v="2012-09-08T00:00:00"/>
    <n v="3"/>
    <x v="2"/>
    <x v="1"/>
    <x v="8"/>
    <n v="0"/>
    <x v="0"/>
    <x v="0"/>
    <n v="0"/>
    <x v="0"/>
    <n v="2"/>
    <x v="0"/>
    <n v="0.65916699999999995"/>
    <n v="22.980848999999999"/>
    <n v="0.61112100000000003"/>
    <n v="24.333986000000003"/>
    <n v="0.79916699999999996"/>
    <n v="39.958349999999996"/>
    <n v="0.28110400000000002"/>
    <n v="9.4169840000000011"/>
    <n v="1557"/>
    <n v="4419"/>
    <n v="5976"/>
    <n v="1.3531370000000038"/>
  </r>
  <r>
    <n v="618"/>
    <d v="2012-09-09T00:00:00"/>
    <n v="3"/>
    <x v="2"/>
    <x v="1"/>
    <x v="8"/>
    <n v="0"/>
    <x v="0"/>
    <x v="1"/>
    <n v="0"/>
    <x v="0"/>
    <n v="1"/>
    <x v="1"/>
    <n v="0.61"/>
    <n v="20.669999999999998"/>
    <n v="0.57892500000000002"/>
    <n v="22.209050000000005"/>
    <n v="0.54749999999999999"/>
    <n v="13.6875"/>
    <n v="0.224496"/>
    <n v="3.7603080000000002"/>
    <n v="2570"/>
    <n v="5657"/>
    <n v="8227"/>
    <n v="1.5390500000000067"/>
  </r>
  <r>
    <n v="619"/>
    <d v="2012-09-10T00:00:00"/>
    <n v="3"/>
    <x v="2"/>
    <x v="1"/>
    <x v="8"/>
    <n v="0"/>
    <x v="0"/>
    <x v="2"/>
    <n v="1"/>
    <x v="1"/>
    <n v="1"/>
    <x v="1"/>
    <n v="0.58333299999999999"/>
    <n v="19.416650999999998"/>
    <n v="0.56565399999999999"/>
    <n v="21.333163999999996"/>
    <n v="0.50375000000000003"/>
    <n v="12.59375"/>
    <n v="0.25871300000000003"/>
    <n v="4.3334427500000006"/>
    <n v="1118"/>
    <n v="6407"/>
    <n v="7525"/>
    <n v="1.9165129999999984"/>
  </r>
  <r>
    <n v="620"/>
    <d v="2012-09-11T00:00:00"/>
    <n v="3"/>
    <x v="2"/>
    <x v="1"/>
    <x v="8"/>
    <n v="0"/>
    <x v="0"/>
    <x v="3"/>
    <n v="1"/>
    <x v="1"/>
    <n v="1"/>
    <x v="1"/>
    <n v="0.57750000000000001"/>
    <n v="19.142500000000002"/>
    <n v="0.55429200000000001"/>
    <n v="20.583272000000001"/>
    <n v="0.52"/>
    <n v="13"/>
    <n v="9.2054200000000003E-2"/>
    <n v="1.5419078500000001"/>
    <n v="1070"/>
    <n v="6697"/>
    <n v="7767"/>
    <n v="1.4407719999999991"/>
  </r>
  <r>
    <n v="621"/>
    <d v="2012-09-12T00:00:00"/>
    <n v="3"/>
    <x v="2"/>
    <x v="1"/>
    <x v="8"/>
    <n v="0"/>
    <x v="0"/>
    <x v="4"/>
    <n v="1"/>
    <x v="1"/>
    <n v="1"/>
    <x v="1"/>
    <n v="0.59916700000000001"/>
    <n v="20.160848999999999"/>
    <n v="0.570075"/>
    <n v="21.624949999999998"/>
    <n v="0.57708300000000001"/>
    <n v="14.427075"/>
    <n v="0.13184599999999999"/>
    <n v="2.2084204999999999"/>
    <n v="1050"/>
    <n v="6820"/>
    <n v="7870"/>
    <n v="1.4641009999999994"/>
  </r>
  <r>
    <n v="622"/>
    <d v="2012-09-13T00:00:00"/>
    <n v="3"/>
    <x v="2"/>
    <x v="1"/>
    <x v="8"/>
    <n v="0"/>
    <x v="0"/>
    <x v="5"/>
    <n v="1"/>
    <x v="1"/>
    <n v="1"/>
    <x v="1"/>
    <n v="0.61250000000000004"/>
    <n v="20.787500000000001"/>
    <n v="0.57955800000000002"/>
    <n v="22.250827999999998"/>
    <n v="0.63708299999999995"/>
    <n v="15.927074999999999"/>
    <n v="8.2720799999999997E-2"/>
    <n v="1.3855734"/>
    <n v="1054"/>
    <n v="6750"/>
    <n v="7804"/>
    <n v="1.4633279999999971"/>
  </r>
  <r>
    <n v="623"/>
    <d v="2012-09-14T00:00:00"/>
    <n v="3"/>
    <x v="2"/>
    <x v="1"/>
    <x v="8"/>
    <n v="0"/>
    <x v="0"/>
    <x v="6"/>
    <n v="1"/>
    <x v="1"/>
    <n v="1"/>
    <x v="1"/>
    <n v="0.63333300000000003"/>
    <n v="21.766651000000003"/>
    <n v="0.59408300000000003"/>
    <n v="23.209478000000004"/>
    <n v="0.67249999999999999"/>
    <n v="16.8125"/>
    <n v="0.103863"/>
    <n v="1.7397052499999999"/>
    <n v="1379"/>
    <n v="6630"/>
    <n v="8009"/>
    <n v="1.4428270000000012"/>
  </r>
  <r>
    <n v="624"/>
    <d v="2012-09-15T00:00:00"/>
    <n v="3"/>
    <x v="2"/>
    <x v="1"/>
    <x v="8"/>
    <n v="0"/>
    <x v="0"/>
    <x v="0"/>
    <n v="0"/>
    <x v="0"/>
    <n v="1"/>
    <x v="1"/>
    <n v="0.60833300000000001"/>
    <n v="20.591650999999999"/>
    <n v="0.58586700000000003"/>
    <n v="22.667222000000002"/>
    <n v="0.50166699999999997"/>
    <n v="12.541675"/>
    <n v="0.24752099999999999"/>
    <n v="4.14597675"/>
    <n v="3160"/>
    <n v="5554"/>
    <n v="8714"/>
    <n v="2.0755710000000036"/>
  </r>
  <r>
    <n v="625"/>
    <d v="2012-09-16T00:00:00"/>
    <n v="3"/>
    <x v="2"/>
    <x v="1"/>
    <x v="8"/>
    <n v="0"/>
    <x v="0"/>
    <x v="1"/>
    <n v="0"/>
    <x v="0"/>
    <n v="1"/>
    <x v="1"/>
    <n v="0.57999999999999996"/>
    <n v="19.259999999999998"/>
    <n v="0.56312499999999999"/>
    <n v="21.166249999999998"/>
    <n v="0.56999999999999995"/>
    <n v="14.249999999999998"/>
    <n v="9.0183299999999994E-2"/>
    <n v="1.5105702749999999"/>
    <n v="2166"/>
    <n v="5167"/>
    <n v="7333"/>
    <n v="1.90625"/>
  </r>
  <r>
    <n v="626"/>
    <d v="2012-09-17T00:00:00"/>
    <n v="3"/>
    <x v="2"/>
    <x v="1"/>
    <x v="8"/>
    <n v="0"/>
    <x v="0"/>
    <x v="2"/>
    <n v="1"/>
    <x v="1"/>
    <n v="2"/>
    <x v="0"/>
    <n v="0.58083300000000004"/>
    <n v="19.299151000000002"/>
    <n v="0.55305000000000004"/>
    <n v="20.501300000000001"/>
    <n v="0.73458299999999999"/>
    <n v="36.729149999999997"/>
    <n v="0.15174199999999999"/>
    <n v="5.0833569999999995"/>
    <n v="1022"/>
    <n v="5847"/>
    <n v="6869"/>
    <n v="1.2021489999999986"/>
  </r>
  <r>
    <n v="627"/>
    <d v="2012-09-18T00:00:00"/>
    <n v="3"/>
    <x v="2"/>
    <x v="1"/>
    <x v="8"/>
    <n v="0"/>
    <x v="0"/>
    <x v="3"/>
    <n v="1"/>
    <x v="1"/>
    <n v="2"/>
    <x v="0"/>
    <n v="0.62333300000000003"/>
    <n v="21.296651000000001"/>
    <n v="0.56506699999999999"/>
    <n v="21.294421999999997"/>
    <n v="0.87250000000000005"/>
    <n v="43.625"/>
    <n v="0.35758699999999999"/>
    <n v="11.9791645"/>
    <n v="371"/>
    <n v="3702"/>
    <n v="4073"/>
    <n v="-2.2290000000033672E-3"/>
  </r>
  <r>
    <n v="628"/>
    <d v="2012-09-19T00:00:00"/>
    <n v="3"/>
    <x v="2"/>
    <x v="1"/>
    <x v="8"/>
    <n v="0"/>
    <x v="0"/>
    <x v="4"/>
    <n v="1"/>
    <x v="1"/>
    <n v="1"/>
    <x v="1"/>
    <n v="0.55249999999999999"/>
    <n v="17.967500000000001"/>
    <n v="0.540404"/>
    <n v="19.666663999999997"/>
    <n v="0.53666700000000001"/>
    <n v="13.416675"/>
    <n v="0.21517500000000001"/>
    <n v="3.6041812499999999"/>
    <n v="788"/>
    <n v="6803"/>
    <n v="7591"/>
    <n v="1.6991639999999961"/>
  </r>
  <r>
    <n v="629"/>
    <d v="2012-09-20T00:00:00"/>
    <n v="3"/>
    <x v="2"/>
    <x v="1"/>
    <x v="8"/>
    <n v="0"/>
    <x v="0"/>
    <x v="5"/>
    <n v="1"/>
    <x v="1"/>
    <n v="1"/>
    <x v="1"/>
    <n v="0.54666700000000001"/>
    <n v="17.693349000000001"/>
    <n v="0.532192"/>
    <n v="19.124671999999997"/>
    <n v="0.61833300000000002"/>
    <n v="15.458325"/>
    <n v="0.11816699999999999"/>
    <n v="1.9792972499999999"/>
    <n v="939"/>
    <n v="6781"/>
    <n v="7720"/>
    <n v="1.4313229999999955"/>
  </r>
  <r>
    <n v="630"/>
    <d v="2012-09-21T00:00:00"/>
    <n v="3"/>
    <x v="2"/>
    <x v="1"/>
    <x v="8"/>
    <n v="0"/>
    <x v="0"/>
    <x v="6"/>
    <n v="1"/>
    <x v="1"/>
    <n v="1"/>
    <x v="1"/>
    <n v="0.59916700000000001"/>
    <n v="20.160848999999999"/>
    <n v="0.57197100000000001"/>
    <n v="21.750086000000003"/>
    <n v="0.66874999999999996"/>
    <n v="16.71875"/>
    <n v="0.154229"/>
    <n v="2.5833357500000003"/>
    <n v="1250"/>
    <n v="6917"/>
    <n v="8167"/>
    <n v="1.5892370000000042"/>
  </r>
  <r>
    <n v="631"/>
    <d v="2012-09-22T00:00:00"/>
    <n v="3"/>
    <x v="2"/>
    <x v="1"/>
    <x v="8"/>
    <n v="0"/>
    <x v="0"/>
    <x v="0"/>
    <n v="0"/>
    <x v="0"/>
    <n v="1"/>
    <x v="1"/>
    <n v="0.65"/>
    <n v="22.55"/>
    <n v="0.61048800000000003"/>
    <n v="24.292208000000002"/>
    <n v="0.64666699999999999"/>
    <n v="16.166675000000001"/>
    <n v="0.28358299999999997"/>
    <n v="4.7500152499999997"/>
    <n v="2512"/>
    <n v="5883"/>
    <n v="8395"/>
    <n v="1.7422080000000015"/>
  </r>
  <r>
    <n v="632"/>
    <d v="2012-09-23T00:00:00"/>
    <n v="4"/>
    <x v="3"/>
    <x v="1"/>
    <x v="8"/>
    <n v="0"/>
    <x v="0"/>
    <x v="1"/>
    <n v="0"/>
    <x v="0"/>
    <n v="1"/>
    <x v="1"/>
    <n v="0.52916700000000005"/>
    <n v="16.870849000000003"/>
    <n v="0.51893299999999998"/>
    <n v="18.249578"/>
    <n v="0.46708300000000003"/>
    <n v="11.677075"/>
    <n v="0.22325800000000001"/>
    <n v="3.7395715000000003"/>
    <n v="2454"/>
    <n v="5453"/>
    <n v="7907"/>
    <n v="1.3787289999999963"/>
  </r>
  <r>
    <n v="633"/>
    <d v="2012-09-24T00:00:00"/>
    <n v="4"/>
    <x v="3"/>
    <x v="1"/>
    <x v="8"/>
    <n v="0"/>
    <x v="0"/>
    <x v="2"/>
    <n v="1"/>
    <x v="1"/>
    <n v="1"/>
    <x v="1"/>
    <n v="0.51416700000000004"/>
    <n v="16.165849000000001"/>
    <n v="0.50251299999999999"/>
    <n v="17.165858"/>
    <n v="0.49291699999999999"/>
    <n v="12.322925"/>
    <n v="0.142404"/>
    <n v="2.3852670000000002"/>
    <n v="1001"/>
    <n v="6435"/>
    <n v="7436"/>
    <n v="1.0000089999999986"/>
  </r>
  <r>
    <n v="634"/>
    <d v="2012-09-25T00:00:00"/>
    <n v="4"/>
    <x v="3"/>
    <x v="1"/>
    <x v="8"/>
    <n v="0"/>
    <x v="0"/>
    <x v="3"/>
    <n v="1"/>
    <x v="1"/>
    <n v="1"/>
    <x v="1"/>
    <n v="0.55000000000000004"/>
    <n v="17.850000000000001"/>
    <n v="0.54417899999999997"/>
    <n v="19.915813999999997"/>
    <n v="0.56999999999999995"/>
    <n v="14.249999999999998"/>
    <n v="0.236321"/>
    <n v="3.9583767500000002"/>
    <n v="845"/>
    <n v="6693"/>
    <n v="7538"/>
    <n v="2.065813999999996"/>
  </r>
  <r>
    <n v="635"/>
    <d v="2012-09-26T00:00:00"/>
    <n v="4"/>
    <x v="3"/>
    <x v="1"/>
    <x v="8"/>
    <n v="0"/>
    <x v="0"/>
    <x v="4"/>
    <n v="1"/>
    <x v="1"/>
    <n v="1"/>
    <x v="1"/>
    <n v="0.63500000000000001"/>
    <n v="21.844999999999999"/>
    <n v="0.59661299999999995"/>
    <n v="23.376458"/>
    <n v="0.63083299999999998"/>
    <n v="15.770824999999999"/>
    <n v="0.24440000000000001"/>
    <n v="4.0937000000000001"/>
    <n v="787"/>
    <n v="6946"/>
    <n v="7733"/>
    <n v="1.5314580000000007"/>
  </r>
  <r>
    <n v="636"/>
    <d v="2012-09-27T00:00:00"/>
    <n v="4"/>
    <x v="3"/>
    <x v="1"/>
    <x v="8"/>
    <n v="0"/>
    <x v="0"/>
    <x v="5"/>
    <n v="1"/>
    <x v="1"/>
    <n v="2"/>
    <x v="0"/>
    <n v="0.65"/>
    <n v="22.55"/>
    <n v="0.60797500000000004"/>
    <n v="24.126350000000002"/>
    <n v="0.69083300000000003"/>
    <n v="34.541650000000004"/>
    <n v="0.13434199999999999"/>
    <n v="4.5004569999999999"/>
    <n v="751"/>
    <n v="6642"/>
    <n v="7393"/>
    <n v="1.5763500000000015"/>
  </r>
  <r>
    <n v="637"/>
    <d v="2012-09-28T00:00:00"/>
    <n v="4"/>
    <x v="3"/>
    <x v="1"/>
    <x v="8"/>
    <n v="0"/>
    <x v="0"/>
    <x v="6"/>
    <n v="1"/>
    <x v="1"/>
    <n v="2"/>
    <x v="0"/>
    <n v="0.61916700000000002"/>
    <n v="21.100849"/>
    <n v="0.58586300000000002"/>
    <n v="22.666958000000001"/>
    <n v="0.69"/>
    <n v="34.5"/>
    <n v="0.16417899999999999"/>
    <n v="5.4999965"/>
    <n v="1045"/>
    <n v="6370"/>
    <n v="7415"/>
    <n v="1.5661090000000009"/>
  </r>
  <r>
    <n v="638"/>
    <d v="2012-09-29T00:00:00"/>
    <n v="4"/>
    <x v="3"/>
    <x v="1"/>
    <x v="8"/>
    <n v="0"/>
    <x v="0"/>
    <x v="0"/>
    <n v="0"/>
    <x v="0"/>
    <n v="1"/>
    <x v="1"/>
    <n v="0.54249999999999998"/>
    <n v="17.497499999999999"/>
    <n v="0.53029599999999999"/>
    <n v="18.999535999999999"/>
    <n v="0.54291699999999998"/>
    <n v="13.572925"/>
    <n v="0.227604"/>
    <n v="3.8123670000000001"/>
    <n v="2589"/>
    <n v="5966"/>
    <n v="8555"/>
    <n v="1.5020360000000004"/>
  </r>
  <r>
    <n v="639"/>
    <d v="2012-09-30T00:00:00"/>
    <n v="4"/>
    <x v="3"/>
    <x v="1"/>
    <x v="8"/>
    <n v="0"/>
    <x v="0"/>
    <x v="1"/>
    <n v="0"/>
    <x v="0"/>
    <n v="1"/>
    <x v="1"/>
    <n v="0.526667"/>
    <n v="16.753349"/>
    <n v="0.51766299999999998"/>
    <n v="18.165757999999997"/>
    <n v="0.58333299999999999"/>
    <n v="14.583325"/>
    <n v="0.13495799999999999"/>
    <n v="2.2605464999999998"/>
    <n v="2015"/>
    <n v="4874"/>
    <n v="6889"/>
    <n v="1.4124089999999967"/>
  </r>
  <r>
    <n v="640"/>
    <d v="2012-10-01T00:00:00"/>
    <n v="4"/>
    <x v="3"/>
    <x v="1"/>
    <x v="9"/>
    <n v="0"/>
    <x v="0"/>
    <x v="2"/>
    <n v="1"/>
    <x v="1"/>
    <n v="2"/>
    <x v="0"/>
    <n v="0.52083299999999999"/>
    <n v="16.479150999999998"/>
    <n v="0.51200000000000001"/>
    <n v="17.792000000000002"/>
    <n v="0.64916700000000005"/>
    <n v="32.458350000000003"/>
    <n v="9.0804200000000002E-2"/>
    <n v="3.0419407000000001"/>
    <n v="763"/>
    <n v="6015"/>
    <n v="6778"/>
    <n v="1.3128490000000035"/>
  </r>
  <r>
    <n v="641"/>
    <d v="2012-10-02T00:00:00"/>
    <n v="4"/>
    <x v="3"/>
    <x v="1"/>
    <x v="9"/>
    <n v="0"/>
    <x v="0"/>
    <x v="3"/>
    <n v="1"/>
    <x v="1"/>
    <n v="3"/>
    <x v="2"/>
    <n v="0.59083300000000005"/>
    <n v="19.769151000000001"/>
    <n v="0.54233299999999995"/>
    <n v="19.793977999999996"/>
    <n v="0.87166699999999997"/>
    <n v="65.375024999999994"/>
    <n v="0.104475"/>
    <n v="5.2498687500000001"/>
    <n v="315"/>
    <n v="4324"/>
    <n v="4639"/>
    <n v="2.4826999999994825E-2"/>
  </r>
  <r>
    <n v="642"/>
    <d v="2012-10-03T00:00:00"/>
    <n v="4"/>
    <x v="3"/>
    <x v="1"/>
    <x v="9"/>
    <n v="0"/>
    <x v="0"/>
    <x v="4"/>
    <n v="1"/>
    <x v="1"/>
    <n v="2"/>
    <x v="0"/>
    <n v="0.65749999999999997"/>
    <n v="22.9025"/>
    <n v="0.59913300000000003"/>
    <n v="23.542777999999998"/>
    <n v="0.79374999999999996"/>
    <n v="39.6875"/>
    <n v="6.6545800000000002E-2"/>
    <n v="2.2292843000000002"/>
    <n v="728"/>
    <n v="6844"/>
    <n v="7572"/>
    <n v="0.64027799999999857"/>
  </r>
  <r>
    <n v="643"/>
    <d v="2012-10-04T00:00:00"/>
    <n v="4"/>
    <x v="3"/>
    <x v="1"/>
    <x v="9"/>
    <n v="0"/>
    <x v="0"/>
    <x v="5"/>
    <n v="1"/>
    <x v="1"/>
    <n v="2"/>
    <x v="0"/>
    <n v="0.65749999999999997"/>
    <n v="22.9025"/>
    <n v="0.60797500000000004"/>
    <n v="24.126350000000002"/>
    <n v="0.72291700000000003"/>
    <n v="36.145850000000003"/>
    <n v="0.117546"/>
    <n v="3.9377909999999998"/>
    <n v="891"/>
    <n v="6437"/>
    <n v="7328"/>
    <n v="1.2238500000000023"/>
  </r>
  <r>
    <n v="644"/>
    <d v="2012-10-05T00:00:00"/>
    <n v="4"/>
    <x v="3"/>
    <x v="1"/>
    <x v="9"/>
    <n v="0"/>
    <x v="0"/>
    <x v="6"/>
    <n v="1"/>
    <x v="1"/>
    <n v="1"/>
    <x v="1"/>
    <n v="0.61499999999999999"/>
    <n v="20.905000000000001"/>
    <n v="0.58018700000000001"/>
    <n v="22.292341999999998"/>
    <n v="0.62749999999999995"/>
    <n v="15.687499999999998"/>
    <n v="0.10635"/>
    <n v="1.7813625"/>
    <n v="1516"/>
    <n v="6640"/>
    <n v="8156"/>
    <n v="1.3873419999999967"/>
  </r>
  <r>
    <n v="645"/>
    <d v="2012-10-06T00:00:00"/>
    <n v="4"/>
    <x v="3"/>
    <x v="1"/>
    <x v="9"/>
    <n v="0"/>
    <x v="0"/>
    <x v="0"/>
    <n v="0"/>
    <x v="0"/>
    <n v="1"/>
    <x v="1"/>
    <n v="0.55416699999999997"/>
    <n v="18.045848999999997"/>
    <n v="0.53852100000000003"/>
    <n v="19.542386"/>
    <n v="0.66416699999999995"/>
    <n v="16.604174999999998"/>
    <n v="0.26802500000000001"/>
    <n v="4.4894187500000005"/>
    <n v="3031"/>
    <n v="4934"/>
    <n v="7965"/>
    <n v="1.4965370000000036"/>
  </r>
  <r>
    <n v="646"/>
    <d v="2012-10-07T00:00:00"/>
    <n v="4"/>
    <x v="3"/>
    <x v="1"/>
    <x v="9"/>
    <n v="0"/>
    <x v="0"/>
    <x v="1"/>
    <n v="0"/>
    <x v="0"/>
    <n v="2"/>
    <x v="0"/>
    <n v="0.41583300000000001"/>
    <n v="11.544150999999999"/>
    <n v="0.41981299999999999"/>
    <n v="11.707657999999999"/>
    <n v="0.70833299999999999"/>
    <n v="35.416649999999997"/>
    <n v="0.14116200000000001"/>
    <n v="4.7289270000000005"/>
    <n v="781"/>
    <n v="2729"/>
    <n v="3510"/>
    <n v="0.16350699999999918"/>
  </r>
  <r>
    <n v="647"/>
    <d v="2012-10-08T00:00:00"/>
    <n v="4"/>
    <x v="3"/>
    <x v="1"/>
    <x v="9"/>
    <n v="1"/>
    <x v="1"/>
    <x v="2"/>
    <n v="0"/>
    <x v="0"/>
    <n v="2"/>
    <x v="0"/>
    <n v="0.38333299999999998"/>
    <n v="10.016651"/>
    <n v="0.38760800000000001"/>
    <n v="9.5821280000000009"/>
    <n v="0.70958299999999996"/>
    <n v="35.479149999999997"/>
    <n v="0.18967899999999999"/>
    <n v="6.3542464999999995"/>
    <n v="874"/>
    <n v="4604"/>
    <n v="5478"/>
    <n v="-0.43452299999999866"/>
  </r>
  <r>
    <n v="648"/>
    <d v="2012-10-09T00:00:00"/>
    <n v="4"/>
    <x v="3"/>
    <x v="1"/>
    <x v="9"/>
    <n v="0"/>
    <x v="0"/>
    <x v="3"/>
    <n v="1"/>
    <x v="1"/>
    <n v="2"/>
    <x v="0"/>
    <n v="0.44666699999999998"/>
    <n v="12.993348999999998"/>
    <n v="0.438112"/>
    <n v="12.915392000000001"/>
    <n v="0.76166699999999998"/>
    <n v="38.083349999999996"/>
    <n v="0.1903"/>
    <n v="6.3750499999999999"/>
    <n v="601"/>
    <n v="5791"/>
    <n v="6392"/>
    <n v="-7.7956999999997834E-2"/>
  </r>
  <r>
    <n v="649"/>
    <d v="2012-10-10T00:00:00"/>
    <n v="4"/>
    <x v="3"/>
    <x v="1"/>
    <x v="9"/>
    <n v="0"/>
    <x v="0"/>
    <x v="4"/>
    <n v="1"/>
    <x v="1"/>
    <n v="1"/>
    <x v="1"/>
    <n v="0.51416700000000004"/>
    <n v="16.165849000000001"/>
    <n v="0.50314199999999998"/>
    <n v="17.207371999999999"/>
    <n v="0.63083299999999998"/>
    <n v="15.770824999999999"/>
    <n v="0.18782099999999999"/>
    <n v="3.1460017499999999"/>
    <n v="780"/>
    <n v="6911"/>
    <n v="7691"/>
    <n v="1.041522999999998"/>
  </r>
  <r>
    <n v="650"/>
    <d v="2012-10-11T00:00:00"/>
    <n v="4"/>
    <x v="3"/>
    <x v="1"/>
    <x v="9"/>
    <n v="0"/>
    <x v="0"/>
    <x v="5"/>
    <n v="1"/>
    <x v="1"/>
    <n v="1"/>
    <x v="1"/>
    <n v="0.435"/>
    <n v="12.445"/>
    <n v="0.43116700000000002"/>
    <n v="12.457022000000002"/>
    <n v="0.46333299999999999"/>
    <n v="11.583325"/>
    <n v="0.18159600000000001"/>
    <n v="3.0417330000000002"/>
    <n v="834"/>
    <n v="6736"/>
    <n v="7570"/>
    <n v="1.2022000000001754E-2"/>
  </r>
  <r>
    <n v="651"/>
    <d v="2012-10-12T00:00:00"/>
    <n v="4"/>
    <x v="3"/>
    <x v="1"/>
    <x v="9"/>
    <n v="0"/>
    <x v="0"/>
    <x v="6"/>
    <n v="1"/>
    <x v="1"/>
    <n v="1"/>
    <x v="1"/>
    <n v="0.4375"/>
    <n v="12.5625"/>
    <n v="0.43307099999999998"/>
    <n v="12.582685999999999"/>
    <n v="0.53916699999999995"/>
    <n v="13.479174999999998"/>
    <n v="0.235092"/>
    <n v="3.9377909999999998"/>
    <n v="1060"/>
    <n v="6222"/>
    <n v="7282"/>
    <n v="2.0185999999998927E-2"/>
  </r>
  <r>
    <n v="652"/>
    <d v="2012-10-13T00:00:00"/>
    <n v="4"/>
    <x v="3"/>
    <x v="1"/>
    <x v="9"/>
    <n v="0"/>
    <x v="0"/>
    <x v="0"/>
    <n v="0"/>
    <x v="0"/>
    <n v="1"/>
    <x v="1"/>
    <n v="0.39333299999999999"/>
    <n v="10.486650999999998"/>
    <n v="0.39139600000000002"/>
    <n v="9.832136000000002"/>
    <n v="0.49458299999999999"/>
    <n v="12.364575"/>
    <n v="0.14614199999999999"/>
    <n v="2.4478784999999998"/>
    <n v="2252"/>
    <n v="4857"/>
    <n v="7109"/>
    <n v="-0.65451499999999641"/>
  </r>
  <r>
    <n v="653"/>
    <d v="2012-10-14T00:00:00"/>
    <n v="4"/>
    <x v="3"/>
    <x v="1"/>
    <x v="9"/>
    <n v="0"/>
    <x v="0"/>
    <x v="1"/>
    <n v="0"/>
    <x v="0"/>
    <n v="1"/>
    <x v="1"/>
    <n v="0.52166699999999999"/>
    <n v="16.518349000000001"/>
    <n v="0.50820399999999999"/>
    <n v="17.541463999999998"/>
    <n v="0.64041700000000001"/>
    <n v="16.010425000000001"/>
    <n v="0.27861200000000003"/>
    <n v="4.6667510000000005"/>
    <n v="2080"/>
    <n v="4559"/>
    <n v="6639"/>
    <n v="1.0231149999999971"/>
  </r>
  <r>
    <n v="654"/>
    <d v="2012-10-15T00:00:00"/>
    <n v="4"/>
    <x v="3"/>
    <x v="1"/>
    <x v="9"/>
    <n v="0"/>
    <x v="0"/>
    <x v="2"/>
    <n v="1"/>
    <x v="1"/>
    <n v="2"/>
    <x v="0"/>
    <n v="0.56166700000000003"/>
    <n v="18.398349"/>
    <n v="0.53915000000000002"/>
    <n v="19.5839"/>
    <n v="0.70750000000000002"/>
    <n v="35.375"/>
    <n v="0.29603699999999999"/>
    <n v="9.9172394999999991"/>
    <n v="760"/>
    <n v="5115"/>
    <n v="5875"/>
    <n v="1.1855510000000002"/>
  </r>
  <r>
    <n v="655"/>
    <d v="2012-10-16T00:00:00"/>
    <n v="4"/>
    <x v="3"/>
    <x v="1"/>
    <x v="9"/>
    <n v="0"/>
    <x v="0"/>
    <x v="3"/>
    <n v="1"/>
    <x v="1"/>
    <n v="1"/>
    <x v="1"/>
    <n v="0.468333"/>
    <n v="14.011651000000001"/>
    <n v="0.46084599999999998"/>
    <n v="14.415835999999999"/>
    <n v="0.55833299999999997"/>
    <n v="13.958324999999999"/>
    <n v="0.18222099999999999"/>
    <n v="3.05220175"/>
    <n v="922"/>
    <n v="6612"/>
    <n v="7534"/>
    <n v="0.40418499999999824"/>
  </r>
  <r>
    <n v="656"/>
    <d v="2012-10-17T00:00:00"/>
    <n v="4"/>
    <x v="3"/>
    <x v="1"/>
    <x v="9"/>
    <n v="0"/>
    <x v="0"/>
    <x v="4"/>
    <n v="1"/>
    <x v="1"/>
    <n v="1"/>
    <x v="1"/>
    <n v="0.45583299999999999"/>
    <n v="13.424150999999998"/>
    <n v="0.45010800000000001"/>
    <n v="13.707128000000001"/>
    <n v="0.69291700000000001"/>
    <n v="17.322925000000001"/>
    <n v="0.101371"/>
    <n v="1.6979642500000001"/>
    <n v="979"/>
    <n v="6482"/>
    <n v="7461"/>
    <n v="0.28297700000000248"/>
  </r>
  <r>
    <n v="657"/>
    <d v="2012-10-18T00:00:00"/>
    <n v="4"/>
    <x v="3"/>
    <x v="1"/>
    <x v="9"/>
    <n v="0"/>
    <x v="0"/>
    <x v="5"/>
    <n v="1"/>
    <x v="1"/>
    <n v="2"/>
    <x v="0"/>
    <n v="0.52249999999999996"/>
    <n v="16.557499999999997"/>
    <n v="0.512625"/>
    <n v="17.83325"/>
    <n v="0.72833300000000001"/>
    <n v="36.416649999999997"/>
    <n v="0.23693700000000001"/>
    <n v="7.9373895000000001"/>
    <n v="1008"/>
    <n v="6501"/>
    <n v="7509"/>
    <n v="1.2757500000000022"/>
  </r>
  <r>
    <n v="658"/>
    <d v="2012-10-19T00:00:00"/>
    <n v="4"/>
    <x v="3"/>
    <x v="1"/>
    <x v="9"/>
    <n v="0"/>
    <x v="0"/>
    <x v="6"/>
    <n v="1"/>
    <x v="1"/>
    <n v="2"/>
    <x v="0"/>
    <n v="0.56333299999999997"/>
    <n v="18.476651"/>
    <n v="0.53789600000000004"/>
    <n v="19.501136000000002"/>
    <n v="0.81499999999999995"/>
    <n v="40.75"/>
    <n v="0.13495399999999999"/>
    <n v="4.5209589999999995"/>
    <n v="753"/>
    <n v="4671"/>
    <n v="5424"/>
    <n v="1.0244850000000021"/>
  </r>
  <r>
    <n v="659"/>
    <d v="2012-10-20T00:00:00"/>
    <n v="4"/>
    <x v="3"/>
    <x v="1"/>
    <x v="9"/>
    <n v="0"/>
    <x v="0"/>
    <x v="0"/>
    <n v="0"/>
    <x v="0"/>
    <n v="1"/>
    <x v="1"/>
    <n v="0.48416700000000001"/>
    <n v="14.755849000000001"/>
    <n v="0.47284199999999998"/>
    <n v="15.207571999999999"/>
    <n v="0.57291700000000001"/>
    <n v="14.322925"/>
    <n v="0.117537"/>
    <n v="1.9687447499999999"/>
    <n v="2806"/>
    <n v="5284"/>
    <n v="8090"/>
    <n v="0.45172299999999765"/>
  </r>
  <r>
    <n v="660"/>
    <d v="2012-10-21T00:00:00"/>
    <n v="4"/>
    <x v="3"/>
    <x v="1"/>
    <x v="9"/>
    <n v="0"/>
    <x v="0"/>
    <x v="1"/>
    <n v="0"/>
    <x v="0"/>
    <n v="1"/>
    <x v="1"/>
    <n v="0.464167"/>
    <n v="13.815849"/>
    <n v="0.45642899999999997"/>
    <n v="14.124313999999998"/>
    <n v="0.51"/>
    <n v="12.75"/>
    <n v="0.16605400000000001"/>
    <n v="2.7814045000000003"/>
    <n v="2132"/>
    <n v="4692"/>
    <n v="6824"/>
    <n v="0.30846499999999821"/>
  </r>
  <r>
    <n v="661"/>
    <d v="2012-10-22T00:00:00"/>
    <n v="4"/>
    <x v="3"/>
    <x v="1"/>
    <x v="9"/>
    <n v="0"/>
    <x v="0"/>
    <x v="2"/>
    <n v="1"/>
    <x v="1"/>
    <n v="1"/>
    <x v="1"/>
    <n v="0.48749999999999999"/>
    <n v="14.912499999999998"/>
    <n v="0.48294199999999998"/>
    <n v="15.874171999999998"/>
    <n v="0.56833299999999998"/>
    <n v="14.208324999999999"/>
    <n v="8.1483299999999995E-2"/>
    <n v="1.364845275"/>
    <n v="830"/>
    <n v="6228"/>
    <n v="7058"/>
    <n v="0.96167200000000008"/>
  </r>
  <r>
    <n v="662"/>
    <d v="2012-10-23T00:00:00"/>
    <n v="4"/>
    <x v="3"/>
    <x v="1"/>
    <x v="9"/>
    <n v="0"/>
    <x v="0"/>
    <x v="3"/>
    <n v="1"/>
    <x v="1"/>
    <n v="1"/>
    <x v="1"/>
    <n v="0.54416699999999996"/>
    <n v="17.575848999999998"/>
    <n v="0.530304"/>
    <n v="19.000064000000002"/>
    <n v="0.64166699999999999"/>
    <n v="16.041674999999998"/>
    <n v="9.4545799999999999E-2"/>
    <n v="1.58364215"/>
    <n v="841"/>
    <n v="6625"/>
    <n v="7466"/>
    <n v="1.4242150000000038"/>
  </r>
  <r>
    <n v="663"/>
    <d v="2012-10-24T00:00:00"/>
    <n v="4"/>
    <x v="3"/>
    <x v="1"/>
    <x v="9"/>
    <n v="0"/>
    <x v="0"/>
    <x v="4"/>
    <n v="1"/>
    <x v="1"/>
    <n v="1"/>
    <x v="1"/>
    <n v="0.58750000000000002"/>
    <n v="19.612500000000001"/>
    <n v="0.55872100000000002"/>
    <n v="20.875585999999998"/>
    <n v="0.63624999999999998"/>
    <n v="15.90625"/>
    <n v="7.2779200000000002E-2"/>
    <n v="1.2190516"/>
    <n v="795"/>
    <n v="6898"/>
    <n v="7693"/>
    <n v="1.2630859999999977"/>
  </r>
  <r>
    <n v="664"/>
    <d v="2012-10-25T00:00:00"/>
    <n v="4"/>
    <x v="3"/>
    <x v="1"/>
    <x v="9"/>
    <n v="0"/>
    <x v="0"/>
    <x v="5"/>
    <n v="1"/>
    <x v="1"/>
    <n v="2"/>
    <x v="0"/>
    <n v="0.55000000000000004"/>
    <n v="17.850000000000001"/>
    <n v="0.52968800000000005"/>
    <n v="18.959408000000003"/>
    <n v="0.80041700000000005"/>
    <n v="40.020850000000003"/>
    <n v="0.124375"/>
    <n v="4.1665625000000004"/>
    <n v="875"/>
    <n v="6484"/>
    <n v="7359"/>
    <n v="1.1094080000000019"/>
  </r>
  <r>
    <n v="665"/>
    <d v="2012-10-26T00:00:00"/>
    <n v="4"/>
    <x v="3"/>
    <x v="1"/>
    <x v="9"/>
    <n v="0"/>
    <x v="0"/>
    <x v="6"/>
    <n v="1"/>
    <x v="1"/>
    <n v="2"/>
    <x v="0"/>
    <n v="0.54583300000000001"/>
    <n v="17.654150999999999"/>
    <n v="0.52275000000000005"/>
    <n v="18.5015"/>
    <n v="0.80708299999999999"/>
    <n v="40.354149999999997"/>
    <n v="0.132467"/>
    <n v="4.4376445000000002"/>
    <n v="1182"/>
    <n v="6262"/>
    <n v="7444"/>
    <n v="0.84734900000000124"/>
  </r>
  <r>
    <n v="666"/>
    <d v="2012-10-27T00:00:00"/>
    <n v="4"/>
    <x v="3"/>
    <x v="1"/>
    <x v="9"/>
    <n v="0"/>
    <x v="0"/>
    <x v="0"/>
    <n v="0"/>
    <x v="0"/>
    <n v="2"/>
    <x v="0"/>
    <n v="0.53"/>
    <n v="16.91"/>
    <n v="0.51513299999999995"/>
    <n v="17.998777999999994"/>
    <n v="0.72"/>
    <n v="36"/>
    <n v="0.23569200000000001"/>
    <n v="7.8956820000000008"/>
    <n v="2643"/>
    <n v="5209"/>
    <n v="7852"/>
    <n v="1.0887779999999943"/>
  </r>
  <r>
    <n v="667"/>
    <d v="2012-10-28T00:00:00"/>
    <n v="4"/>
    <x v="3"/>
    <x v="1"/>
    <x v="9"/>
    <n v="0"/>
    <x v="0"/>
    <x v="1"/>
    <n v="0"/>
    <x v="0"/>
    <n v="2"/>
    <x v="0"/>
    <n v="0.47749999999999998"/>
    <n v="14.442499999999999"/>
    <n v="0.46777099999999999"/>
    <n v="14.872886000000001"/>
    <n v="0.69458299999999995"/>
    <n v="34.729149999999997"/>
    <n v="0.39800799999999997"/>
    <n v="13.333267999999999"/>
    <n v="998"/>
    <n v="3461"/>
    <n v="4459"/>
    <n v="0.43038600000000216"/>
  </r>
  <r>
    <n v="668"/>
    <d v="2012-10-29T00:00:00"/>
    <n v="4"/>
    <x v="3"/>
    <x v="1"/>
    <x v="9"/>
    <n v="0"/>
    <x v="0"/>
    <x v="2"/>
    <n v="1"/>
    <x v="1"/>
    <n v="3"/>
    <x v="2"/>
    <n v="0.44"/>
    <n v="12.68"/>
    <n v="0.43940000000000001"/>
    <n v="13.000399999999999"/>
    <n v="0.88"/>
    <n v="66"/>
    <n v="0.35820000000000002"/>
    <n v="17.999549999999999"/>
    <n v="2"/>
    <n v="20"/>
    <n v="22"/>
    <n v="0.32039999999999935"/>
  </r>
  <r>
    <n v="669"/>
    <d v="2012-10-30T00:00:00"/>
    <n v="4"/>
    <x v="3"/>
    <x v="1"/>
    <x v="9"/>
    <n v="0"/>
    <x v="0"/>
    <x v="3"/>
    <n v="1"/>
    <x v="1"/>
    <n v="2"/>
    <x v="0"/>
    <n v="0.31818200000000002"/>
    <n v="6.9545540000000017"/>
    <n v="0.30990899999999999"/>
    <n v="4.453993999999998"/>
    <n v="0.82545500000000005"/>
    <n v="41.272750000000002"/>
    <n v="0.213009"/>
    <n v="7.1358015000000004"/>
    <n v="87"/>
    <n v="1009"/>
    <n v="1096"/>
    <n v="-2.5005600000000037"/>
  </r>
  <r>
    <n v="670"/>
    <d v="2012-10-31T00:00:00"/>
    <n v="4"/>
    <x v="3"/>
    <x v="1"/>
    <x v="9"/>
    <n v="0"/>
    <x v="0"/>
    <x v="4"/>
    <n v="1"/>
    <x v="1"/>
    <n v="2"/>
    <x v="0"/>
    <n v="0.35749999999999998"/>
    <n v="8.8024999999999984"/>
    <n v="0.36109999999999998"/>
    <n v="7.8325999999999993"/>
    <n v="0.66666700000000001"/>
    <n v="33.333350000000003"/>
    <n v="0.16666700000000001"/>
    <n v="5.5833444999999999"/>
    <n v="419"/>
    <n v="5147"/>
    <n v="5566"/>
    <n v="-0.9698999999999991"/>
  </r>
  <r>
    <n v="671"/>
    <d v="2012-11-01T00:00:00"/>
    <n v="4"/>
    <x v="3"/>
    <x v="1"/>
    <x v="10"/>
    <n v="0"/>
    <x v="0"/>
    <x v="5"/>
    <n v="1"/>
    <x v="1"/>
    <n v="2"/>
    <x v="0"/>
    <n v="0.36583300000000002"/>
    <n v="9.1941510000000015"/>
    <n v="0.36994199999999999"/>
    <n v="8.4161719999999995"/>
    <n v="0.58166700000000005"/>
    <n v="29.083350000000003"/>
    <n v="0.15734600000000001"/>
    <n v="5.2710910000000002"/>
    <n v="466"/>
    <n v="5520"/>
    <n v="5986"/>
    <n v="-0.77797900000000197"/>
  </r>
  <r>
    <n v="672"/>
    <d v="2012-11-02T00:00:00"/>
    <n v="4"/>
    <x v="3"/>
    <x v="1"/>
    <x v="10"/>
    <n v="0"/>
    <x v="0"/>
    <x v="6"/>
    <n v="1"/>
    <x v="1"/>
    <n v="1"/>
    <x v="1"/>
    <n v="0.35499999999999998"/>
    <n v="8.6849999999999987"/>
    <n v="0.35604200000000003"/>
    <n v="7.4987720000000024"/>
    <n v="0.52208299999999996"/>
    <n v="13.052074999999999"/>
    <n v="0.26617499999999999"/>
    <n v="4.4584312500000003"/>
    <n v="618"/>
    <n v="5229"/>
    <n v="5847"/>
    <n v="-1.1862279999999963"/>
  </r>
  <r>
    <n v="673"/>
    <d v="2012-11-03T00:00:00"/>
    <n v="4"/>
    <x v="3"/>
    <x v="1"/>
    <x v="10"/>
    <n v="0"/>
    <x v="0"/>
    <x v="0"/>
    <n v="0"/>
    <x v="0"/>
    <n v="2"/>
    <x v="0"/>
    <n v="0.343333"/>
    <n v="8.1366510000000005"/>
    <n v="0.32384600000000002"/>
    <n v="5.3738360000000007"/>
    <n v="0.49125000000000002"/>
    <n v="24.5625"/>
    <n v="0.27052900000000002"/>
    <n v="9.0627215000000003"/>
    <n v="1029"/>
    <n v="4109"/>
    <n v="5138"/>
    <n v="-2.7628149999999998"/>
  </r>
  <r>
    <n v="674"/>
    <d v="2012-11-04T00:00:00"/>
    <n v="4"/>
    <x v="3"/>
    <x v="1"/>
    <x v="10"/>
    <n v="0"/>
    <x v="0"/>
    <x v="1"/>
    <n v="0"/>
    <x v="0"/>
    <n v="1"/>
    <x v="1"/>
    <n v="0.32583299999999998"/>
    <n v="7.314150999999999"/>
    <n v="0.329538"/>
    <n v="5.7495079999999987"/>
    <n v="0.53291699999999997"/>
    <n v="13.322925"/>
    <n v="0.17910799999999999"/>
    <n v="3.0000589999999998"/>
    <n v="1201"/>
    <n v="3906"/>
    <n v="5107"/>
    <n v="-1.5646430000000002"/>
  </r>
  <r>
    <n v="675"/>
    <d v="2012-11-05T00:00:00"/>
    <n v="4"/>
    <x v="3"/>
    <x v="1"/>
    <x v="10"/>
    <n v="0"/>
    <x v="0"/>
    <x v="2"/>
    <n v="1"/>
    <x v="1"/>
    <n v="1"/>
    <x v="1"/>
    <n v="0.31916699999999998"/>
    <n v="7.0008489999999988"/>
    <n v="0.30807499999999999"/>
    <n v="4.3329500000000003"/>
    <n v="0.49416700000000002"/>
    <n v="12.354175000000001"/>
    <n v="0.23632500000000001"/>
    <n v="3.9584437500000003"/>
    <n v="378"/>
    <n v="4881"/>
    <n v="5259"/>
    <n v="-2.6678989999999985"/>
  </r>
  <r>
    <n v="676"/>
    <d v="2012-11-06T00:00:00"/>
    <n v="4"/>
    <x v="3"/>
    <x v="1"/>
    <x v="10"/>
    <n v="0"/>
    <x v="0"/>
    <x v="3"/>
    <n v="1"/>
    <x v="1"/>
    <n v="1"/>
    <x v="1"/>
    <n v="0.280833"/>
    <n v="5.1991510000000005"/>
    <n v="0.28156700000000001"/>
    <n v="2.5834220000000023"/>
    <n v="0.567083"/>
    <n v="14.177075"/>
    <n v="0.173513"/>
    <n v="2.9063427499999999"/>
    <n v="466"/>
    <n v="5220"/>
    <n v="5686"/>
    <n v="-2.6157289999999982"/>
  </r>
  <r>
    <n v="677"/>
    <d v="2012-11-07T00:00:00"/>
    <n v="4"/>
    <x v="3"/>
    <x v="1"/>
    <x v="10"/>
    <n v="0"/>
    <x v="0"/>
    <x v="4"/>
    <n v="1"/>
    <x v="1"/>
    <n v="2"/>
    <x v="0"/>
    <n v="0.29583300000000001"/>
    <n v="5.9041510000000006"/>
    <n v="0.274621"/>
    <n v="2.1249859999999998"/>
    <n v="0.54749999999999999"/>
    <n v="27.375"/>
    <n v="0.30410799999999999"/>
    <n v="10.187618000000001"/>
    <n v="326"/>
    <n v="4709"/>
    <n v="5035"/>
    <n v="-3.7791650000000008"/>
  </r>
  <r>
    <n v="678"/>
    <d v="2012-11-08T00:00:00"/>
    <n v="4"/>
    <x v="3"/>
    <x v="1"/>
    <x v="10"/>
    <n v="0"/>
    <x v="0"/>
    <x v="5"/>
    <n v="1"/>
    <x v="1"/>
    <n v="1"/>
    <x v="1"/>
    <n v="0.35217399999999999"/>
    <n v="8.5521779999999978"/>
    <n v="0.341891"/>
    <n v="6.5648060000000008"/>
    <n v="0.333478"/>
    <n v="8.3369499999999999"/>
    <n v="0.34783500000000001"/>
    <n v="5.82623625"/>
    <n v="340"/>
    <n v="4975"/>
    <n v="5315"/>
    <n v="-1.987371999999997"/>
  </r>
  <r>
    <n v="679"/>
    <d v="2012-11-09T00:00:00"/>
    <n v="4"/>
    <x v="3"/>
    <x v="1"/>
    <x v="10"/>
    <n v="0"/>
    <x v="0"/>
    <x v="6"/>
    <n v="1"/>
    <x v="1"/>
    <n v="1"/>
    <x v="1"/>
    <n v="0.36166700000000002"/>
    <n v="8.998349000000001"/>
    <n v="0.35541299999999998"/>
    <n v="7.4572579999999995"/>
    <n v="0.54083300000000001"/>
    <n v="13.520825"/>
    <n v="0.214558"/>
    <n v="3.5938465000000002"/>
    <n v="709"/>
    <n v="5283"/>
    <n v="5992"/>
    <n v="-1.5410910000000015"/>
  </r>
  <r>
    <n v="680"/>
    <d v="2012-11-10T00:00:00"/>
    <n v="4"/>
    <x v="3"/>
    <x v="1"/>
    <x v="10"/>
    <n v="0"/>
    <x v="0"/>
    <x v="0"/>
    <n v="0"/>
    <x v="0"/>
    <n v="1"/>
    <x v="1"/>
    <n v="0.38916699999999999"/>
    <n v="10.290848999999998"/>
    <n v="0.39393699999999998"/>
    <n v="9.9998419999999975"/>
    <n v="0.64541700000000002"/>
    <n v="16.135425000000001"/>
    <n v="5.7845800000000003E-2"/>
    <n v="0.96891715"/>
    <n v="2090"/>
    <n v="4446"/>
    <n v="6536"/>
    <n v="-0.29100700000000046"/>
  </r>
  <r>
    <n v="681"/>
    <d v="2012-11-11T00:00:00"/>
    <n v="4"/>
    <x v="3"/>
    <x v="1"/>
    <x v="10"/>
    <n v="0"/>
    <x v="0"/>
    <x v="1"/>
    <n v="0"/>
    <x v="0"/>
    <n v="1"/>
    <x v="1"/>
    <n v="0.42083300000000001"/>
    <n v="11.779150999999999"/>
    <n v="0.421713"/>
    <n v="11.833058000000001"/>
    <n v="0.65916699999999995"/>
    <n v="16.479174999999998"/>
    <n v="0.1275"/>
    <n v="2.1356250000000001"/>
    <n v="2290"/>
    <n v="4562"/>
    <n v="6852"/>
    <n v="5.390700000000237E-2"/>
  </r>
  <r>
    <n v="682"/>
    <d v="2012-11-12T00:00:00"/>
    <n v="4"/>
    <x v="3"/>
    <x v="1"/>
    <x v="10"/>
    <n v="1"/>
    <x v="1"/>
    <x v="2"/>
    <n v="0"/>
    <x v="0"/>
    <n v="1"/>
    <x v="1"/>
    <n v="0.48499999999999999"/>
    <n v="14.794999999999998"/>
    <n v="0.475383"/>
    <n v="15.375278000000002"/>
    <n v="0.74166699999999997"/>
    <n v="18.541674999999998"/>
    <n v="0.173517"/>
    <n v="2.9064097499999999"/>
    <n v="1097"/>
    <n v="5172"/>
    <n v="6269"/>
    <n v="0.5802780000000034"/>
  </r>
  <r>
    <n v="683"/>
    <d v="2012-11-13T00:00:00"/>
    <n v="4"/>
    <x v="3"/>
    <x v="1"/>
    <x v="10"/>
    <n v="0"/>
    <x v="0"/>
    <x v="3"/>
    <n v="1"/>
    <x v="1"/>
    <n v="2"/>
    <x v="0"/>
    <n v="0.343333"/>
    <n v="8.1366510000000005"/>
    <n v="0.32322499999999998"/>
    <n v="5.3328500000000005"/>
    <n v="0.66291699999999998"/>
    <n v="33.145849999999996"/>
    <n v="0.34204600000000002"/>
    <n v="11.458541"/>
    <n v="327"/>
    <n v="3767"/>
    <n v="4094"/>
    <n v="-2.803801"/>
  </r>
  <r>
    <n v="684"/>
    <d v="2012-11-14T00:00:00"/>
    <n v="4"/>
    <x v="3"/>
    <x v="1"/>
    <x v="10"/>
    <n v="0"/>
    <x v="0"/>
    <x v="4"/>
    <n v="1"/>
    <x v="1"/>
    <n v="1"/>
    <x v="1"/>
    <n v="0.28916700000000001"/>
    <n v="5.5908490000000004"/>
    <n v="0.28156300000000001"/>
    <n v="2.583158000000001"/>
    <n v="0.55208299999999999"/>
    <n v="13.802075"/>
    <n v="0.199625"/>
    <n v="3.3437187499999999"/>
    <n v="373"/>
    <n v="5122"/>
    <n v="5495"/>
    <n v="-3.0076909999999994"/>
  </r>
  <r>
    <n v="685"/>
    <d v="2012-11-15T00:00:00"/>
    <n v="4"/>
    <x v="3"/>
    <x v="1"/>
    <x v="10"/>
    <n v="0"/>
    <x v="0"/>
    <x v="5"/>
    <n v="1"/>
    <x v="1"/>
    <n v="2"/>
    <x v="0"/>
    <n v="0.32166699999999998"/>
    <n v="7.1183489999999985"/>
    <n v="0.324492"/>
    <n v="5.4164719999999988"/>
    <n v="0.620417"/>
    <n v="31.020849999999999"/>
    <n v="0.15298700000000001"/>
    <n v="5.1250645000000006"/>
    <n v="320"/>
    <n v="5125"/>
    <n v="5445"/>
    <n v="-1.7018769999999996"/>
  </r>
  <r>
    <n v="686"/>
    <d v="2012-11-16T00:00:00"/>
    <n v="4"/>
    <x v="3"/>
    <x v="1"/>
    <x v="10"/>
    <n v="0"/>
    <x v="0"/>
    <x v="6"/>
    <n v="1"/>
    <x v="1"/>
    <n v="1"/>
    <x v="1"/>
    <n v="0.34499999999999997"/>
    <n v="8.2149999999999999"/>
    <n v="0.34720400000000001"/>
    <n v="6.9154640000000001"/>
    <n v="0.52458300000000002"/>
    <n v="13.114575"/>
    <n v="0.17102500000000001"/>
    <n v="2.8646687500000003"/>
    <n v="484"/>
    <n v="5214"/>
    <n v="5698"/>
    <n v="-1.2995359999999998"/>
  </r>
  <r>
    <n v="687"/>
    <d v="2012-11-17T00:00:00"/>
    <n v="4"/>
    <x v="3"/>
    <x v="1"/>
    <x v="10"/>
    <n v="0"/>
    <x v="0"/>
    <x v="0"/>
    <n v="0"/>
    <x v="0"/>
    <n v="1"/>
    <x v="1"/>
    <n v="0.32500000000000001"/>
    <n v="7.2750000000000004"/>
    <n v="0.32638299999999998"/>
    <n v="5.5412779999999984"/>
    <n v="0.54541700000000004"/>
    <n v="13.635425000000001"/>
    <n v="0.179729"/>
    <n v="3.01046075"/>
    <n v="1313"/>
    <n v="4316"/>
    <n v="5629"/>
    <n v="-1.733722000000002"/>
  </r>
  <r>
    <n v="688"/>
    <d v="2012-11-18T00:00:00"/>
    <n v="4"/>
    <x v="3"/>
    <x v="1"/>
    <x v="10"/>
    <n v="0"/>
    <x v="0"/>
    <x v="1"/>
    <n v="0"/>
    <x v="0"/>
    <n v="1"/>
    <x v="1"/>
    <n v="0.34250000000000003"/>
    <n v="8.0975000000000001"/>
    <n v="0.33774599999999999"/>
    <n v="6.2912359999999978"/>
    <n v="0.69291700000000001"/>
    <n v="17.322925000000001"/>
    <n v="0.22761200000000001"/>
    <n v="3.8125010000000001"/>
    <n v="922"/>
    <n v="3747"/>
    <n v="4669"/>
    <n v="-1.8062640000000023"/>
  </r>
  <r>
    <n v="689"/>
    <d v="2012-11-19T00:00:00"/>
    <n v="4"/>
    <x v="3"/>
    <x v="1"/>
    <x v="10"/>
    <n v="0"/>
    <x v="0"/>
    <x v="2"/>
    <n v="1"/>
    <x v="1"/>
    <n v="2"/>
    <x v="0"/>
    <n v="0.38083299999999998"/>
    <n v="9.8991509999999998"/>
    <n v="0.37562099999999998"/>
    <n v="8.7909860000000002"/>
    <n v="0.62333300000000003"/>
    <n v="31.166650000000001"/>
    <n v="0.235067"/>
    <n v="7.8747445000000003"/>
    <n v="449"/>
    <n v="5050"/>
    <n v="5499"/>
    <n v="-1.1081649999999996"/>
  </r>
  <r>
    <n v="690"/>
    <d v="2012-11-20T00:00:00"/>
    <n v="4"/>
    <x v="3"/>
    <x v="1"/>
    <x v="10"/>
    <n v="0"/>
    <x v="0"/>
    <x v="3"/>
    <n v="1"/>
    <x v="1"/>
    <n v="2"/>
    <x v="0"/>
    <n v="0.37416700000000003"/>
    <n v="9.5858489999999996"/>
    <n v="0.38066699999999998"/>
    <n v="9.1240220000000001"/>
    <n v="0.68500000000000005"/>
    <n v="34.25"/>
    <n v="8.2725000000000007E-2"/>
    <n v="2.7712875000000001"/>
    <n v="534"/>
    <n v="5100"/>
    <n v="5634"/>
    <n v="-0.46182699999999954"/>
  </r>
  <r>
    <n v="691"/>
    <d v="2012-11-21T00:00:00"/>
    <n v="4"/>
    <x v="3"/>
    <x v="1"/>
    <x v="10"/>
    <n v="0"/>
    <x v="0"/>
    <x v="4"/>
    <n v="1"/>
    <x v="1"/>
    <n v="1"/>
    <x v="1"/>
    <n v="0.35333300000000001"/>
    <n v="8.6066509999999994"/>
    <n v="0.36489199999999999"/>
    <n v="8.0828719999999983"/>
    <n v="0.61375000000000002"/>
    <n v="15.34375"/>
    <n v="0.103246"/>
    <n v="1.7293705000000001"/>
    <n v="615"/>
    <n v="4531"/>
    <n v="5146"/>
    <n v="-0.5237790000000011"/>
  </r>
  <r>
    <n v="692"/>
    <d v="2012-11-22T00:00:00"/>
    <n v="4"/>
    <x v="3"/>
    <x v="1"/>
    <x v="10"/>
    <n v="1"/>
    <x v="1"/>
    <x v="5"/>
    <n v="0"/>
    <x v="0"/>
    <n v="1"/>
    <x v="1"/>
    <n v="0.34"/>
    <n v="7.98"/>
    <n v="0.35037099999999999"/>
    <n v="7.1244859999999974"/>
    <n v="0.58041699999999996"/>
    <n v="14.510425"/>
    <n v="5.2870800000000003E-2"/>
    <n v="0.88558590000000004"/>
    <n v="955"/>
    <n v="1470"/>
    <n v="2425"/>
    <n v="-0.85551400000000299"/>
  </r>
  <r>
    <n v="693"/>
    <d v="2012-11-23T00:00:00"/>
    <n v="4"/>
    <x v="3"/>
    <x v="1"/>
    <x v="10"/>
    <n v="0"/>
    <x v="0"/>
    <x v="6"/>
    <n v="1"/>
    <x v="1"/>
    <n v="1"/>
    <x v="1"/>
    <n v="0.36833300000000002"/>
    <n v="9.3116510000000012"/>
    <n v="0.37877899999999998"/>
    <n v="8.999413999999998"/>
    <n v="0.56874999999999998"/>
    <n v="14.21875"/>
    <n v="0.14802100000000001"/>
    <n v="2.4793517500000002"/>
    <n v="1603"/>
    <n v="2307"/>
    <n v="3910"/>
    <n v="-0.31223700000000321"/>
  </r>
  <r>
    <n v="694"/>
    <d v="2012-11-24T00:00:00"/>
    <n v="4"/>
    <x v="3"/>
    <x v="1"/>
    <x v="10"/>
    <n v="0"/>
    <x v="0"/>
    <x v="0"/>
    <n v="0"/>
    <x v="0"/>
    <n v="1"/>
    <x v="1"/>
    <n v="0.278333"/>
    <n v="5.081650999999999"/>
    <n v="0.24874199999999999"/>
    <n v="0.41697199999999768"/>
    <n v="0.40458300000000003"/>
    <n v="10.114575"/>
    <n v="0.37687100000000001"/>
    <n v="6.3125892500000003"/>
    <n v="532"/>
    <n v="1745"/>
    <n v="2277"/>
    <n v="-4.6646790000000014"/>
  </r>
  <r>
    <n v="695"/>
    <d v="2012-11-25T00:00:00"/>
    <n v="4"/>
    <x v="3"/>
    <x v="1"/>
    <x v="10"/>
    <n v="0"/>
    <x v="0"/>
    <x v="1"/>
    <n v="0"/>
    <x v="0"/>
    <n v="1"/>
    <x v="1"/>
    <n v="0.245833"/>
    <n v="3.5541509999999992"/>
    <n v="0.25758300000000001"/>
    <n v="1.0004780000000011"/>
    <n v="0.468333"/>
    <n v="11.708325"/>
    <n v="0.15049999999999999"/>
    <n v="2.5208749999999998"/>
    <n v="309"/>
    <n v="2115"/>
    <n v="2424"/>
    <n v="-2.5536729999999981"/>
  </r>
  <r>
    <n v="696"/>
    <d v="2012-11-26T00:00:00"/>
    <n v="4"/>
    <x v="3"/>
    <x v="1"/>
    <x v="10"/>
    <n v="0"/>
    <x v="0"/>
    <x v="2"/>
    <n v="1"/>
    <x v="1"/>
    <n v="1"/>
    <x v="1"/>
    <n v="0.31333299999999997"/>
    <n v="6.7266509999999986"/>
    <n v="0.33900400000000003"/>
    <n v="6.3742640000000002"/>
    <n v="0.53541700000000003"/>
    <n v="13.385425000000001"/>
    <n v="4.6649999999999997E-2"/>
    <n v="0.7813874999999999"/>
    <n v="337"/>
    <n v="4750"/>
    <n v="5087"/>
    <n v="-0.35238699999999845"/>
  </r>
  <r>
    <n v="697"/>
    <d v="2012-11-27T00:00:00"/>
    <n v="4"/>
    <x v="3"/>
    <x v="1"/>
    <x v="10"/>
    <n v="0"/>
    <x v="0"/>
    <x v="3"/>
    <n v="1"/>
    <x v="1"/>
    <n v="2"/>
    <x v="0"/>
    <n v="0.29166700000000001"/>
    <n v="5.7083490000000001"/>
    <n v="0.28155799999999997"/>
    <n v="2.5828279999999992"/>
    <n v="0.78666700000000001"/>
    <n v="39.333350000000003"/>
    <n v="0.237562"/>
    <n v="7.9583269999999997"/>
    <n v="123"/>
    <n v="3836"/>
    <n v="3959"/>
    <n v="-3.1255210000000009"/>
  </r>
  <r>
    <n v="698"/>
    <d v="2012-11-28T00:00:00"/>
    <n v="4"/>
    <x v="3"/>
    <x v="1"/>
    <x v="10"/>
    <n v="0"/>
    <x v="0"/>
    <x v="4"/>
    <n v="1"/>
    <x v="1"/>
    <n v="1"/>
    <x v="1"/>
    <n v="0.29666700000000001"/>
    <n v="5.9433490000000013"/>
    <n v="0.28976200000000002"/>
    <n v="3.1242920000000005"/>
    <n v="0.50624999999999998"/>
    <n v="12.65625"/>
    <n v="0.21082100000000001"/>
    <n v="3.53125175"/>
    <n v="198"/>
    <n v="5062"/>
    <n v="5260"/>
    <n v="-2.8190570000000008"/>
  </r>
  <r>
    <n v="699"/>
    <d v="2012-11-29T00:00:00"/>
    <n v="4"/>
    <x v="3"/>
    <x v="1"/>
    <x v="10"/>
    <n v="0"/>
    <x v="0"/>
    <x v="5"/>
    <n v="1"/>
    <x v="1"/>
    <n v="1"/>
    <x v="1"/>
    <n v="0.28087000000000001"/>
    <n v="5.2008900000000011"/>
    <n v="0.29842200000000002"/>
    <n v="3.6958520000000021"/>
    <n v="0.55565200000000003"/>
    <n v="13.891300000000001"/>
    <n v="0.115522"/>
    <n v="1.9349935"/>
    <n v="243"/>
    <n v="5080"/>
    <n v="5323"/>
    <n v="-1.505037999999999"/>
  </r>
  <r>
    <n v="700"/>
    <d v="2012-11-30T00:00:00"/>
    <n v="4"/>
    <x v="3"/>
    <x v="1"/>
    <x v="10"/>
    <n v="0"/>
    <x v="0"/>
    <x v="6"/>
    <n v="1"/>
    <x v="1"/>
    <n v="1"/>
    <x v="1"/>
    <n v="0.29833300000000001"/>
    <n v="6.0216510000000003"/>
    <n v="0.32386700000000002"/>
    <n v="5.3752220000000008"/>
    <n v="0.64958300000000002"/>
    <n v="16.239575000000002"/>
    <n v="5.8470800000000003E-2"/>
    <n v="0.97938590000000003"/>
    <n v="362"/>
    <n v="5306"/>
    <n v="5668"/>
    <n v="-0.64642899999999948"/>
  </r>
  <r>
    <n v="701"/>
    <d v="2012-12-01T00:00:00"/>
    <n v="4"/>
    <x v="3"/>
    <x v="1"/>
    <x v="11"/>
    <n v="0"/>
    <x v="0"/>
    <x v="0"/>
    <n v="0"/>
    <x v="0"/>
    <n v="2"/>
    <x v="0"/>
    <n v="0.29833300000000001"/>
    <n v="6.0216510000000003"/>
    <n v="0.31690400000000002"/>
    <n v="4.9156639999999996"/>
    <n v="0.80666700000000002"/>
    <n v="40.333350000000003"/>
    <n v="5.9704199999999999E-2"/>
    <n v="2.0000906999999999"/>
    <n v="951"/>
    <n v="4240"/>
    <n v="5191"/>
    <n v="-1.1059870000000007"/>
  </r>
  <r>
    <n v="702"/>
    <d v="2012-12-02T00:00:00"/>
    <n v="4"/>
    <x v="3"/>
    <x v="1"/>
    <x v="11"/>
    <n v="0"/>
    <x v="0"/>
    <x v="1"/>
    <n v="0"/>
    <x v="0"/>
    <n v="2"/>
    <x v="0"/>
    <n v="0.34749999999999998"/>
    <n v="8.3324999999999996"/>
    <n v="0.35920800000000003"/>
    <n v="7.707728000000003"/>
    <n v="0.82333299999999998"/>
    <n v="41.166649999999997"/>
    <n v="0.124379"/>
    <n v="4.1666965000000005"/>
    <n v="892"/>
    <n v="3757"/>
    <n v="4649"/>
    <n v="-0.62477199999999655"/>
  </r>
  <r>
    <n v="703"/>
    <d v="2012-12-03T00:00:00"/>
    <n v="4"/>
    <x v="3"/>
    <x v="1"/>
    <x v="11"/>
    <n v="0"/>
    <x v="0"/>
    <x v="2"/>
    <n v="1"/>
    <x v="1"/>
    <n v="1"/>
    <x v="1"/>
    <n v="0.45250000000000001"/>
    <n v="13.267500000000002"/>
    <n v="0.45579599999999998"/>
    <n v="14.082535999999998"/>
    <n v="0.76749999999999996"/>
    <n v="19.1875"/>
    <n v="8.2720799999999997E-2"/>
    <n v="1.3855734"/>
    <n v="555"/>
    <n v="5679"/>
    <n v="6234"/>
    <n v="0.81503599999999565"/>
  </r>
  <r>
    <n v="704"/>
    <d v="2012-12-04T00:00:00"/>
    <n v="4"/>
    <x v="3"/>
    <x v="1"/>
    <x v="11"/>
    <n v="0"/>
    <x v="0"/>
    <x v="3"/>
    <n v="1"/>
    <x v="1"/>
    <n v="1"/>
    <x v="1"/>
    <n v="0.47583300000000001"/>
    <n v="14.364151"/>
    <n v="0.46905400000000003"/>
    <n v="14.957564000000001"/>
    <n v="0.73375000000000001"/>
    <n v="18.34375"/>
    <n v="0.17412900000000001"/>
    <n v="2.9166607500000001"/>
    <n v="551"/>
    <n v="6055"/>
    <n v="6606"/>
    <n v="0.59341300000000174"/>
  </r>
  <r>
    <n v="705"/>
    <d v="2012-12-05T00:00:00"/>
    <n v="4"/>
    <x v="3"/>
    <x v="1"/>
    <x v="11"/>
    <n v="0"/>
    <x v="0"/>
    <x v="4"/>
    <n v="1"/>
    <x v="1"/>
    <n v="1"/>
    <x v="1"/>
    <n v="0.43833299999999997"/>
    <n v="12.601651"/>
    <n v="0.428012"/>
    <n v="12.248792000000002"/>
    <n v="0.48499999999999999"/>
    <n v="12.125"/>
    <n v="0.324021"/>
    <n v="5.4273517499999997"/>
    <n v="331"/>
    <n v="5398"/>
    <n v="5729"/>
    <n v="-0.3528589999999987"/>
  </r>
  <r>
    <n v="706"/>
    <d v="2012-12-06T00:00:00"/>
    <n v="4"/>
    <x v="3"/>
    <x v="1"/>
    <x v="11"/>
    <n v="0"/>
    <x v="0"/>
    <x v="5"/>
    <n v="1"/>
    <x v="1"/>
    <n v="1"/>
    <x v="1"/>
    <n v="0.25583299999999998"/>
    <n v="4.0241509999999998"/>
    <n v="0.25820399999999999"/>
    <n v="1.0414639999999977"/>
    <n v="0.50875000000000004"/>
    <n v="12.71875"/>
    <n v="0.17475399999999999"/>
    <n v="2.9271294999999999"/>
    <n v="340"/>
    <n v="5035"/>
    <n v="5375"/>
    <n v="-2.9826870000000021"/>
  </r>
  <r>
    <n v="707"/>
    <d v="2012-12-07T00:00:00"/>
    <n v="4"/>
    <x v="3"/>
    <x v="1"/>
    <x v="11"/>
    <n v="0"/>
    <x v="0"/>
    <x v="6"/>
    <n v="1"/>
    <x v="1"/>
    <n v="2"/>
    <x v="0"/>
    <n v="0.32083299999999998"/>
    <n v="7.0791509999999995"/>
    <n v="0.32195800000000002"/>
    <n v="5.2492280000000022"/>
    <n v="0.76416700000000004"/>
    <n v="38.208350000000003"/>
    <n v="0.13059999999999999"/>
    <n v="4.3750999999999998"/>
    <n v="349"/>
    <n v="4659"/>
    <n v="5008"/>
    <n v="-1.8299229999999973"/>
  </r>
  <r>
    <n v="708"/>
    <d v="2012-12-08T00:00:00"/>
    <n v="4"/>
    <x v="3"/>
    <x v="1"/>
    <x v="11"/>
    <n v="0"/>
    <x v="0"/>
    <x v="0"/>
    <n v="0"/>
    <x v="0"/>
    <n v="2"/>
    <x v="0"/>
    <n v="0.38166699999999998"/>
    <n v="9.9383489999999988"/>
    <n v="0.38950800000000002"/>
    <n v="9.7075279999999999"/>
    <n v="0.91125"/>
    <n v="45.5625"/>
    <n v="0.101379"/>
    <n v="3.3961964999999998"/>
    <n v="1153"/>
    <n v="4429"/>
    <n v="5582"/>
    <n v="-0.23082099999999883"/>
  </r>
  <r>
    <n v="709"/>
    <d v="2012-12-09T00:00:00"/>
    <n v="4"/>
    <x v="3"/>
    <x v="1"/>
    <x v="11"/>
    <n v="0"/>
    <x v="0"/>
    <x v="1"/>
    <n v="0"/>
    <x v="0"/>
    <n v="2"/>
    <x v="0"/>
    <n v="0.38416699999999998"/>
    <n v="10.055848999999998"/>
    <n v="0.39014599999999999"/>
    <n v="9.7496359999999989"/>
    <n v="0.90541700000000003"/>
    <n v="45.270850000000003"/>
    <n v="0.157975"/>
    <n v="5.2921624999999999"/>
    <n v="441"/>
    <n v="2787"/>
    <n v="3228"/>
    <n v="-0.30621299999999962"/>
  </r>
  <r>
    <n v="710"/>
    <d v="2012-12-10T00:00:00"/>
    <n v="4"/>
    <x v="3"/>
    <x v="1"/>
    <x v="11"/>
    <n v="0"/>
    <x v="0"/>
    <x v="2"/>
    <n v="1"/>
    <x v="1"/>
    <n v="2"/>
    <x v="0"/>
    <n v="0.43583300000000003"/>
    <n v="12.484151000000001"/>
    <n v="0.43557499999999999"/>
    <n v="12.747949999999999"/>
    <n v="0.92500000000000004"/>
    <n v="46.25"/>
    <n v="0.190308"/>
    <n v="6.375318"/>
    <n v="329"/>
    <n v="4841"/>
    <n v="5170"/>
    <n v="0.26379899999999878"/>
  </r>
  <r>
    <n v="711"/>
    <d v="2012-12-11T00:00:00"/>
    <n v="4"/>
    <x v="3"/>
    <x v="1"/>
    <x v="11"/>
    <n v="0"/>
    <x v="0"/>
    <x v="3"/>
    <n v="1"/>
    <x v="1"/>
    <n v="2"/>
    <x v="0"/>
    <n v="0.35333300000000001"/>
    <n v="8.6066509999999994"/>
    <n v="0.33836300000000002"/>
    <n v="6.3319580000000002"/>
    <n v="0.59666699999999995"/>
    <n v="29.833349999999996"/>
    <n v="0.29603699999999999"/>
    <n v="9.9172394999999991"/>
    <n v="282"/>
    <n v="5219"/>
    <n v="5501"/>
    <n v="-2.2746929999999992"/>
  </r>
  <r>
    <n v="712"/>
    <d v="2012-12-12T00:00:00"/>
    <n v="4"/>
    <x v="3"/>
    <x v="1"/>
    <x v="11"/>
    <n v="0"/>
    <x v="0"/>
    <x v="4"/>
    <n v="1"/>
    <x v="1"/>
    <n v="2"/>
    <x v="0"/>
    <n v="0.29749999999999999"/>
    <n v="5.9824999999999999"/>
    <n v="0.29733799999999999"/>
    <n v="3.6243079999999992"/>
    <n v="0.53833299999999995"/>
    <n v="26.916649999999997"/>
    <n v="0.162937"/>
    <n v="5.4583895"/>
    <n v="310"/>
    <n v="5009"/>
    <n v="5319"/>
    <n v="-2.3581920000000007"/>
  </r>
  <r>
    <n v="713"/>
    <d v="2012-12-13T00:00:00"/>
    <n v="4"/>
    <x v="3"/>
    <x v="1"/>
    <x v="11"/>
    <n v="0"/>
    <x v="0"/>
    <x v="5"/>
    <n v="1"/>
    <x v="1"/>
    <n v="1"/>
    <x v="1"/>
    <n v="0.29583300000000001"/>
    <n v="5.9041510000000006"/>
    <n v="0.29418800000000001"/>
    <n v="3.4164080000000006"/>
    <n v="0.48583300000000001"/>
    <n v="12.145825"/>
    <n v="0.17412900000000001"/>
    <n v="2.9166607500000001"/>
    <n v="425"/>
    <n v="5107"/>
    <n v="5532"/>
    <n v="-2.487743"/>
  </r>
  <r>
    <n v="714"/>
    <d v="2012-12-14T00:00:00"/>
    <n v="4"/>
    <x v="3"/>
    <x v="1"/>
    <x v="11"/>
    <n v="0"/>
    <x v="0"/>
    <x v="6"/>
    <n v="1"/>
    <x v="1"/>
    <n v="1"/>
    <x v="1"/>
    <n v="0.281667"/>
    <n v="5.2383489999999995"/>
    <n v="0.29419200000000001"/>
    <n v="3.4166720000000019"/>
    <n v="0.64291699999999996"/>
    <n v="16.072924999999998"/>
    <n v="0.13122900000000001"/>
    <n v="2.1980857500000002"/>
    <n v="429"/>
    <n v="5182"/>
    <n v="5611"/>
    <n v="-1.8216769999999975"/>
  </r>
  <r>
    <n v="715"/>
    <d v="2012-12-15T00:00:00"/>
    <n v="4"/>
    <x v="3"/>
    <x v="1"/>
    <x v="11"/>
    <n v="0"/>
    <x v="0"/>
    <x v="0"/>
    <n v="0"/>
    <x v="0"/>
    <n v="1"/>
    <x v="1"/>
    <n v="0.32416699999999998"/>
    <n v="7.235849"/>
    <n v="0.33838299999999999"/>
    <n v="6.333278"/>
    <n v="0.65041700000000002"/>
    <n v="16.260425000000001"/>
    <n v="0.10635"/>
    <n v="1.7813625"/>
    <n v="767"/>
    <n v="4280"/>
    <n v="5047"/>
    <n v="-0.90257100000000001"/>
  </r>
  <r>
    <n v="716"/>
    <d v="2012-12-16T00:00:00"/>
    <n v="4"/>
    <x v="3"/>
    <x v="1"/>
    <x v="11"/>
    <n v="0"/>
    <x v="0"/>
    <x v="1"/>
    <n v="0"/>
    <x v="0"/>
    <n v="2"/>
    <x v="0"/>
    <n v="0.36249999999999999"/>
    <n v="9.0374999999999979"/>
    <n v="0.36993799999999999"/>
    <n v="8.4159079999999982"/>
    <n v="0.83875"/>
    <n v="41.9375"/>
    <n v="0.100742"/>
    <n v="3.374857"/>
    <n v="538"/>
    <n v="3248"/>
    <n v="3786"/>
    <n v="-0.6215919999999997"/>
  </r>
  <r>
    <n v="717"/>
    <d v="2012-12-17T00:00:00"/>
    <n v="4"/>
    <x v="3"/>
    <x v="1"/>
    <x v="11"/>
    <n v="0"/>
    <x v="0"/>
    <x v="2"/>
    <n v="1"/>
    <x v="1"/>
    <n v="2"/>
    <x v="0"/>
    <n v="0.39333299999999999"/>
    <n v="10.486650999999998"/>
    <n v="0.40150000000000002"/>
    <n v="10.499000000000002"/>
    <n v="0.90708299999999997"/>
    <n v="45.354149999999997"/>
    <n v="9.8258300000000007E-2"/>
    <n v="3.2916530500000003"/>
    <n v="212"/>
    <n v="4373"/>
    <n v="4585"/>
    <n v="1.234900000000394E-2"/>
  </r>
  <r>
    <n v="718"/>
    <d v="2012-12-18T00:00:00"/>
    <n v="4"/>
    <x v="3"/>
    <x v="1"/>
    <x v="11"/>
    <n v="0"/>
    <x v="0"/>
    <x v="3"/>
    <n v="1"/>
    <x v="1"/>
    <n v="1"/>
    <x v="1"/>
    <n v="0.410833"/>
    <n v="11.309151"/>
    <n v="0.40970800000000002"/>
    <n v="11.040728000000001"/>
    <n v="0.66625000000000001"/>
    <n v="16.65625"/>
    <n v="0.22140399999999999"/>
    <n v="3.7085169999999996"/>
    <n v="433"/>
    <n v="5124"/>
    <n v="5557"/>
    <n v="-0.26842299999999852"/>
  </r>
  <r>
    <n v="719"/>
    <d v="2012-12-19T00:00:00"/>
    <n v="4"/>
    <x v="3"/>
    <x v="1"/>
    <x v="11"/>
    <n v="0"/>
    <x v="0"/>
    <x v="4"/>
    <n v="1"/>
    <x v="1"/>
    <n v="1"/>
    <x v="1"/>
    <n v="0.33250000000000002"/>
    <n v="7.6275000000000013"/>
    <n v="0.34216200000000002"/>
    <n v="6.5826920000000015"/>
    <n v="0.625417"/>
    <n v="15.635425"/>
    <n v="0.18409200000000001"/>
    <n v="3.0835410000000003"/>
    <n v="333"/>
    <n v="4934"/>
    <n v="5267"/>
    <n v="-1.0448079999999997"/>
  </r>
  <r>
    <n v="720"/>
    <d v="2012-12-20T00:00:00"/>
    <n v="4"/>
    <x v="3"/>
    <x v="1"/>
    <x v="11"/>
    <n v="0"/>
    <x v="0"/>
    <x v="5"/>
    <n v="1"/>
    <x v="1"/>
    <n v="2"/>
    <x v="0"/>
    <n v="0.33"/>
    <n v="7.5100000000000016"/>
    <n v="0.33521699999999999"/>
    <n v="6.1243219999999994"/>
    <n v="0.66791699999999998"/>
    <n v="33.395849999999996"/>
    <n v="0.132463"/>
    <n v="4.4375105000000001"/>
    <n v="314"/>
    <n v="3814"/>
    <n v="4128"/>
    <n v="-1.3856780000000022"/>
  </r>
  <r>
    <n v="721"/>
    <d v="2012-12-21T00:00:00"/>
    <n v="1"/>
    <x v="0"/>
    <x v="1"/>
    <x v="11"/>
    <n v="0"/>
    <x v="0"/>
    <x v="6"/>
    <n v="1"/>
    <x v="1"/>
    <n v="2"/>
    <x v="0"/>
    <n v="0.32666699999999999"/>
    <n v="7.3533489999999997"/>
    <n v="0.30176700000000001"/>
    <n v="3.9166220000000003"/>
    <n v="0.55666700000000002"/>
    <n v="27.833350000000003"/>
    <n v="0.37438300000000002"/>
    <n v="12.541830500000001"/>
    <n v="221"/>
    <n v="3402"/>
    <n v="3623"/>
    <n v="-3.4367269999999994"/>
  </r>
  <r>
    <n v="722"/>
    <d v="2012-12-22T00:00:00"/>
    <n v="1"/>
    <x v="0"/>
    <x v="1"/>
    <x v="11"/>
    <n v="0"/>
    <x v="0"/>
    <x v="0"/>
    <n v="0"/>
    <x v="0"/>
    <n v="1"/>
    <x v="1"/>
    <n v="0.26583299999999999"/>
    <n v="4.4941509999999987"/>
    <n v="0.23611299999999999"/>
    <n v="-0.41654200000000152"/>
    <n v="0.44124999999999998"/>
    <n v="11.03125"/>
    <n v="0.40734599999999999"/>
    <n v="6.8230455000000001"/>
    <n v="205"/>
    <n v="1544"/>
    <n v="1749"/>
    <n v="-4.9106930000000002"/>
  </r>
  <r>
    <n v="723"/>
    <d v="2012-12-23T00:00:00"/>
    <n v="1"/>
    <x v="0"/>
    <x v="1"/>
    <x v="11"/>
    <n v="0"/>
    <x v="0"/>
    <x v="1"/>
    <n v="0"/>
    <x v="0"/>
    <n v="1"/>
    <x v="1"/>
    <n v="0.245833"/>
    <n v="3.5541509999999992"/>
    <n v="0.25947100000000001"/>
    <n v="1.1250859999999996"/>
    <n v="0.51541700000000001"/>
    <n v="12.885425"/>
    <n v="0.13308300000000001"/>
    <n v="2.2291402499999999"/>
    <n v="408"/>
    <n v="1379"/>
    <n v="1787"/>
    <n v="-2.4290649999999996"/>
  </r>
  <r>
    <n v="724"/>
    <d v="2012-12-24T00:00:00"/>
    <n v="1"/>
    <x v="0"/>
    <x v="1"/>
    <x v="11"/>
    <n v="0"/>
    <x v="0"/>
    <x v="2"/>
    <n v="1"/>
    <x v="1"/>
    <n v="2"/>
    <x v="0"/>
    <n v="0.23130400000000001"/>
    <n v="2.8712879999999998"/>
    <n v="0.25890000000000002"/>
    <n v="1.0874000000000024"/>
    <n v="0.79130400000000001"/>
    <n v="39.565199999999997"/>
    <n v="7.7230400000000005E-2"/>
    <n v="2.5872184000000003"/>
    <n v="174"/>
    <n v="746"/>
    <n v="920"/>
    <n v="-1.7838879999999975"/>
  </r>
  <r>
    <n v="725"/>
    <d v="2012-12-25T00:00:00"/>
    <n v="1"/>
    <x v="0"/>
    <x v="1"/>
    <x v="11"/>
    <n v="1"/>
    <x v="1"/>
    <x v="3"/>
    <n v="0"/>
    <x v="0"/>
    <n v="2"/>
    <x v="0"/>
    <n v="0.29130400000000001"/>
    <n v="5.6912880000000001"/>
    <n v="0.29446499999999998"/>
    <n v="3.4346899999999998"/>
    <n v="0.73478299999999996"/>
    <n v="36.739149999999995"/>
    <n v="0.16872599999999999"/>
    <n v="5.6523209999999997"/>
    <n v="440"/>
    <n v="573"/>
    <n v="1013"/>
    <n v="-2.2565980000000003"/>
  </r>
  <r>
    <n v="726"/>
    <d v="2012-12-26T00:00:00"/>
    <n v="1"/>
    <x v="0"/>
    <x v="1"/>
    <x v="11"/>
    <n v="0"/>
    <x v="0"/>
    <x v="4"/>
    <n v="1"/>
    <x v="1"/>
    <n v="3"/>
    <x v="2"/>
    <n v="0.24333299999999999"/>
    <n v="3.4366509999999995"/>
    <n v="0.220333"/>
    <n v="-1.4580219999999997"/>
    <n v="0.82333299999999998"/>
    <n v="61.749974999999999"/>
    <n v="0.31654599999999999"/>
    <n v="15.9064365"/>
    <n v="9"/>
    <n v="432"/>
    <n v="441"/>
    <n v="-4.8946729999999992"/>
  </r>
  <r>
    <n v="727"/>
    <d v="2012-12-27T00:00:00"/>
    <n v="1"/>
    <x v="0"/>
    <x v="1"/>
    <x v="11"/>
    <n v="0"/>
    <x v="0"/>
    <x v="5"/>
    <n v="1"/>
    <x v="1"/>
    <n v="2"/>
    <x v="0"/>
    <n v="0.25416699999999998"/>
    <n v="3.9458489999999991"/>
    <n v="0.22664200000000001"/>
    <n v="-1.0416279999999993"/>
    <n v="0.65291699999999997"/>
    <n v="32.645849999999996"/>
    <n v="0.35013300000000003"/>
    <n v="11.7294555"/>
    <n v="247"/>
    <n v="1867"/>
    <n v="2114"/>
    <n v="-4.9874769999999984"/>
  </r>
  <r>
    <n v="728"/>
    <d v="2012-12-28T00:00:00"/>
    <n v="1"/>
    <x v="0"/>
    <x v="1"/>
    <x v="11"/>
    <n v="0"/>
    <x v="0"/>
    <x v="6"/>
    <n v="1"/>
    <x v="1"/>
    <n v="2"/>
    <x v="0"/>
    <n v="0.25333299999999997"/>
    <n v="3.9066509999999983"/>
    <n v="0.25504599999999999"/>
    <n v="0.83303599999999989"/>
    <n v="0.59"/>
    <n v="29.5"/>
    <n v="0.155471"/>
    <n v="5.2082784999999996"/>
    <n v="644"/>
    <n v="2451"/>
    <n v="3095"/>
    <n v="-3.0736149999999984"/>
  </r>
  <r>
    <n v="729"/>
    <d v="2012-12-29T00:00:00"/>
    <n v="1"/>
    <x v="0"/>
    <x v="1"/>
    <x v="11"/>
    <n v="0"/>
    <x v="0"/>
    <x v="0"/>
    <n v="0"/>
    <x v="0"/>
    <n v="2"/>
    <x v="0"/>
    <n v="0.25333299999999997"/>
    <n v="3.9066509999999983"/>
    <n v="0.2424"/>
    <n v="-1.5999999999998238E-3"/>
    <n v="0.75291699999999995"/>
    <n v="37.645849999999996"/>
    <n v="0.12438299999999999"/>
    <n v="4.1668304999999997"/>
    <n v="159"/>
    <n v="1182"/>
    <n v="1341"/>
    <n v="-3.9082509999999981"/>
  </r>
  <r>
    <n v="730"/>
    <d v="2012-12-30T00:00:00"/>
    <n v="1"/>
    <x v="0"/>
    <x v="1"/>
    <x v="11"/>
    <n v="0"/>
    <x v="0"/>
    <x v="1"/>
    <n v="0"/>
    <x v="0"/>
    <n v="1"/>
    <x v="1"/>
    <n v="0.25583299999999998"/>
    <n v="4.0241509999999998"/>
    <n v="0.23169999999999999"/>
    <n v="-0.70780000000000065"/>
    <n v="0.48333300000000001"/>
    <n v="12.083325"/>
    <n v="0.35075400000000001"/>
    <n v="5.8751294999999999"/>
    <n v="364"/>
    <n v="1432"/>
    <n v="1796"/>
    <n v="-4.7319510000000005"/>
  </r>
  <r>
    <n v="731"/>
    <d v="2012-12-31T00:00:00"/>
    <n v="1"/>
    <x v="0"/>
    <x v="1"/>
    <x v="11"/>
    <n v="0"/>
    <x v="0"/>
    <x v="2"/>
    <n v="1"/>
    <x v="1"/>
    <n v="2"/>
    <x v="0"/>
    <n v="0.215833"/>
    <n v="2.144150999999999"/>
    <n v="0.22348699999999999"/>
    <n v="-1.2498579999999997"/>
    <n v="0.57750000000000001"/>
    <n v="28.875"/>
    <n v="0.15484600000000001"/>
    <n v="5.187341"/>
    <n v="439"/>
    <n v="2290"/>
    <n v="2729"/>
    <n v="-3.3940089999999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"/>
    <d v="2011-01-01T00:00:00"/>
    <x v="0"/>
    <x v="0"/>
    <x v="0"/>
    <x v="0"/>
    <n v="0"/>
    <s v="Рабочий день"/>
    <d v="1900-01-06T00:00:00"/>
    <n v="0"/>
    <s v="Выходной день"/>
    <x v="0"/>
    <x v="0"/>
    <n v="0.344167"/>
    <n v="8.1758489999999995"/>
    <n v="0.36362499999999998"/>
    <n v="7.99925"/>
    <n v="0.80583300000000002"/>
    <n v="40.291650000000004"/>
    <n v="0.16044600000000001"/>
    <n v="5.3749409999999997"/>
    <n v="331"/>
    <n v="654"/>
    <x v="0"/>
    <n v="-0.17659899999999951"/>
  </r>
  <r>
    <n v="2"/>
    <d v="2011-01-02T00:00:00"/>
    <x v="0"/>
    <x v="0"/>
    <x v="0"/>
    <x v="0"/>
    <n v="0"/>
    <s v="Рабочий день"/>
    <d v="1899-12-31T00:00:00"/>
    <n v="0"/>
    <s v="Выходной день"/>
    <x v="0"/>
    <x v="0"/>
    <n v="0.36347800000000002"/>
    <n v="9.0834660000000014"/>
    <n v="0.35373900000000003"/>
    <n v="7.3467740000000035"/>
    <n v="0.69608700000000001"/>
    <n v="34.804349999999999"/>
    <n v="0.24853900000000001"/>
    <n v="8.3260565"/>
    <n v="131"/>
    <n v="670"/>
    <x v="1"/>
    <n v="-1.7366919999999979"/>
  </r>
  <r>
    <n v="3"/>
    <d v="2011-01-03T00:00:00"/>
    <x v="0"/>
    <x v="0"/>
    <x v="0"/>
    <x v="0"/>
    <n v="0"/>
    <s v="Рабочий день"/>
    <d v="1900-01-01T00:00:00"/>
    <n v="1"/>
    <s v="Рабочий день"/>
    <x v="1"/>
    <x v="1"/>
    <n v="0.19636400000000001"/>
    <n v="1.2291080000000001"/>
    <n v="0.18940499999999999"/>
    <n v="-3.499270000000001"/>
    <n v="0.43727300000000002"/>
    <n v="10.931825"/>
    <n v="0.248309"/>
    <n v="4.1591757500000002"/>
    <n v="120"/>
    <n v="1229"/>
    <x v="2"/>
    <n v="-4.7283780000000011"/>
  </r>
  <r>
    <n v="4"/>
    <d v="2011-01-04T00:00:00"/>
    <x v="0"/>
    <x v="0"/>
    <x v="0"/>
    <x v="0"/>
    <n v="0"/>
    <s v="Рабочий день"/>
    <d v="1900-01-02T00:00:00"/>
    <n v="1"/>
    <s v="Рабочий день"/>
    <x v="1"/>
    <x v="1"/>
    <n v="0.2"/>
    <n v="1.4000000000000004"/>
    <n v="0.212122"/>
    <n v="-1.9999479999999998"/>
    <n v="0.59043500000000004"/>
    <n v="14.760875"/>
    <n v="0.16029599999999999"/>
    <n v="2.684958"/>
    <n v="108"/>
    <n v="1454"/>
    <x v="3"/>
    <n v="-3.3999480000000002"/>
  </r>
  <r>
    <n v="5"/>
    <d v="2011-01-05T00:00:00"/>
    <x v="0"/>
    <x v="0"/>
    <x v="0"/>
    <x v="0"/>
    <n v="0"/>
    <s v="Рабочий день"/>
    <d v="1900-01-03T00:00:00"/>
    <n v="1"/>
    <s v="Рабочий день"/>
    <x v="1"/>
    <x v="1"/>
    <n v="0.22695699999999999"/>
    <n v="2.6669789999999995"/>
    <n v="0.22927"/>
    <n v="-0.86818000000000062"/>
    <n v="0.43695699999999998"/>
    <n v="10.923924999999999"/>
    <n v="0.18690000000000001"/>
    <n v="3.1305750000000003"/>
    <n v="82"/>
    <n v="1518"/>
    <x v="4"/>
    <n v="-3.5351590000000002"/>
  </r>
  <r>
    <n v="6"/>
    <d v="2011-01-06T00:00:00"/>
    <x v="0"/>
    <x v="0"/>
    <x v="0"/>
    <x v="0"/>
    <n v="0"/>
    <s v="Рабочий день"/>
    <d v="1900-01-04T00:00:00"/>
    <n v="1"/>
    <s v="Рабочий день"/>
    <x v="1"/>
    <x v="1"/>
    <n v="0.204348"/>
    <n v="1.6043559999999992"/>
    <n v="0.233209"/>
    <n v="-0.60820599999999914"/>
    <n v="0.51826099999999997"/>
    <n v="12.956524999999999"/>
    <n v="8.9565199999999998E-2"/>
    <n v="1.5002171"/>
    <n v="88"/>
    <n v="1518"/>
    <x v="5"/>
    <n v="-2.2125619999999984"/>
  </r>
  <r>
    <n v="7"/>
    <d v="2011-01-07T00:00:00"/>
    <x v="0"/>
    <x v="0"/>
    <x v="0"/>
    <x v="0"/>
    <n v="0"/>
    <s v="Рабочий день"/>
    <d v="1900-01-05T00:00:00"/>
    <n v="1"/>
    <s v="Рабочий день"/>
    <x v="0"/>
    <x v="0"/>
    <n v="0.196522"/>
    <n v="1.2365340000000007"/>
    <n v="0.208839"/>
    <n v="-2.2166259999999998"/>
    <n v="0.49869599999999997"/>
    <n v="24.934799999999999"/>
    <n v="0.16872599999999999"/>
    <n v="5.6523209999999997"/>
    <n v="148"/>
    <n v="1362"/>
    <x v="6"/>
    <n v="-3.4531600000000005"/>
  </r>
  <r>
    <n v="8"/>
    <d v="2011-01-08T00:00:00"/>
    <x v="0"/>
    <x v="0"/>
    <x v="0"/>
    <x v="0"/>
    <n v="0"/>
    <s v="Рабочий день"/>
    <d v="1900-01-06T00:00:00"/>
    <n v="0"/>
    <s v="Выходной день"/>
    <x v="0"/>
    <x v="0"/>
    <n v="0.16500000000000001"/>
    <n v="-0.24499999999999922"/>
    <n v="0.16225400000000001"/>
    <n v="-5.2912359999999996"/>
    <n v="0.535833"/>
    <n v="26.791650000000001"/>
    <n v="0.26680399999999999"/>
    <n v="8.9379340000000003"/>
    <n v="68"/>
    <n v="891"/>
    <x v="7"/>
    <n v="-5.0462360000000004"/>
  </r>
  <r>
    <n v="9"/>
    <d v="2011-01-09T00:00:00"/>
    <x v="0"/>
    <x v="0"/>
    <x v="0"/>
    <x v="0"/>
    <n v="0"/>
    <s v="Рабочий день"/>
    <d v="1899-12-31T00:00:00"/>
    <n v="0"/>
    <s v="Выходной день"/>
    <x v="1"/>
    <x v="1"/>
    <n v="0.13833300000000001"/>
    <n v="-1.4983489999999993"/>
    <n v="0.116175"/>
    <n v="-8.3324499999999997"/>
    <n v="0.43416700000000003"/>
    <n v="10.854175000000001"/>
    <n v="0.36194999999999999"/>
    <n v="6.0626625000000001"/>
    <n v="54"/>
    <n v="768"/>
    <x v="8"/>
    <n v="-6.8341010000000004"/>
  </r>
  <r>
    <n v="10"/>
    <d v="2011-01-10T00:00:00"/>
    <x v="0"/>
    <x v="0"/>
    <x v="0"/>
    <x v="0"/>
    <n v="0"/>
    <s v="Рабочий день"/>
    <d v="1900-01-01T00:00:00"/>
    <n v="1"/>
    <s v="Рабочий день"/>
    <x v="1"/>
    <x v="1"/>
    <n v="0.15083299999999999"/>
    <n v="-0.91084900000000069"/>
    <n v="0.15088799999999999"/>
    <n v="-6.0413920000000001"/>
    <n v="0.48291699999999999"/>
    <n v="12.072925"/>
    <n v="0.22326699999999999"/>
    <n v="3.7397222499999998"/>
    <n v="41"/>
    <n v="1280"/>
    <x v="9"/>
    <n v="-5.1305429999999994"/>
  </r>
  <r>
    <n v="11"/>
    <d v="2011-01-11T00:00:00"/>
    <x v="0"/>
    <x v="0"/>
    <x v="0"/>
    <x v="0"/>
    <n v="0"/>
    <s v="Рабочий день"/>
    <d v="1900-01-02T00:00:00"/>
    <n v="1"/>
    <s v="Рабочий день"/>
    <x v="0"/>
    <x v="0"/>
    <n v="0.16909099999999999"/>
    <n v="-5.2723000000000297E-2"/>
    <n v="0.191464"/>
    <n v="-3.3633760000000006"/>
    <n v="0.68636399999999997"/>
    <n v="34.318199999999997"/>
    <n v="0.122132"/>
    <n v="4.0914220000000006"/>
    <n v="43"/>
    <n v="1220"/>
    <x v="10"/>
    <n v="-3.3106530000000003"/>
  </r>
  <r>
    <n v="12"/>
    <d v="2011-01-12T00:00:00"/>
    <x v="0"/>
    <x v="0"/>
    <x v="0"/>
    <x v="0"/>
    <n v="0"/>
    <s v="Рабочий день"/>
    <d v="1900-01-03T00:00:00"/>
    <n v="1"/>
    <s v="Рабочий день"/>
    <x v="1"/>
    <x v="1"/>
    <n v="0.17272699999999999"/>
    <n v="0.11816899999999997"/>
    <n v="0.160473"/>
    <n v="-5.4087820000000004"/>
    <n v="0.59954499999999999"/>
    <n v="14.988624999999999"/>
    <n v="0.30462699999999998"/>
    <n v="5.1025022499999997"/>
    <n v="25"/>
    <n v="1137"/>
    <x v="11"/>
    <n v="-5.5269510000000004"/>
  </r>
  <r>
    <n v="13"/>
    <d v="2011-01-13T00:00:00"/>
    <x v="0"/>
    <x v="0"/>
    <x v="0"/>
    <x v="0"/>
    <n v="0"/>
    <s v="Рабочий день"/>
    <d v="1900-01-04T00:00:00"/>
    <n v="1"/>
    <s v="Рабочий день"/>
    <x v="1"/>
    <x v="1"/>
    <n v="0.16500000000000001"/>
    <n v="-0.24499999999999922"/>
    <n v="0.15088299999999999"/>
    <n v="-6.041722"/>
    <n v="0.47041699999999997"/>
    <n v="11.760425"/>
    <n v="0.30099999999999999"/>
    <n v="5.0417499999999995"/>
    <n v="38"/>
    <n v="1368"/>
    <x v="12"/>
    <n v="-5.7967220000000008"/>
  </r>
  <r>
    <n v="14"/>
    <d v="2011-01-14T00:00:00"/>
    <x v="0"/>
    <x v="0"/>
    <x v="0"/>
    <x v="0"/>
    <n v="0"/>
    <s v="Рабочий день"/>
    <d v="1900-01-05T00:00:00"/>
    <n v="1"/>
    <s v="Рабочий день"/>
    <x v="1"/>
    <x v="1"/>
    <n v="0.16087000000000001"/>
    <n v="-0.43910999999999945"/>
    <n v="0.188413"/>
    <n v="-3.5647420000000007"/>
    <n v="0.53782600000000003"/>
    <n v="13.445650000000001"/>
    <n v="0.12654799999999999"/>
    <n v="2.1196790000000001"/>
    <n v="54"/>
    <n v="1367"/>
    <x v="13"/>
    <n v="-3.1256320000000013"/>
  </r>
  <r>
    <n v="15"/>
    <d v="2011-01-15T00:00:00"/>
    <x v="0"/>
    <x v="0"/>
    <x v="0"/>
    <x v="0"/>
    <n v="0"/>
    <s v="Рабочий день"/>
    <d v="1900-01-06T00:00:00"/>
    <n v="0"/>
    <s v="Выходной день"/>
    <x v="0"/>
    <x v="0"/>
    <n v="0.23333300000000001"/>
    <n v="2.9666510000000006"/>
    <n v="0.248112"/>
    <n v="0.3753920000000015"/>
    <n v="0.49875000000000003"/>
    <n v="24.9375"/>
    <n v="0.15796299999999999"/>
    <n v="5.2917604999999996"/>
    <n v="222"/>
    <n v="1026"/>
    <x v="14"/>
    <n v="-2.5912589999999991"/>
  </r>
  <r>
    <n v="16"/>
    <d v="2011-01-16T00:00:00"/>
    <x v="0"/>
    <x v="0"/>
    <x v="0"/>
    <x v="0"/>
    <n v="0"/>
    <s v="Рабочий день"/>
    <d v="1899-12-31T00:00:00"/>
    <n v="0"/>
    <s v="Выходной день"/>
    <x v="1"/>
    <x v="1"/>
    <n v="0.23166700000000001"/>
    <n v="2.8883489999999998"/>
    <n v="0.23421700000000001"/>
    <n v="-0.54167799999999922"/>
    <n v="0.48375000000000001"/>
    <n v="12.09375"/>
    <n v="0.18843299999999999"/>
    <n v="3.1562527499999997"/>
    <n v="251"/>
    <n v="953"/>
    <x v="15"/>
    <n v="-3.430026999999999"/>
  </r>
  <r>
    <n v="17"/>
    <d v="2011-01-17T00:00:00"/>
    <x v="0"/>
    <x v="0"/>
    <x v="0"/>
    <x v="0"/>
    <n v="1"/>
    <s v="Праздничный день"/>
    <d v="1900-01-01T00:00:00"/>
    <n v="0"/>
    <s v="Выходной день"/>
    <x v="0"/>
    <x v="0"/>
    <n v="0.17583299999999999"/>
    <n v="0.26415100000000002"/>
    <n v="0.17677100000000001"/>
    <n v="-4.3331139999999984"/>
    <n v="0.53749999999999998"/>
    <n v="26.875"/>
    <n v="0.194017"/>
    <n v="6.4995694999999998"/>
    <n v="117"/>
    <n v="883"/>
    <x v="16"/>
    <n v="-4.5972649999999984"/>
  </r>
  <r>
    <n v="18"/>
    <d v="2011-01-18T00:00:00"/>
    <x v="0"/>
    <x v="0"/>
    <x v="0"/>
    <x v="0"/>
    <n v="0"/>
    <s v="Рабочий день"/>
    <d v="1900-01-02T00:00:00"/>
    <n v="1"/>
    <s v="Рабочий день"/>
    <x v="0"/>
    <x v="0"/>
    <n v="0.216667"/>
    <n v="2.1833489999999998"/>
    <n v="0.23233300000000001"/>
    <n v="-0.66602199999999989"/>
    <n v="0.86166699999999996"/>
    <n v="43.083349999999996"/>
    <n v="0.14677499999999999"/>
    <n v="4.9169624999999995"/>
    <n v="9"/>
    <n v="674"/>
    <x v="17"/>
    <n v="-2.8493709999999997"/>
  </r>
  <r>
    <n v="19"/>
    <d v="2011-01-19T00:00:00"/>
    <x v="0"/>
    <x v="0"/>
    <x v="0"/>
    <x v="0"/>
    <n v="0"/>
    <s v="Рабочий день"/>
    <d v="1900-01-03T00:00:00"/>
    <n v="1"/>
    <s v="Рабочий день"/>
    <x v="0"/>
    <x v="0"/>
    <n v="0.29217399999999999"/>
    <n v="5.7321779999999993"/>
    <n v="0.29842200000000002"/>
    <n v="3.6958520000000021"/>
    <n v="0.74173900000000004"/>
    <n v="37.086950000000002"/>
    <n v="0.208317"/>
    <n v="6.9786194999999998"/>
    <n v="78"/>
    <n v="1572"/>
    <x v="18"/>
    <n v="-2.0363259999999972"/>
  </r>
  <r>
    <n v="20"/>
    <d v="2011-01-20T00:00:00"/>
    <x v="0"/>
    <x v="0"/>
    <x v="0"/>
    <x v="0"/>
    <n v="0"/>
    <s v="Рабочий день"/>
    <d v="1900-01-04T00:00:00"/>
    <n v="1"/>
    <s v="Рабочий день"/>
    <x v="0"/>
    <x v="0"/>
    <n v="0.26166699999999998"/>
    <n v="4.298349"/>
    <n v="0.25505"/>
    <n v="0.83330000000000126"/>
    <n v="0.53833299999999995"/>
    <n v="26.916649999999997"/>
    <n v="0.19590399999999999"/>
    <n v="6.5627839999999997"/>
    <n v="83"/>
    <n v="1844"/>
    <x v="19"/>
    <n v="-3.4650489999999987"/>
  </r>
  <r>
    <n v="21"/>
    <d v="2011-01-21T00:00:00"/>
    <x v="0"/>
    <x v="0"/>
    <x v="0"/>
    <x v="0"/>
    <n v="0"/>
    <s v="Рабочий день"/>
    <d v="1900-01-05T00:00:00"/>
    <n v="1"/>
    <s v="Рабочий день"/>
    <x v="1"/>
    <x v="1"/>
    <n v="0.17749999999999999"/>
    <n v="0.34249999999999936"/>
    <n v="0.157833"/>
    <n v="-5.5830219999999997"/>
    <n v="0.45708300000000002"/>
    <n v="11.427075"/>
    <n v="0.353242"/>
    <n v="5.9168035000000003"/>
    <n v="75"/>
    <n v="1468"/>
    <x v="20"/>
    <n v="-5.9255219999999991"/>
  </r>
  <r>
    <n v="22"/>
    <d v="2011-01-22T00:00:00"/>
    <x v="0"/>
    <x v="0"/>
    <x v="0"/>
    <x v="0"/>
    <n v="0"/>
    <s v="Рабочий день"/>
    <d v="1900-01-06T00:00:00"/>
    <n v="0"/>
    <s v="Выходной день"/>
    <x v="1"/>
    <x v="1"/>
    <n v="5.91304E-2"/>
    <n v="-5.2208711999999995"/>
    <n v="7.9069600000000004E-2"/>
    <n v="-10.7814064"/>
    <n v="0.4"/>
    <n v="10"/>
    <n v="0.17197000000000001"/>
    <n v="2.8804975000000002"/>
    <n v="93"/>
    <n v="888"/>
    <x v="21"/>
    <n v="-5.5605352000000003"/>
  </r>
  <r>
    <n v="23"/>
    <d v="2011-01-23T00:00:00"/>
    <x v="0"/>
    <x v="0"/>
    <x v="0"/>
    <x v="0"/>
    <n v="0"/>
    <s v="Рабочий день"/>
    <d v="1899-12-31T00:00:00"/>
    <n v="0"/>
    <s v="Выходной день"/>
    <x v="1"/>
    <x v="1"/>
    <n v="9.6521700000000002E-2"/>
    <n v="-3.4634801"/>
    <n v="9.8839099999999999E-2"/>
    <n v="-9.4766194000000006"/>
    <n v="0.43652200000000002"/>
    <n v="10.91305"/>
    <n v="0.24660000000000001"/>
    <n v="4.1305500000000004"/>
    <n v="150"/>
    <n v="836"/>
    <x v="22"/>
    <n v="-6.0131393000000006"/>
  </r>
  <r>
    <n v="24"/>
    <d v="2011-01-24T00:00:00"/>
    <x v="0"/>
    <x v="0"/>
    <x v="0"/>
    <x v="0"/>
    <n v="0"/>
    <s v="Рабочий день"/>
    <d v="1900-01-01T00:00:00"/>
    <n v="1"/>
    <s v="Рабочий день"/>
    <x v="1"/>
    <x v="1"/>
    <n v="9.73913E-2"/>
    <n v="-3.4226089000000002"/>
    <n v="0.11792999999999999"/>
    <n v="-8.2166200000000007"/>
    <n v="0.49173899999999998"/>
    <n v="12.293474999999999"/>
    <n v="0.15833"/>
    <n v="2.6520275"/>
    <n v="86"/>
    <n v="1330"/>
    <x v="23"/>
    <n v="-4.7940111000000005"/>
  </r>
  <r>
    <n v="25"/>
    <d v="2011-01-25T00:00:00"/>
    <x v="0"/>
    <x v="0"/>
    <x v="0"/>
    <x v="0"/>
    <n v="0"/>
    <s v="Рабочий день"/>
    <d v="1900-01-02T00:00:00"/>
    <n v="1"/>
    <s v="Рабочий день"/>
    <x v="0"/>
    <x v="0"/>
    <n v="0.22347800000000001"/>
    <n v="2.5034660000000013"/>
    <n v="0.23452600000000001"/>
    <n v="-0.52128399999999964"/>
    <n v="0.61695699999999998"/>
    <n v="30.847849999999998"/>
    <n v="0.12979599999999999"/>
    <n v="4.348166"/>
    <n v="186"/>
    <n v="1799"/>
    <x v="24"/>
    <n v="-3.0247500000000009"/>
  </r>
  <r>
    <n v="26"/>
    <d v="2011-01-26T00:00:00"/>
    <x v="0"/>
    <x v="0"/>
    <x v="0"/>
    <x v="0"/>
    <n v="0"/>
    <s v="Рабочий день"/>
    <d v="1900-01-03T00:00:00"/>
    <n v="1"/>
    <s v="Рабочий день"/>
    <x v="2"/>
    <x v="2"/>
    <n v="0.2175"/>
    <n v="2.2225000000000001"/>
    <n v="0.2036"/>
    <n v="-2.5624000000000002"/>
    <n v="0.86250000000000004"/>
    <n v="64.6875"/>
    <n v="0.29385"/>
    <n v="14.765962500000001"/>
    <n v="34"/>
    <n v="472"/>
    <x v="25"/>
    <n v="-4.7849000000000004"/>
  </r>
  <r>
    <n v="27"/>
    <d v="2011-01-27T00:00:00"/>
    <x v="0"/>
    <x v="0"/>
    <x v="0"/>
    <x v="0"/>
    <n v="0"/>
    <s v="Рабочий день"/>
    <d v="1900-01-04T00:00:00"/>
    <n v="1"/>
    <s v="Рабочий день"/>
    <x v="1"/>
    <x v="1"/>
    <n v="0.19500000000000001"/>
    <n v="1.1650000000000009"/>
    <n v="0.21970000000000001"/>
    <n v="-1.4998000000000005"/>
    <n v="0.6875"/>
    <n v="17.1875"/>
    <n v="0.11383699999999999"/>
    <n v="1.9067697499999998"/>
    <n v="15"/>
    <n v="416"/>
    <x v="26"/>
    <n v="-2.6648000000000014"/>
  </r>
  <r>
    <n v="28"/>
    <d v="2011-01-28T00:00:00"/>
    <x v="0"/>
    <x v="0"/>
    <x v="0"/>
    <x v="0"/>
    <n v="0"/>
    <s v="Рабочий день"/>
    <d v="1900-01-05T00:00:00"/>
    <n v="1"/>
    <s v="Рабочий день"/>
    <x v="0"/>
    <x v="0"/>
    <n v="0.20347799999999999"/>
    <n v="1.563466"/>
    <n v="0.22331699999999999"/>
    <n v="-1.2610780000000013"/>
    <n v="0.79304300000000005"/>
    <n v="39.652150000000006"/>
    <n v="0.12330000000000001"/>
    <n v="4.1305500000000004"/>
    <n v="38"/>
    <n v="1129"/>
    <x v="27"/>
    <n v="-2.8245440000000013"/>
  </r>
  <r>
    <n v="29"/>
    <d v="2011-01-29T00:00:00"/>
    <x v="0"/>
    <x v="0"/>
    <x v="0"/>
    <x v="0"/>
    <n v="0"/>
    <s v="Рабочий день"/>
    <d v="1900-01-06T00:00:00"/>
    <n v="0"/>
    <s v="Выходной день"/>
    <x v="1"/>
    <x v="1"/>
    <n v="0.196522"/>
    <n v="1.2365340000000007"/>
    <n v="0.21212600000000001"/>
    <n v="-1.9996840000000002"/>
    <n v="0.65173899999999996"/>
    <n v="16.293474999999997"/>
    <n v="0.14536499999999999"/>
    <n v="2.4348637499999999"/>
    <n v="123"/>
    <n v="975"/>
    <x v="28"/>
    <n v="-3.2362180000000009"/>
  </r>
  <r>
    <n v="30"/>
    <d v="2011-01-30T00:00:00"/>
    <x v="0"/>
    <x v="0"/>
    <x v="0"/>
    <x v="0"/>
    <n v="0"/>
    <s v="Рабочий день"/>
    <d v="1899-12-31T00:00:00"/>
    <n v="0"/>
    <s v="Выходной день"/>
    <x v="1"/>
    <x v="1"/>
    <n v="0.21652199999999999"/>
    <n v="2.1765340000000002"/>
    <n v="0.25032199999999999"/>
    <n v="0.52125200000000049"/>
    <n v="0.72217399999999998"/>
    <n v="18.054349999999999"/>
    <n v="7.3982599999999996E-2"/>
    <n v="1.2392085499999999"/>
    <n v="140"/>
    <n v="956"/>
    <x v="29"/>
    <n v="-1.6552819999999997"/>
  </r>
  <r>
    <n v="31"/>
    <d v="2011-01-31T00:00:00"/>
    <x v="0"/>
    <x v="0"/>
    <x v="0"/>
    <x v="0"/>
    <n v="0"/>
    <s v="Рабочий день"/>
    <d v="1900-01-01T00:00:00"/>
    <n v="1"/>
    <s v="Рабочий день"/>
    <x v="0"/>
    <x v="0"/>
    <n v="0.18083299999999999"/>
    <n v="0.49915099999999946"/>
    <n v="0.18625"/>
    <n v="-3.7074999999999996"/>
    <n v="0.60375000000000001"/>
    <n v="30.1875"/>
    <n v="0.187192"/>
    <n v="6.2709320000000002"/>
    <n v="42"/>
    <n v="1459"/>
    <x v="30"/>
    <n v="-4.206650999999999"/>
  </r>
  <r>
    <n v="32"/>
    <d v="2011-02-01T00:00:00"/>
    <x v="0"/>
    <x v="0"/>
    <x v="0"/>
    <x v="1"/>
    <n v="0"/>
    <s v="Рабочий день"/>
    <d v="1900-01-02T00:00:00"/>
    <n v="1"/>
    <s v="Рабочий день"/>
    <x v="0"/>
    <x v="0"/>
    <n v="0.19217400000000001"/>
    <n v="1.032178"/>
    <n v="0.23452999999999999"/>
    <n v="-0.52102000000000004"/>
    <n v="0.829565"/>
    <n v="41.478250000000003"/>
    <n v="5.3213000000000003E-2"/>
    <n v="1.7826355"/>
    <n v="47"/>
    <n v="1313"/>
    <x v="31"/>
    <n v="-1.5531980000000001"/>
  </r>
  <r>
    <n v="33"/>
    <d v="2011-02-02T00:00:00"/>
    <x v="0"/>
    <x v="0"/>
    <x v="0"/>
    <x v="1"/>
    <n v="0"/>
    <s v="Рабочий день"/>
    <d v="1900-01-03T00:00:00"/>
    <n v="1"/>
    <s v="Рабочий день"/>
    <x v="0"/>
    <x v="0"/>
    <n v="0.26"/>
    <n v="4.2200000000000006"/>
    <n v="0.254417"/>
    <n v="0.7915220000000005"/>
    <n v="0.77541700000000002"/>
    <n v="38.770850000000003"/>
    <n v="0.26430799999999999"/>
    <n v="8.8543179999999992"/>
    <n v="72"/>
    <n v="1454"/>
    <x v="32"/>
    <n v="-3.4284780000000001"/>
  </r>
  <r>
    <n v="34"/>
    <d v="2011-02-03T00:00:00"/>
    <x v="0"/>
    <x v="0"/>
    <x v="0"/>
    <x v="1"/>
    <n v="0"/>
    <s v="Рабочий день"/>
    <d v="1900-01-04T00:00:00"/>
    <n v="1"/>
    <s v="Рабочий день"/>
    <x v="1"/>
    <x v="1"/>
    <n v="0.18695700000000001"/>
    <n v="0.78697900000000054"/>
    <n v="0.17787800000000001"/>
    <n v="-4.2600519999999999"/>
    <n v="0.43782599999999999"/>
    <n v="10.945650000000001"/>
    <n v="0.277752"/>
    <n v="4.6523459999999996"/>
    <n v="61"/>
    <n v="1489"/>
    <x v="33"/>
    <n v="-5.0470310000000005"/>
  </r>
  <r>
    <n v="35"/>
    <d v="2011-02-04T00:00:00"/>
    <x v="0"/>
    <x v="0"/>
    <x v="0"/>
    <x v="1"/>
    <n v="0"/>
    <s v="Рабочий день"/>
    <d v="1900-01-05T00:00:00"/>
    <n v="1"/>
    <s v="Рабочий день"/>
    <x v="0"/>
    <x v="0"/>
    <n v="0.21130399999999999"/>
    <n v="1.9312880000000003"/>
    <n v="0.22858700000000001"/>
    <n v="-0.91325799999999902"/>
    <n v="0.58521699999999999"/>
    <n v="29.260849999999998"/>
    <n v="0.12783900000000001"/>
    <n v="4.2826065"/>
    <n v="88"/>
    <n v="1620"/>
    <x v="34"/>
    <n v="-2.8445459999999994"/>
  </r>
  <r>
    <n v="36"/>
    <d v="2011-02-05T00:00:00"/>
    <x v="0"/>
    <x v="0"/>
    <x v="0"/>
    <x v="1"/>
    <n v="0"/>
    <s v="Рабочий день"/>
    <d v="1900-01-06T00:00:00"/>
    <n v="0"/>
    <s v="Выходной день"/>
    <x v="0"/>
    <x v="0"/>
    <n v="0.23333300000000001"/>
    <n v="2.9666510000000006"/>
    <n v="0.243058"/>
    <n v="4.1827999999998866E-2"/>
    <n v="0.92916699999999997"/>
    <n v="46.458349999999996"/>
    <n v="0.161079"/>
    <n v="5.3961465000000004"/>
    <n v="100"/>
    <n v="905"/>
    <x v="35"/>
    <n v="-2.9248230000000017"/>
  </r>
  <r>
    <n v="37"/>
    <d v="2011-02-06T00:00:00"/>
    <x v="0"/>
    <x v="0"/>
    <x v="0"/>
    <x v="1"/>
    <n v="0"/>
    <s v="Рабочий день"/>
    <d v="1899-12-31T00:00:00"/>
    <n v="0"/>
    <s v="Выходной день"/>
    <x v="1"/>
    <x v="1"/>
    <n v="0.285833"/>
    <n v="5.434151"/>
    <n v="0.29167100000000001"/>
    <n v="3.2502860000000027"/>
    <n v="0.56833299999999998"/>
    <n v="14.208324999999999"/>
    <n v="0.14180000000000001"/>
    <n v="2.3751500000000001"/>
    <n v="354"/>
    <n v="1269"/>
    <x v="36"/>
    <n v="-2.1838649999999973"/>
  </r>
  <r>
    <n v="38"/>
    <d v="2011-02-07T00:00:00"/>
    <x v="0"/>
    <x v="0"/>
    <x v="0"/>
    <x v="1"/>
    <n v="0"/>
    <s v="Рабочий день"/>
    <d v="1900-01-01T00:00:00"/>
    <n v="1"/>
    <s v="Рабочий день"/>
    <x v="1"/>
    <x v="1"/>
    <n v="0.27166699999999999"/>
    <n v="4.7683489999999988"/>
    <n v="0.30365799999999998"/>
    <n v="4.0414279999999998"/>
    <n v="0.73833300000000002"/>
    <n v="18.458325000000002"/>
    <n v="4.5408299999999999E-2"/>
    <n v="0.76058902500000003"/>
    <n v="120"/>
    <n v="1592"/>
    <x v="37"/>
    <n v="-0.72692099999999904"/>
  </r>
  <r>
    <n v="39"/>
    <d v="2011-02-08T00:00:00"/>
    <x v="0"/>
    <x v="0"/>
    <x v="0"/>
    <x v="1"/>
    <n v="0"/>
    <s v="Рабочий день"/>
    <d v="1900-01-02T00:00:00"/>
    <n v="1"/>
    <s v="Рабочий день"/>
    <x v="1"/>
    <x v="1"/>
    <n v="0.220833"/>
    <n v="2.3791510000000002"/>
    <n v="0.19824600000000001"/>
    <n v="-2.9157639999999994"/>
    <n v="0.53791699999999998"/>
    <n v="13.447925"/>
    <n v="0.36194999999999999"/>
    <n v="6.0626625000000001"/>
    <n v="64"/>
    <n v="1466"/>
    <x v="38"/>
    <n v="-5.2949149999999996"/>
  </r>
  <r>
    <n v="40"/>
    <d v="2011-02-09T00:00:00"/>
    <x v="0"/>
    <x v="0"/>
    <x v="0"/>
    <x v="1"/>
    <n v="0"/>
    <s v="Рабочий день"/>
    <d v="1900-01-03T00:00:00"/>
    <n v="1"/>
    <s v="Рабочий день"/>
    <x v="0"/>
    <x v="0"/>
    <n v="0.13478299999999999"/>
    <n v="-1.6651990000000003"/>
    <n v="0.14428299999999999"/>
    <n v="-6.4773220000000009"/>
    <n v="0.49478299999999997"/>
    <n v="24.739149999999999"/>
    <n v="0.18883900000000001"/>
    <n v="6.3261064999999999"/>
    <n v="53"/>
    <n v="1552"/>
    <x v="39"/>
    <n v="-4.8121230000000006"/>
  </r>
  <r>
    <n v="41"/>
    <d v="2011-02-10T00:00:00"/>
    <x v="0"/>
    <x v="0"/>
    <x v="0"/>
    <x v="1"/>
    <n v="0"/>
    <s v="Рабочий день"/>
    <d v="1900-01-04T00:00:00"/>
    <n v="1"/>
    <s v="Рабочий день"/>
    <x v="1"/>
    <x v="1"/>
    <n v="0.144348"/>
    <n v="-1.2156440000000002"/>
    <n v="0.14954799999999999"/>
    <n v="-6.1298320000000004"/>
    <n v="0.43739099999999997"/>
    <n v="10.934775"/>
    <n v="0.22193499999999999"/>
    <n v="3.7174112500000001"/>
    <n v="47"/>
    <n v="1491"/>
    <x v="40"/>
    <n v="-4.9141880000000002"/>
  </r>
  <r>
    <n v="42"/>
    <d v="2011-02-11T00:00:00"/>
    <x v="0"/>
    <x v="0"/>
    <x v="0"/>
    <x v="1"/>
    <n v="0"/>
    <s v="Рабочий день"/>
    <d v="1900-01-05T00:00:00"/>
    <n v="1"/>
    <s v="Рабочий день"/>
    <x v="1"/>
    <x v="1"/>
    <n v="0.18909100000000001"/>
    <n v="0.88727700000000098"/>
    <n v="0.213509"/>
    <n v="-1.9084059999999994"/>
    <n v="0.50636400000000004"/>
    <n v="12.6591"/>
    <n v="0.10854999999999999"/>
    <n v="1.8182124999999998"/>
    <n v="149"/>
    <n v="1597"/>
    <x v="41"/>
    <n v="-2.7956830000000004"/>
  </r>
  <r>
    <n v="43"/>
    <d v="2011-02-12T00:00:00"/>
    <x v="0"/>
    <x v="0"/>
    <x v="0"/>
    <x v="1"/>
    <n v="0"/>
    <s v="Рабочий день"/>
    <d v="1900-01-06T00:00:00"/>
    <n v="0"/>
    <s v="Выходной день"/>
    <x v="1"/>
    <x v="1"/>
    <n v="0.2225"/>
    <n v="2.4574999999999996"/>
    <n v="0.23295399999999999"/>
    <n v="-0.6250359999999997"/>
    <n v="0.54416699999999996"/>
    <n v="13.604175"/>
    <n v="0.20336699999999999"/>
    <n v="3.4063972499999999"/>
    <n v="288"/>
    <n v="1184"/>
    <x v="42"/>
    <n v="-3.0825359999999993"/>
  </r>
  <r>
    <n v="44"/>
    <d v="2011-02-13T00:00:00"/>
    <x v="0"/>
    <x v="0"/>
    <x v="0"/>
    <x v="1"/>
    <n v="0"/>
    <s v="Рабочий день"/>
    <d v="1899-12-31T00:00:00"/>
    <n v="0"/>
    <s v="Выходной день"/>
    <x v="1"/>
    <x v="1"/>
    <n v="0.31652200000000003"/>
    <n v="6.8765340000000013"/>
    <n v="0.32411299999999998"/>
    <n v="5.3914580000000001"/>
    <n v="0.45739099999999999"/>
    <n v="11.434775"/>
    <n v="0.26088299999999998"/>
    <n v="4.3697902499999994"/>
    <n v="397"/>
    <n v="1192"/>
    <x v="43"/>
    <n v="-1.4850760000000012"/>
  </r>
  <r>
    <n v="45"/>
    <d v="2011-02-14T00:00:00"/>
    <x v="0"/>
    <x v="0"/>
    <x v="0"/>
    <x v="1"/>
    <n v="0"/>
    <s v="Рабочий день"/>
    <d v="1900-01-01T00:00:00"/>
    <n v="1"/>
    <s v="Рабочий день"/>
    <x v="1"/>
    <x v="1"/>
    <n v="0.41499999999999998"/>
    <n v="11.504999999999999"/>
    <n v="0.39834999999999998"/>
    <n v="10.2911"/>
    <n v="0.37583299999999997"/>
    <n v="9.3958249999999985"/>
    <n v="0.417908"/>
    <n v="6.9999589999999996"/>
    <n v="208"/>
    <n v="1705"/>
    <x v="44"/>
    <n v="-1.2138999999999989"/>
  </r>
  <r>
    <n v="46"/>
    <d v="2011-02-15T00:00:00"/>
    <x v="0"/>
    <x v="0"/>
    <x v="0"/>
    <x v="1"/>
    <n v="0"/>
    <s v="Рабочий день"/>
    <d v="1900-01-02T00:00:00"/>
    <n v="1"/>
    <s v="Рабочий день"/>
    <x v="1"/>
    <x v="1"/>
    <n v="0.26608700000000002"/>
    <n v="4.5060890000000011"/>
    <n v="0.254274"/>
    <n v="0.78208400000000111"/>
    <n v="0.31434800000000002"/>
    <n v="7.8587000000000007"/>
    <n v="0.29137400000000002"/>
    <n v="4.8805145000000003"/>
    <n v="140"/>
    <n v="1675"/>
    <x v="45"/>
    <n v="-3.724005"/>
  </r>
  <r>
    <n v="47"/>
    <d v="2011-02-16T00:00:00"/>
    <x v="0"/>
    <x v="0"/>
    <x v="0"/>
    <x v="1"/>
    <n v="0"/>
    <s v="Рабочий день"/>
    <d v="1900-01-03T00:00:00"/>
    <n v="1"/>
    <s v="Рабочий день"/>
    <x v="1"/>
    <x v="1"/>
    <n v="0.31826100000000002"/>
    <n v="6.9582670000000011"/>
    <n v="0.31619999999999998"/>
    <n v="4.8691999999999993"/>
    <n v="0.42347800000000002"/>
    <n v="10.58695"/>
    <n v="0.25179099999999999"/>
    <n v="4.2174992499999995"/>
    <n v="218"/>
    <n v="1897"/>
    <x v="46"/>
    <n v="-2.0890670000000018"/>
  </r>
  <r>
    <n v="48"/>
    <d v="2011-02-17T00:00:00"/>
    <x v="0"/>
    <x v="0"/>
    <x v="0"/>
    <x v="1"/>
    <n v="0"/>
    <s v="Рабочий день"/>
    <d v="1900-01-04T00:00:00"/>
    <n v="1"/>
    <s v="Рабочий день"/>
    <x v="1"/>
    <x v="1"/>
    <n v="0.43583300000000003"/>
    <n v="12.484151000000001"/>
    <n v="0.42865799999999998"/>
    <n v="12.291428"/>
    <n v="0.505"/>
    <n v="12.625"/>
    <n v="0.230104"/>
    <n v="3.8542420000000002"/>
    <n v="259"/>
    <n v="2216"/>
    <x v="47"/>
    <n v="-0.19272300000000087"/>
  </r>
  <r>
    <n v="49"/>
    <d v="2011-02-18T00:00:00"/>
    <x v="0"/>
    <x v="0"/>
    <x v="0"/>
    <x v="1"/>
    <n v="0"/>
    <s v="Рабочий день"/>
    <d v="1900-01-05T00:00:00"/>
    <n v="1"/>
    <s v="Рабочий день"/>
    <x v="1"/>
    <x v="1"/>
    <n v="0.52166699999999999"/>
    <n v="16.518349000000001"/>
    <n v="0.51198299999999997"/>
    <n v="17.790877999999999"/>
    <n v="0.51666699999999999"/>
    <n v="12.916675"/>
    <n v="0.26492500000000002"/>
    <n v="4.4374937500000007"/>
    <n v="579"/>
    <n v="2348"/>
    <x v="48"/>
    <n v="1.2725289999999987"/>
  </r>
  <r>
    <n v="50"/>
    <d v="2011-02-19T00:00:00"/>
    <x v="0"/>
    <x v="0"/>
    <x v="0"/>
    <x v="1"/>
    <n v="0"/>
    <s v="Рабочий день"/>
    <d v="1900-01-06T00:00:00"/>
    <n v="0"/>
    <s v="Выходной день"/>
    <x v="1"/>
    <x v="1"/>
    <n v="0.39916699999999999"/>
    <n v="10.760849"/>
    <n v="0.39140399999999997"/>
    <n v="9.8326639999999976"/>
    <n v="0.187917"/>
    <n v="4.6979249999999997"/>
    <n v="0.507463"/>
    <n v="8.5000052499999992"/>
    <n v="532"/>
    <n v="1103"/>
    <x v="49"/>
    <n v="-0.9281850000000027"/>
  </r>
  <r>
    <n v="51"/>
    <d v="2011-02-20T00:00:00"/>
    <x v="0"/>
    <x v="0"/>
    <x v="0"/>
    <x v="1"/>
    <n v="0"/>
    <s v="Рабочий день"/>
    <d v="1899-12-31T00:00:00"/>
    <n v="0"/>
    <s v="Выходной день"/>
    <x v="1"/>
    <x v="1"/>
    <n v="0.285217"/>
    <n v="5.4051989999999996"/>
    <n v="0.27733000000000002"/>
    <n v="2.3037799999999997"/>
    <n v="0.40782600000000002"/>
    <n v="10.195650000000001"/>
    <n v="0.22323499999999999"/>
    <n v="3.7391862499999999"/>
    <n v="639"/>
    <n v="1173"/>
    <x v="50"/>
    <n v="-3.1014189999999999"/>
  </r>
  <r>
    <n v="52"/>
    <d v="2011-02-21T00:00:00"/>
    <x v="0"/>
    <x v="0"/>
    <x v="0"/>
    <x v="1"/>
    <n v="1"/>
    <s v="Праздничный день"/>
    <d v="1900-01-01T00:00:00"/>
    <n v="0"/>
    <s v="Выходной день"/>
    <x v="0"/>
    <x v="0"/>
    <n v="0.30333300000000002"/>
    <n v="6.2566510000000015"/>
    <n v="0.28407500000000002"/>
    <n v="2.7489500000000007"/>
    <n v="0.60499999999999998"/>
    <n v="30.25"/>
    <n v="0.30784600000000001"/>
    <n v="10.312841000000001"/>
    <n v="195"/>
    <n v="912"/>
    <x v="51"/>
    <n v="-3.5077010000000008"/>
  </r>
  <r>
    <n v="53"/>
    <d v="2011-02-22T00:00:00"/>
    <x v="0"/>
    <x v="0"/>
    <x v="0"/>
    <x v="1"/>
    <n v="0"/>
    <s v="Рабочий день"/>
    <d v="1900-01-02T00:00:00"/>
    <n v="1"/>
    <s v="Рабочий день"/>
    <x v="1"/>
    <x v="1"/>
    <n v="0.182222"/>
    <n v="0.56443400000000032"/>
    <n v="0.186033"/>
    <n v="-3.7218219999999995"/>
    <n v="0.57777800000000001"/>
    <n v="14.44445"/>
    <n v="0.195683"/>
    <n v="3.27769025"/>
    <n v="74"/>
    <n v="1376"/>
    <x v="52"/>
    <n v="-4.2862559999999998"/>
  </r>
  <r>
    <n v="54"/>
    <d v="2011-02-23T00:00:00"/>
    <x v="0"/>
    <x v="0"/>
    <x v="0"/>
    <x v="1"/>
    <n v="0"/>
    <s v="Рабочий день"/>
    <d v="1900-01-03T00:00:00"/>
    <n v="1"/>
    <s v="Рабочий день"/>
    <x v="1"/>
    <x v="1"/>
    <n v="0.22173899999999999"/>
    <n v="2.4217329999999997"/>
    <n v="0.24571699999999999"/>
    <n v="0.21732199999999935"/>
    <n v="0.423043"/>
    <n v="10.576074999999999"/>
    <n v="9.4113000000000002E-2"/>
    <n v="1.5763927500000001"/>
    <n v="139"/>
    <n v="1778"/>
    <x v="53"/>
    <n v="-2.2044110000000003"/>
  </r>
  <r>
    <n v="55"/>
    <d v="2011-02-24T00:00:00"/>
    <x v="0"/>
    <x v="0"/>
    <x v="0"/>
    <x v="1"/>
    <n v="0"/>
    <s v="Рабочий день"/>
    <d v="1900-01-04T00:00:00"/>
    <n v="1"/>
    <s v="Рабочий день"/>
    <x v="0"/>
    <x v="0"/>
    <n v="0.29565200000000003"/>
    <n v="5.8956440000000008"/>
    <n v="0.28919099999999998"/>
    <n v="3.0866059999999997"/>
    <n v="0.69739099999999998"/>
    <n v="34.869549999999997"/>
    <n v="0.250496"/>
    <n v="8.3916159999999991"/>
    <n v="100"/>
    <n v="1707"/>
    <x v="54"/>
    <n v="-2.809038000000001"/>
  </r>
  <r>
    <n v="56"/>
    <d v="2011-02-25T00:00:00"/>
    <x v="0"/>
    <x v="0"/>
    <x v="0"/>
    <x v="1"/>
    <n v="0"/>
    <s v="Рабочий день"/>
    <d v="1900-01-05T00:00:00"/>
    <n v="1"/>
    <s v="Рабочий день"/>
    <x v="0"/>
    <x v="0"/>
    <n v="0.36434800000000001"/>
    <n v="9.1243559999999988"/>
    <n v="0.35046100000000002"/>
    <n v="7.1304259999999999"/>
    <n v="0.71217399999999997"/>
    <n v="35.608699999999999"/>
    <n v="0.34653899999999999"/>
    <n v="11.609056499999999"/>
    <n v="120"/>
    <n v="1341"/>
    <x v="55"/>
    <n v="-1.9939299999999989"/>
  </r>
  <r>
    <n v="57"/>
    <d v="2011-02-26T00:00:00"/>
    <x v="0"/>
    <x v="0"/>
    <x v="0"/>
    <x v="1"/>
    <n v="0"/>
    <s v="Рабочий день"/>
    <d v="1900-01-06T00:00:00"/>
    <n v="0"/>
    <s v="Выходной день"/>
    <x v="1"/>
    <x v="1"/>
    <n v="0.28249999999999997"/>
    <n v="5.2774999999999981"/>
    <n v="0.282192"/>
    <n v="2.6246720000000003"/>
    <n v="0.53791699999999998"/>
    <n v="13.447925"/>
    <n v="0.18657099999999999"/>
    <n v="3.1250642499999999"/>
    <n v="424"/>
    <n v="1545"/>
    <x v="56"/>
    <n v="-2.6528279999999977"/>
  </r>
  <r>
    <n v="58"/>
    <d v="2011-02-27T00:00:00"/>
    <x v="0"/>
    <x v="0"/>
    <x v="0"/>
    <x v="1"/>
    <n v="0"/>
    <s v="Рабочий день"/>
    <d v="1899-12-31T00:00:00"/>
    <n v="0"/>
    <s v="Выходной день"/>
    <x v="1"/>
    <x v="1"/>
    <n v="0.34347800000000001"/>
    <n v="8.1434660000000001"/>
    <n v="0.351109"/>
    <n v="7.1731939999999987"/>
    <n v="0.68"/>
    <n v="17"/>
    <n v="0.125248"/>
    <n v="2.0979039999999998"/>
    <n v="694"/>
    <n v="1708"/>
    <x v="57"/>
    <n v="-0.97027200000000136"/>
  </r>
  <r>
    <n v="59"/>
    <d v="2011-02-28T00:00:00"/>
    <x v="0"/>
    <x v="0"/>
    <x v="0"/>
    <x v="1"/>
    <n v="0"/>
    <s v="Рабочий день"/>
    <d v="1900-01-01T00:00:00"/>
    <n v="1"/>
    <s v="Рабочий день"/>
    <x v="0"/>
    <x v="0"/>
    <n v="0.407273"/>
    <n v="11.141831"/>
    <n v="0.40011799999999997"/>
    <n v="10.407787999999996"/>
    <n v="0.87636400000000003"/>
    <n v="43.818200000000004"/>
    <n v="0.289686"/>
    <n v="9.7044809999999995"/>
    <n v="81"/>
    <n v="1365"/>
    <x v="58"/>
    <n v="-0.73404300000000333"/>
  </r>
  <r>
    <n v="60"/>
    <d v="2011-03-01T00:00:00"/>
    <x v="0"/>
    <x v="0"/>
    <x v="0"/>
    <x v="2"/>
    <n v="0"/>
    <s v="Рабочий день"/>
    <d v="1900-01-02T00:00:00"/>
    <n v="1"/>
    <s v="Рабочий день"/>
    <x v="1"/>
    <x v="1"/>
    <n v="0.26666699999999999"/>
    <n v="4.5333489999999994"/>
    <n v="0.26387899999999997"/>
    <n v="1.416013999999997"/>
    <n v="0.53500000000000003"/>
    <n v="13.375"/>
    <n v="0.21642500000000001"/>
    <n v="3.6251187499999999"/>
    <n v="137"/>
    <n v="1714"/>
    <x v="59"/>
    <n v="-3.1173350000000024"/>
  </r>
  <r>
    <n v="61"/>
    <d v="2011-03-02T00:00:00"/>
    <x v="0"/>
    <x v="0"/>
    <x v="0"/>
    <x v="2"/>
    <n v="0"/>
    <s v="Рабочий день"/>
    <d v="1900-01-03T00:00:00"/>
    <n v="1"/>
    <s v="Рабочий день"/>
    <x v="1"/>
    <x v="1"/>
    <n v="0.33500000000000002"/>
    <n v="7.745000000000001"/>
    <n v="0.32007099999999999"/>
    <n v="5.1246860000000005"/>
    <n v="0.44958300000000001"/>
    <n v="11.239575"/>
    <n v="0.30783300000000002"/>
    <n v="5.1562027500000003"/>
    <n v="231"/>
    <n v="1903"/>
    <x v="60"/>
    <n v="-2.6203140000000005"/>
  </r>
  <r>
    <n v="62"/>
    <d v="2011-03-03T00:00:00"/>
    <x v="0"/>
    <x v="0"/>
    <x v="0"/>
    <x v="2"/>
    <n v="0"/>
    <s v="Рабочий день"/>
    <d v="1900-01-04T00:00:00"/>
    <n v="1"/>
    <s v="Рабочий день"/>
    <x v="1"/>
    <x v="1"/>
    <n v="0.19833300000000001"/>
    <n v="1.321651000000001"/>
    <n v="0.20013300000000001"/>
    <n v="-2.7912219999999994"/>
    <n v="0.31833299999999998"/>
    <n v="7.9583249999999994"/>
    <n v="0.22575400000000001"/>
    <n v="3.7813795000000003"/>
    <n v="123"/>
    <n v="1562"/>
    <x v="61"/>
    <n v="-4.1128730000000004"/>
  </r>
  <r>
    <n v="63"/>
    <d v="2011-03-04T00:00:00"/>
    <x v="0"/>
    <x v="0"/>
    <x v="0"/>
    <x v="2"/>
    <n v="0"/>
    <s v="Рабочий день"/>
    <d v="1900-01-05T00:00:00"/>
    <n v="1"/>
    <s v="Рабочий день"/>
    <x v="0"/>
    <x v="0"/>
    <n v="0.26166699999999998"/>
    <n v="4.298349"/>
    <n v="0.25567899999999999"/>
    <n v="0.87481400000000065"/>
    <n v="0.61041699999999999"/>
    <n v="30.520849999999999"/>
    <n v="0.203346"/>
    <n v="6.8120909999999997"/>
    <n v="214"/>
    <n v="1730"/>
    <x v="62"/>
    <n v="-3.4235349999999993"/>
  </r>
  <r>
    <n v="64"/>
    <d v="2011-03-05T00:00:00"/>
    <x v="0"/>
    <x v="0"/>
    <x v="0"/>
    <x v="2"/>
    <n v="0"/>
    <s v="Рабочий день"/>
    <d v="1900-01-06T00:00:00"/>
    <n v="0"/>
    <s v="Выходной день"/>
    <x v="0"/>
    <x v="0"/>
    <n v="0.38416699999999998"/>
    <n v="10.055848999999998"/>
    <n v="0.37877899999999998"/>
    <n v="8.999413999999998"/>
    <n v="0.78916699999999995"/>
    <n v="39.458349999999996"/>
    <n v="0.25187100000000001"/>
    <n v="8.4376785000000005"/>
    <n v="640"/>
    <n v="1437"/>
    <x v="63"/>
    <n v="-1.0564350000000005"/>
  </r>
  <r>
    <n v="65"/>
    <d v="2011-03-06T00:00:00"/>
    <x v="0"/>
    <x v="0"/>
    <x v="0"/>
    <x v="2"/>
    <n v="0"/>
    <s v="Рабочий день"/>
    <d v="1899-12-31T00:00:00"/>
    <n v="0"/>
    <s v="Выходной день"/>
    <x v="0"/>
    <x v="0"/>
    <n v="0.37652200000000002"/>
    <n v="9.6965339999999998"/>
    <n v="0.36625200000000002"/>
    <n v="8.1726320000000001"/>
    <n v="0.94826100000000002"/>
    <n v="47.413049999999998"/>
    <n v="0.34328700000000001"/>
    <n v="11.5001145"/>
    <n v="114"/>
    <n v="491"/>
    <x v="64"/>
    <n v="-1.5239019999999996"/>
  </r>
  <r>
    <n v="66"/>
    <d v="2011-03-07T00:00:00"/>
    <x v="0"/>
    <x v="0"/>
    <x v="0"/>
    <x v="2"/>
    <n v="0"/>
    <s v="Рабочий день"/>
    <d v="1900-01-01T00:00:00"/>
    <n v="1"/>
    <s v="Рабочий день"/>
    <x v="1"/>
    <x v="1"/>
    <n v="0.261739"/>
    <n v="4.3017330000000005"/>
    <n v="0.23846100000000001"/>
    <n v="-0.26157399999999953"/>
    <n v="0.55130400000000002"/>
    <n v="13.7826"/>
    <n v="0.34135199999999999"/>
    <n v="5.7176460000000002"/>
    <n v="244"/>
    <n v="1628"/>
    <x v="65"/>
    <n v="-4.563307"/>
  </r>
  <r>
    <n v="67"/>
    <d v="2011-03-08T00:00:00"/>
    <x v="0"/>
    <x v="0"/>
    <x v="0"/>
    <x v="2"/>
    <n v="0"/>
    <s v="Рабочий день"/>
    <d v="1900-01-02T00:00:00"/>
    <n v="1"/>
    <s v="Рабочий день"/>
    <x v="1"/>
    <x v="1"/>
    <n v="0.29249999999999998"/>
    <n v="5.7474999999999987"/>
    <n v="0.3024"/>
    <n v="3.958400000000001"/>
    <n v="0.42083300000000001"/>
    <n v="10.520825"/>
    <n v="0.12064999999999999"/>
    <n v="2.0208874999999997"/>
    <n v="316"/>
    <n v="1817"/>
    <x v="66"/>
    <n v="-1.7890999999999977"/>
  </r>
  <r>
    <n v="68"/>
    <d v="2011-03-09T00:00:00"/>
    <x v="0"/>
    <x v="0"/>
    <x v="0"/>
    <x v="2"/>
    <n v="0"/>
    <s v="Рабочий день"/>
    <d v="1900-01-03T00:00:00"/>
    <n v="1"/>
    <s v="Рабочий день"/>
    <x v="0"/>
    <x v="0"/>
    <n v="0.29583300000000001"/>
    <n v="5.9041510000000006"/>
    <n v="0.28660799999999997"/>
    <n v="2.9161279999999969"/>
    <n v="0.77541700000000002"/>
    <n v="38.770850000000003"/>
    <n v="0.22015000000000001"/>
    <n v="7.3750250000000008"/>
    <n v="191"/>
    <n v="1700"/>
    <x v="67"/>
    <n v="-2.9880230000000036"/>
  </r>
  <r>
    <n v="69"/>
    <d v="2011-03-10T00:00:00"/>
    <x v="0"/>
    <x v="0"/>
    <x v="0"/>
    <x v="2"/>
    <n v="0"/>
    <s v="Рабочий день"/>
    <d v="1900-01-04T00:00:00"/>
    <n v="1"/>
    <s v="Рабочий день"/>
    <x v="2"/>
    <x v="2"/>
    <n v="0.38909100000000002"/>
    <n v="10.287277"/>
    <n v="0.38566800000000001"/>
    <n v="9.4540880000000023"/>
    <n v="0.71249099999999999"/>
    <n v="53.436824999999999"/>
    <n v="0.26187700000000003"/>
    <n v="13.159319250000001"/>
    <n v="46"/>
    <n v="577"/>
    <x v="68"/>
    <n v="-0.83318899999999729"/>
  </r>
  <r>
    <n v="70"/>
    <d v="2011-03-11T00:00:00"/>
    <x v="0"/>
    <x v="0"/>
    <x v="0"/>
    <x v="2"/>
    <n v="0"/>
    <s v="Рабочий день"/>
    <d v="1900-01-05T00:00:00"/>
    <n v="1"/>
    <s v="Рабочий день"/>
    <x v="0"/>
    <x v="0"/>
    <n v="0.31652200000000003"/>
    <n v="6.8765340000000013"/>
    <n v="0.30499999999999999"/>
    <n v="4.129999999999999"/>
    <n v="0.64956499999999995"/>
    <n v="32.478249999999996"/>
    <n v="0.23297000000000001"/>
    <n v="7.8044950000000002"/>
    <n v="247"/>
    <n v="1730"/>
    <x v="69"/>
    <n v="-2.7465340000000023"/>
  </r>
  <r>
    <n v="71"/>
    <d v="2011-03-12T00:00:00"/>
    <x v="0"/>
    <x v="0"/>
    <x v="0"/>
    <x v="2"/>
    <n v="0"/>
    <s v="Рабочий день"/>
    <d v="1900-01-06T00:00:00"/>
    <n v="0"/>
    <s v="Выходной день"/>
    <x v="1"/>
    <x v="1"/>
    <n v="0.32916699999999999"/>
    <n v="7.4708489999999994"/>
    <n v="0.32574999999999998"/>
    <n v="5.4994999999999976"/>
    <n v="0.59458299999999997"/>
    <n v="14.864574999999999"/>
    <n v="0.220775"/>
    <n v="3.6979812499999998"/>
    <n v="724"/>
    <n v="1408"/>
    <x v="70"/>
    <n v="-1.9713490000000018"/>
  </r>
  <r>
    <n v="72"/>
    <d v="2011-03-13T00:00:00"/>
    <x v="0"/>
    <x v="0"/>
    <x v="0"/>
    <x v="2"/>
    <n v="0"/>
    <s v="Рабочий день"/>
    <d v="1899-12-31T00:00:00"/>
    <n v="0"/>
    <s v="Выходной день"/>
    <x v="1"/>
    <x v="1"/>
    <n v="0.38434800000000002"/>
    <n v="10.064356"/>
    <n v="0.38009100000000001"/>
    <n v="9.0860060000000011"/>
    <n v="0.52739100000000005"/>
    <n v="13.184775000000002"/>
    <n v="0.27060400000000001"/>
    <n v="4.5326170000000001"/>
    <n v="982"/>
    <n v="1435"/>
    <x v="71"/>
    <n v="-0.97834999999999894"/>
  </r>
  <r>
    <n v="73"/>
    <d v="2011-03-14T00:00:00"/>
    <x v="0"/>
    <x v="0"/>
    <x v="0"/>
    <x v="2"/>
    <n v="0"/>
    <s v="Рабочий день"/>
    <d v="1900-01-01T00:00:00"/>
    <n v="1"/>
    <s v="Рабочий день"/>
    <x v="1"/>
    <x v="1"/>
    <n v="0.32521699999999998"/>
    <n v="7.2851989999999986"/>
    <n v="0.33200000000000002"/>
    <n v="5.9120000000000026"/>
    <n v="0.49695699999999998"/>
    <n v="12.423924999999999"/>
    <n v="0.13692599999999999"/>
    <n v="2.2935105"/>
    <n v="359"/>
    <n v="1687"/>
    <x v="72"/>
    <n v="-1.3731989999999961"/>
  </r>
  <r>
    <n v="74"/>
    <d v="2011-03-15T00:00:00"/>
    <x v="0"/>
    <x v="0"/>
    <x v="0"/>
    <x v="2"/>
    <n v="0"/>
    <s v="Рабочий день"/>
    <d v="1900-01-02T00:00:00"/>
    <n v="1"/>
    <s v="Рабочий день"/>
    <x v="0"/>
    <x v="0"/>
    <n v="0.31739099999999998"/>
    <n v="6.9173769999999983"/>
    <n v="0.31817800000000002"/>
    <n v="4.9997480000000003"/>
    <n v="0.65565200000000001"/>
    <n v="32.782600000000002"/>
    <n v="0.184309"/>
    <n v="6.1743515000000002"/>
    <n v="289"/>
    <n v="1767"/>
    <x v="73"/>
    <n v="-1.917628999999998"/>
  </r>
  <r>
    <n v="75"/>
    <d v="2011-03-16T00:00:00"/>
    <x v="0"/>
    <x v="0"/>
    <x v="0"/>
    <x v="2"/>
    <n v="0"/>
    <s v="Рабочий день"/>
    <d v="1900-01-03T00:00:00"/>
    <n v="1"/>
    <s v="Рабочий день"/>
    <x v="0"/>
    <x v="0"/>
    <n v="0.36521700000000001"/>
    <n v="9.1651990000000012"/>
    <n v="0.36692999999999998"/>
    <n v="8.2173799999999986"/>
    <n v="0.77652200000000005"/>
    <n v="38.826100000000004"/>
    <n v="0.20311699999999999"/>
    <n v="6.8044194999999998"/>
    <n v="321"/>
    <n v="1871"/>
    <x v="74"/>
    <n v="-0.94781900000000263"/>
  </r>
  <r>
    <n v="76"/>
    <d v="2011-03-17T00:00:00"/>
    <x v="0"/>
    <x v="0"/>
    <x v="0"/>
    <x v="2"/>
    <n v="0"/>
    <s v="Рабочий день"/>
    <d v="1900-01-04T00:00:00"/>
    <n v="1"/>
    <s v="Рабочий день"/>
    <x v="1"/>
    <x v="1"/>
    <n v="0.41499999999999998"/>
    <n v="11.504999999999999"/>
    <n v="0.410333"/>
    <n v="11.081977999999999"/>
    <n v="0.60291700000000004"/>
    <n v="15.072925000000001"/>
    <n v="0.20957899999999999"/>
    <n v="3.5104482499999996"/>
    <n v="424"/>
    <n v="2320"/>
    <x v="75"/>
    <n v="-0.42302199999999957"/>
  </r>
  <r>
    <n v="77"/>
    <d v="2011-03-18T00:00:00"/>
    <x v="0"/>
    <x v="0"/>
    <x v="0"/>
    <x v="2"/>
    <n v="0"/>
    <s v="Рабочий день"/>
    <d v="1900-01-05T00:00:00"/>
    <n v="1"/>
    <s v="Рабочий день"/>
    <x v="1"/>
    <x v="1"/>
    <n v="0.54"/>
    <n v="17.380000000000003"/>
    <n v="0.52700899999999995"/>
    <n v="18.782593999999996"/>
    <n v="0.52521700000000004"/>
    <n v="13.130425000000001"/>
    <n v="0.231017"/>
    <n v="3.8695347500000001"/>
    <n v="884"/>
    <n v="2355"/>
    <x v="76"/>
    <n v="1.4025939999999935"/>
  </r>
  <r>
    <n v="78"/>
    <d v="2011-03-19T00:00:00"/>
    <x v="0"/>
    <x v="0"/>
    <x v="0"/>
    <x v="2"/>
    <n v="0"/>
    <s v="Рабочий день"/>
    <d v="1900-01-06T00:00:00"/>
    <n v="0"/>
    <s v="Выходной день"/>
    <x v="1"/>
    <x v="1"/>
    <n v="0.47249999999999998"/>
    <n v="14.2075"/>
    <n v="0.46652500000000002"/>
    <n v="14.790650000000003"/>
    <n v="0.37916699999999998"/>
    <n v="9.4791749999999997"/>
    <n v="0.36816700000000002"/>
    <n v="6.1667972500000001"/>
    <n v="1424"/>
    <n v="1693"/>
    <x v="77"/>
    <n v="0.58315000000000339"/>
  </r>
  <r>
    <n v="79"/>
    <d v="2011-03-20T00:00:00"/>
    <x v="0"/>
    <x v="0"/>
    <x v="0"/>
    <x v="2"/>
    <n v="0"/>
    <s v="Рабочий день"/>
    <d v="1899-12-31T00:00:00"/>
    <n v="0"/>
    <s v="Выходной день"/>
    <x v="1"/>
    <x v="1"/>
    <n v="0.33250000000000002"/>
    <n v="7.6275000000000013"/>
    <n v="0.32574999999999998"/>
    <n v="5.4994999999999976"/>
    <n v="0.47375"/>
    <n v="11.84375"/>
    <n v="0.20772099999999999"/>
    <n v="3.4793267499999998"/>
    <n v="1047"/>
    <n v="1424"/>
    <x v="78"/>
    <n v="-2.1280000000000037"/>
  </r>
  <r>
    <n v="80"/>
    <d v="2011-03-21T00:00:00"/>
    <x v="1"/>
    <x v="1"/>
    <x v="0"/>
    <x v="2"/>
    <n v="0"/>
    <s v="Рабочий день"/>
    <d v="1900-01-01T00:00:00"/>
    <n v="1"/>
    <s v="Рабочий день"/>
    <x v="0"/>
    <x v="0"/>
    <n v="0.43043500000000001"/>
    <n v="12.230445"/>
    <n v="0.40973500000000002"/>
    <n v="11.04251"/>
    <n v="0.73739100000000002"/>
    <n v="36.869550000000004"/>
    <n v="0.28878300000000001"/>
    <n v="9.6742305000000002"/>
    <n v="401"/>
    <n v="1676"/>
    <x v="63"/>
    <n v="-1.1879349999999995"/>
  </r>
  <r>
    <n v="81"/>
    <d v="2011-03-22T00:00:00"/>
    <x v="1"/>
    <x v="1"/>
    <x v="0"/>
    <x v="2"/>
    <n v="0"/>
    <s v="Рабочий день"/>
    <d v="1900-01-02T00:00:00"/>
    <n v="1"/>
    <s v="Рабочий день"/>
    <x v="1"/>
    <x v="1"/>
    <n v="0.44166699999999998"/>
    <n v="12.758348999999999"/>
    <n v="0.44064199999999998"/>
    <n v="13.082371999999999"/>
    <n v="0.624583"/>
    <n v="15.614575"/>
    <n v="0.22575000000000001"/>
    <n v="3.7813125000000003"/>
    <n v="460"/>
    <n v="2243"/>
    <x v="79"/>
    <n v="0.32402300000000039"/>
  </r>
  <r>
    <n v="82"/>
    <d v="2011-03-23T00:00:00"/>
    <x v="1"/>
    <x v="1"/>
    <x v="0"/>
    <x v="2"/>
    <n v="0"/>
    <s v="Рабочий день"/>
    <d v="1900-01-03T00:00:00"/>
    <n v="1"/>
    <s v="Рабочий день"/>
    <x v="0"/>
    <x v="0"/>
    <n v="0.34695700000000002"/>
    <n v="8.3069790000000019"/>
    <n v="0.33793899999999999"/>
    <n v="6.3039740000000002"/>
    <n v="0.83956500000000001"/>
    <n v="41.978250000000003"/>
    <n v="0.234261"/>
    <n v="7.8477435"/>
    <n v="203"/>
    <n v="1918"/>
    <x v="80"/>
    <n v="-2.0030050000000017"/>
  </r>
  <r>
    <n v="83"/>
    <d v="2011-03-24T00:00:00"/>
    <x v="1"/>
    <x v="1"/>
    <x v="0"/>
    <x v="2"/>
    <n v="0"/>
    <s v="Рабочий день"/>
    <d v="1900-01-04T00:00:00"/>
    <n v="1"/>
    <s v="Рабочий день"/>
    <x v="0"/>
    <x v="0"/>
    <n v="0.28499999999999998"/>
    <n v="5.3949999999999996"/>
    <n v="0.27083299999999999"/>
    <n v="1.8749779999999987"/>
    <n v="0.80583300000000002"/>
    <n v="40.291650000000004"/>
    <n v="0.243787"/>
    <n v="8.1668645000000009"/>
    <n v="166"/>
    <n v="1699"/>
    <x v="81"/>
    <n v="-3.5200220000000009"/>
  </r>
  <r>
    <n v="84"/>
    <d v="2011-03-25T00:00:00"/>
    <x v="1"/>
    <x v="1"/>
    <x v="0"/>
    <x v="2"/>
    <n v="0"/>
    <s v="Рабочий день"/>
    <d v="1900-01-05T00:00:00"/>
    <n v="1"/>
    <s v="Рабочий день"/>
    <x v="1"/>
    <x v="1"/>
    <n v="0.26416699999999999"/>
    <n v="4.4158489999999997"/>
    <n v="0.25631199999999998"/>
    <n v="0.91659199999999785"/>
    <n v="0.495"/>
    <n v="12.375"/>
    <n v="0.23072500000000001"/>
    <n v="3.8646437500000004"/>
    <n v="300"/>
    <n v="1910"/>
    <x v="82"/>
    <n v="-3.4992570000000018"/>
  </r>
  <r>
    <n v="85"/>
    <d v="2011-03-26T00:00:00"/>
    <x v="1"/>
    <x v="1"/>
    <x v="0"/>
    <x v="2"/>
    <n v="0"/>
    <s v="Рабочий день"/>
    <d v="1900-01-06T00:00:00"/>
    <n v="0"/>
    <s v="Выходной день"/>
    <x v="1"/>
    <x v="1"/>
    <n v="0.26583299999999999"/>
    <n v="4.4941509999999987"/>
    <n v="0.25757099999999999"/>
    <n v="0.99968600000000052"/>
    <n v="0.39416699999999999"/>
    <n v="9.8541749999999997"/>
    <n v="0.20957100000000001"/>
    <n v="3.51031425"/>
    <n v="981"/>
    <n v="1515"/>
    <x v="83"/>
    <n v="-3.4944649999999982"/>
  </r>
  <r>
    <n v="86"/>
    <d v="2011-03-27T00:00:00"/>
    <x v="1"/>
    <x v="1"/>
    <x v="0"/>
    <x v="2"/>
    <n v="0"/>
    <s v="Рабочий день"/>
    <d v="1899-12-31T00:00:00"/>
    <n v="0"/>
    <s v="Выходной день"/>
    <x v="0"/>
    <x v="0"/>
    <n v="0.25304300000000002"/>
    <n v="3.893021000000001"/>
    <n v="0.25033899999999998"/>
    <n v="0.52237399999999923"/>
    <n v="0.49391299999999999"/>
    <n v="24.695650000000001"/>
    <n v="0.18429999999999999"/>
    <n v="6.1740499999999994"/>
    <n v="472"/>
    <n v="1221"/>
    <x v="84"/>
    <n v="-3.3706470000000017"/>
  </r>
  <r>
    <n v="87"/>
    <d v="2011-03-28T00:00:00"/>
    <x v="1"/>
    <x v="1"/>
    <x v="0"/>
    <x v="2"/>
    <n v="0"/>
    <s v="Рабочий день"/>
    <d v="1900-01-01T00:00:00"/>
    <n v="1"/>
    <s v="Рабочий день"/>
    <x v="1"/>
    <x v="1"/>
    <n v="0.26434800000000003"/>
    <n v="4.4243560000000013"/>
    <n v="0.25757400000000003"/>
    <n v="0.99988400000000155"/>
    <n v="0.302174"/>
    <n v="7.5543500000000003"/>
    <n v="0.212204"/>
    <n v="3.5544169999999999"/>
    <n v="222"/>
    <n v="1806"/>
    <x v="85"/>
    <n v="-3.4244719999999997"/>
  </r>
  <r>
    <n v="88"/>
    <d v="2011-03-29T00:00:00"/>
    <x v="1"/>
    <x v="1"/>
    <x v="0"/>
    <x v="2"/>
    <n v="0"/>
    <s v="Рабочий день"/>
    <d v="1900-01-02T00:00:00"/>
    <n v="1"/>
    <s v="Рабочий день"/>
    <x v="1"/>
    <x v="1"/>
    <n v="0.30249999999999999"/>
    <n v="6.2174999999999994"/>
    <n v="0.292908"/>
    <n v="3.3319280000000013"/>
    <n v="0.31416699999999997"/>
    <n v="7.8541749999999997"/>
    <n v="0.226996"/>
    <n v="3.8021829999999999"/>
    <n v="317"/>
    <n v="2108"/>
    <x v="86"/>
    <n v="-2.885571999999998"/>
  </r>
  <r>
    <n v="89"/>
    <d v="2011-03-30T00:00:00"/>
    <x v="1"/>
    <x v="1"/>
    <x v="0"/>
    <x v="2"/>
    <n v="0"/>
    <s v="Рабочий день"/>
    <d v="1900-01-03T00:00:00"/>
    <n v="1"/>
    <s v="Рабочий день"/>
    <x v="0"/>
    <x v="0"/>
    <n v="0.3"/>
    <n v="6.1"/>
    <n v="0.29735"/>
    <n v="3.6250999999999998"/>
    <n v="0.64666699999999999"/>
    <n v="32.333350000000003"/>
    <n v="0.17288799999999999"/>
    <n v="5.7917479999999992"/>
    <n v="168"/>
    <n v="1368"/>
    <x v="87"/>
    <n v="-2.4748999999999999"/>
  </r>
  <r>
    <n v="90"/>
    <d v="2011-03-31T00:00:00"/>
    <x v="1"/>
    <x v="1"/>
    <x v="0"/>
    <x v="2"/>
    <n v="0"/>
    <s v="Рабочий день"/>
    <d v="1900-01-04T00:00:00"/>
    <n v="1"/>
    <s v="Рабочий день"/>
    <x v="2"/>
    <x v="2"/>
    <n v="0.26833299999999999"/>
    <n v="4.6116510000000002"/>
    <n v="0.257575"/>
    <n v="0.99994999999999834"/>
    <n v="0.91833299999999995"/>
    <n v="68.874974999999992"/>
    <n v="0.21764600000000001"/>
    <n v="10.936711499999999"/>
    <n v="179"/>
    <n v="1506"/>
    <x v="61"/>
    <n v="-3.6117010000000018"/>
  </r>
  <r>
    <n v="91"/>
    <d v="2011-04-01T00:00:00"/>
    <x v="1"/>
    <x v="1"/>
    <x v="0"/>
    <x v="3"/>
    <n v="0"/>
    <s v="Рабочий день"/>
    <d v="1900-01-05T00:00:00"/>
    <n v="1"/>
    <s v="Рабочий день"/>
    <x v="0"/>
    <x v="0"/>
    <n v="0.3"/>
    <n v="6.1"/>
    <n v="0.28345399999999998"/>
    <n v="2.7079640000000005"/>
    <n v="0.68625000000000003"/>
    <n v="34.3125"/>
    <n v="0.25870799999999999"/>
    <n v="8.6667179999999995"/>
    <n v="307"/>
    <n v="1920"/>
    <x v="88"/>
    <n v="-3.3920359999999992"/>
  </r>
  <r>
    <n v="92"/>
    <d v="2011-04-02T00:00:00"/>
    <x v="1"/>
    <x v="1"/>
    <x v="0"/>
    <x v="3"/>
    <n v="0"/>
    <s v="Рабочий день"/>
    <d v="1900-01-06T00:00:00"/>
    <n v="0"/>
    <s v="Выходной день"/>
    <x v="0"/>
    <x v="0"/>
    <n v="0.315"/>
    <n v="6.8049999999999997"/>
    <n v="0.315637"/>
    <n v="4.8320420000000013"/>
    <n v="0.65375000000000005"/>
    <n v="32.6875"/>
    <n v="0.19714599999999999"/>
    <n v="6.6043909999999997"/>
    <n v="898"/>
    <n v="1354"/>
    <x v="89"/>
    <n v="-1.9729579999999984"/>
  </r>
  <r>
    <n v="93"/>
    <d v="2011-04-03T00:00:00"/>
    <x v="1"/>
    <x v="1"/>
    <x v="0"/>
    <x v="3"/>
    <n v="0"/>
    <s v="Рабочий день"/>
    <d v="1899-12-31T00:00:00"/>
    <n v="0"/>
    <s v="Выходной день"/>
    <x v="1"/>
    <x v="1"/>
    <n v="0.37833299999999997"/>
    <n v="9.7816510000000001"/>
    <n v="0.37876700000000002"/>
    <n v="8.998622000000001"/>
    <n v="0.48"/>
    <n v="12"/>
    <n v="0.18221300000000001"/>
    <n v="3.0520677500000004"/>
    <n v="1651"/>
    <n v="1598"/>
    <x v="90"/>
    <n v="-0.78302899999999909"/>
  </r>
  <r>
    <n v="94"/>
    <d v="2011-04-04T00:00:00"/>
    <x v="1"/>
    <x v="1"/>
    <x v="0"/>
    <x v="3"/>
    <n v="0"/>
    <s v="Рабочий день"/>
    <d v="1900-01-01T00:00:00"/>
    <n v="1"/>
    <s v="Рабочий день"/>
    <x v="1"/>
    <x v="1"/>
    <n v="0.57333299999999998"/>
    <n v="18.946650999999999"/>
    <n v="0.54292899999999999"/>
    <n v="19.833314000000001"/>
    <n v="0.42625000000000002"/>
    <n v="10.65625"/>
    <n v="0.385571"/>
    <n v="6.4583142499999999"/>
    <n v="734"/>
    <n v="2381"/>
    <x v="91"/>
    <n v="0.8866630000000022"/>
  </r>
  <r>
    <n v="95"/>
    <d v="2011-04-05T00:00:00"/>
    <x v="1"/>
    <x v="1"/>
    <x v="0"/>
    <x v="3"/>
    <n v="0"/>
    <s v="Рабочий день"/>
    <d v="1900-01-02T00:00:00"/>
    <n v="1"/>
    <s v="Рабочий день"/>
    <x v="0"/>
    <x v="0"/>
    <n v="0.41416700000000001"/>
    <n v="11.465848999999999"/>
    <n v="0.39834999999999998"/>
    <n v="10.2911"/>
    <n v="0.64208299999999996"/>
    <n v="32.104149999999997"/>
    <n v="0.388067"/>
    <n v="13.000244499999999"/>
    <n v="167"/>
    <n v="1628"/>
    <x v="92"/>
    <n v="-1.1747489999999985"/>
  </r>
  <r>
    <n v="96"/>
    <d v="2011-04-06T00:00:00"/>
    <x v="1"/>
    <x v="1"/>
    <x v="0"/>
    <x v="3"/>
    <n v="0"/>
    <s v="Рабочий день"/>
    <d v="1900-01-03T00:00:00"/>
    <n v="1"/>
    <s v="Рабочий день"/>
    <x v="1"/>
    <x v="1"/>
    <n v="0.39083299999999999"/>
    <n v="10.369150999999999"/>
    <n v="0.38760800000000001"/>
    <n v="9.5821280000000009"/>
    <n v="0.470833"/>
    <n v="11.770825"/>
    <n v="0.26306299999999999"/>
    <n v="4.40630525"/>
    <n v="413"/>
    <n v="2395"/>
    <x v="93"/>
    <n v="-0.78702299999999781"/>
  </r>
  <r>
    <n v="97"/>
    <d v="2011-04-07T00:00:00"/>
    <x v="1"/>
    <x v="1"/>
    <x v="0"/>
    <x v="3"/>
    <n v="0"/>
    <s v="Рабочий день"/>
    <d v="1900-01-04T00:00:00"/>
    <n v="1"/>
    <s v="Рабочий день"/>
    <x v="1"/>
    <x v="1"/>
    <n v="0.4375"/>
    <n v="12.5625"/>
    <n v="0.43369600000000003"/>
    <n v="12.623936"/>
    <n v="0.60291700000000004"/>
    <n v="15.072925000000001"/>
    <n v="0.16231200000000001"/>
    <n v="2.7187260000000002"/>
    <n v="571"/>
    <n v="2570"/>
    <x v="94"/>
    <n v="6.143600000000049E-2"/>
  </r>
  <r>
    <n v="98"/>
    <d v="2011-04-08T00:00:00"/>
    <x v="1"/>
    <x v="1"/>
    <x v="0"/>
    <x v="3"/>
    <n v="0"/>
    <s v="Рабочий день"/>
    <d v="1900-01-05T00:00:00"/>
    <n v="1"/>
    <s v="Рабочий день"/>
    <x v="0"/>
    <x v="0"/>
    <n v="0.33583299999999999"/>
    <n v="7.7841509999999996"/>
    <n v="0.32447900000000002"/>
    <n v="5.4156140000000015"/>
    <n v="0.83625000000000005"/>
    <n v="41.8125"/>
    <n v="0.226992"/>
    <n v="7.6042319999999997"/>
    <n v="172"/>
    <n v="1299"/>
    <x v="95"/>
    <n v="-2.3685369999999981"/>
  </r>
  <r>
    <n v="99"/>
    <d v="2011-04-09T00:00:00"/>
    <x v="1"/>
    <x v="1"/>
    <x v="0"/>
    <x v="3"/>
    <n v="0"/>
    <s v="Рабочий день"/>
    <d v="1900-01-06T00:00:00"/>
    <n v="0"/>
    <s v="Выходной день"/>
    <x v="0"/>
    <x v="0"/>
    <n v="0.34250000000000003"/>
    <n v="8.0975000000000001"/>
    <n v="0.34152900000000003"/>
    <n v="6.5409140000000008"/>
    <n v="0.87749999999999995"/>
    <n v="43.875"/>
    <n v="0.13308300000000001"/>
    <n v="4.4582804999999999"/>
    <n v="879"/>
    <n v="1576"/>
    <x v="96"/>
    <n v="-1.5565859999999994"/>
  </r>
  <r>
    <n v="100"/>
    <d v="2011-04-10T00:00:00"/>
    <x v="1"/>
    <x v="1"/>
    <x v="0"/>
    <x v="3"/>
    <n v="0"/>
    <s v="Рабочий день"/>
    <d v="1899-12-31T00:00:00"/>
    <n v="0"/>
    <s v="Выходной день"/>
    <x v="0"/>
    <x v="0"/>
    <n v="0.42666700000000002"/>
    <n v="12.053349000000001"/>
    <n v="0.42673699999999998"/>
    <n v="12.164641999999997"/>
    <n v="0.85750000000000004"/>
    <n v="42.875"/>
    <n v="0.14676700000000001"/>
    <n v="4.9166945000000002"/>
    <n v="1188"/>
    <n v="1707"/>
    <x v="97"/>
    <n v="0.11129299999999631"/>
  </r>
  <r>
    <n v="101"/>
    <d v="2011-04-11T00:00:00"/>
    <x v="1"/>
    <x v="1"/>
    <x v="0"/>
    <x v="3"/>
    <n v="0"/>
    <s v="Рабочий день"/>
    <d v="1900-01-01T00:00:00"/>
    <n v="1"/>
    <s v="Рабочий день"/>
    <x v="0"/>
    <x v="0"/>
    <n v="0.59565199999999996"/>
    <n v="19.995643999999999"/>
    <n v="0.56521699999999997"/>
    <n v="21.304321999999999"/>
    <n v="0.71695600000000004"/>
    <n v="35.847799999999999"/>
    <n v="0.32447399999999998"/>
    <n v="10.869878999999999"/>
    <n v="855"/>
    <n v="2493"/>
    <x v="98"/>
    <n v="1.3086780000000005"/>
  </r>
  <r>
    <n v="102"/>
    <d v="2011-04-12T00:00:00"/>
    <x v="1"/>
    <x v="1"/>
    <x v="0"/>
    <x v="3"/>
    <n v="0"/>
    <s v="Рабочий день"/>
    <d v="1900-01-02T00:00:00"/>
    <n v="1"/>
    <s v="Рабочий день"/>
    <x v="0"/>
    <x v="0"/>
    <n v="0.50249999999999995"/>
    <n v="15.617499999999996"/>
    <n v="0.49305399999999999"/>
    <n v="16.541564000000001"/>
    <n v="0.73916700000000002"/>
    <n v="36.958350000000003"/>
    <n v="0.27487899999999998"/>
    <n v="9.2084464999999991"/>
    <n v="257"/>
    <n v="1777"/>
    <x v="99"/>
    <n v="0.92406400000000488"/>
  </r>
  <r>
    <n v="103"/>
    <d v="2011-04-13T00:00:00"/>
    <x v="1"/>
    <x v="1"/>
    <x v="0"/>
    <x v="3"/>
    <n v="0"/>
    <s v="Рабочий день"/>
    <d v="1900-01-03T00:00:00"/>
    <n v="1"/>
    <s v="Рабочий день"/>
    <x v="0"/>
    <x v="0"/>
    <n v="0.41249999999999998"/>
    <n v="11.387499999999999"/>
    <n v="0.41728300000000002"/>
    <n v="11.540678"/>
    <n v="0.81916699999999998"/>
    <n v="40.958349999999996"/>
    <n v="0.25061699999999998"/>
    <n v="8.3956694999999986"/>
    <n v="209"/>
    <n v="1953"/>
    <x v="100"/>
    <n v="0.15317800000000048"/>
  </r>
  <r>
    <n v="104"/>
    <d v="2011-04-14T00:00:00"/>
    <x v="1"/>
    <x v="1"/>
    <x v="0"/>
    <x v="3"/>
    <n v="0"/>
    <s v="Рабочий день"/>
    <d v="1900-01-04T00:00:00"/>
    <n v="1"/>
    <s v="Рабочий день"/>
    <x v="1"/>
    <x v="1"/>
    <n v="0.46750000000000003"/>
    <n v="13.9725"/>
    <n v="0.46274199999999999"/>
    <n v="14.540972"/>
    <n v="0.54041700000000004"/>
    <n v="13.510425000000001"/>
    <n v="0.11070000000000001"/>
    <n v="1.854225"/>
    <n v="529"/>
    <n v="2738"/>
    <x v="101"/>
    <n v="0.56847199999999987"/>
  </r>
  <r>
    <n v="105"/>
    <d v="2011-04-15T00:00:00"/>
    <x v="1"/>
    <x v="1"/>
    <x v="0"/>
    <x v="3"/>
    <n v="1"/>
    <s v="Праздничный день"/>
    <d v="1900-01-05T00:00:00"/>
    <n v="0"/>
    <s v="Выходной день"/>
    <x v="1"/>
    <x v="1"/>
    <n v="0.44666699999999998"/>
    <n v="12.993348999999998"/>
    <n v="0.441913"/>
    <n v="13.166257999999999"/>
    <n v="0.67125000000000001"/>
    <n v="16.78125"/>
    <n v="0.22637499999999999"/>
    <n v="3.7917812499999997"/>
    <n v="642"/>
    <n v="2484"/>
    <x v="102"/>
    <n v="0.17290900000000065"/>
  </r>
  <r>
    <n v="106"/>
    <d v="2011-04-16T00:00:00"/>
    <x v="1"/>
    <x v="1"/>
    <x v="0"/>
    <x v="3"/>
    <n v="0"/>
    <s v="Рабочий день"/>
    <d v="1900-01-06T00:00:00"/>
    <n v="0"/>
    <s v="Выходной день"/>
    <x v="2"/>
    <x v="2"/>
    <n v="0.43083300000000002"/>
    <n v="12.249151000000001"/>
    <n v="0.42549199999999998"/>
    <n v="12.082471999999999"/>
    <n v="0.88833300000000004"/>
    <n v="66.624975000000006"/>
    <n v="0.340808"/>
    <n v="17.125602000000001"/>
    <n v="121"/>
    <n v="674"/>
    <x v="103"/>
    <n v="-0.16667900000000202"/>
  </r>
  <r>
    <n v="107"/>
    <d v="2011-04-17T00:00:00"/>
    <x v="1"/>
    <x v="1"/>
    <x v="0"/>
    <x v="3"/>
    <n v="0"/>
    <s v="Рабочий день"/>
    <d v="1899-12-31T00:00:00"/>
    <n v="0"/>
    <s v="Выходной день"/>
    <x v="1"/>
    <x v="1"/>
    <n v="0.45666699999999999"/>
    <n v="13.463349000000001"/>
    <n v="0.44569599999999998"/>
    <n v="13.415935999999999"/>
    <n v="0.47958299999999998"/>
    <n v="11.989575"/>
    <n v="0.30349599999999999"/>
    <n v="5.083558"/>
    <n v="1558"/>
    <n v="2186"/>
    <x v="104"/>
    <n v="-4.741300000000237E-2"/>
  </r>
  <r>
    <n v="108"/>
    <d v="2011-04-18T00:00:00"/>
    <x v="1"/>
    <x v="1"/>
    <x v="0"/>
    <x v="3"/>
    <n v="0"/>
    <s v="Рабочий день"/>
    <d v="1900-01-01T00:00:00"/>
    <n v="1"/>
    <s v="Рабочий день"/>
    <x v="1"/>
    <x v="1"/>
    <n v="0.51249999999999996"/>
    <n v="16.087499999999999"/>
    <n v="0.50314599999999998"/>
    <n v="17.207636000000001"/>
    <n v="0.54249999999999998"/>
    <n v="13.5625"/>
    <n v="0.16356699999999999"/>
    <n v="2.7397472499999997"/>
    <n v="669"/>
    <n v="2760"/>
    <x v="105"/>
    <n v="1.1201360000000022"/>
  </r>
  <r>
    <n v="109"/>
    <d v="2011-04-19T00:00:00"/>
    <x v="1"/>
    <x v="1"/>
    <x v="0"/>
    <x v="3"/>
    <n v="0"/>
    <s v="Рабочий день"/>
    <d v="1900-01-02T00:00:00"/>
    <n v="1"/>
    <s v="Рабочий день"/>
    <x v="0"/>
    <x v="0"/>
    <n v="0.50583299999999998"/>
    <n v="15.774151"/>
    <n v="0.48925800000000003"/>
    <n v="16.291028000000004"/>
    <n v="0.66583300000000001"/>
    <n v="33.291649999999997"/>
    <n v="0.157971"/>
    <n v="5.2920284999999998"/>
    <n v="409"/>
    <n v="2795"/>
    <x v="106"/>
    <n v="0.51687700000000447"/>
  </r>
  <r>
    <n v="110"/>
    <d v="2011-04-20T00:00:00"/>
    <x v="1"/>
    <x v="1"/>
    <x v="0"/>
    <x v="3"/>
    <n v="0"/>
    <s v="Рабочий день"/>
    <d v="1900-01-03T00:00:00"/>
    <n v="1"/>
    <s v="Рабочий день"/>
    <x v="1"/>
    <x v="1"/>
    <n v="0.59499999999999997"/>
    <n v="19.965"/>
    <n v="0.564392"/>
    <n v="21.249872000000003"/>
    <n v="0.61416700000000002"/>
    <n v="15.354175"/>
    <n v="0.241925"/>
    <n v="4.0522437499999997"/>
    <n v="613"/>
    <n v="3331"/>
    <x v="107"/>
    <n v="1.2848720000000036"/>
  </r>
  <r>
    <n v="111"/>
    <d v="2011-04-21T00:00:00"/>
    <x v="1"/>
    <x v="1"/>
    <x v="0"/>
    <x v="3"/>
    <n v="0"/>
    <s v="Рабочий день"/>
    <d v="1900-01-04T00:00:00"/>
    <n v="1"/>
    <s v="Рабочий день"/>
    <x v="1"/>
    <x v="1"/>
    <n v="0.45916699999999999"/>
    <n v="13.580849000000001"/>
    <n v="0.45389200000000002"/>
    <n v="13.956872000000001"/>
    <n v="0.40708299999999997"/>
    <n v="10.177074999999999"/>
    <n v="0.32525799999999999"/>
    <n v="5.4480715000000002"/>
    <n v="745"/>
    <n v="3444"/>
    <x v="108"/>
    <n v="0.376023"/>
  </r>
  <r>
    <n v="112"/>
    <d v="2011-04-22T00:00:00"/>
    <x v="1"/>
    <x v="1"/>
    <x v="0"/>
    <x v="3"/>
    <n v="0"/>
    <s v="Рабочий день"/>
    <d v="1900-01-05T00:00:00"/>
    <n v="1"/>
    <s v="Рабочий день"/>
    <x v="0"/>
    <x v="0"/>
    <n v="0.33666699999999999"/>
    <n v="7.8233490000000003"/>
    <n v="0.32195400000000002"/>
    <n v="5.2489640000000009"/>
    <n v="0.72958299999999998"/>
    <n v="36.479149999999997"/>
    <n v="0.21952099999999999"/>
    <n v="7.3539534999999994"/>
    <n v="177"/>
    <n v="1506"/>
    <x v="109"/>
    <n v="-2.5743849999999995"/>
  </r>
  <r>
    <n v="113"/>
    <d v="2011-04-23T00:00:00"/>
    <x v="1"/>
    <x v="1"/>
    <x v="0"/>
    <x v="3"/>
    <n v="0"/>
    <s v="Рабочий день"/>
    <d v="1900-01-06T00:00:00"/>
    <n v="0"/>
    <s v="Выходной день"/>
    <x v="0"/>
    <x v="0"/>
    <n v="0.46"/>
    <n v="13.620000000000001"/>
    <n v="0.45012099999999999"/>
    <n v="13.707985999999998"/>
    <n v="0.88791699999999996"/>
    <n v="44.395849999999996"/>
    <n v="0.23072500000000001"/>
    <n v="7.7292875000000008"/>
    <n v="1462"/>
    <n v="2574"/>
    <x v="110"/>
    <n v="8.7985999999997233E-2"/>
  </r>
  <r>
    <n v="114"/>
    <d v="2011-04-24T00:00:00"/>
    <x v="1"/>
    <x v="1"/>
    <x v="0"/>
    <x v="3"/>
    <n v="0"/>
    <s v="Рабочий день"/>
    <d v="1899-12-31T00:00:00"/>
    <n v="0"/>
    <s v="Выходной день"/>
    <x v="0"/>
    <x v="0"/>
    <n v="0.58166700000000005"/>
    <n v="19.338349000000001"/>
    <n v="0.551763"/>
    <n v="20.416358000000002"/>
    <n v="0.81083300000000003"/>
    <n v="40.541650000000004"/>
    <n v="0.19217500000000001"/>
    <n v="6.4378625000000005"/>
    <n v="1710"/>
    <n v="2481"/>
    <x v="111"/>
    <n v="1.0780090000000015"/>
  </r>
  <r>
    <n v="115"/>
    <d v="2011-04-25T00:00:00"/>
    <x v="1"/>
    <x v="1"/>
    <x v="0"/>
    <x v="3"/>
    <n v="0"/>
    <s v="Рабочий день"/>
    <d v="1900-01-01T00:00:00"/>
    <n v="1"/>
    <s v="Рабочий день"/>
    <x v="1"/>
    <x v="1"/>
    <n v="0.60666699999999996"/>
    <n v="20.513348999999998"/>
    <n v="0.57450000000000001"/>
    <n v="21.917000000000002"/>
    <n v="0.776667"/>
    <n v="19.416675000000001"/>
    <n v="0.185333"/>
    <n v="3.1043277499999999"/>
    <n v="773"/>
    <n v="3300"/>
    <x v="112"/>
    <n v="1.4036510000000035"/>
  </r>
  <r>
    <n v="116"/>
    <d v="2011-04-26T00:00:00"/>
    <x v="1"/>
    <x v="1"/>
    <x v="0"/>
    <x v="3"/>
    <n v="0"/>
    <s v="Рабочий день"/>
    <d v="1900-01-02T00:00:00"/>
    <n v="1"/>
    <s v="Рабочий день"/>
    <x v="1"/>
    <x v="1"/>
    <n v="0.63166699999999998"/>
    <n v="21.688348999999999"/>
    <n v="0.59408300000000003"/>
    <n v="23.209478000000004"/>
    <n v="0.72916700000000001"/>
    <n v="18.229175000000001"/>
    <n v="0.32650000000000001"/>
    <n v="5.4688750000000006"/>
    <n v="678"/>
    <n v="3722"/>
    <x v="113"/>
    <n v="1.5211290000000055"/>
  </r>
  <r>
    <n v="117"/>
    <d v="2011-04-27T00:00:00"/>
    <x v="1"/>
    <x v="1"/>
    <x v="0"/>
    <x v="3"/>
    <n v="0"/>
    <s v="Рабочий день"/>
    <d v="1900-01-03T00:00:00"/>
    <n v="1"/>
    <s v="Рабочий день"/>
    <x v="0"/>
    <x v="0"/>
    <n v="0.62"/>
    <n v="21.14"/>
    <n v="0.57514200000000004"/>
    <n v="21.959372000000002"/>
    <n v="0.83541699999999997"/>
    <n v="41.770849999999996"/>
    <n v="0.31219999999999998"/>
    <n v="10.458699999999999"/>
    <n v="547"/>
    <n v="3325"/>
    <x v="114"/>
    <n v="0.81937200000000132"/>
  </r>
  <r>
    <n v="118"/>
    <d v="2011-04-28T00:00:00"/>
    <x v="1"/>
    <x v="1"/>
    <x v="0"/>
    <x v="3"/>
    <n v="0"/>
    <s v="Рабочий день"/>
    <d v="1900-01-04T00:00:00"/>
    <n v="1"/>
    <s v="Рабочий день"/>
    <x v="0"/>
    <x v="0"/>
    <n v="0.61750000000000005"/>
    <n v="21.022500000000001"/>
    <n v="0.57892900000000003"/>
    <n v="22.209313999999999"/>
    <n v="0.70083300000000004"/>
    <n v="35.041650000000004"/>
    <n v="0.32090800000000003"/>
    <n v="10.750418000000002"/>
    <n v="569"/>
    <n v="3489"/>
    <x v="115"/>
    <n v="1.1868139999999983"/>
  </r>
  <r>
    <n v="119"/>
    <d v="2011-04-29T00:00:00"/>
    <x v="1"/>
    <x v="1"/>
    <x v="0"/>
    <x v="3"/>
    <n v="0"/>
    <s v="Рабочий день"/>
    <d v="1900-01-05T00:00:00"/>
    <n v="1"/>
    <s v="Рабочий день"/>
    <x v="1"/>
    <x v="1"/>
    <n v="0.51"/>
    <n v="15.969999999999999"/>
    <n v="0.49746299999999999"/>
    <n v="16.832557999999999"/>
    <n v="0.45708300000000002"/>
    <n v="11.427075"/>
    <n v="0.240063"/>
    <n v="4.0210552499999999"/>
    <n v="878"/>
    <n v="3717"/>
    <x v="116"/>
    <n v="0.86255799999999994"/>
  </r>
  <r>
    <n v="120"/>
    <d v="2011-04-30T00:00:00"/>
    <x v="1"/>
    <x v="1"/>
    <x v="0"/>
    <x v="3"/>
    <n v="0"/>
    <s v="Рабочий день"/>
    <d v="1900-01-06T00:00:00"/>
    <n v="0"/>
    <s v="Выходной день"/>
    <x v="1"/>
    <x v="1"/>
    <n v="0.47249999999999998"/>
    <n v="14.2075"/>
    <n v="0.46402100000000002"/>
    <n v="14.625386000000002"/>
    <n v="0.50333300000000003"/>
    <n v="12.583325"/>
    <n v="0.23507500000000001"/>
    <n v="3.9375062500000002"/>
    <n v="1965"/>
    <n v="3347"/>
    <x v="117"/>
    <n v="0.41788600000000287"/>
  </r>
  <r>
    <n v="121"/>
    <d v="2011-05-01T00:00:00"/>
    <x v="1"/>
    <x v="1"/>
    <x v="0"/>
    <x v="4"/>
    <n v="0"/>
    <s v="Рабочий день"/>
    <d v="1899-12-31T00:00:00"/>
    <n v="0"/>
    <s v="Выходной день"/>
    <x v="0"/>
    <x v="0"/>
    <n v="0.45166699999999999"/>
    <n v="13.228348999999998"/>
    <n v="0.44820399999999999"/>
    <n v="13.581464"/>
    <n v="0.76208299999999995"/>
    <n v="38.104149999999997"/>
    <n v="0.106354"/>
    <n v="3.562859"/>
    <n v="1138"/>
    <n v="2213"/>
    <x v="118"/>
    <n v="0.35311500000000251"/>
  </r>
  <r>
    <n v="122"/>
    <d v="2011-05-02T00:00:00"/>
    <x v="1"/>
    <x v="1"/>
    <x v="0"/>
    <x v="4"/>
    <n v="0"/>
    <s v="Рабочий день"/>
    <d v="1900-01-01T00:00:00"/>
    <n v="1"/>
    <s v="Рабочий день"/>
    <x v="0"/>
    <x v="0"/>
    <n v="0.54916699999999996"/>
    <n v="17.810848999999997"/>
    <n v="0.532833"/>
    <n v="19.166978"/>
    <n v="0.73"/>
    <n v="36.5"/>
    <n v="0.18345400000000001"/>
    <n v="6.1457090000000001"/>
    <n v="847"/>
    <n v="3554"/>
    <x v="119"/>
    <n v="1.3561290000000028"/>
  </r>
  <r>
    <n v="123"/>
    <d v="2011-05-03T00:00:00"/>
    <x v="1"/>
    <x v="1"/>
    <x v="0"/>
    <x v="4"/>
    <n v="0"/>
    <s v="Рабочий день"/>
    <d v="1900-01-02T00:00:00"/>
    <n v="1"/>
    <s v="Рабочий день"/>
    <x v="0"/>
    <x v="0"/>
    <n v="0.61666699999999997"/>
    <n v="20.983348999999997"/>
    <n v="0.58207900000000001"/>
    <n v="22.417214000000001"/>
    <n v="0.69708300000000001"/>
    <n v="34.854149999999997"/>
    <n v="0.342667"/>
    <n v="11.4793445"/>
    <n v="603"/>
    <n v="3848"/>
    <x v="120"/>
    <n v="1.4338650000000044"/>
  </r>
  <r>
    <n v="124"/>
    <d v="2011-05-04T00:00:00"/>
    <x v="1"/>
    <x v="1"/>
    <x v="0"/>
    <x v="4"/>
    <n v="0"/>
    <s v="Рабочий день"/>
    <d v="1900-01-03T00:00:00"/>
    <n v="1"/>
    <s v="Рабочий день"/>
    <x v="0"/>
    <x v="0"/>
    <n v="0.41416700000000001"/>
    <n v="11.465848999999999"/>
    <n v="0.40465000000000001"/>
    <n v="10.706900000000001"/>
    <n v="0.73708300000000004"/>
    <n v="36.854150000000004"/>
    <n v="0.32899600000000001"/>
    <n v="11.021366"/>
    <n v="255"/>
    <n v="2378"/>
    <x v="121"/>
    <n v="-0.75894899999999765"/>
  </r>
  <r>
    <n v="125"/>
    <d v="2011-05-05T00:00:00"/>
    <x v="1"/>
    <x v="1"/>
    <x v="0"/>
    <x v="4"/>
    <n v="0"/>
    <s v="Рабочий день"/>
    <d v="1900-01-04T00:00:00"/>
    <n v="1"/>
    <s v="Рабочий день"/>
    <x v="1"/>
    <x v="1"/>
    <n v="0.45916699999999999"/>
    <n v="13.580849000000001"/>
    <n v="0.441917"/>
    <n v="13.166522000000001"/>
    <n v="0.44416699999999998"/>
    <n v="11.104175"/>
    <n v="0.29539199999999999"/>
    <n v="4.9478159999999995"/>
    <n v="614"/>
    <n v="3819"/>
    <x v="122"/>
    <n v="-0.41432700000000011"/>
  </r>
  <r>
    <n v="126"/>
    <d v="2011-05-06T00:00:00"/>
    <x v="1"/>
    <x v="1"/>
    <x v="0"/>
    <x v="4"/>
    <n v="0"/>
    <s v="Рабочий день"/>
    <d v="1900-01-05T00:00:00"/>
    <n v="1"/>
    <s v="Рабочий день"/>
    <x v="1"/>
    <x v="1"/>
    <n v="0.47916700000000001"/>
    <n v="14.520849000000002"/>
    <n v="0.47411700000000001"/>
    <n v="15.291722"/>
    <n v="0.59"/>
    <n v="14.75"/>
    <n v="0.228246"/>
    <n v="3.8231204999999999"/>
    <n v="894"/>
    <n v="3714"/>
    <x v="123"/>
    <n v="0.77087299999999814"/>
  </r>
  <r>
    <n v="127"/>
    <d v="2011-05-07T00:00:00"/>
    <x v="1"/>
    <x v="1"/>
    <x v="0"/>
    <x v="4"/>
    <n v="0"/>
    <s v="Рабочий день"/>
    <d v="1900-01-06T00:00:00"/>
    <n v="0"/>
    <s v="Выходной день"/>
    <x v="1"/>
    <x v="1"/>
    <n v="0.52"/>
    <n v="16.440000000000001"/>
    <n v="0.51262099999999999"/>
    <n v="17.832985999999998"/>
    <n v="0.54125000000000001"/>
    <n v="13.53125"/>
    <n v="0.16045000000000001"/>
    <n v="2.6875375000000004"/>
    <n v="1612"/>
    <n v="3102"/>
    <x v="124"/>
    <n v="1.3929859999999969"/>
  </r>
  <r>
    <n v="128"/>
    <d v="2011-05-08T00:00:00"/>
    <x v="1"/>
    <x v="1"/>
    <x v="0"/>
    <x v="4"/>
    <n v="0"/>
    <s v="Рабочий день"/>
    <d v="1899-12-31T00:00:00"/>
    <n v="0"/>
    <s v="Выходной день"/>
    <x v="1"/>
    <x v="1"/>
    <n v="0.52833300000000005"/>
    <n v="16.831651000000001"/>
    <n v="0.51893299999999998"/>
    <n v="18.249578"/>
    <n v="0.63166699999999998"/>
    <n v="15.791675"/>
    <n v="7.4637499999999996E-2"/>
    <n v="1.2501781249999999"/>
    <n v="1401"/>
    <n v="2932"/>
    <x v="125"/>
    <n v="1.4179269999999988"/>
  </r>
  <r>
    <n v="129"/>
    <d v="2011-05-09T00:00:00"/>
    <x v="1"/>
    <x v="1"/>
    <x v="0"/>
    <x v="4"/>
    <n v="0"/>
    <s v="Рабочий день"/>
    <d v="1900-01-01T00:00:00"/>
    <n v="1"/>
    <s v="Рабочий день"/>
    <x v="1"/>
    <x v="1"/>
    <n v="0.53249999999999997"/>
    <n v="17.0275"/>
    <n v="0.52524599999999999"/>
    <n v="18.666235999999998"/>
    <n v="0.58875"/>
    <n v="14.71875"/>
    <n v="0.17599999999999999"/>
    <n v="2.948"/>
    <n v="664"/>
    <n v="3698"/>
    <x v="126"/>
    <n v="1.638735999999998"/>
  </r>
  <r>
    <n v="130"/>
    <d v="2011-05-10T00:00:00"/>
    <x v="1"/>
    <x v="1"/>
    <x v="0"/>
    <x v="4"/>
    <n v="0"/>
    <s v="Рабочий день"/>
    <d v="1900-01-02T00:00:00"/>
    <n v="1"/>
    <s v="Рабочий день"/>
    <x v="1"/>
    <x v="1"/>
    <n v="0.53249999999999997"/>
    <n v="17.0275"/>
    <n v="0.52272099999999999"/>
    <n v="18.499586000000001"/>
    <n v="0.48916700000000002"/>
    <n v="12.229175"/>
    <n v="0.115671"/>
    <n v="1.9374892499999998"/>
    <n v="694"/>
    <n v="4109"/>
    <x v="127"/>
    <n v="1.4720860000000009"/>
  </r>
  <r>
    <n v="131"/>
    <d v="2011-05-11T00:00:00"/>
    <x v="1"/>
    <x v="1"/>
    <x v="0"/>
    <x v="4"/>
    <n v="0"/>
    <s v="Рабочий день"/>
    <d v="1900-01-03T00:00:00"/>
    <n v="1"/>
    <s v="Рабочий день"/>
    <x v="1"/>
    <x v="1"/>
    <n v="0.54249999999999998"/>
    <n v="17.497499999999999"/>
    <n v="0.52839999999999998"/>
    <n v="18.874400000000001"/>
    <n v="0.63291699999999995"/>
    <n v="15.822924999999998"/>
    <n v="0.120642"/>
    <n v="2.0207535000000001"/>
    <n v="550"/>
    <n v="3632"/>
    <x v="128"/>
    <n v="1.3769000000000027"/>
  </r>
  <r>
    <n v="132"/>
    <d v="2011-05-12T00:00:00"/>
    <x v="1"/>
    <x v="1"/>
    <x v="0"/>
    <x v="4"/>
    <n v="0"/>
    <s v="Рабочий день"/>
    <d v="1900-01-04T00:00:00"/>
    <n v="1"/>
    <s v="Рабочий день"/>
    <x v="1"/>
    <x v="1"/>
    <n v="0.53500000000000003"/>
    <n v="17.145000000000003"/>
    <n v="0.52336300000000002"/>
    <n v="18.541958000000001"/>
    <n v="0.74750000000000005"/>
    <n v="18.6875"/>
    <n v="0.189667"/>
    <n v="3.1769222500000001"/>
    <n v="695"/>
    <n v="4169"/>
    <x v="129"/>
    <n v="1.3969579999999979"/>
  </r>
  <r>
    <n v="133"/>
    <d v="2011-05-13T00:00:00"/>
    <x v="1"/>
    <x v="1"/>
    <x v="0"/>
    <x v="4"/>
    <n v="0"/>
    <s v="Рабочий день"/>
    <d v="1900-01-05T00:00:00"/>
    <n v="1"/>
    <s v="Рабочий день"/>
    <x v="0"/>
    <x v="0"/>
    <n v="0.51249999999999996"/>
    <n v="16.087499999999999"/>
    <n v="0.49430000000000002"/>
    <n v="16.623800000000003"/>
    <n v="0.86333300000000002"/>
    <n v="43.166650000000004"/>
    <n v="0.179725"/>
    <n v="6.0207875"/>
    <n v="692"/>
    <n v="3413"/>
    <x v="130"/>
    <n v="0.53630000000000422"/>
  </r>
  <r>
    <n v="134"/>
    <d v="2011-05-14T00:00:00"/>
    <x v="1"/>
    <x v="1"/>
    <x v="0"/>
    <x v="4"/>
    <n v="0"/>
    <s v="Рабочий день"/>
    <d v="1900-01-06T00:00:00"/>
    <n v="0"/>
    <s v="Выходной день"/>
    <x v="0"/>
    <x v="0"/>
    <n v="0.52083299999999999"/>
    <n v="16.479150999999998"/>
    <n v="0.50062899999999999"/>
    <n v="17.041513999999999"/>
    <n v="0.92249999999999999"/>
    <n v="46.125"/>
    <n v="0.13494999999999999"/>
    <n v="4.5208249999999994"/>
    <n v="902"/>
    <n v="2507"/>
    <x v="131"/>
    <n v="0.56236300000000128"/>
  </r>
  <r>
    <n v="135"/>
    <d v="2011-05-15T00:00:00"/>
    <x v="1"/>
    <x v="1"/>
    <x v="0"/>
    <x v="4"/>
    <n v="0"/>
    <s v="Рабочий день"/>
    <d v="1899-12-31T00:00:00"/>
    <n v="0"/>
    <s v="Выходной день"/>
    <x v="0"/>
    <x v="0"/>
    <n v="0.5625"/>
    <n v="18.4375"/>
    <n v="0.53600000000000003"/>
    <n v="19.376000000000005"/>
    <n v="0.86708300000000005"/>
    <n v="43.354150000000004"/>
    <n v="0.152979"/>
    <n v="5.1247965000000004"/>
    <n v="1582"/>
    <n v="2971"/>
    <x v="132"/>
    <n v="0.93850000000000477"/>
  </r>
  <r>
    <n v="136"/>
    <d v="2011-05-16T00:00:00"/>
    <x v="1"/>
    <x v="1"/>
    <x v="0"/>
    <x v="4"/>
    <n v="0"/>
    <s v="Рабочий день"/>
    <d v="1900-01-01T00:00:00"/>
    <n v="1"/>
    <s v="Рабочий день"/>
    <x v="1"/>
    <x v="1"/>
    <n v="0.57750000000000001"/>
    <n v="19.142500000000002"/>
    <n v="0.550512"/>
    <n v="20.333792000000003"/>
    <n v="0.78791699999999998"/>
    <n v="19.697924999999998"/>
    <n v="0.12687100000000001"/>
    <n v="2.1250892500000003"/>
    <n v="773"/>
    <n v="3185"/>
    <x v="133"/>
    <n v="1.1912920000000007"/>
  </r>
  <r>
    <n v="137"/>
    <d v="2011-05-17T00:00:00"/>
    <x v="1"/>
    <x v="1"/>
    <x v="0"/>
    <x v="4"/>
    <n v="0"/>
    <s v="Рабочий день"/>
    <d v="1900-01-02T00:00:00"/>
    <n v="1"/>
    <s v="Рабочий день"/>
    <x v="0"/>
    <x v="0"/>
    <n v="0.56166700000000003"/>
    <n v="18.398349"/>
    <n v="0.53852900000000004"/>
    <n v="19.542914000000003"/>
    <n v="0.83791700000000002"/>
    <n v="41.895850000000003"/>
    <n v="0.27735399999999999"/>
    <n v="9.2913589999999999"/>
    <n v="678"/>
    <n v="3445"/>
    <x v="134"/>
    <n v="1.1445650000000036"/>
  </r>
  <r>
    <n v="138"/>
    <d v="2011-05-18T00:00:00"/>
    <x v="1"/>
    <x v="1"/>
    <x v="0"/>
    <x v="4"/>
    <n v="0"/>
    <s v="Рабочий день"/>
    <d v="1900-01-03T00:00:00"/>
    <n v="1"/>
    <s v="Рабочий день"/>
    <x v="0"/>
    <x v="0"/>
    <n v="0.55000000000000004"/>
    <n v="17.850000000000001"/>
    <n v="0.52715800000000002"/>
    <n v="18.792428000000001"/>
    <n v="0.87"/>
    <n v="43.5"/>
    <n v="0.201492"/>
    <n v="6.7499820000000001"/>
    <n v="536"/>
    <n v="3319"/>
    <x v="135"/>
    <n v="0.9424279999999996"/>
  </r>
  <r>
    <n v="139"/>
    <d v="2011-05-19T00:00:00"/>
    <x v="1"/>
    <x v="1"/>
    <x v="0"/>
    <x v="4"/>
    <n v="0"/>
    <s v="Рабочий день"/>
    <d v="1900-01-04T00:00:00"/>
    <n v="1"/>
    <s v="Рабочий день"/>
    <x v="0"/>
    <x v="0"/>
    <n v="0.530833"/>
    <n v="16.949151000000001"/>
    <n v="0.51074200000000003"/>
    <n v="17.708972000000003"/>
    <n v="0.82958299999999996"/>
    <n v="41.479149999999997"/>
    <n v="0.108213"/>
    <n v="3.6251355000000003"/>
    <n v="735"/>
    <n v="3840"/>
    <x v="136"/>
    <n v="0.7598210000000023"/>
  </r>
  <r>
    <n v="140"/>
    <d v="2011-05-20T00:00:00"/>
    <x v="1"/>
    <x v="1"/>
    <x v="0"/>
    <x v="4"/>
    <n v="0"/>
    <s v="Рабочий день"/>
    <d v="1900-01-05T00:00:00"/>
    <n v="1"/>
    <s v="Рабочий день"/>
    <x v="1"/>
    <x v="1"/>
    <n v="0.53666700000000001"/>
    <n v="17.223348999999999"/>
    <n v="0.52904200000000001"/>
    <n v="18.916772000000002"/>
    <n v="0.71958299999999997"/>
    <n v="17.989574999999999"/>
    <n v="0.12501300000000001"/>
    <n v="2.09396775"/>
    <n v="909"/>
    <n v="4008"/>
    <x v="137"/>
    <n v="1.6934230000000028"/>
  </r>
  <r>
    <n v="141"/>
    <d v="2011-05-21T00:00:00"/>
    <x v="1"/>
    <x v="1"/>
    <x v="0"/>
    <x v="4"/>
    <n v="0"/>
    <s v="Рабочий день"/>
    <d v="1900-01-06T00:00:00"/>
    <n v="0"/>
    <s v="Выходной день"/>
    <x v="1"/>
    <x v="1"/>
    <n v="0.60250000000000004"/>
    <n v="20.317500000000003"/>
    <n v="0.57197500000000001"/>
    <n v="21.750349999999997"/>
    <n v="0.62666699999999997"/>
    <n v="15.666675"/>
    <n v="0.12064999999999999"/>
    <n v="2.0208874999999997"/>
    <n v="2258"/>
    <n v="3547"/>
    <x v="138"/>
    <n v="1.4328499999999948"/>
  </r>
  <r>
    <n v="142"/>
    <d v="2011-05-22T00:00:00"/>
    <x v="1"/>
    <x v="1"/>
    <x v="0"/>
    <x v="4"/>
    <n v="0"/>
    <s v="Рабочий день"/>
    <d v="1899-12-31T00:00:00"/>
    <n v="0"/>
    <s v="Выходной день"/>
    <x v="1"/>
    <x v="1"/>
    <n v="0.60416700000000001"/>
    <n v="20.395849000000002"/>
    <n v="0.57450000000000001"/>
    <n v="21.917000000000002"/>
    <n v="0.749583"/>
    <n v="18.739574999999999"/>
    <n v="0.148008"/>
    <n v="2.4791340000000002"/>
    <n v="1576"/>
    <n v="3084"/>
    <x v="139"/>
    <n v="1.5211509999999997"/>
  </r>
  <r>
    <n v="143"/>
    <d v="2011-05-23T00:00:00"/>
    <x v="1"/>
    <x v="1"/>
    <x v="0"/>
    <x v="4"/>
    <n v="0"/>
    <s v="Рабочий день"/>
    <d v="1900-01-01T00:00:00"/>
    <n v="1"/>
    <s v="Рабочий день"/>
    <x v="0"/>
    <x v="0"/>
    <n v="0.63166699999999998"/>
    <n v="21.688348999999999"/>
    <n v="0.59029600000000004"/>
    <n v="22.959536"/>
    <n v="0.81"/>
    <n v="40.5"/>
    <n v="0.23384199999999999"/>
    <n v="7.8337069999999995"/>
    <n v="836"/>
    <n v="3438"/>
    <x v="140"/>
    <n v="1.2711870000000012"/>
  </r>
  <r>
    <n v="144"/>
    <d v="2011-05-24T00:00:00"/>
    <x v="1"/>
    <x v="1"/>
    <x v="0"/>
    <x v="4"/>
    <n v="0"/>
    <s v="Рабочий день"/>
    <d v="1900-01-02T00:00:00"/>
    <n v="1"/>
    <s v="Рабочий день"/>
    <x v="0"/>
    <x v="0"/>
    <n v="0.66"/>
    <n v="23.020000000000003"/>
    <n v="0.60481300000000005"/>
    <n v="23.917658000000003"/>
    <n v="0.74083299999999996"/>
    <n v="37.041649999999997"/>
    <n v="0.207092"/>
    <n v="6.9375819999999999"/>
    <n v="659"/>
    <n v="3833"/>
    <x v="141"/>
    <n v="0.89765799999999984"/>
  </r>
  <r>
    <n v="145"/>
    <d v="2011-05-25T00:00:00"/>
    <x v="1"/>
    <x v="1"/>
    <x v="0"/>
    <x v="4"/>
    <n v="0"/>
    <s v="Рабочий день"/>
    <d v="1900-01-03T00:00:00"/>
    <n v="1"/>
    <s v="Рабочий день"/>
    <x v="1"/>
    <x v="1"/>
    <n v="0.660833"/>
    <n v="23.059151"/>
    <n v="0.61554200000000003"/>
    <n v="24.625772000000005"/>
    <n v="0.69625000000000004"/>
    <n v="17.40625"/>
    <n v="0.15423300000000001"/>
    <n v="2.5834027500000003"/>
    <n v="740"/>
    <n v="4238"/>
    <x v="142"/>
    <n v="1.5666210000000049"/>
  </r>
  <r>
    <n v="146"/>
    <d v="2011-05-26T00:00:00"/>
    <x v="1"/>
    <x v="1"/>
    <x v="0"/>
    <x v="4"/>
    <n v="0"/>
    <s v="Рабочий день"/>
    <d v="1900-01-04T00:00:00"/>
    <n v="1"/>
    <s v="Рабочий день"/>
    <x v="1"/>
    <x v="1"/>
    <n v="0.70833299999999999"/>
    <n v="25.291651000000002"/>
    <n v="0.65468800000000005"/>
    <n v="27.209408000000003"/>
    <n v="0.67749999999999999"/>
    <n v="16.9375"/>
    <n v="0.19964199999999999"/>
    <n v="3.3440034999999999"/>
    <n v="758"/>
    <n v="3919"/>
    <x v="143"/>
    <n v="1.9177570000000017"/>
  </r>
  <r>
    <n v="147"/>
    <d v="2011-05-27T00:00:00"/>
    <x v="1"/>
    <x v="1"/>
    <x v="0"/>
    <x v="4"/>
    <n v="0"/>
    <s v="Рабочий день"/>
    <d v="1900-01-05T00:00:00"/>
    <n v="1"/>
    <s v="Рабочий день"/>
    <x v="1"/>
    <x v="1"/>
    <n v="0.68166700000000002"/>
    <n v="24.038349000000004"/>
    <n v="0.63700800000000002"/>
    <n v="26.042528000000004"/>
    <n v="0.65375000000000005"/>
    <n v="16.34375"/>
    <n v="0.240679"/>
    <n v="4.0313732499999997"/>
    <n v="871"/>
    <n v="3808"/>
    <x v="144"/>
    <n v="2.0041790000000006"/>
  </r>
  <r>
    <n v="148"/>
    <d v="2011-05-28T00:00:00"/>
    <x v="1"/>
    <x v="1"/>
    <x v="0"/>
    <x v="4"/>
    <n v="0"/>
    <s v="Рабочий день"/>
    <d v="1900-01-06T00:00:00"/>
    <n v="0"/>
    <s v="Выходной день"/>
    <x v="1"/>
    <x v="1"/>
    <n v="0.655833"/>
    <n v="22.824151000000001"/>
    <n v="0.61237900000000001"/>
    <n v="24.417014000000002"/>
    <n v="0.72958299999999998"/>
    <n v="18.239574999999999"/>
    <n v="0.23009199999999999"/>
    <n v="3.8540410000000001"/>
    <n v="2001"/>
    <n v="2757"/>
    <x v="145"/>
    <n v="1.5928630000000013"/>
  </r>
  <r>
    <n v="149"/>
    <d v="2011-05-29T00:00:00"/>
    <x v="1"/>
    <x v="1"/>
    <x v="0"/>
    <x v="4"/>
    <n v="0"/>
    <s v="Рабочий день"/>
    <d v="1899-12-31T00:00:00"/>
    <n v="0"/>
    <s v="Выходной день"/>
    <x v="1"/>
    <x v="1"/>
    <n v="0.66749999999999998"/>
    <n v="23.372499999999999"/>
    <n v="0.61555000000000004"/>
    <n v="24.626300000000001"/>
    <n v="0.81874999999999998"/>
    <n v="20.46875"/>
    <n v="0.21393799999999999"/>
    <n v="3.5834614999999999"/>
    <n v="2355"/>
    <n v="2433"/>
    <x v="146"/>
    <n v="1.2538000000000018"/>
  </r>
  <r>
    <n v="150"/>
    <d v="2011-05-30T00:00:00"/>
    <x v="1"/>
    <x v="1"/>
    <x v="0"/>
    <x v="4"/>
    <n v="1"/>
    <s v="Праздничный день"/>
    <d v="1900-01-01T00:00:00"/>
    <n v="0"/>
    <s v="Выходной день"/>
    <x v="1"/>
    <x v="1"/>
    <n v="0.73333300000000001"/>
    <n v="26.466650999999999"/>
    <n v="0.67109200000000002"/>
    <n v="28.292072000000005"/>
    <n v="0.68500000000000005"/>
    <n v="17.125"/>
    <n v="0.13122500000000001"/>
    <n v="2.1980187500000001"/>
    <n v="1549"/>
    <n v="2549"/>
    <x v="147"/>
    <n v="1.8254210000000057"/>
  </r>
  <r>
    <n v="151"/>
    <d v="2011-05-31T00:00:00"/>
    <x v="1"/>
    <x v="1"/>
    <x v="0"/>
    <x v="4"/>
    <n v="0"/>
    <s v="Рабочий день"/>
    <d v="1900-01-02T00:00:00"/>
    <n v="1"/>
    <s v="Рабочий день"/>
    <x v="1"/>
    <x v="1"/>
    <n v="0.77500000000000002"/>
    <n v="28.425000000000004"/>
    <n v="0.725383"/>
    <n v="31.875278000000002"/>
    <n v="0.63666699999999998"/>
    <n v="15.916675"/>
    <n v="0.111329"/>
    <n v="1.8647607499999999"/>
    <n v="673"/>
    <n v="3309"/>
    <x v="148"/>
    <n v="3.4502779999999973"/>
  </r>
  <r>
    <n v="152"/>
    <d v="2011-06-01T00:00:00"/>
    <x v="1"/>
    <x v="1"/>
    <x v="0"/>
    <x v="5"/>
    <n v="0"/>
    <s v="Рабочий день"/>
    <d v="1900-01-03T00:00:00"/>
    <n v="1"/>
    <s v="Рабочий день"/>
    <x v="0"/>
    <x v="0"/>
    <n v="0.76416700000000004"/>
    <n v="27.915849000000001"/>
    <n v="0.72096700000000002"/>
    <n v="31.583822000000005"/>
    <n v="0.67708299999999999"/>
    <n v="33.854149999999997"/>
    <n v="0.207092"/>
    <n v="6.9375819999999999"/>
    <n v="513"/>
    <n v="3461"/>
    <x v="149"/>
    <n v="3.6679730000000035"/>
  </r>
  <r>
    <n v="153"/>
    <d v="2011-06-02T00:00:00"/>
    <x v="1"/>
    <x v="1"/>
    <x v="0"/>
    <x v="5"/>
    <n v="0"/>
    <s v="Рабочий день"/>
    <d v="1900-01-04T00:00:00"/>
    <n v="1"/>
    <s v="Рабочий день"/>
    <x v="1"/>
    <x v="1"/>
    <n v="0.71499999999999997"/>
    <n v="25.604999999999997"/>
    <n v="0.64394200000000001"/>
    <n v="26.500171999999999"/>
    <n v="0.30499999999999999"/>
    <n v="7.625"/>
    <n v="0.29228700000000002"/>
    <n v="4.8958072500000007"/>
    <n v="736"/>
    <n v="4232"/>
    <x v="150"/>
    <n v="0.8951720000000023"/>
  </r>
  <r>
    <n v="154"/>
    <d v="2011-06-03T00:00:00"/>
    <x v="1"/>
    <x v="1"/>
    <x v="0"/>
    <x v="5"/>
    <n v="0"/>
    <s v="Рабочий день"/>
    <d v="1900-01-05T00:00:00"/>
    <n v="1"/>
    <s v="Рабочий день"/>
    <x v="1"/>
    <x v="1"/>
    <n v="0.62"/>
    <n v="21.14"/>
    <n v="0.58713300000000002"/>
    <n v="22.750778000000004"/>
    <n v="0.35416700000000001"/>
    <n v="8.8541749999999997"/>
    <n v="0.25312099999999998"/>
    <n v="4.2397767499999999"/>
    <n v="898"/>
    <n v="4414"/>
    <x v="117"/>
    <n v="1.6107780000000034"/>
  </r>
  <r>
    <n v="155"/>
    <d v="2011-06-04T00:00:00"/>
    <x v="1"/>
    <x v="1"/>
    <x v="0"/>
    <x v="5"/>
    <n v="0"/>
    <s v="Рабочий день"/>
    <d v="1900-01-06T00:00:00"/>
    <n v="0"/>
    <s v="Выходной день"/>
    <x v="1"/>
    <x v="1"/>
    <n v="0.63500000000000001"/>
    <n v="21.844999999999999"/>
    <n v="0.594696"/>
    <n v="23.249935999999998"/>
    <n v="0.45624999999999999"/>
    <n v="11.40625"/>
    <n v="0.123142"/>
    <n v="2.0626285000000002"/>
    <n v="1869"/>
    <n v="3473"/>
    <x v="151"/>
    <n v="1.4049359999999993"/>
  </r>
  <r>
    <n v="156"/>
    <d v="2011-06-05T00:00:00"/>
    <x v="1"/>
    <x v="1"/>
    <x v="0"/>
    <x v="5"/>
    <n v="0"/>
    <s v="Рабочий день"/>
    <d v="1899-12-31T00:00:00"/>
    <n v="0"/>
    <s v="Выходной день"/>
    <x v="0"/>
    <x v="0"/>
    <n v="0.64833300000000005"/>
    <n v="22.471651000000001"/>
    <n v="0.61680400000000002"/>
    <n v="24.709063999999998"/>
    <n v="0.65249999999999997"/>
    <n v="32.625"/>
    <n v="0.13869200000000001"/>
    <n v="4.6461820000000005"/>
    <n v="1685"/>
    <n v="3221"/>
    <x v="152"/>
    <n v="2.2374129999999965"/>
  </r>
  <r>
    <n v="157"/>
    <d v="2011-06-06T00:00:00"/>
    <x v="1"/>
    <x v="1"/>
    <x v="0"/>
    <x v="5"/>
    <n v="0"/>
    <s v="Рабочий день"/>
    <d v="1900-01-01T00:00:00"/>
    <n v="1"/>
    <s v="Рабочий день"/>
    <x v="1"/>
    <x v="1"/>
    <n v="0.67833299999999996"/>
    <n v="23.881650999999998"/>
    <n v="0.62185800000000002"/>
    <n v="25.042628000000001"/>
    <n v="0.6"/>
    <n v="15"/>
    <n v="0.121896"/>
    <n v="2.0417580000000002"/>
    <n v="673"/>
    <n v="3875"/>
    <x v="153"/>
    <n v="1.1609770000000026"/>
  </r>
  <r>
    <n v="158"/>
    <d v="2011-06-07T00:00:00"/>
    <x v="1"/>
    <x v="1"/>
    <x v="0"/>
    <x v="5"/>
    <n v="0"/>
    <s v="Рабочий день"/>
    <d v="1900-01-02T00:00:00"/>
    <n v="1"/>
    <s v="Рабочий день"/>
    <x v="1"/>
    <x v="1"/>
    <n v="0.70750000000000002"/>
    <n v="25.252499999999998"/>
    <n v="0.65595000000000003"/>
    <n v="27.292700000000004"/>
    <n v="0.59791700000000003"/>
    <n v="14.947925000000001"/>
    <n v="0.187808"/>
    <n v="3.1457839999999999"/>
    <n v="763"/>
    <n v="4070"/>
    <x v="154"/>
    <n v="2.0402000000000058"/>
  </r>
  <r>
    <n v="159"/>
    <d v="2011-06-08T00:00:00"/>
    <x v="1"/>
    <x v="1"/>
    <x v="0"/>
    <x v="5"/>
    <n v="0"/>
    <s v="Рабочий день"/>
    <d v="1900-01-03T00:00:00"/>
    <n v="1"/>
    <s v="Рабочий день"/>
    <x v="1"/>
    <x v="1"/>
    <n v="0.77583299999999999"/>
    <n v="28.464151000000001"/>
    <n v="0.72727900000000001"/>
    <n v="32.000413999999999"/>
    <n v="0.62208300000000005"/>
    <n v="15.552075000000002"/>
    <n v="0.13681699999999999"/>
    <n v="2.2916847499999999"/>
    <n v="676"/>
    <n v="3725"/>
    <x v="119"/>
    <n v="3.5362629999999982"/>
  </r>
  <r>
    <n v="160"/>
    <d v="2011-06-09T00:00:00"/>
    <x v="1"/>
    <x v="1"/>
    <x v="0"/>
    <x v="5"/>
    <n v="0"/>
    <s v="Рабочий день"/>
    <d v="1900-01-04T00:00:00"/>
    <n v="1"/>
    <s v="Рабочий день"/>
    <x v="0"/>
    <x v="0"/>
    <n v="0.80833299999999997"/>
    <n v="29.991650999999997"/>
    <n v="0.757579"/>
    <n v="34.000214"/>
    <n v="0.56833299999999998"/>
    <n v="28.416649999999997"/>
    <n v="0.14988299999999999"/>
    <n v="5.0210805000000001"/>
    <n v="563"/>
    <n v="3352"/>
    <x v="155"/>
    <n v="4.0085630000000023"/>
  </r>
  <r>
    <n v="161"/>
    <d v="2011-06-10T00:00:00"/>
    <x v="1"/>
    <x v="1"/>
    <x v="0"/>
    <x v="5"/>
    <n v="0"/>
    <s v="Рабочий день"/>
    <d v="1900-01-05T00:00:00"/>
    <n v="1"/>
    <s v="Рабочий день"/>
    <x v="1"/>
    <x v="1"/>
    <n v="0.755"/>
    <n v="27.484999999999999"/>
    <n v="0.70329200000000003"/>
    <n v="30.417272000000004"/>
    <n v="0.60499999999999998"/>
    <n v="15.125"/>
    <n v="0.14055400000000001"/>
    <n v="2.3542795000000001"/>
    <n v="815"/>
    <n v="3771"/>
    <x v="156"/>
    <n v="2.9322720000000047"/>
  </r>
  <r>
    <n v="162"/>
    <d v="2011-06-11T00:00:00"/>
    <x v="1"/>
    <x v="1"/>
    <x v="0"/>
    <x v="5"/>
    <n v="0"/>
    <s v="Рабочий день"/>
    <d v="1900-01-06T00:00:00"/>
    <n v="0"/>
    <s v="Выходной день"/>
    <x v="1"/>
    <x v="1"/>
    <n v="0.72499999999999998"/>
    <n v="26.074999999999996"/>
    <n v="0.67803800000000003"/>
    <n v="28.750508000000004"/>
    <n v="0.65458300000000003"/>
    <n v="16.364575000000002"/>
    <n v="0.15484999999999999"/>
    <n v="2.5937374999999996"/>
    <n v="1729"/>
    <n v="3237"/>
    <x v="157"/>
    <n v="2.6755080000000078"/>
  </r>
  <r>
    <n v="163"/>
    <d v="2011-06-12T00:00:00"/>
    <x v="1"/>
    <x v="1"/>
    <x v="0"/>
    <x v="5"/>
    <n v="0"/>
    <s v="Рабочий день"/>
    <d v="1899-12-31T00:00:00"/>
    <n v="0"/>
    <s v="Выходной день"/>
    <x v="1"/>
    <x v="1"/>
    <n v="0.6925"/>
    <n v="24.547499999999999"/>
    <n v="0.64332500000000004"/>
    <n v="26.459450000000004"/>
    <n v="0.74791700000000005"/>
    <n v="18.697925000000001"/>
    <n v="0.16356699999999999"/>
    <n v="2.7397472499999997"/>
    <n v="1467"/>
    <n v="2993"/>
    <x v="158"/>
    <n v="1.9119500000000045"/>
  </r>
  <r>
    <n v="164"/>
    <d v="2011-06-13T00:00:00"/>
    <x v="1"/>
    <x v="1"/>
    <x v="0"/>
    <x v="5"/>
    <n v="0"/>
    <s v="Рабочий день"/>
    <d v="1900-01-01T00:00:00"/>
    <n v="1"/>
    <s v="Рабочий день"/>
    <x v="1"/>
    <x v="1"/>
    <n v="0.63500000000000001"/>
    <n v="21.844999999999999"/>
    <n v="0.60165400000000002"/>
    <n v="23.709164000000001"/>
    <n v="0.49458299999999999"/>
    <n v="12.364575"/>
    <n v="0.30535000000000001"/>
    <n v="5.1146124999999998"/>
    <n v="863"/>
    <n v="4157"/>
    <x v="159"/>
    <n v="1.8641640000000024"/>
  </r>
  <r>
    <n v="165"/>
    <d v="2011-06-14T00:00:00"/>
    <x v="1"/>
    <x v="1"/>
    <x v="0"/>
    <x v="5"/>
    <n v="0"/>
    <s v="Рабочий день"/>
    <d v="1900-01-02T00:00:00"/>
    <n v="1"/>
    <s v="Рабочий день"/>
    <x v="1"/>
    <x v="1"/>
    <n v="0.60416700000000001"/>
    <n v="20.395849000000002"/>
    <n v="0.59154600000000002"/>
    <n v="23.042036000000003"/>
    <n v="0.50708299999999995"/>
    <n v="12.677074999999999"/>
    <n v="0.26928299999999999"/>
    <n v="4.5104902500000001"/>
    <n v="727"/>
    <n v="4164"/>
    <x v="160"/>
    <n v="2.6461870000000012"/>
  </r>
  <r>
    <n v="166"/>
    <d v="2011-06-15T00:00:00"/>
    <x v="1"/>
    <x v="1"/>
    <x v="0"/>
    <x v="5"/>
    <n v="0"/>
    <s v="Рабочий день"/>
    <d v="1900-01-03T00:00:00"/>
    <n v="1"/>
    <s v="Рабочий день"/>
    <x v="1"/>
    <x v="1"/>
    <n v="0.62666699999999997"/>
    <n v="21.453348999999999"/>
    <n v="0.587754"/>
    <n v="22.791764000000001"/>
    <n v="0.471667"/>
    <n v="11.791675"/>
    <n v="0.16791200000000001"/>
    <n v="2.8125260000000001"/>
    <n v="769"/>
    <n v="4411"/>
    <x v="161"/>
    <n v="1.3384150000000012"/>
  </r>
  <r>
    <n v="167"/>
    <d v="2011-06-16T00:00:00"/>
    <x v="1"/>
    <x v="1"/>
    <x v="0"/>
    <x v="5"/>
    <n v="0"/>
    <s v="Рабочий день"/>
    <d v="1900-01-04T00:00:00"/>
    <n v="1"/>
    <s v="Рабочий день"/>
    <x v="0"/>
    <x v="0"/>
    <n v="0.62833300000000003"/>
    <n v="21.531651"/>
    <n v="0.59534600000000004"/>
    <n v="23.292836000000001"/>
    <n v="0.68833299999999997"/>
    <n v="34.416649999999997"/>
    <n v="0.20647099999999999"/>
    <n v="6.9167784999999995"/>
    <n v="545"/>
    <n v="3222"/>
    <x v="162"/>
    <n v="1.7611850000000011"/>
  </r>
  <r>
    <n v="168"/>
    <d v="2011-06-17T00:00:00"/>
    <x v="1"/>
    <x v="1"/>
    <x v="0"/>
    <x v="5"/>
    <n v="0"/>
    <s v="Рабочий день"/>
    <d v="1900-01-05T00:00:00"/>
    <n v="1"/>
    <s v="Рабочий день"/>
    <x v="1"/>
    <x v="1"/>
    <n v="0.64916700000000005"/>
    <n v="22.510849000000004"/>
    <n v="0.600383"/>
    <n v="23.625278000000002"/>
    <n v="0.73583299999999996"/>
    <n v="18.395824999999999"/>
    <n v="0.14302899999999999"/>
    <n v="2.3957357499999996"/>
    <n v="863"/>
    <n v="3981"/>
    <x v="163"/>
    <n v="1.1144289999999977"/>
  </r>
  <r>
    <n v="169"/>
    <d v="2011-06-18T00:00:00"/>
    <x v="1"/>
    <x v="1"/>
    <x v="0"/>
    <x v="5"/>
    <n v="0"/>
    <s v="Рабочий день"/>
    <d v="1900-01-06T00:00:00"/>
    <n v="0"/>
    <s v="Выходной день"/>
    <x v="1"/>
    <x v="1"/>
    <n v="0.69666700000000004"/>
    <n v="24.743349000000002"/>
    <n v="0.64395400000000003"/>
    <n v="26.500964000000003"/>
    <n v="0.67041700000000004"/>
    <n v="16.760425000000001"/>
    <n v="0.119408"/>
    <n v="2.0000840000000002"/>
    <n v="1807"/>
    <n v="3312"/>
    <x v="164"/>
    <n v="1.7576150000000013"/>
  </r>
  <r>
    <n v="170"/>
    <d v="2011-06-19T00:00:00"/>
    <x v="1"/>
    <x v="1"/>
    <x v="0"/>
    <x v="5"/>
    <n v="0"/>
    <s v="Рабочий день"/>
    <d v="1899-12-31T00:00:00"/>
    <n v="0"/>
    <s v="Выходной день"/>
    <x v="0"/>
    <x v="0"/>
    <n v="0.69916699999999998"/>
    <n v="24.860849000000002"/>
    <n v="0.64584600000000003"/>
    <n v="26.625836"/>
    <n v="0.66666700000000001"/>
    <n v="33.333350000000003"/>
    <n v="0.10199999999999999"/>
    <n v="3.4169999999999998"/>
    <n v="1639"/>
    <n v="3105"/>
    <x v="165"/>
    <n v="1.7649869999999979"/>
  </r>
  <r>
    <n v="171"/>
    <d v="2011-06-20T00:00:00"/>
    <x v="1"/>
    <x v="1"/>
    <x v="0"/>
    <x v="5"/>
    <n v="0"/>
    <s v="Рабочий день"/>
    <d v="1900-01-01T00:00:00"/>
    <n v="1"/>
    <s v="Рабочий день"/>
    <x v="0"/>
    <x v="0"/>
    <n v="0.63500000000000001"/>
    <n v="21.844999999999999"/>
    <n v="0.59534600000000004"/>
    <n v="23.292836000000001"/>
    <n v="0.74624999999999997"/>
    <n v="37.3125"/>
    <n v="0.155475"/>
    <n v="5.2084124999999997"/>
    <n v="699"/>
    <n v="3311"/>
    <x v="166"/>
    <n v="1.4478360000000023"/>
  </r>
  <r>
    <n v="172"/>
    <d v="2011-06-21T00:00:00"/>
    <x v="2"/>
    <x v="2"/>
    <x v="0"/>
    <x v="5"/>
    <n v="0"/>
    <s v="Рабочий день"/>
    <d v="1900-01-02T00:00:00"/>
    <n v="1"/>
    <s v="Рабочий день"/>
    <x v="0"/>
    <x v="0"/>
    <n v="0.68083300000000002"/>
    <n v="23.999151000000001"/>
    <n v="0.63764600000000005"/>
    <n v="26.084636000000003"/>
    <n v="0.77041700000000002"/>
    <n v="38.520850000000003"/>
    <n v="0.17102500000000001"/>
    <n v="5.7293375000000006"/>
    <n v="774"/>
    <n v="4061"/>
    <x v="167"/>
    <n v="2.085485000000002"/>
  </r>
  <r>
    <n v="173"/>
    <d v="2011-06-22T00:00:00"/>
    <x v="2"/>
    <x v="2"/>
    <x v="0"/>
    <x v="5"/>
    <n v="0"/>
    <s v="Рабочий день"/>
    <d v="1900-01-03T00:00:00"/>
    <n v="1"/>
    <s v="Рабочий день"/>
    <x v="1"/>
    <x v="1"/>
    <n v="0.73333300000000001"/>
    <n v="26.466650999999999"/>
    <n v="0.69382900000000003"/>
    <n v="29.792714000000004"/>
    <n v="0.70750000000000002"/>
    <n v="17.6875"/>
    <n v="0.172262"/>
    <n v="2.8853884999999999"/>
    <n v="661"/>
    <n v="3846"/>
    <x v="168"/>
    <n v="3.3260630000000049"/>
  </r>
  <r>
    <n v="174"/>
    <d v="2011-06-23T00:00:00"/>
    <x v="2"/>
    <x v="2"/>
    <x v="0"/>
    <x v="5"/>
    <n v="0"/>
    <s v="Рабочий день"/>
    <d v="1900-01-04T00:00:00"/>
    <n v="1"/>
    <s v="Рабочий день"/>
    <x v="0"/>
    <x v="0"/>
    <n v="0.72833300000000001"/>
    <n v="26.231650999999999"/>
    <n v="0.69383300000000003"/>
    <n v="29.792978000000005"/>
    <n v="0.70333299999999999"/>
    <n v="35.166649999999997"/>
    <n v="0.23880399999999999"/>
    <n v="7.9999339999999997"/>
    <n v="746"/>
    <n v="4044"/>
    <x v="169"/>
    <n v="3.5613270000000057"/>
  </r>
  <r>
    <n v="175"/>
    <d v="2011-06-24T00:00:00"/>
    <x v="2"/>
    <x v="2"/>
    <x v="0"/>
    <x v="5"/>
    <n v="0"/>
    <s v="Рабочий день"/>
    <d v="1900-01-05T00:00:00"/>
    <n v="1"/>
    <s v="Рабочий день"/>
    <x v="1"/>
    <x v="1"/>
    <n v="0.72416700000000001"/>
    <n v="26.035848999999999"/>
    <n v="0.65658300000000003"/>
    <n v="27.334478000000004"/>
    <n v="0.57333299999999998"/>
    <n v="14.333325"/>
    <n v="0.222025"/>
    <n v="3.7189187499999998"/>
    <n v="969"/>
    <n v="4022"/>
    <x v="170"/>
    <n v="1.2986290000000054"/>
  </r>
  <r>
    <n v="176"/>
    <d v="2011-06-25T00:00:00"/>
    <x v="2"/>
    <x v="2"/>
    <x v="0"/>
    <x v="5"/>
    <n v="0"/>
    <s v="Рабочий день"/>
    <d v="1900-01-06T00:00:00"/>
    <n v="0"/>
    <s v="Выходной день"/>
    <x v="1"/>
    <x v="1"/>
    <n v="0.69499999999999995"/>
    <n v="24.664999999999999"/>
    <n v="0.64331300000000002"/>
    <n v="26.458658"/>
    <n v="0.48333300000000001"/>
    <n v="12.083325"/>
    <n v="0.20957100000000001"/>
    <n v="3.51031425"/>
    <n v="1782"/>
    <n v="3420"/>
    <x v="171"/>
    <n v="1.7936580000000006"/>
  </r>
  <r>
    <n v="177"/>
    <d v="2011-06-26T00:00:00"/>
    <x v="2"/>
    <x v="2"/>
    <x v="0"/>
    <x v="5"/>
    <n v="0"/>
    <s v="Рабочий день"/>
    <d v="1899-12-31T00:00:00"/>
    <n v="0"/>
    <s v="Выходной день"/>
    <x v="1"/>
    <x v="1"/>
    <n v="0.68"/>
    <n v="23.96"/>
    <n v="0.637629"/>
    <n v="26.083514000000001"/>
    <n v="0.51333300000000004"/>
    <n v="12.833325"/>
    <n v="9.4533300000000001E-2"/>
    <n v="1.5834327749999999"/>
    <n v="1920"/>
    <n v="3385"/>
    <x v="172"/>
    <n v="2.1235140000000001"/>
  </r>
  <r>
    <n v="178"/>
    <d v="2011-06-27T00:00:00"/>
    <x v="2"/>
    <x v="2"/>
    <x v="0"/>
    <x v="5"/>
    <n v="0"/>
    <s v="Рабочий день"/>
    <d v="1900-01-01T00:00:00"/>
    <n v="1"/>
    <s v="Рабочий день"/>
    <x v="0"/>
    <x v="0"/>
    <n v="0.6825"/>
    <n v="24.077500000000001"/>
    <n v="0.63700400000000001"/>
    <n v="26.042264000000003"/>
    <n v="0.65833299999999995"/>
    <n v="32.916649999999997"/>
    <n v="0.107588"/>
    <n v="3.6041980000000002"/>
    <n v="854"/>
    <n v="3854"/>
    <x v="173"/>
    <n v="1.9647640000000024"/>
  </r>
  <r>
    <n v="179"/>
    <d v="2011-06-28T00:00:00"/>
    <x v="2"/>
    <x v="2"/>
    <x v="0"/>
    <x v="5"/>
    <n v="0"/>
    <s v="Рабочий день"/>
    <d v="1900-01-02T00:00:00"/>
    <n v="1"/>
    <s v="Рабочий день"/>
    <x v="1"/>
    <x v="1"/>
    <n v="0.74416700000000002"/>
    <n v="26.975849000000004"/>
    <n v="0.69255800000000001"/>
    <n v="29.708827999999997"/>
    <n v="0.63416700000000004"/>
    <n v="15.854175000000001"/>
    <n v="0.14428299999999999"/>
    <n v="2.4167402499999997"/>
    <n v="732"/>
    <n v="3916"/>
    <x v="174"/>
    <n v="2.7329789999999932"/>
  </r>
  <r>
    <n v="180"/>
    <d v="2011-06-29T00:00:00"/>
    <x v="2"/>
    <x v="2"/>
    <x v="0"/>
    <x v="5"/>
    <n v="0"/>
    <s v="Рабочий день"/>
    <d v="1900-01-03T00:00:00"/>
    <n v="1"/>
    <s v="Рабочий день"/>
    <x v="1"/>
    <x v="1"/>
    <n v="0.72833300000000001"/>
    <n v="26.231650999999999"/>
    <n v="0.65468800000000005"/>
    <n v="27.209408000000003"/>
    <n v="0.497917"/>
    <n v="12.447925"/>
    <n v="0.26182100000000003"/>
    <n v="4.3855017500000004"/>
    <n v="848"/>
    <n v="4377"/>
    <x v="175"/>
    <n v="0.97775700000000398"/>
  </r>
  <r>
    <n v="181"/>
    <d v="2011-06-30T00:00:00"/>
    <x v="2"/>
    <x v="2"/>
    <x v="0"/>
    <x v="5"/>
    <n v="0"/>
    <s v="Рабочий день"/>
    <d v="1900-01-04T00:00:00"/>
    <n v="1"/>
    <s v="Рабочий день"/>
    <x v="1"/>
    <x v="1"/>
    <n v="0.69666700000000004"/>
    <n v="24.743349000000002"/>
    <n v="0.63700800000000002"/>
    <n v="26.042528000000004"/>
    <n v="0.43416700000000003"/>
    <n v="10.854175000000001"/>
    <n v="0.185312"/>
    <n v="3.1039760000000003"/>
    <n v="1027"/>
    <n v="4488"/>
    <x v="176"/>
    <n v="1.2991790000000023"/>
  </r>
  <r>
    <n v="182"/>
    <d v="2011-07-01T00:00:00"/>
    <x v="2"/>
    <x v="2"/>
    <x v="0"/>
    <x v="6"/>
    <n v="0"/>
    <s v="Рабочий день"/>
    <d v="1900-01-05T00:00:00"/>
    <n v="1"/>
    <s v="Рабочий день"/>
    <x v="1"/>
    <x v="1"/>
    <n v="0.72250000000000003"/>
    <n v="25.957500000000003"/>
    <n v="0.65216200000000002"/>
    <n v="27.042692000000002"/>
    <n v="0.39624999999999999"/>
    <n v="9.90625"/>
    <n v="0.102608"/>
    <n v="1.7186840000000001"/>
    <n v="1246"/>
    <n v="4116"/>
    <x v="177"/>
    <n v="1.0851919999999993"/>
  </r>
  <r>
    <n v="183"/>
    <d v="2011-07-02T00:00:00"/>
    <x v="2"/>
    <x v="2"/>
    <x v="0"/>
    <x v="6"/>
    <n v="0"/>
    <s v="Рабочий день"/>
    <d v="1900-01-06T00:00:00"/>
    <n v="0"/>
    <s v="Выходной день"/>
    <x v="1"/>
    <x v="1"/>
    <n v="0.73833300000000002"/>
    <n v="26.701650999999998"/>
    <n v="0.66730800000000001"/>
    <n v="28.042327999999998"/>
    <n v="0.44458300000000001"/>
    <n v="11.114575"/>
    <n v="0.115062"/>
    <n v="1.9272885"/>
    <n v="2204"/>
    <n v="2915"/>
    <x v="164"/>
    <n v="1.3406769999999995"/>
  </r>
  <r>
    <n v="184"/>
    <d v="2011-07-03T00:00:00"/>
    <x v="2"/>
    <x v="2"/>
    <x v="0"/>
    <x v="6"/>
    <n v="0"/>
    <s v="Рабочий день"/>
    <d v="1899-12-31T00:00:00"/>
    <n v="0"/>
    <s v="Выходной день"/>
    <x v="0"/>
    <x v="0"/>
    <n v="0.71666700000000005"/>
    <n v="25.683349"/>
    <n v="0.66857500000000003"/>
    <n v="28.125950000000003"/>
    <n v="0.6825"/>
    <n v="34.125"/>
    <n v="0.22885800000000001"/>
    <n v="7.6667430000000003"/>
    <n v="2282"/>
    <n v="2367"/>
    <x v="178"/>
    <n v="2.4426010000000034"/>
  </r>
  <r>
    <n v="185"/>
    <d v="2011-07-04T00:00:00"/>
    <x v="2"/>
    <x v="2"/>
    <x v="0"/>
    <x v="6"/>
    <n v="1"/>
    <s v="Праздничный день"/>
    <d v="1900-01-01T00:00:00"/>
    <n v="0"/>
    <s v="Выходной день"/>
    <x v="0"/>
    <x v="0"/>
    <n v="0.72666699999999995"/>
    <n v="26.153348999999999"/>
    <n v="0.66541700000000004"/>
    <n v="27.917522000000005"/>
    <n v="0.63791699999999996"/>
    <n v="31.895849999999999"/>
    <n v="8.1479200000000002E-2"/>
    <n v="2.7295532000000002"/>
    <n v="3065"/>
    <n v="2978"/>
    <x v="179"/>
    <n v="1.7641730000000067"/>
  </r>
  <r>
    <n v="186"/>
    <d v="2011-07-05T00:00:00"/>
    <x v="2"/>
    <x v="2"/>
    <x v="0"/>
    <x v="6"/>
    <n v="0"/>
    <s v="Рабочий день"/>
    <d v="1900-01-02T00:00:00"/>
    <n v="1"/>
    <s v="Рабочий день"/>
    <x v="1"/>
    <x v="1"/>
    <n v="0.74666699999999997"/>
    <n v="27.093348999999996"/>
    <n v="0.69633800000000001"/>
    <n v="29.958308000000002"/>
    <n v="0.59041699999999997"/>
    <n v="14.760425"/>
    <n v="0.12625800000000001"/>
    <n v="2.1148215000000001"/>
    <n v="1031"/>
    <n v="3634"/>
    <x v="180"/>
    <n v="2.864959000000006"/>
  </r>
  <r>
    <n v="187"/>
    <d v="2011-07-06T00:00:00"/>
    <x v="2"/>
    <x v="2"/>
    <x v="0"/>
    <x v="6"/>
    <n v="0"/>
    <s v="Рабочий день"/>
    <d v="1900-01-03T00:00:00"/>
    <n v="1"/>
    <s v="Рабочий день"/>
    <x v="1"/>
    <x v="1"/>
    <n v="0.72"/>
    <n v="25.839999999999996"/>
    <n v="0.68563300000000005"/>
    <n v="29.251778000000002"/>
    <n v="0.74333300000000002"/>
    <n v="18.583325000000002"/>
    <n v="0.14988299999999999"/>
    <n v="2.51054025"/>
    <n v="784"/>
    <n v="3845"/>
    <x v="181"/>
    <n v="3.4117780000000053"/>
  </r>
  <r>
    <n v="188"/>
    <d v="2011-07-07T00:00:00"/>
    <x v="2"/>
    <x v="2"/>
    <x v="0"/>
    <x v="6"/>
    <n v="0"/>
    <s v="Рабочий день"/>
    <d v="1900-01-04T00:00:00"/>
    <n v="1"/>
    <s v="Рабочий день"/>
    <x v="1"/>
    <x v="1"/>
    <n v="0.75"/>
    <n v="27.25"/>
    <n v="0.68687100000000001"/>
    <n v="29.333486000000001"/>
    <n v="0.65125"/>
    <n v="16.28125"/>
    <n v="0.15920000000000001"/>
    <n v="2.6666000000000003"/>
    <n v="754"/>
    <n v="3838"/>
    <x v="182"/>
    <n v="2.0834860000000006"/>
  </r>
  <r>
    <n v="189"/>
    <d v="2011-07-08T00:00:00"/>
    <x v="2"/>
    <x v="2"/>
    <x v="0"/>
    <x v="6"/>
    <n v="0"/>
    <s v="Рабочий день"/>
    <d v="1900-01-05T00:00:00"/>
    <n v="1"/>
    <s v="Рабочий день"/>
    <x v="0"/>
    <x v="0"/>
    <n v="0.70916699999999999"/>
    <n v="25.330849000000001"/>
    <n v="0.67048300000000005"/>
    <n v="28.251878000000005"/>
    <n v="0.75791699999999995"/>
    <n v="37.895849999999996"/>
    <n v="0.225129"/>
    <n v="7.5418215000000002"/>
    <n v="692"/>
    <n v="3348"/>
    <x v="183"/>
    <n v="2.9210290000000043"/>
  </r>
  <r>
    <n v="190"/>
    <d v="2011-07-09T00:00:00"/>
    <x v="2"/>
    <x v="2"/>
    <x v="0"/>
    <x v="6"/>
    <n v="0"/>
    <s v="Рабочий день"/>
    <d v="1900-01-06T00:00:00"/>
    <n v="0"/>
    <s v="Выходной день"/>
    <x v="1"/>
    <x v="1"/>
    <n v="0.73333300000000001"/>
    <n v="26.466650999999999"/>
    <n v="0.66415800000000003"/>
    <n v="27.834428000000003"/>
    <n v="0.60916700000000001"/>
    <n v="15.229175"/>
    <n v="0.16791200000000001"/>
    <n v="2.8125260000000001"/>
    <n v="1988"/>
    <n v="3348"/>
    <x v="184"/>
    <n v="1.3677770000000038"/>
  </r>
  <r>
    <n v="191"/>
    <d v="2011-07-10T00:00:00"/>
    <x v="2"/>
    <x v="2"/>
    <x v="0"/>
    <x v="6"/>
    <n v="0"/>
    <s v="Рабочий день"/>
    <d v="1899-12-31T00:00:00"/>
    <n v="0"/>
    <s v="Выходной день"/>
    <x v="1"/>
    <x v="1"/>
    <n v="0.74750000000000005"/>
    <n v="27.1325"/>
    <n v="0.690025"/>
    <n v="29.541649999999997"/>
    <n v="0.57833299999999999"/>
    <n v="14.458325"/>
    <n v="0.183471"/>
    <n v="3.0731392500000001"/>
    <n v="1743"/>
    <n v="3138"/>
    <x v="185"/>
    <n v="2.4091499999999968"/>
  </r>
  <r>
    <n v="192"/>
    <d v="2011-07-11T00:00:00"/>
    <x v="2"/>
    <x v="2"/>
    <x v="0"/>
    <x v="6"/>
    <n v="0"/>
    <s v="Рабочий день"/>
    <d v="1900-01-01T00:00:00"/>
    <n v="1"/>
    <s v="Рабочий день"/>
    <x v="1"/>
    <x v="1"/>
    <n v="0.76249999999999996"/>
    <n v="27.837499999999999"/>
    <n v="0.72980400000000001"/>
    <n v="32.167064000000003"/>
    <n v="0.63583299999999998"/>
    <n v="15.895825"/>
    <n v="0.282337"/>
    <n v="4.7291447499999997"/>
    <n v="723"/>
    <n v="3363"/>
    <x v="186"/>
    <n v="4.3295640000000049"/>
  </r>
  <r>
    <n v="193"/>
    <d v="2011-07-12T00:00:00"/>
    <x v="2"/>
    <x v="2"/>
    <x v="0"/>
    <x v="6"/>
    <n v="0"/>
    <s v="Рабочий день"/>
    <d v="1900-01-02T00:00:00"/>
    <n v="1"/>
    <s v="Рабочий день"/>
    <x v="1"/>
    <x v="1"/>
    <n v="0.79416699999999996"/>
    <n v="29.325848999999998"/>
    <n v="0.73927500000000002"/>
    <n v="32.792149999999999"/>
    <n v="0.55916699999999997"/>
    <n v="13.979175"/>
    <n v="0.20025399999999999"/>
    <n v="3.3542544999999997"/>
    <n v="662"/>
    <n v="3596"/>
    <x v="187"/>
    <n v="3.4663010000000014"/>
  </r>
  <r>
    <n v="194"/>
    <d v="2011-07-13T00:00:00"/>
    <x v="2"/>
    <x v="2"/>
    <x v="0"/>
    <x v="6"/>
    <n v="0"/>
    <s v="Рабочий день"/>
    <d v="1900-01-03T00:00:00"/>
    <n v="1"/>
    <s v="Рабочий день"/>
    <x v="1"/>
    <x v="1"/>
    <n v="0.74666699999999997"/>
    <n v="27.093348999999996"/>
    <n v="0.68940400000000002"/>
    <n v="29.500664"/>
    <n v="0.63166699999999998"/>
    <n v="15.791675"/>
    <n v="0.14613300000000001"/>
    <n v="2.4477277500000003"/>
    <n v="748"/>
    <n v="3594"/>
    <x v="188"/>
    <n v="2.4073150000000041"/>
  </r>
  <r>
    <n v="195"/>
    <d v="2011-07-14T00:00:00"/>
    <x v="2"/>
    <x v="2"/>
    <x v="0"/>
    <x v="6"/>
    <n v="0"/>
    <s v="Рабочий день"/>
    <d v="1900-01-04T00:00:00"/>
    <n v="1"/>
    <s v="Рабочий день"/>
    <x v="1"/>
    <x v="1"/>
    <n v="0.68083300000000002"/>
    <n v="23.999151000000001"/>
    <n v="0.635104"/>
    <n v="25.916863999999997"/>
    <n v="0.47625000000000001"/>
    <n v="11.90625"/>
    <n v="0.24066699999999999"/>
    <n v="4.03117225"/>
    <n v="888"/>
    <n v="4196"/>
    <x v="189"/>
    <n v="1.9177129999999956"/>
  </r>
  <r>
    <n v="196"/>
    <d v="2011-07-15T00:00:00"/>
    <x v="2"/>
    <x v="2"/>
    <x v="0"/>
    <x v="6"/>
    <n v="0"/>
    <s v="Рабочий день"/>
    <d v="1900-01-05T00:00:00"/>
    <n v="1"/>
    <s v="Рабочий день"/>
    <x v="1"/>
    <x v="1"/>
    <n v="0.66333299999999995"/>
    <n v="23.176650999999996"/>
    <n v="0.62437100000000001"/>
    <n v="25.208486000000001"/>
    <n v="0.59125000000000005"/>
    <n v="14.781250000000002"/>
    <n v="0.182833"/>
    <n v="3.0624527499999998"/>
    <n v="1318"/>
    <n v="4220"/>
    <x v="190"/>
    <n v="2.0318350000000045"/>
  </r>
  <r>
    <n v="197"/>
    <d v="2011-07-16T00:00:00"/>
    <x v="2"/>
    <x v="2"/>
    <x v="0"/>
    <x v="6"/>
    <n v="0"/>
    <s v="Рабочий день"/>
    <d v="1900-01-06T00:00:00"/>
    <n v="0"/>
    <s v="Выходной день"/>
    <x v="1"/>
    <x v="1"/>
    <n v="0.68666700000000003"/>
    <n v="24.273349000000003"/>
    <n v="0.63826300000000002"/>
    <n v="26.125357999999999"/>
    <n v="0.58499999999999996"/>
    <n v="14.625"/>
    <n v="0.208342"/>
    <n v="3.4897285"/>
    <n v="2418"/>
    <n v="3505"/>
    <x v="191"/>
    <n v="1.8520089999999954"/>
  </r>
  <r>
    <n v="198"/>
    <d v="2011-07-17T00:00:00"/>
    <x v="2"/>
    <x v="2"/>
    <x v="0"/>
    <x v="6"/>
    <n v="0"/>
    <s v="Рабочий день"/>
    <d v="1899-12-31T00:00:00"/>
    <n v="0"/>
    <s v="Выходной день"/>
    <x v="1"/>
    <x v="1"/>
    <n v="0.719167"/>
    <n v="25.800848999999999"/>
    <n v="0.66983300000000001"/>
    <n v="28.208978000000002"/>
    <n v="0.60416700000000001"/>
    <n v="15.104175"/>
    <n v="0.245033"/>
    <n v="4.1043027500000004"/>
    <n v="2006"/>
    <n v="3296"/>
    <x v="192"/>
    <n v="2.4081290000000024"/>
  </r>
  <r>
    <n v="199"/>
    <d v="2011-07-18T00:00:00"/>
    <x v="2"/>
    <x v="2"/>
    <x v="0"/>
    <x v="6"/>
    <n v="0"/>
    <s v="Рабочий день"/>
    <d v="1900-01-01T00:00:00"/>
    <n v="1"/>
    <s v="Рабочий день"/>
    <x v="1"/>
    <x v="1"/>
    <n v="0.74666699999999997"/>
    <n v="27.093348999999996"/>
    <n v="0.70392500000000002"/>
    <n v="30.459050000000005"/>
    <n v="0.65125"/>
    <n v="16.28125"/>
    <n v="0.215804"/>
    <n v="3.6147169999999997"/>
    <n v="841"/>
    <n v="3617"/>
    <x v="193"/>
    <n v="3.3657010000000085"/>
  </r>
  <r>
    <n v="200"/>
    <d v="2011-07-19T00:00:00"/>
    <x v="2"/>
    <x v="2"/>
    <x v="0"/>
    <x v="6"/>
    <n v="0"/>
    <s v="Рабочий день"/>
    <d v="1900-01-02T00:00:00"/>
    <n v="1"/>
    <s v="Рабочий день"/>
    <x v="1"/>
    <x v="1"/>
    <n v="0.776667"/>
    <n v="28.503349"/>
    <n v="0.747479"/>
    <n v="33.333613999999997"/>
    <n v="0.65041700000000002"/>
    <n v="16.260425000000001"/>
    <n v="0.13059999999999999"/>
    <n v="2.1875499999999999"/>
    <n v="752"/>
    <n v="3789"/>
    <x v="194"/>
    <n v="4.8302649999999971"/>
  </r>
  <r>
    <n v="201"/>
    <d v="2011-07-20T00:00:00"/>
    <x v="2"/>
    <x v="2"/>
    <x v="0"/>
    <x v="6"/>
    <n v="0"/>
    <s v="Рабочий день"/>
    <d v="1900-01-03T00:00:00"/>
    <n v="1"/>
    <s v="Рабочий день"/>
    <x v="1"/>
    <x v="1"/>
    <n v="0.76833300000000004"/>
    <n v="28.111651000000002"/>
    <n v="0.74685000000000001"/>
    <n v="33.292099999999998"/>
    <n v="0.70708300000000002"/>
    <n v="17.677075000000002"/>
    <n v="0.113817"/>
    <n v="1.9064347500000001"/>
    <n v="644"/>
    <n v="3688"/>
    <x v="195"/>
    <n v="5.1804489999999959"/>
  </r>
  <r>
    <n v="202"/>
    <d v="2011-07-21T00:00:00"/>
    <x v="2"/>
    <x v="2"/>
    <x v="0"/>
    <x v="6"/>
    <n v="0"/>
    <s v="Рабочий день"/>
    <d v="1900-01-04T00:00:00"/>
    <n v="1"/>
    <s v="Рабочий день"/>
    <x v="0"/>
    <x v="0"/>
    <n v="0.81499999999999995"/>
    <n v="30.305"/>
    <n v="0.82637099999999997"/>
    <n v="38.540486000000001"/>
    <n v="0.69125000000000003"/>
    <n v="34.5625"/>
    <n v="0.222021"/>
    <n v="7.4377034999999996"/>
    <n v="632"/>
    <n v="3152"/>
    <x v="196"/>
    <n v="8.2354860000000016"/>
  </r>
  <r>
    <n v="203"/>
    <d v="2011-07-22T00:00:00"/>
    <x v="2"/>
    <x v="2"/>
    <x v="0"/>
    <x v="6"/>
    <n v="0"/>
    <s v="Рабочий день"/>
    <d v="1900-01-05T00:00:00"/>
    <n v="1"/>
    <s v="Рабочий день"/>
    <x v="1"/>
    <x v="1"/>
    <n v="0.848333"/>
    <n v="31.871651"/>
    <n v="0.84089599999999998"/>
    <n v="39.499136"/>
    <n v="0.58041699999999996"/>
    <n v="14.510425"/>
    <n v="0.1331"/>
    <n v="2.229425"/>
    <n v="562"/>
    <n v="2825"/>
    <x v="197"/>
    <n v="7.6274850000000001"/>
  </r>
  <r>
    <n v="204"/>
    <d v="2011-07-23T00:00:00"/>
    <x v="2"/>
    <x v="2"/>
    <x v="0"/>
    <x v="6"/>
    <n v="0"/>
    <s v="Рабочий день"/>
    <d v="1900-01-06T00:00:00"/>
    <n v="0"/>
    <s v="Выходной день"/>
    <x v="1"/>
    <x v="1"/>
    <n v="0.84916700000000001"/>
    <n v="31.910848999999999"/>
    <n v="0.80428699999999997"/>
    <n v="37.082941999999996"/>
    <n v="0.5"/>
    <n v="12.5"/>
    <n v="0.131221"/>
    <n v="2.1979517500000001"/>
    <n v="987"/>
    <n v="2298"/>
    <x v="198"/>
    <n v="5.1720929999999967"/>
  </r>
  <r>
    <n v="205"/>
    <d v="2011-07-24T00:00:00"/>
    <x v="2"/>
    <x v="2"/>
    <x v="0"/>
    <x v="6"/>
    <n v="0"/>
    <s v="Рабочий день"/>
    <d v="1899-12-31T00:00:00"/>
    <n v="0"/>
    <s v="Выходной день"/>
    <x v="1"/>
    <x v="1"/>
    <n v="0.83"/>
    <n v="31.009999999999998"/>
    <n v="0.79482900000000001"/>
    <n v="36.458714000000001"/>
    <n v="0.55083300000000002"/>
    <n v="13.770825"/>
    <n v="0.16917099999999999"/>
    <n v="2.8336142499999997"/>
    <n v="1050"/>
    <n v="2556"/>
    <x v="199"/>
    <n v="5.4487140000000025"/>
  </r>
  <r>
    <n v="206"/>
    <d v="2011-07-25T00:00:00"/>
    <x v="2"/>
    <x v="2"/>
    <x v="0"/>
    <x v="6"/>
    <n v="0"/>
    <s v="Рабочий день"/>
    <d v="1900-01-01T00:00:00"/>
    <n v="1"/>
    <s v="Рабочий день"/>
    <x v="1"/>
    <x v="1"/>
    <n v="0.74333300000000002"/>
    <n v="26.936650999999998"/>
    <n v="0.72095799999999999"/>
    <n v="31.583227999999998"/>
    <n v="0.75708299999999995"/>
    <n v="18.927074999999999"/>
    <n v="9.0808299999999995E-2"/>
    <n v="1.5210390249999999"/>
    <n v="568"/>
    <n v="3272"/>
    <x v="200"/>
    <n v="4.6465770000000006"/>
  </r>
  <r>
    <n v="207"/>
    <d v="2011-07-26T00:00:00"/>
    <x v="2"/>
    <x v="2"/>
    <x v="0"/>
    <x v="6"/>
    <n v="0"/>
    <s v="Рабочий день"/>
    <d v="1900-01-02T00:00:00"/>
    <n v="1"/>
    <s v="Рабочий день"/>
    <x v="1"/>
    <x v="1"/>
    <n v="0.77166699999999999"/>
    <n v="28.268349000000001"/>
    <n v="0.69697900000000002"/>
    <n v="30.000613999999999"/>
    <n v="0.54083300000000001"/>
    <n v="13.520825"/>
    <n v="0.20025799999999999"/>
    <n v="3.3543214999999997"/>
    <n v="750"/>
    <n v="3840"/>
    <x v="201"/>
    <n v="1.7322649999999982"/>
  </r>
  <r>
    <n v="208"/>
    <d v="2011-07-27T00:00:00"/>
    <x v="2"/>
    <x v="2"/>
    <x v="0"/>
    <x v="6"/>
    <n v="0"/>
    <s v="Рабочий день"/>
    <d v="1900-01-03T00:00:00"/>
    <n v="1"/>
    <s v="Рабочий день"/>
    <x v="1"/>
    <x v="1"/>
    <n v="0.77500000000000002"/>
    <n v="28.425000000000004"/>
    <n v="0.69066700000000003"/>
    <n v="29.584022000000004"/>
    <n v="0.40291700000000003"/>
    <n v="10.072925000000001"/>
    <n v="0.18346299999999999"/>
    <n v="3.0730052499999996"/>
    <n v="755"/>
    <n v="3901"/>
    <x v="202"/>
    <n v="1.1590220000000002"/>
  </r>
  <r>
    <n v="209"/>
    <d v="2011-07-28T00:00:00"/>
    <x v="2"/>
    <x v="2"/>
    <x v="0"/>
    <x v="6"/>
    <n v="0"/>
    <s v="Рабочий день"/>
    <d v="1900-01-04T00:00:00"/>
    <n v="1"/>
    <s v="Рабочий день"/>
    <x v="1"/>
    <x v="1"/>
    <n v="0.77916700000000005"/>
    <n v="28.620849"/>
    <n v="0.7399"/>
    <n v="32.833399999999997"/>
    <n v="0.58333299999999999"/>
    <n v="14.583325"/>
    <n v="0.178479"/>
    <n v="2.98952325"/>
    <n v="606"/>
    <n v="3784"/>
    <x v="203"/>
    <n v="4.2125509999999977"/>
  </r>
  <r>
    <n v="210"/>
    <d v="2011-07-29T00:00:00"/>
    <x v="2"/>
    <x v="2"/>
    <x v="0"/>
    <x v="6"/>
    <n v="0"/>
    <s v="Рабочий день"/>
    <d v="1900-01-05T00:00:00"/>
    <n v="1"/>
    <s v="Рабочий день"/>
    <x v="1"/>
    <x v="1"/>
    <n v="0.83833299999999999"/>
    <n v="31.401651000000001"/>
    <n v="0.78596699999999997"/>
    <n v="35.873821999999997"/>
    <n v="0.54249999999999998"/>
    <n v="13.5625"/>
    <n v="0.17413799999999999"/>
    <n v="2.9168114999999997"/>
    <n v="670"/>
    <n v="3176"/>
    <x v="204"/>
    <n v="4.4721709999999959"/>
  </r>
  <r>
    <n v="211"/>
    <d v="2011-07-30T00:00:00"/>
    <x v="2"/>
    <x v="2"/>
    <x v="0"/>
    <x v="6"/>
    <n v="0"/>
    <s v="Рабочий день"/>
    <d v="1900-01-06T00:00:00"/>
    <n v="0"/>
    <s v="Выходной день"/>
    <x v="1"/>
    <x v="1"/>
    <n v="0.80416699999999997"/>
    <n v="29.795848999999997"/>
    <n v="0.72853699999999999"/>
    <n v="32.083441999999998"/>
    <n v="0.465833"/>
    <n v="11.645825"/>
    <n v="0.16853699999999999"/>
    <n v="2.8229947499999999"/>
    <n v="1559"/>
    <n v="2916"/>
    <x v="205"/>
    <n v="2.2875930000000011"/>
  </r>
  <r>
    <n v="212"/>
    <d v="2011-07-31T00:00:00"/>
    <x v="2"/>
    <x v="2"/>
    <x v="0"/>
    <x v="6"/>
    <n v="0"/>
    <s v="Рабочий день"/>
    <d v="1899-12-31T00:00:00"/>
    <n v="0"/>
    <s v="Выходной день"/>
    <x v="1"/>
    <x v="1"/>
    <n v="0.80583300000000002"/>
    <n v="29.874150999999998"/>
    <n v="0.729796"/>
    <n v="32.166536000000001"/>
    <n v="0.48083300000000001"/>
    <n v="12.020825"/>
    <n v="0.16481299999999999"/>
    <n v="2.7606177499999998"/>
    <n v="1524"/>
    <n v="2778"/>
    <x v="206"/>
    <n v="2.292385000000003"/>
  </r>
  <r>
    <n v="213"/>
    <d v="2011-08-01T00:00:00"/>
    <x v="2"/>
    <x v="2"/>
    <x v="0"/>
    <x v="7"/>
    <n v="0"/>
    <s v="Рабочий день"/>
    <d v="1900-01-01T00:00:00"/>
    <n v="1"/>
    <s v="Рабочий день"/>
    <x v="1"/>
    <x v="1"/>
    <n v="0.77166699999999999"/>
    <n v="28.268349000000001"/>
    <n v="0.70329200000000003"/>
    <n v="30.417272000000004"/>
    <n v="0.55083300000000002"/>
    <n v="13.770825"/>
    <n v="0.156717"/>
    <n v="2.6250097499999998"/>
    <n v="729"/>
    <n v="3537"/>
    <x v="207"/>
    <n v="2.1489230000000035"/>
  </r>
  <r>
    <n v="214"/>
    <d v="2011-08-02T00:00:00"/>
    <x v="2"/>
    <x v="2"/>
    <x v="0"/>
    <x v="7"/>
    <n v="0"/>
    <s v="Рабочий день"/>
    <d v="1900-01-02T00:00:00"/>
    <n v="1"/>
    <s v="Рабочий день"/>
    <x v="1"/>
    <x v="1"/>
    <n v="0.78333299999999995"/>
    <n v="28.816651"/>
    <n v="0.70707100000000001"/>
    <n v="30.666685999999999"/>
    <n v="0.49125000000000002"/>
    <n v="12.28125"/>
    <n v="0.20585000000000001"/>
    <n v="3.4479875"/>
    <n v="801"/>
    <n v="4044"/>
    <x v="208"/>
    <n v="1.8500349999999983"/>
  </r>
  <r>
    <n v="215"/>
    <d v="2011-08-03T00:00:00"/>
    <x v="2"/>
    <x v="2"/>
    <x v="0"/>
    <x v="7"/>
    <n v="0"/>
    <s v="Рабочий день"/>
    <d v="1900-01-03T00:00:00"/>
    <n v="1"/>
    <s v="Рабочий день"/>
    <x v="0"/>
    <x v="0"/>
    <n v="0.73166699999999996"/>
    <n v="26.388348999999998"/>
    <n v="0.67993700000000001"/>
    <n v="28.875841999999999"/>
    <n v="0.65749999999999997"/>
    <n v="32.875"/>
    <n v="0.13558300000000001"/>
    <n v="4.5420305000000001"/>
    <n v="467"/>
    <n v="3107"/>
    <x v="209"/>
    <n v="2.4874930000000006"/>
  </r>
  <r>
    <n v="216"/>
    <d v="2011-08-04T00:00:00"/>
    <x v="2"/>
    <x v="2"/>
    <x v="0"/>
    <x v="7"/>
    <n v="0"/>
    <s v="Рабочий день"/>
    <d v="1900-01-04T00:00:00"/>
    <n v="1"/>
    <s v="Рабочий день"/>
    <x v="0"/>
    <x v="0"/>
    <n v="0.71"/>
    <n v="25.369999999999997"/>
    <n v="0.66478800000000005"/>
    <n v="27.876008000000006"/>
    <n v="0.75749999999999995"/>
    <n v="37.875"/>
    <n v="0.19714999999999999"/>
    <n v="6.6045249999999998"/>
    <n v="799"/>
    <n v="3777"/>
    <x v="210"/>
    <n v="2.5060080000000085"/>
  </r>
  <r>
    <n v="217"/>
    <d v="2011-08-05T00:00:00"/>
    <x v="2"/>
    <x v="2"/>
    <x v="0"/>
    <x v="7"/>
    <n v="0"/>
    <s v="Рабочий день"/>
    <d v="1900-01-05T00:00:00"/>
    <n v="1"/>
    <s v="Рабочий день"/>
    <x v="1"/>
    <x v="1"/>
    <n v="0.71083300000000005"/>
    <n v="25.409151000000001"/>
    <n v="0.65656700000000001"/>
    <n v="27.333421999999999"/>
    <n v="0.63083299999999998"/>
    <n v="15.770824999999999"/>
    <n v="0.184696"/>
    <n v="3.093658"/>
    <n v="1023"/>
    <n v="3843"/>
    <x v="211"/>
    <n v="1.9242709999999974"/>
  </r>
  <r>
    <n v="218"/>
    <d v="2011-08-06T00:00:00"/>
    <x v="2"/>
    <x v="2"/>
    <x v="0"/>
    <x v="7"/>
    <n v="0"/>
    <s v="Рабочий день"/>
    <d v="1900-01-06T00:00:00"/>
    <n v="0"/>
    <s v="Выходной день"/>
    <x v="0"/>
    <x v="0"/>
    <n v="0.71666700000000005"/>
    <n v="25.683349"/>
    <n v="0.67615400000000003"/>
    <n v="28.626164000000003"/>
    <n v="0.755"/>
    <n v="37.75"/>
    <n v="0.22825000000000001"/>
    <n v="7.6463749999999999"/>
    <n v="1521"/>
    <n v="2773"/>
    <x v="212"/>
    <n v="2.9428150000000031"/>
  </r>
  <r>
    <n v="219"/>
    <d v="2011-08-07T00:00:00"/>
    <x v="2"/>
    <x v="2"/>
    <x v="0"/>
    <x v="7"/>
    <n v="0"/>
    <s v="Рабочий день"/>
    <d v="1899-12-31T00:00:00"/>
    <n v="0"/>
    <s v="Выходной день"/>
    <x v="1"/>
    <x v="1"/>
    <n v="0.74250000000000005"/>
    <n v="26.897500000000001"/>
    <n v="0.71529200000000004"/>
    <n v="31.209272000000006"/>
    <n v="0.75291699999999995"/>
    <n v="18.822924999999998"/>
    <n v="0.201487"/>
    <n v="3.3749072500000001"/>
    <n v="1298"/>
    <n v="2487"/>
    <x v="213"/>
    <n v="4.3117720000000048"/>
  </r>
  <r>
    <n v="220"/>
    <d v="2011-08-08T00:00:00"/>
    <x v="2"/>
    <x v="2"/>
    <x v="0"/>
    <x v="7"/>
    <n v="0"/>
    <s v="Рабочий день"/>
    <d v="1900-01-01T00:00:00"/>
    <n v="1"/>
    <s v="Рабочий день"/>
    <x v="1"/>
    <x v="1"/>
    <n v="0.76500000000000001"/>
    <n v="27.954999999999998"/>
    <n v="0.70328299999999999"/>
    <n v="30.416677999999997"/>
    <n v="0.59208300000000003"/>
    <n v="14.802075"/>
    <n v="0.19217500000000001"/>
    <n v="3.2189312500000002"/>
    <n v="846"/>
    <n v="3480"/>
    <x v="214"/>
    <n v="2.4616779999999991"/>
  </r>
  <r>
    <n v="221"/>
    <d v="2011-08-09T00:00:00"/>
    <x v="2"/>
    <x v="2"/>
    <x v="0"/>
    <x v="7"/>
    <n v="0"/>
    <s v="Рабочий день"/>
    <d v="1900-01-02T00:00:00"/>
    <n v="1"/>
    <s v="Рабочий день"/>
    <x v="1"/>
    <x v="1"/>
    <n v="0.77500000000000002"/>
    <n v="28.425000000000004"/>
    <n v="0.72412100000000001"/>
    <n v="31.791986000000001"/>
    <n v="0.57041699999999995"/>
    <n v="14.260424999999998"/>
    <n v="0.15112100000000001"/>
    <n v="2.53127675"/>
    <n v="907"/>
    <n v="3695"/>
    <x v="215"/>
    <n v="3.3669859999999971"/>
  </r>
  <r>
    <n v="222"/>
    <d v="2011-08-10T00:00:00"/>
    <x v="2"/>
    <x v="2"/>
    <x v="0"/>
    <x v="7"/>
    <n v="0"/>
    <s v="Рабочий день"/>
    <d v="1900-01-03T00:00:00"/>
    <n v="1"/>
    <s v="Рабочий день"/>
    <x v="1"/>
    <x v="1"/>
    <n v="0.76666699999999999"/>
    <n v="28.033349000000001"/>
    <n v="0.68498300000000001"/>
    <n v="29.208877999999999"/>
    <n v="0.42416700000000002"/>
    <n v="10.604175"/>
    <n v="0.20025799999999999"/>
    <n v="3.3543214999999997"/>
    <n v="884"/>
    <n v="3896"/>
    <x v="216"/>
    <n v="1.1755289999999974"/>
  </r>
  <r>
    <n v="223"/>
    <d v="2011-08-11T00:00:00"/>
    <x v="2"/>
    <x v="2"/>
    <x v="0"/>
    <x v="7"/>
    <n v="0"/>
    <s v="Рабочий день"/>
    <d v="1900-01-04T00:00:00"/>
    <n v="1"/>
    <s v="Рабочий день"/>
    <x v="1"/>
    <x v="1"/>
    <n v="0.71750000000000003"/>
    <n v="25.722500000000004"/>
    <n v="0.65152100000000002"/>
    <n v="27.000385999999999"/>
    <n v="0.42375000000000002"/>
    <n v="10.59375"/>
    <n v="0.164796"/>
    <n v="2.7603330000000001"/>
    <n v="812"/>
    <n v="3980"/>
    <x v="217"/>
    <n v="1.2778859999999952"/>
  </r>
  <r>
    <n v="224"/>
    <d v="2011-08-12T00:00:00"/>
    <x v="2"/>
    <x v="2"/>
    <x v="0"/>
    <x v="7"/>
    <n v="0"/>
    <s v="Рабочий день"/>
    <d v="1900-01-05T00:00:00"/>
    <n v="1"/>
    <s v="Рабочий день"/>
    <x v="1"/>
    <x v="1"/>
    <n v="0.70833299999999999"/>
    <n v="25.291651000000002"/>
    <n v="0.65404200000000001"/>
    <n v="27.166772000000002"/>
    <n v="0.41499999999999998"/>
    <n v="10.375"/>
    <n v="0.12562100000000001"/>
    <n v="2.1041517500000002"/>
    <n v="1051"/>
    <n v="3854"/>
    <x v="218"/>
    <n v="1.875121"/>
  </r>
  <r>
    <n v="225"/>
    <d v="2011-08-13T00:00:00"/>
    <x v="2"/>
    <x v="2"/>
    <x v="0"/>
    <x v="7"/>
    <n v="0"/>
    <s v="Рабочий день"/>
    <d v="1900-01-06T00:00:00"/>
    <n v="0"/>
    <s v="Выходной день"/>
    <x v="0"/>
    <x v="0"/>
    <n v="0.68583300000000003"/>
    <n v="24.234151000000004"/>
    <n v="0.64585800000000004"/>
    <n v="26.626628000000004"/>
    <n v="0.72958299999999998"/>
    <n v="36.479149999999997"/>
    <n v="0.211454"/>
    <n v="7.0837089999999998"/>
    <n v="1504"/>
    <n v="2646"/>
    <x v="219"/>
    <n v="2.3924769999999995"/>
  </r>
  <r>
    <n v="226"/>
    <d v="2011-08-14T00:00:00"/>
    <x v="2"/>
    <x v="2"/>
    <x v="0"/>
    <x v="7"/>
    <n v="0"/>
    <s v="Рабочий день"/>
    <d v="1899-12-31T00:00:00"/>
    <n v="0"/>
    <s v="Выходной день"/>
    <x v="0"/>
    <x v="0"/>
    <n v="0.67666700000000002"/>
    <n v="23.803349000000001"/>
    <n v="0.62438800000000005"/>
    <n v="25.209608000000003"/>
    <n v="0.8175"/>
    <n v="40.875"/>
    <n v="0.222633"/>
    <n v="7.4582055"/>
    <n v="1338"/>
    <n v="2482"/>
    <x v="220"/>
    <n v="1.4062590000000021"/>
  </r>
  <r>
    <n v="227"/>
    <d v="2011-08-15T00:00:00"/>
    <x v="2"/>
    <x v="2"/>
    <x v="0"/>
    <x v="7"/>
    <n v="0"/>
    <s v="Рабочий день"/>
    <d v="1900-01-01T00:00:00"/>
    <n v="1"/>
    <s v="Рабочий день"/>
    <x v="1"/>
    <x v="1"/>
    <n v="0.66583300000000001"/>
    <n v="23.294150999999999"/>
    <n v="0.61616700000000002"/>
    <n v="24.667022000000003"/>
    <n v="0.71208300000000002"/>
    <n v="17.802075000000002"/>
    <n v="0.208954"/>
    <n v="3.4999794999999998"/>
    <n v="775"/>
    <n v="3563"/>
    <x v="221"/>
    <n v="1.3728710000000035"/>
  </r>
  <r>
    <n v="228"/>
    <d v="2011-08-16T00:00:00"/>
    <x v="2"/>
    <x v="2"/>
    <x v="0"/>
    <x v="7"/>
    <n v="0"/>
    <s v="Рабочий день"/>
    <d v="1900-01-02T00:00:00"/>
    <n v="1"/>
    <s v="Рабочий день"/>
    <x v="1"/>
    <x v="1"/>
    <n v="0.70083300000000004"/>
    <n v="24.939151000000003"/>
    <n v="0.64583699999999999"/>
    <n v="26.625242"/>
    <n v="0.57833299999999999"/>
    <n v="14.458325"/>
    <n v="0.23632900000000001"/>
    <n v="3.9585107500000003"/>
    <n v="721"/>
    <n v="4004"/>
    <x v="222"/>
    <n v="1.6860909999999976"/>
  </r>
  <r>
    <n v="229"/>
    <d v="2011-08-17T00:00:00"/>
    <x v="2"/>
    <x v="2"/>
    <x v="0"/>
    <x v="7"/>
    <n v="0"/>
    <s v="Рабочий день"/>
    <d v="1900-01-03T00:00:00"/>
    <n v="1"/>
    <s v="Рабочий день"/>
    <x v="1"/>
    <x v="1"/>
    <n v="0.723333"/>
    <n v="25.996651"/>
    <n v="0.66667100000000001"/>
    <n v="28.000286000000003"/>
    <n v="0.57541699999999996"/>
    <n v="14.385425"/>
    <n v="0.14366699999999999"/>
    <n v="2.4064222499999999"/>
    <n v="668"/>
    <n v="4026"/>
    <x v="223"/>
    <n v="2.0036350000000027"/>
  </r>
  <r>
    <n v="230"/>
    <d v="2011-08-18T00:00:00"/>
    <x v="2"/>
    <x v="2"/>
    <x v="0"/>
    <x v="7"/>
    <n v="0"/>
    <s v="Рабочий день"/>
    <d v="1900-01-04T00:00:00"/>
    <n v="1"/>
    <s v="Рабочий день"/>
    <x v="1"/>
    <x v="1"/>
    <n v="0.71166700000000005"/>
    <n v="25.448349"/>
    <n v="0.66225800000000001"/>
    <n v="27.709028000000004"/>
    <n v="0.65458300000000003"/>
    <n v="16.364575000000002"/>
    <n v="0.233208"/>
    <n v="3.906234"/>
    <n v="639"/>
    <n v="3166"/>
    <x v="224"/>
    <n v="2.2606790000000032"/>
  </r>
  <r>
    <n v="231"/>
    <d v="2011-08-19T00:00:00"/>
    <x v="2"/>
    <x v="2"/>
    <x v="0"/>
    <x v="7"/>
    <n v="0"/>
    <s v="Рабочий день"/>
    <d v="1900-01-05T00:00:00"/>
    <n v="1"/>
    <s v="Рабочий день"/>
    <x v="0"/>
    <x v="0"/>
    <n v="0.68500000000000005"/>
    <n v="24.195"/>
    <n v="0.63322100000000003"/>
    <n v="25.792586"/>
    <n v="0.72291700000000003"/>
    <n v="36.145850000000003"/>
    <n v="0.13930799999999999"/>
    <n v="4.6668179999999992"/>
    <n v="797"/>
    <n v="3356"/>
    <x v="225"/>
    <n v="1.5975859999999997"/>
  </r>
  <r>
    <n v="232"/>
    <d v="2011-08-20T00:00:00"/>
    <x v="2"/>
    <x v="2"/>
    <x v="0"/>
    <x v="7"/>
    <n v="0"/>
    <s v="Рабочий день"/>
    <d v="1900-01-06T00:00:00"/>
    <n v="0"/>
    <s v="Выходной день"/>
    <x v="1"/>
    <x v="1"/>
    <n v="0.69750000000000001"/>
    <n v="24.782499999999999"/>
    <n v="0.64899600000000002"/>
    <n v="26.833736000000002"/>
    <n v="0.67416699999999996"/>
    <n v="16.854174999999998"/>
    <n v="0.104467"/>
    <n v="1.74982225"/>
    <n v="1914"/>
    <n v="3277"/>
    <x v="226"/>
    <n v="2.0512360000000029"/>
  </r>
  <r>
    <n v="233"/>
    <d v="2011-08-21T00:00:00"/>
    <x v="2"/>
    <x v="2"/>
    <x v="0"/>
    <x v="7"/>
    <n v="0"/>
    <s v="Рабочий день"/>
    <d v="1899-12-31T00:00:00"/>
    <n v="0"/>
    <s v="Выходной день"/>
    <x v="1"/>
    <x v="1"/>
    <n v="0.71083300000000005"/>
    <n v="25.409151000000001"/>
    <n v="0.67552500000000004"/>
    <n v="28.584650000000003"/>
    <n v="0.77"/>
    <n v="19.25"/>
    <n v="0.248754"/>
    <n v="4.1666295"/>
    <n v="1249"/>
    <n v="2624"/>
    <x v="227"/>
    <n v="3.1754990000000021"/>
  </r>
  <r>
    <n v="234"/>
    <d v="2011-08-22T00:00:00"/>
    <x v="2"/>
    <x v="2"/>
    <x v="0"/>
    <x v="7"/>
    <n v="0"/>
    <s v="Рабочий день"/>
    <d v="1900-01-01T00:00:00"/>
    <n v="1"/>
    <s v="Рабочий день"/>
    <x v="1"/>
    <x v="1"/>
    <n v="0.69166700000000003"/>
    <n v="24.508349000000003"/>
    <n v="0.63825399999999999"/>
    <n v="26.124763999999999"/>
    <n v="0.47"/>
    <n v="11.75"/>
    <n v="0.27675"/>
    <n v="4.6355624999999998"/>
    <n v="833"/>
    <n v="3925"/>
    <x v="145"/>
    <n v="1.6164149999999964"/>
  </r>
  <r>
    <n v="235"/>
    <d v="2011-08-23T00:00:00"/>
    <x v="2"/>
    <x v="2"/>
    <x v="0"/>
    <x v="7"/>
    <n v="0"/>
    <s v="Рабочий день"/>
    <d v="1900-01-02T00:00:00"/>
    <n v="1"/>
    <s v="Рабочий день"/>
    <x v="1"/>
    <x v="1"/>
    <n v="0.64083299999999999"/>
    <n v="22.119150999999999"/>
    <n v="0.60606700000000002"/>
    <n v="24.000422"/>
    <n v="0.45541700000000002"/>
    <n v="11.385425"/>
    <n v="0.146763"/>
    <n v="2.4582802500000001"/>
    <n v="1281"/>
    <n v="4614"/>
    <x v="228"/>
    <n v="1.8812710000000017"/>
  </r>
  <r>
    <n v="236"/>
    <d v="2011-08-24T00:00:00"/>
    <x v="2"/>
    <x v="2"/>
    <x v="0"/>
    <x v="7"/>
    <n v="0"/>
    <s v="Рабочий день"/>
    <d v="1900-01-03T00:00:00"/>
    <n v="1"/>
    <s v="Рабочий день"/>
    <x v="1"/>
    <x v="1"/>
    <n v="0.67333299999999996"/>
    <n v="23.646650999999999"/>
    <n v="0.63069200000000003"/>
    <n v="25.625672000000002"/>
    <n v="0.60499999999999998"/>
    <n v="15.125"/>
    <n v="0.253108"/>
    <n v="4.2395589999999999"/>
    <n v="949"/>
    <n v="4181"/>
    <x v="229"/>
    <n v="1.979021000000003"/>
  </r>
  <r>
    <n v="237"/>
    <d v="2011-08-25T00:00:00"/>
    <x v="2"/>
    <x v="2"/>
    <x v="0"/>
    <x v="7"/>
    <n v="0"/>
    <s v="Рабочий день"/>
    <d v="1900-01-04T00:00:00"/>
    <n v="1"/>
    <s v="Рабочий день"/>
    <x v="0"/>
    <x v="0"/>
    <n v="0.68416699999999997"/>
    <n v="24.155848999999996"/>
    <n v="0.64585400000000004"/>
    <n v="26.626364000000002"/>
    <n v="0.77166699999999999"/>
    <n v="38.583350000000003"/>
    <n v="0.21083299999999999"/>
    <n v="7.0629054999999994"/>
    <n v="435"/>
    <n v="3107"/>
    <x v="230"/>
    <n v="2.470515000000006"/>
  </r>
  <r>
    <n v="238"/>
    <d v="2011-08-26T00:00:00"/>
    <x v="2"/>
    <x v="2"/>
    <x v="0"/>
    <x v="7"/>
    <n v="0"/>
    <s v="Рабочий день"/>
    <d v="1900-01-05T00:00:00"/>
    <n v="1"/>
    <s v="Рабочий день"/>
    <x v="1"/>
    <x v="1"/>
    <n v="0.7"/>
    <n v="24.9"/>
    <n v="0.65973300000000001"/>
    <n v="27.542377999999999"/>
    <n v="0.76124999999999998"/>
    <n v="19.03125"/>
    <n v="8.3962499999999995E-2"/>
    <n v="1.4063718749999998"/>
    <n v="768"/>
    <n v="3893"/>
    <x v="231"/>
    <n v="2.6423780000000008"/>
  </r>
  <r>
    <n v="239"/>
    <d v="2011-08-27T00:00:00"/>
    <x v="2"/>
    <x v="2"/>
    <x v="0"/>
    <x v="7"/>
    <n v="0"/>
    <s v="Рабочий день"/>
    <d v="1900-01-06T00:00:00"/>
    <n v="0"/>
    <s v="Выходной день"/>
    <x v="0"/>
    <x v="0"/>
    <n v="0.68"/>
    <n v="23.96"/>
    <n v="0.63555600000000001"/>
    <n v="25.946696000000003"/>
    <n v="0.85"/>
    <n v="42.5"/>
    <n v="0.37561699999999998"/>
    <n v="12.583169499999999"/>
    <n v="226"/>
    <n v="889"/>
    <x v="232"/>
    <n v="1.986696000000002"/>
  </r>
  <r>
    <n v="240"/>
    <d v="2011-08-28T00:00:00"/>
    <x v="2"/>
    <x v="2"/>
    <x v="0"/>
    <x v="7"/>
    <n v="0"/>
    <s v="Рабочий день"/>
    <d v="1899-12-31T00:00:00"/>
    <n v="0"/>
    <s v="Выходной день"/>
    <x v="1"/>
    <x v="1"/>
    <n v="0.70705899999999999"/>
    <n v="25.231772999999997"/>
    <n v="0.64795899999999995"/>
    <n v="26.765293999999997"/>
    <n v="0.56176499999999996"/>
    <n v="14.044124999999999"/>
    <n v="0.30465900000000001"/>
    <n v="5.10303825"/>
    <n v="1415"/>
    <n v="2919"/>
    <x v="233"/>
    <n v="1.5335210000000004"/>
  </r>
  <r>
    <n v="241"/>
    <d v="2011-08-29T00:00:00"/>
    <x v="2"/>
    <x v="2"/>
    <x v="0"/>
    <x v="7"/>
    <n v="0"/>
    <s v="Рабочий день"/>
    <d v="1900-01-01T00:00:00"/>
    <n v="1"/>
    <s v="Рабочий день"/>
    <x v="1"/>
    <x v="1"/>
    <n v="0.63666699999999998"/>
    <n v="21.923348999999998"/>
    <n v="0.607958"/>
    <n v="24.125228"/>
    <n v="0.55458300000000005"/>
    <n v="13.864575000000002"/>
    <n v="0.15982499999999999"/>
    <n v="2.6770687500000001"/>
    <n v="729"/>
    <n v="3905"/>
    <x v="234"/>
    <n v="2.2018790000000017"/>
  </r>
  <r>
    <n v="242"/>
    <d v="2011-08-30T00:00:00"/>
    <x v="2"/>
    <x v="2"/>
    <x v="0"/>
    <x v="7"/>
    <n v="0"/>
    <s v="Рабочий день"/>
    <d v="1900-01-02T00:00:00"/>
    <n v="1"/>
    <s v="Рабочий день"/>
    <x v="1"/>
    <x v="1"/>
    <n v="0.63916700000000004"/>
    <n v="22.040849000000001"/>
    <n v="0.59470400000000001"/>
    <n v="23.250464000000001"/>
    <n v="0.54833299999999996"/>
    <n v="13.708324999999999"/>
    <n v="0.12500800000000001"/>
    <n v="2.0938840000000001"/>
    <n v="775"/>
    <n v="4429"/>
    <x v="235"/>
    <n v="1.2096149999999994"/>
  </r>
  <r>
    <n v="243"/>
    <d v="2011-08-31T00:00:00"/>
    <x v="2"/>
    <x v="2"/>
    <x v="0"/>
    <x v="7"/>
    <n v="0"/>
    <s v="Рабочий день"/>
    <d v="1900-01-03T00:00:00"/>
    <n v="1"/>
    <s v="Рабочий день"/>
    <x v="1"/>
    <x v="1"/>
    <n v="0.656667"/>
    <n v="22.863348999999999"/>
    <n v="0.61112100000000003"/>
    <n v="24.333986000000003"/>
    <n v="0.59791700000000003"/>
    <n v="14.947925000000001"/>
    <n v="8.3333299999999999E-2"/>
    <n v="1.3958327749999999"/>
    <n v="688"/>
    <n v="4370"/>
    <x v="236"/>
    <n v="1.4706370000000035"/>
  </r>
  <r>
    <n v="244"/>
    <d v="2011-09-01T00:00:00"/>
    <x v="2"/>
    <x v="2"/>
    <x v="0"/>
    <x v="8"/>
    <n v="0"/>
    <s v="Рабочий день"/>
    <d v="1900-01-04T00:00:00"/>
    <n v="1"/>
    <s v="Рабочий день"/>
    <x v="1"/>
    <x v="1"/>
    <n v="0.65500000000000003"/>
    <n v="22.785"/>
    <n v="0.61492100000000005"/>
    <n v="24.584786000000001"/>
    <n v="0.63916700000000004"/>
    <n v="15.979175000000001"/>
    <n v="0.14179600000000001"/>
    <n v="2.3750830000000001"/>
    <n v="783"/>
    <n v="4332"/>
    <x v="237"/>
    <n v="1.799786000000001"/>
  </r>
  <r>
    <n v="245"/>
    <d v="2011-09-02T00:00:00"/>
    <x v="2"/>
    <x v="2"/>
    <x v="0"/>
    <x v="8"/>
    <n v="0"/>
    <s v="Рабочий день"/>
    <d v="1900-01-05T00:00:00"/>
    <n v="1"/>
    <s v="Рабочий день"/>
    <x v="0"/>
    <x v="0"/>
    <n v="0.64333300000000004"/>
    <n v="22.236651000000002"/>
    <n v="0.60480800000000001"/>
    <n v="23.917327999999998"/>
    <n v="0.72708300000000003"/>
    <n v="36.354150000000004"/>
    <n v="0.139929"/>
    <n v="4.6876214999999997"/>
    <n v="875"/>
    <n v="3852"/>
    <x v="238"/>
    <n v="1.6806769999999958"/>
  </r>
  <r>
    <n v="246"/>
    <d v="2011-09-03T00:00:00"/>
    <x v="2"/>
    <x v="2"/>
    <x v="0"/>
    <x v="8"/>
    <n v="0"/>
    <s v="Рабочий день"/>
    <d v="1900-01-06T00:00:00"/>
    <n v="0"/>
    <s v="Выходной день"/>
    <x v="1"/>
    <x v="1"/>
    <n v="0.66916699999999996"/>
    <n v="23.450848999999998"/>
    <n v="0.63321300000000003"/>
    <n v="25.792058000000004"/>
    <n v="0.71666700000000005"/>
    <n v="17.916675000000001"/>
    <n v="0.18532499999999999"/>
    <n v="3.1041937499999999"/>
    <n v="1935"/>
    <n v="2549"/>
    <x v="239"/>
    <n v="2.3412090000000063"/>
  </r>
  <r>
    <n v="247"/>
    <d v="2011-09-04T00:00:00"/>
    <x v="2"/>
    <x v="2"/>
    <x v="0"/>
    <x v="8"/>
    <n v="0"/>
    <s v="Рабочий день"/>
    <d v="1899-12-31T00:00:00"/>
    <n v="0"/>
    <s v="Выходной день"/>
    <x v="1"/>
    <x v="1"/>
    <n v="0.70916699999999999"/>
    <n v="25.330849000000001"/>
    <n v="0.66542900000000005"/>
    <n v="27.918314000000002"/>
    <n v="0.74208300000000005"/>
    <n v="18.552075000000002"/>
    <n v="0.20646700000000001"/>
    <n v="3.4583222500000002"/>
    <n v="2521"/>
    <n v="2419"/>
    <x v="240"/>
    <n v="2.5874650000000017"/>
  </r>
  <r>
    <n v="248"/>
    <d v="2011-09-05T00:00:00"/>
    <x v="2"/>
    <x v="2"/>
    <x v="0"/>
    <x v="8"/>
    <n v="1"/>
    <s v="Праздничный день"/>
    <d v="1900-01-01T00:00:00"/>
    <n v="0"/>
    <s v="Выходной день"/>
    <x v="0"/>
    <x v="0"/>
    <n v="0.67333299999999996"/>
    <n v="23.646650999999999"/>
    <n v="0.62564600000000004"/>
    <n v="25.292636000000002"/>
    <n v="0.79041700000000004"/>
    <n v="39.520850000000003"/>
    <n v="0.212696"/>
    <n v="7.1253159999999998"/>
    <n v="1236"/>
    <n v="2115"/>
    <x v="118"/>
    <n v="1.6459850000000031"/>
  </r>
  <r>
    <n v="249"/>
    <d v="2011-09-06T00:00:00"/>
    <x v="2"/>
    <x v="2"/>
    <x v="0"/>
    <x v="8"/>
    <n v="0"/>
    <s v="Рабочий день"/>
    <d v="1900-01-02T00:00:00"/>
    <n v="1"/>
    <s v="Рабочий день"/>
    <x v="2"/>
    <x v="2"/>
    <n v="0.54"/>
    <n v="17.380000000000003"/>
    <n v="0.51519999999999999"/>
    <n v="18.0032"/>
    <n v="0.886957"/>
    <n v="66.521775000000005"/>
    <n v="0.343943"/>
    <n v="17.28313575"/>
    <n v="204"/>
    <n v="2506"/>
    <x v="241"/>
    <n v="0.62319999999999709"/>
  </r>
  <r>
    <n v="250"/>
    <d v="2011-09-07T00:00:00"/>
    <x v="2"/>
    <x v="2"/>
    <x v="0"/>
    <x v="8"/>
    <n v="0"/>
    <s v="Рабочий день"/>
    <d v="1900-01-03T00:00:00"/>
    <n v="1"/>
    <s v="Рабочий день"/>
    <x v="2"/>
    <x v="2"/>
    <n v="0.59916700000000001"/>
    <n v="20.160848999999999"/>
    <n v="0.54422899999999996"/>
    <n v="19.919114"/>
    <n v="0.91708299999999998"/>
    <n v="68.781224999999992"/>
    <n v="9.7020800000000004E-2"/>
    <n v="4.8752952000000001"/>
    <n v="118"/>
    <n v="1878"/>
    <x v="242"/>
    <n v="-0.24173499999999848"/>
  </r>
  <r>
    <n v="251"/>
    <d v="2011-09-08T00:00:00"/>
    <x v="2"/>
    <x v="2"/>
    <x v="0"/>
    <x v="8"/>
    <n v="0"/>
    <s v="Рабочий день"/>
    <d v="1900-01-04T00:00:00"/>
    <n v="1"/>
    <s v="Рабочий день"/>
    <x v="2"/>
    <x v="2"/>
    <n v="0.63391299999999995"/>
    <n v="21.793910999999998"/>
    <n v="0.55536099999999999"/>
    <n v="20.653826000000002"/>
    <n v="0.93956499999999998"/>
    <n v="70.467375000000004"/>
    <n v="0.192748"/>
    <n v="9.6855869999999999"/>
    <n v="153"/>
    <n v="1689"/>
    <x v="243"/>
    <n v="-1.1400849999999956"/>
  </r>
  <r>
    <n v="252"/>
    <d v="2011-09-09T00:00:00"/>
    <x v="2"/>
    <x v="2"/>
    <x v="0"/>
    <x v="8"/>
    <n v="0"/>
    <s v="Рабочий день"/>
    <d v="1900-01-05T00:00:00"/>
    <n v="1"/>
    <s v="Рабочий день"/>
    <x v="0"/>
    <x v="0"/>
    <n v="0.65"/>
    <n v="22.55"/>
    <n v="0.57894599999999996"/>
    <n v="22.210435999999994"/>
    <n v="0.89791699999999997"/>
    <n v="44.895849999999996"/>
    <n v="0.124379"/>
    <n v="4.1666965000000005"/>
    <n v="417"/>
    <n v="3127"/>
    <x v="244"/>
    <n v="-0.33956400000000642"/>
  </r>
  <r>
    <n v="253"/>
    <d v="2011-09-10T00:00:00"/>
    <x v="2"/>
    <x v="2"/>
    <x v="0"/>
    <x v="8"/>
    <n v="0"/>
    <s v="Рабочий день"/>
    <d v="1900-01-06T00:00:00"/>
    <n v="0"/>
    <s v="Выходной день"/>
    <x v="1"/>
    <x v="1"/>
    <n v="0.66"/>
    <n v="23.020000000000003"/>
    <n v="0.607962"/>
    <n v="24.125492000000001"/>
    <n v="0.75375000000000003"/>
    <n v="18.84375"/>
    <n v="0.15360799999999999"/>
    <n v="2.5729340000000001"/>
    <n v="1750"/>
    <n v="3595"/>
    <x v="245"/>
    <n v="1.1054919999999981"/>
  </r>
  <r>
    <n v="254"/>
    <d v="2011-09-11T00:00:00"/>
    <x v="2"/>
    <x v="2"/>
    <x v="0"/>
    <x v="8"/>
    <n v="0"/>
    <s v="Рабочий день"/>
    <d v="1899-12-31T00:00:00"/>
    <n v="0"/>
    <s v="Выходной день"/>
    <x v="1"/>
    <x v="1"/>
    <n v="0.65333300000000005"/>
    <n v="22.706651000000001"/>
    <n v="0.60922900000000002"/>
    <n v="24.209114"/>
    <n v="0.71375"/>
    <n v="17.84375"/>
    <n v="0.115054"/>
    <n v="1.9271545000000001"/>
    <n v="1633"/>
    <n v="3413"/>
    <x v="246"/>
    <n v="1.5024629999999988"/>
  </r>
  <r>
    <n v="255"/>
    <d v="2011-09-12T00:00:00"/>
    <x v="2"/>
    <x v="2"/>
    <x v="0"/>
    <x v="8"/>
    <n v="0"/>
    <s v="Рабочий день"/>
    <d v="1900-01-01T00:00:00"/>
    <n v="1"/>
    <s v="Рабочий день"/>
    <x v="1"/>
    <x v="1"/>
    <n v="0.64434800000000003"/>
    <n v="22.284356000000002"/>
    <n v="0.60213000000000005"/>
    <n v="23.740580000000001"/>
    <n v="0.69217399999999996"/>
    <n v="17.304349999999999"/>
    <n v="8.8913000000000006E-2"/>
    <n v="1.4892927500000002"/>
    <n v="690"/>
    <n v="4023"/>
    <x v="247"/>
    <n v="1.4562239999999989"/>
  </r>
  <r>
    <n v="256"/>
    <d v="2011-09-13T00:00:00"/>
    <x v="2"/>
    <x v="2"/>
    <x v="0"/>
    <x v="8"/>
    <n v="0"/>
    <s v="Рабочий день"/>
    <d v="1900-01-02T00:00:00"/>
    <n v="1"/>
    <s v="Рабочий день"/>
    <x v="1"/>
    <x v="1"/>
    <n v="0.65083299999999999"/>
    <n v="22.589151000000001"/>
    <n v="0.60355400000000003"/>
    <n v="23.834564"/>
    <n v="0.71250000000000002"/>
    <n v="17.8125"/>
    <n v="0.14180400000000001"/>
    <n v="2.3752170000000001"/>
    <n v="701"/>
    <n v="4062"/>
    <x v="248"/>
    <n v="1.2454129999999992"/>
  </r>
  <r>
    <n v="257"/>
    <d v="2011-09-14T00:00:00"/>
    <x v="2"/>
    <x v="2"/>
    <x v="0"/>
    <x v="8"/>
    <n v="0"/>
    <s v="Рабочий день"/>
    <d v="1900-01-03T00:00:00"/>
    <n v="1"/>
    <s v="Рабочий день"/>
    <x v="1"/>
    <x v="1"/>
    <n v="0.67333299999999996"/>
    <n v="23.646650999999999"/>
    <n v="0.62690000000000001"/>
    <n v="25.375399999999999"/>
    <n v="0.69708300000000001"/>
    <n v="17.427074999999999"/>
    <n v="0.1673"/>
    <n v="2.8022749999999998"/>
    <n v="647"/>
    <n v="4138"/>
    <x v="249"/>
    <n v="1.7287490000000005"/>
  </r>
  <r>
    <n v="258"/>
    <d v="2011-09-15T00:00:00"/>
    <x v="2"/>
    <x v="2"/>
    <x v="0"/>
    <x v="8"/>
    <n v="0"/>
    <s v="Рабочий день"/>
    <d v="1900-01-04T00:00:00"/>
    <n v="1"/>
    <s v="Рабочий день"/>
    <x v="0"/>
    <x v="0"/>
    <n v="0.57750000000000001"/>
    <n v="19.142500000000002"/>
    <n v="0.55367100000000002"/>
    <n v="20.542286000000004"/>
    <n v="0.70916699999999999"/>
    <n v="35.458350000000003"/>
    <n v="0.271146"/>
    <n v="9.0833910000000007"/>
    <n v="428"/>
    <n v="3231"/>
    <x v="250"/>
    <n v="1.3997860000000024"/>
  </r>
  <r>
    <n v="259"/>
    <d v="2011-09-16T00:00:00"/>
    <x v="2"/>
    <x v="2"/>
    <x v="0"/>
    <x v="8"/>
    <n v="0"/>
    <s v="Рабочий день"/>
    <d v="1900-01-05T00:00:00"/>
    <n v="1"/>
    <s v="Рабочий день"/>
    <x v="0"/>
    <x v="0"/>
    <n v="0.469167"/>
    <n v="14.050848999999999"/>
    <n v="0.46147500000000002"/>
    <n v="14.457350000000002"/>
    <n v="0.59041699999999997"/>
    <n v="29.520849999999999"/>
    <n v="0.164183"/>
    <n v="5.5001305"/>
    <n v="742"/>
    <n v="4018"/>
    <x v="251"/>
    <n v="0.40650100000000222"/>
  </r>
  <r>
    <n v="260"/>
    <d v="2011-09-17T00:00:00"/>
    <x v="2"/>
    <x v="2"/>
    <x v="0"/>
    <x v="8"/>
    <n v="0"/>
    <s v="Рабочий день"/>
    <d v="1900-01-06T00:00:00"/>
    <n v="0"/>
    <s v="Выходной день"/>
    <x v="0"/>
    <x v="0"/>
    <n v="0.49166700000000002"/>
    <n v="15.108349"/>
    <n v="0.47851199999999999"/>
    <n v="15.581792"/>
    <n v="0.718333"/>
    <n v="35.916649999999997"/>
    <n v="0.18967500000000001"/>
    <n v="6.3541125000000003"/>
    <n v="1434"/>
    <n v="3077"/>
    <x v="252"/>
    <n v="0.47344299999999961"/>
  </r>
  <r>
    <n v="261"/>
    <d v="2011-09-18T00:00:00"/>
    <x v="2"/>
    <x v="2"/>
    <x v="0"/>
    <x v="8"/>
    <n v="0"/>
    <s v="Рабочий день"/>
    <d v="1899-12-31T00:00:00"/>
    <n v="0"/>
    <s v="Выходной день"/>
    <x v="1"/>
    <x v="1"/>
    <n v="0.50749999999999995"/>
    <n v="15.852499999999999"/>
    <n v="0.490537"/>
    <n v="16.375442"/>
    <n v="0.69499999999999995"/>
    <n v="17.375"/>
    <n v="0.178483"/>
    <n v="2.98959025"/>
    <n v="1353"/>
    <n v="2921"/>
    <x v="140"/>
    <n v="0.52294200000000046"/>
  </r>
  <r>
    <n v="262"/>
    <d v="2011-09-19T00:00:00"/>
    <x v="2"/>
    <x v="2"/>
    <x v="0"/>
    <x v="8"/>
    <n v="0"/>
    <s v="Рабочий день"/>
    <d v="1900-01-01T00:00:00"/>
    <n v="1"/>
    <s v="Рабочий день"/>
    <x v="0"/>
    <x v="0"/>
    <n v="0.54916699999999996"/>
    <n v="17.810848999999997"/>
    <n v="0.52967500000000001"/>
    <n v="18.958550000000002"/>
    <n v="0.69"/>
    <n v="34.5"/>
    <n v="0.15174199999999999"/>
    <n v="5.0833569999999995"/>
    <n v="691"/>
    <n v="3848"/>
    <x v="253"/>
    <n v="1.147701000000005"/>
  </r>
  <r>
    <n v="263"/>
    <d v="2011-09-20T00:00:00"/>
    <x v="2"/>
    <x v="2"/>
    <x v="0"/>
    <x v="8"/>
    <n v="0"/>
    <s v="Рабочий день"/>
    <d v="1900-01-02T00:00:00"/>
    <n v="1"/>
    <s v="Рабочий день"/>
    <x v="0"/>
    <x v="0"/>
    <n v="0.56166700000000003"/>
    <n v="18.398349"/>
    <n v="0.53221700000000005"/>
    <n v="19.126322000000002"/>
    <n v="0.88124999999999998"/>
    <n v="44.0625"/>
    <n v="0.13495399999999999"/>
    <n v="4.5209589999999995"/>
    <n v="438"/>
    <n v="3203"/>
    <x v="254"/>
    <n v="0.7279730000000022"/>
  </r>
  <r>
    <n v="264"/>
    <d v="2011-09-21T00:00:00"/>
    <x v="2"/>
    <x v="2"/>
    <x v="0"/>
    <x v="8"/>
    <n v="0"/>
    <s v="Рабочий день"/>
    <d v="1900-01-03T00:00:00"/>
    <n v="1"/>
    <s v="Рабочий день"/>
    <x v="0"/>
    <x v="0"/>
    <n v="0.59499999999999997"/>
    <n v="19.965"/>
    <n v="0.55053300000000005"/>
    <n v="20.335178000000006"/>
    <n v="0.9"/>
    <n v="45"/>
    <n v="9.6404199999999995E-2"/>
    <n v="3.2295406999999998"/>
    <n v="539"/>
    <n v="3813"/>
    <x v="255"/>
    <n v="0.37017800000000634"/>
  </r>
  <r>
    <n v="265"/>
    <d v="2011-09-22T00:00:00"/>
    <x v="2"/>
    <x v="2"/>
    <x v="0"/>
    <x v="8"/>
    <n v="0"/>
    <s v="Рабочий день"/>
    <d v="1900-01-04T00:00:00"/>
    <n v="1"/>
    <s v="Рабочий день"/>
    <x v="0"/>
    <x v="0"/>
    <n v="0.62833300000000003"/>
    <n v="21.531651"/>
    <n v="0.55496299999999998"/>
    <n v="20.627558000000001"/>
    <n v="0.90208299999999997"/>
    <n v="45.104149999999997"/>
    <n v="0.12812499999999999"/>
    <n v="4.2921874999999998"/>
    <n v="555"/>
    <n v="4240"/>
    <x v="256"/>
    <n v="-0.90409299999999959"/>
  </r>
  <r>
    <n v="266"/>
    <d v="2011-09-23T00:00:00"/>
    <x v="3"/>
    <x v="3"/>
    <x v="0"/>
    <x v="8"/>
    <n v="0"/>
    <s v="Рабочий день"/>
    <d v="1900-01-05T00:00:00"/>
    <n v="1"/>
    <s v="Рабочий день"/>
    <x v="0"/>
    <x v="0"/>
    <n v="0.60916700000000001"/>
    <n v="20.630849000000001"/>
    <n v="0.52212499999999995"/>
    <n v="18.460249999999995"/>
    <n v="0.97250000000000003"/>
    <n v="48.625"/>
    <n v="7.8366699999999997E-2"/>
    <n v="2.6252844500000001"/>
    <n v="258"/>
    <n v="2137"/>
    <x v="257"/>
    <n v="-2.1705990000000064"/>
  </r>
  <r>
    <n v="267"/>
    <d v="2011-09-24T00:00:00"/>
    <x v="3"/>
    <x v="3"/>
    <x v="0"/>
    <x v="8"/>
    <n v="0"/>
    <s v="Рабочий день"/>
    <d v="1900-01-06T00:00:00"/>
    <n v="0"/>
    <s v="Выходной день"/>
    <x v="0"/>
    <x v="0"/>
    <n v="0.60666699999999996"/>
    <n v="20.513348999999998"/>
    <n v="0.56441200000000002"/>
    <n v="21.251192000000003"/>
    <n v="0.86250000000000004"/>
    <n v="43.125"/>
    <n v="7.8383300000000003E-2"/>
    <n v="2.6258405499999999"/>
    <n v="1776"/>
    <n v="3647"/>
    <x v="258"/>
    <n v="0.73784300000000513"/>
  </r>
  <r>
    <n v="268"/>
    <d v="2011-09-25T00:00:00"/>
    <x v="3"/>
    <x v="3"/>
    <x v="0"/>
    <x v="8"/>
    <n v="0"/>
    <s v="Рабочий день"/>
    <d v="1899-12-31T00:00:00"/>
    <n v="0"/>
    <s v="Выходной день"/>
    <x v="0"/>
    <x v="0"/>
    <n v="0.63416700000000004"/>
    <n v="21.805849000000002"/>
    <n v="0.57263699999999995"/>
    <n v="21.794041999999997"/>
    <n v="0.84499999999999997"/>
    <n v="42.25"/>
    <n v="5.0379199999999999E-2"/>
    <n v="1.6877032000000001"/>
    <n v="1544"/>
    <n v="3466"/>
    <x v="259"/>
    <n v="-1.1807000000004564E-2"/>
  </r>
  <r>
    <n v="269"/>
    <d v="2011-09-26T00:00:00"/>
    <x v="3"/>
    <x v="3"/>
    <x v="0"/>
    <x v="8"/>
    <n v="0"/>
    <s v="Рабочий день"/>
    <d v="1900-01-01T00:00:00"/>
    <n v="1"/>
    <s v="Рабочий день"/>
    <x v="0"/>
    <x v="0"/>
    <n v="0.64916700000000005"/>
    <n v="22.510849000000004"/>
    <n v="0.58904199999999995"/>
    <n v="22.876771999999995"/>
    <n v="0.848333"/>
    <n v="42.416649999999997"/>
    <n v="0.11070000000000001"/>
    <n v="3.70845"/>
    <n v="684"/>
    <n v="3946"/>
    <x v="260"/>
    <n v="0.36592299999999156"/>
  </r>
  <r>
    <n v="270"/>
    <d v="2011-09-27T00:00:00"/>
    <x v="3"/>
    <x v="3"/>
    <x v="0"/>
    <x v="8"/>
    <n v="0"/>
    <s v="Рабочий день"/>
    <d v="1900-01-02T00:00:00"/>
    <n v="1"/>
    <s v="Рабочий день"/>
    <x v="0"/>
    <x v="0"/>
    <n v="0.63666699999999998"/>
    <n v="21.923348999999998"/>
    <n v="0.57452499999999995"/>
    <n v="21.91865"/>
    <n v="0.88541700000000001"/>
    <n v="44.270850000000003"/>
    <n v="0.118171"/>
    <n v="3.9587284999999999"/>
    <n v="477"/>
    <n v="3643"/>
    <x v="261"/>
    <n v="-4.6989999999986765E-3"/>
  </r>
  <r>
    <n v="271"/>
    <d v="2011-09-28T00:00:00"/>
    <x v="3"/>
    <x v="3"/>
    <x v="0"/>
    <x v="8"/>
    <n v="0"/>
    <s v="Рабочий день"/>
    <d v="1900-01-03T00:00:00"/>
    <n v="1"/>
    <s v="Рабочий день"/>
    <x v="0"/>
    <x v="0"/>
    <n v="0.63500000000000001"/>
    <n v="21.844999999999999"/>
    <n v="0.57515799999999995"/>
    <n v="21.960427999999993"/>
    <n v="0.84875"/>
    <n v="42.4375"/>
    <n v="0.14862900000000001"/>
    <n v="4.9790715000000008"/>
    <n v="480"/>
    <n v="3427"/>
    <x v="262"/>
    <n v="0.11542799999999431"/>
  </r>
  <r>
    <n v="272"/>
    <d v="2011-09-29T00:00:00"/>
    <x v="3"/>
    <x v="3"/>
    <x v="0"/>
    <x v="8"/>
    <n v="0"/>
    <s v="Рабочий день"/>
    <d v="1900-01-04T00:00:00"/>
    <n v="1"/>
    <s v="Рабочий день"/>
    <x v="1"/>
    <x v="1"/>
    <n v="0.61666699999999997"/>
    <n v="20.983348999999997"/>
    <n v="0.57451200000000002"/>
    <n v="21.917791999999999"/>
    <n v="0.69916699999999998"/>
    <n v="17.479174999999998"/>
    <n v="0.17288300000000001"/>
    <n v="2.8957902500000001"/>
    <n v="653"/>
    <n v="4186"/>
    <x v="263"/>
    <n v="0.93444300000000169"/>
  </r>
  <r>
    <n v="273"/>
    <d v="2011-09-30T00:00:00"/>
    <x v="3"/>
    <x v="3"/>
    <x v="0"/>
    <x v="8"/>
    <n v="0"/>
    <s v="Рабочий день"/>
    <d v="1900-01-05T00:00:00"/>
    <n v="1"/>
    <s v="Рабочий день"/>
    <x v="1"/>
    <x v="1"/>
    <n v="0.56416699999999997"/>
    <n v="18.515848999999999"/>
    <n v="0.54482900000000001"/>
    <n v="19.958714000000001"/>
    <n v="0.64749999999999996"/>
    <n v="16.1875"/>
    <n v="0.20647499999999999"/>
    <n v="3.4584562499999998"/>
    <n v="830"/>
    <n v="4372"/>
    <x v="171"/>
    <n v="1.4428650000000012"/>
  </r>
  <r>
    <n v="274"/>
    <d v="2011-10-01T00:00:00"/>
    <x v="3"/>
    <x v="3"/>
    <x v="0"/>
    <x v="9"/>
    <n v="0"/>
    <s v="Рабочий день"/>
    <d v="1900-01-06T00:00:00"/>
    <n v="0"/>
    <s v="Выходной день"/>
    <x v="0"/>
    <x v="0"/>
    <n v="0.41"/>
    <n v="11.27"/>
    <n v="0.41286299999999998"/>
    <n v="11.248957999999998"/>
    <n v="0.75375000000000003"/>
    <n v="37.6875"/>
    <n v="0.292296"/>
    <n v="9.7919160000000005"/>
    <n v="480"/>
    <n v="1949"/>
    <x v="264"/>
    <n v="-2.1042000000001337E-2"/>
  </r>
  <r>
    <n v="275"/>
    <d v="2011-10-02T00:00:00"/>
    <x v="3"/>
    <x v="3"/>
    <x v="0"/>
    <x v="9"/>
    <n v="0"/>
    <s v="Рабочий день"/>
    <d v="1899-12-31T00:00:00"/>
    <n v="0"/>
    <s v="Выходной день"/>
    <x v="0"/>
    <x v="0"/>
    <n v="0.35666700000000001"/>
    <n v="8.7633490000000016"/>
    <n v="0.34531699999999999"/>
    <n v="6.7909219999999983"/>
    <n v="0.79166700000000001"/>
    <n v="39.583350000000003"/>
    <n v="0.22201299999999999"/>
    <n v="7.4374354999999994"/>
    <n v="616"/>
    <n v="2302"/>
    <x v="265"/>
    <n v="-1.9724270000000033"/>
  </r>
  <r>
    <n v="276"/>
    <d v="2011-10-03T00:00:00"/>
    <x v="3"/>
    <x v="3"/>
    <x v="0"/>
    <x v="9"/>
    <n v="0"/>
    <s v="Рабочий день"/>
    <d v="1900-01-01T00:00:00"/>
    <n v="1"/>
    <s v="Рабочий день"/>
    <x v="0"/>
    <x v="0"/>
    <n v="0.38416699999999998"/>
    <n v="10.055848999999998"/>
    <n v="0.39204600000000001"/>
    <n v="9.8750360000000015"/>
    <n v="0.76083299999999998"/>
    <n v="38.041649999999997"/>
    <n v="8.3345799999999998E-2"/>
    <n v="2.7920843"/>
    <n v="330"/>
    <n v="3240"/>
    <x v="266"/>
    <n v="-0.180812999999997"/>
  </r>
  <r>
    <n v="277"/>
    <d v="2011-10-04T00:00:00"/>
    <x v="3"/>
    <x v="3"/>
    <x v="0"/>
    <x v="9"/>
    <n v="0"/>
    <s v="Рабочий день"/>
    <d v="1900-01-02T00:00:00"/>
    <n v="1"/>
    <s v="Рабочий день"/>
    <x v="1"/>
    <x v="1"/>
    <n v="0.48416700000000001"/>
    <n v="14.755849000000001"/>
    <n v="0.472858"/>
    <n v="15.208628000000001"/>
    <n v="0.71"/>
    <n v="17.75"/>
    <n v="0.20585400000000001"/>
    <n v="3.4480545"/>
    <n v="486"/>
    <n v="3970"/>
    <x v="267"/>
    <n v="0.4527789999999996"/>
  </r>
  <r>
    <n v="278"/>
    <d v="2011-10-05T00:00:00"/>
    <x v="3"/>
    <x v="3"/>
    <x v="0"/>
    <x v="9"/>
    <n v="0"/>
    <s v="Рабочий день"/>
    <d v="1900-01-03T00:00:00"/>
    <n v="1"/>
    <s v="Рабочий день"/>
    <x v="1"/>
    <x v="1"/>
    <n v="0.53833299999999995"/>
    <n v="17.301650999999996"/>
    <n v="0.527138"/>
    <n v="18.791108000000001"/>
    <n v="0.64791699999999997"/>
    <n v="16.197924999999998"/>
    <n v="0.17724999999999999"/>
    <n v="2.9689375"/>
    <n v="559"/>
    <n v="4267"/>
    <x v="268"/>
    <n v="1.4894570000000051"/>
  </r>
  <r>
    <n v="279"/>
    <d v="2011-10-06T00:00:00"/>
    <x v="3"/>
    <x v="3"/>
    <x v="0"/>
    <x v="9"/>
    <n v="0"/>
    <s v="Рабочий день"/>
    <d v="1900-01-04T00:00:00"/>
    <n v="1"/>
    <s v="Рабочий день"/>
    <x v="1"/>
    <x v="1"/>
    <n v="0.49416700000000002"/>
    <n v="15.225849"/>
    <n v="0.48042499999999999"/>
    <n v="15.70805"/>
    <n v="0.62083299999999997"/>
    <n v="15.520824999999999"/>
    <n v="0.13495399999999999"/>
    <n v="2.2604794999999998"/>
    <n v="639"/>
    <n v="4126"/>
    <x v="269"/>
    <n v="0.48220099999999988"/>
  </r>
  <r>
    <n v="280"/>
    <d v="2011-10-07T00:00:00"/>
    <x v="3"/>
    <x v="3"/>
    <x v="0"/>
    <x v="9"/>
    <n v="0"/>
    <s v="Рабочий день"/>
    <d v="1900-01-05T00:00:00"/>
    <n v="1"/>
    <s v="Рабочий день"/>
    <x v="1"/>
    <x v="1"/>
    <n v="0.51083299999999998"/>
    <n v="16.009150999999999"/>
    <n v="0.50440399999999996"/>
    <n v="17.290664"/>
    <n v="0.68416699999999997"/>
    <n v="17.104174999999998"/>
    <n v="2.23917E-2"/>
    <n v="0.37506097500000002"/>
    <n v="949"/>
    <n v="4036"/>
    <x v="270"/>
    <n v="1.2815130000000003"/>
  </r>
  <r>
    <n v="281"/>
    <d v="2011-10-08T00:00:00"/>
    <x v="3"/>
    <x v="3"/>
    <x v="0"/>
    <x v="9"/>
    <n v="0"/>
    <s v="Рабочий день"/>
    <d v="1900-01-06T00:00:00"/>
    <n v="0"/>
    <s v="Выходной день"/>
    <x v="1"/>
    <x v="1"/>
    <n v="0.52166699999999999"/>
    <n v="16.518349000000001"/>
    <n v="0.51324199999999998"/>
    <n v="17.873971999999995"/>
    <n v="0.70125000000000004"/>
    <n v="17.53125"/>
    <n v="4.5404199999999999E-2"/>
    <n v="0.76052034999999996"/>
    <n v="2235"/>
    <n v="3174"/>
    <x v="271"/>
    <n v="1.3556229999999942"/>
  </r>
  <r>
    <n v="282"/>
    <d v="2011-10-09T00:00:00"/>
    <x v="3"/>
    <x v="3"/>
    <x v="0"/>
    <x v="9"/>
    <n v="0"/>
    <s v="Рабочий день"/>
    <d v="1899-12-31T00:00:00"/>
    <n v="0"/>
    <s v="Выходной день"/>
    <x v="1"/>
    <x v="1"/>
    <n v="0.54083300000000001"/>
    <n v="17.419150999999999"/>
    <n v="0.52398299999999998"/>
    <n v="18.582878000000001"/>
    <n v="0.72750000000000004"/>
    <n v="18.1875"/>
    <n v="6.3450000000000006E-2"/>
    <n v="1.0627875000000002"/>
    <n v="2397"/>
    <n v="3114"/>
    <x v="272"/>
    <n v="1.1637270000000015"/>
  </r>
  <r>
    <n v="283"/>
    <d v="2011-10-10T00:00:00"/>
    <x v="3"/>
    <x v="3"/>
    <x v="0"/>
    <x v="9"/>
    <n v="1"/>
    <s v="Праздничный день"/>
    <d v="1900-01-01T00:00:00"/>
    <n v="0"/>
    <s v="Выходной день"/>
    <x v="1"/>
    <x v="1"/>
    <n v="0.57083300000000003"/>
    <n v="18.829151000000003"/>
    <n v="0.54292499999999999"/>
    <n v="19.83305"/>
    <n v="0.73375000000000001"/>
    <n v="18.34375"/>
    <n v="4.23042E-2"/>
    <n v="0.70859534999999996"/>
    <n v="1514"/>
    <n v="3603"/>
    <x v="273"/>
    <n v="1.003898999999997"/>
  </r>
  <r>
    <n v="284"/>
    <d v="2011-10-11T00:00:00"/>
    <x v="3"/>
    <x v="3"/>
    <x v="0"/>
    <x v="9"/>
    <n v="0"/>
    <s v="Рабочий день"/>
    <d v="1900-01-02T00:00:00"/>
    <n v="1"/>
    <s v="Рабочий день"/>
    <x v="0"/>
    <x v="0"/>
    <n v="0.56666700000000003"/>
    <n v="18.633349000000003"/>
    <n v="0.54609600000000003"/>
    <n v="20.042335999999999"/>
    <n v="0.80874999999999997"/>
    <n v="40.4375"/>
    <n v="0.143042"/>
    <n v="4.7919070000000001"/>
    <n v="667"/>
    <n v="3896"/>
    <x v="274"/>
    <n v="1.4089869999999962"/>
  </r>
  <r>
    <n v="285"/>
    <d v="2011-10-12T00:00:00"/>
    <x v="3"/>
    <x v="3"/>
    <x v="0"/>
    <x v="9"/>
    <n v="0"/>
    <s v="Рабочий день"/>
    <d v="1900-01-03T00:00:00"/>
    <n v="1"/>
    <s v="Рабочий день"/>
    <x v="2"/>
    <x v="2"/>
    <n v="0.54333299999999995"/>
    <n v="17.536650999999999"/>
    <n v="0.51771699999999998"/>
    <n v="18.169322000000001"/>
    <n v="0.90625"/>
    <n v="67.96875"/>
    <n v="0.24815000000000001"/>
    <n v="12.469537500000001"/>
    <n v="217"/>
    <n v="2199"/>
    <x v="275"/>
    <n v="0.63267100000000198"/>
  </r>
  <r>
    <n v="286"/>
    <d v="2011-10-13T00:00:00"/>
    <x v="3"/>
    <x v="3"/>
    <x v="0"/>
    <x v="9"/>
    <n v="0"/>
    <s v="Рабочий день"/>
    <d v="1900-01-04T00:00:00"/>
    <n v="1"/>
    <s v="Рабочий день"/>
    <x v="0"/>
    <x v="0"/>
    <n v="0.589167"/>
    <n v="19.690849"/>
    <n v="0.55180399999999996"/>
    <n v="20.419063999999999"/>
    <n v="0.89666699999999999"/>
    <n v="44.833350000000003"/>
    <n v="0.141787"/>
    <n v="4.7498645000000002"/>
    <n v="290"/>
    <n v="2623"/>
    <x v="276"/>
    <n v="0.72821499999999872"/>
  </r>
  <r>
    <n v="287"/>
    <d v="2011-10-14T00:00:00"/>
    <x v="3"/>
    <x v="3"/>
    <x v="0"/>
    <x v="9"/>
    <n v="0"/>
    <s v="Рабочий день"/>
    <d v="1900-01-05T00:00:00"/>
    <n v="1"/>
    <s v="Рабочий день"/>
    <x v="0"/>
    <x v="0"/>
    <n v="0.55083300000000002"/>
    <n v="17.889151000000002"/>
    <n v="0.52967500000000001"/>
    <n v="18.958550000000002"/>
    <n v="0.71625000000000005"/>
    <n v="35.8125"/>
    <n v="0.223883"/>
    <n v="7.5000805000000001"/>
    <n v="529"/>
    <n v="3115"/>
    <x v="277"/>
    <n v="1.0693990000000007"/>
  </r>
  <r>
    <n v="288"/>
    <d v="2011-10-15T00:00:00"/>
    <x v="3"/>
    <x v="3"/>
    <x v="0"/>
    <x v="9"/>
    <n v="0"/>
    <s v="Рабочий день"/>
    <d v="1900-01-06T00:00:00"/>
    <n v="0"/>
    <s v="Выходной день"/>
    <x v="1"/>
    <x v="1"/>
    <n v="0.50666699999999998"/>
    <n v="15.813348999999999"/>
    <n v="0.49872499999999997"/>
    <n v="16.915849999999999"/>
    <n v="0.48333300000000001"/>
    <n v="12.083325"/>
    <n v="0.25808300000000001"/>
    <n v="4.3228902500000004"/>
    <n v="1899"/>
    <n v="3318"/>
    <x v="278"/>
    <n v="1.1025010000000002"/>
  </r>
  <r>
    <n v="289"/>
    <d v="2011-10-16T00:00:00"/>
    <x v="3"/>
    <x v="3"/>
    <x v="0"/>
    <x v="9"/>
    <n v="0"/>
    <s v="Рабочий день"/>
    <d v="1899-12-31T00:00:00"/>
    <n v="0"/>
    <s v="Выходной день"/>
    <x v="1"/>
    <x v="1"/>
    <n v="0.51166699999999998"/>
    <n v="16.048348999999998"/>
    <n v="0.50315399999999999"/>
    <n v="17.208163999999996"/>
    <n v="0.48666700000000002"/>
    <n v="12.166675"/>
    <n v="0.281717"/>
    <n v="4.7187597500000003"/>
    <n v="1748"/>
    <n v="3293"/>
    <x v="279"/>
    <n v="1.1598149999999983"/>
  </r>
  <r>
    <n v="290"/>
    <d v="2011-10-17T00:00:00"/>
    <x v="3"/>
    <x v="3"/>
    <x v="0"/>
    <x v="9"/>
    <n v="0"/>
    <s v="Рабочий день"/>
    <d v="1900-01-01T00:00:00"/>
    <n v="1"/>
    <s v="Рабочий день"/>
    <x v="1"/>
    <x v="1"/>
    <n v="0.53416699999999995"/>
    <n v="17.105848999999999"/>
    <n v="0.51072499999999998"/>
    <n v="17.707850000000001"/>
    <n v="0.57958299999999996"/>
    <n v="14.489574999999999"/>
    <n v="0.17537900000000001"/>
    <n v="2.9375982500000002"/>
    <n v="713"/>
    <n v="3857"/>
    <x v="280"/>
    <n v="0.60200100000000134"/>
  </r>
  <r>
    <n v="291"/>
    <d v="2011-10-18T00:00:00"/>
    <x v="3"/>
    <x v="3"/>
    <x v="0"/>
    <x v="9"/>
    <n v="0"/>
    <s v="Рабочий день"/>
    <d v="1900-01-02T00:00:00"/>
    <n v="1"/>
    <s v="Рабочий день"/>
    <x v="0"/>
    <x v="0"/>
    <n v="0.53249999999999997"/>
    <n v="17.0275"/>
    <n v="0.52272099999999999"/>
    <n v="18.499586000000001"/>
    <n v="0.70166700000000004"/>
    <n v="35.083350000000003"/>
    <n v="0.110087"/>
    <n v="3.6879145000000002"/>
    <n v="637"/>
    <n v="4111"/>
    <x v="281"/>
    <n v="1.4720860000000009"/>
  </r>
  <r>
    <n v="292"/>
    <d v="2011-10-19T00:00:00"/>
    <x v="3"/>
    <x v="3"/>
    <x v="0"/>
    <x v="9"/>
    <n v="0"/>
    <s v="Рабочий день"/>
    <d v="1900-01-03T00:00:00"/>
    <n v="1"/>
    <s v="Рабочий день"/>
    <x v="2"/>
    <x v="2"/>
    <n v="0.54173899999999997"/>
    <n v="17.461732999999999"/>
    <n v="0.51384799999999997"/>
    <n v="17.913967999999997"/>
    <n v="0.89521700000000004"/>
    <n v="67.141275000000007"/>
    <n v="0.243339"/>
    <n v="12.22778475"/>
    <n v="254"/>
    <n v="2170"/>
    <x v="282"/>
    <n v="0.45223499999999817"/>
  </r>
  <r>
    <n v="293"/>
    <d v="2011-10-20T00:00:00"/>
    <x v="3"/>
    <x v="3"/>
    <x v="0"/>
    <x v="9"/>
    <n v="0"/>
    <s v="Рабочий день"/>
    <d v="1900-01-04T00:00:00"/>
    <n v="1"/>
    <s v="Рабочий день"/>
    <x v="1"/>
    <x v="1"/>
    <n v="0.47583300000000001"/>
    <n v="14.364151"/>
    <n v="0.46652500000000002"/>
    <n v="14.790650000000003"/>
    <n v="0.63624999999999998"/>
    <n v="15.90625"/>
    <n v="0.42227500000000001"/>
    <n v="7.0731062500000004"/>
    <n v="471"/>
    <n v="3724"/>
    <x v="283"/>
    <n v="0.42649900000000329"/>
  </r>
  <r>
    <n v="294"/>
    <d v="2011-10-21T00:00:00"/>
    <x v="3"/>
    <x v="3"/>
    <x v="0"/>
    <x v="9"/>
    <n v="0"/>
    <s v="Рабочий день"/>
    <d v="1900-01-05T00:00:00"/>
    <n v="1"/>
    <s v="Рабочий день"/>
    <x v="1"/>
    <x v="1"/>
    <n v="0.42749999999999999"/>
    <n v="12.092500000000001"/>
    <n v="0.42359599999999997"/>
    <n v="11.957335999999998"/>
    <n v="0.57416699999999998"/>
    <n v="14.354175"/>
    <n v="0.22139600000000001"/>
    <n v="3.708383"/>
    <n v="676"/>
    <n v="3628"/>
    <x v="284"/>
    <n v="-0.13516400000000317"/>
  </r>
  <r>
    <n v="295"/>
    <d v="2011-10-22T00:00:00"/>
    <x v="3"/>
    <x v="3"/>
    <x v="0"/>
    <x v="9"/>
    <n v="0"/>
    <s v="Рабочий день"/>
    <d v="1900-01-06T00:00:00"/>
    <n v="0"/>
    <s v="Выходной день"/>
    <x v="1"/>
    <x v="1"/>
    <n v="0.42249999999999999"/>
    <n v="11.857499999999998"/>
    <n v="0.42549199999999998"/>
    <n v="12.082471999999999"/>
    <n v="0.62916700000000003"/>
    <n v="15.729175000000001"/>
    <n v="9.2666700000000005E-2"/>
    <n v="1.552167225"/>
    <n v="1499"/>
    <n v="2809"/>
    <x v="285"/>
    <n v="0.22497200000000106"/>
  </r>
  <r>
    <n v="296"/>
    <d v="2011-10-23T00:00:00"/>
    <x v="3"/>
    <x v="3"/>
    <x v="0"/>
    <x v="9"/>
    <n v="0"/>
    <s v="Рабочий день"/>
    <d v="1899-12-31T00:00:00"/>
    <n v="0"/>
    <s v="Выходной день"/>
    <x v="1"/>
    <x v="1"/>
    <n v="0.42166700000000001"/>
    <n v="11.818349000000001"/>
    <n v="0.42233300000000001"/>
    <n v="11.873978000000001"/>
    <n v="0.74124999999999996"/>
    <n v="18.53125"/>
    <n v="9.9512500000000004E-2"/>
    <n v="1.6668343750000001"/>
    <n v="1619"/>
    <n v="2762"/>
    <x v="286"/>
    <n v="5.5628999999999706E-2"/>
  </r>
  <r>
    <n v="297"/>
    <d v="2011-10-24T00:00:00"/>
    <x v="3"/>
    <x v="3"/>
    <x v="0"/>
    <x v="9"/>
    <n v="0"/>
    <s v="Рабочий день"/>
    <d v="1900-01-01T00:00:00"/>
    <n v="1"/>
    <s v="Рабочий день"/>
    <x v="1"/>
    <x v="1"/>
    <n v="0.46333299999999999"/>
    <n v="13.776651000000001"/>
    <n v="0.457067"/>
    <n v="14.166422000000001"/>
    <n v="0.77208299999999996"/>
    <n v="19.302074999999999"/>
    <n v="0.11879199999999999"/>
    <n v="1.9897659999999999"/>
    <n v="699"/>
    <n v="3488"/>
    <x v="287"/>
    <n v="0.38977099999999965"/>
  </r>
  <r>
    <n v="298"/>
    <d v="2011-10-25T00:00:00"/>
    <x v="3"/>
    <x v="3"/>
    <x v="0"/>
    <x v="9"/>
    <n v="0"/>
    <s v="Рабочий день"/>
    <d v="1900-01-02T00:00:00"/>
    <n v="1"/>
    <s v="Рабочий день"/>
    <x v="1"/>
    <x v="1"/>
    <n v="0.471667"/>
    <n v="14.168348999999999"/>
    <n v="0.46337499999999998"/>
    <n v="14.582749999999997"/>
    <n v="0.62291700000000005"/>
    <n v="15.572925000000001"/>
    <n v="0.166658"/>
    <n v="2.7915215"/>
    <n v="695"/>
    <n v="3992"/>
    <x v="288"/>
    <n v="0.41440099999999802"/>
  </r>
  <r>
    <n v="299"/>
    <d v="2011-10-26T00:00:00"/>
    <x v="3"/>
    <x v="3"/>
    <x v="0"/>
    <x v="9"/>
    <n v="0"/>
    <s v="Рабочий день"/>
    <d v="1900-01-03T00:00:00"/>
    <n v="1"/>
    <s v="Рабочий день"/>
    <x v="0"/>
    <x v="0"/>
    <n v="0.48416700000000001"/>
    <n v="14.755849000000001"/>
    <n v="0.47284599999999999"/>
    <n v="15.207836"/>
    <n v="0.72041699999999997"/>
    <n v="36.020849999999996"/>
    <n v="0.148642"/>
    <n v="4.9795069999999999"/>
    <n v="404"/>
    <n v="3490"/>
    <x v="289"/>
    <n v="0.45198699999999903"/>
  </r>
  <r>
    <n v="300"/>
    <d v="2011-10-27T00:00:00"/>
    <x v="3"/>
    <x v="3"/>
    <x v="0"/>
    <x v="9"/>
    <n v="0"/>
    <s v="Рабочий день"/>
    <d v="1900-01-04T00:00:00"/>
    <n v="1"/>
    <s v="Рабочий день"/>
    <x v="0"/>
    <x v="0"/>
    <n v="0.47"/>
    <n v="14.09"/>
    <n v="0.45704600000000001"/>
    <n v="14.165036000000001"/>
    <n v="0.812917"/>
    <n v="40.645850000000003"/>
    <n v="0.19776299999999999"/>
    <n v="6.6250605"/>
    <n v="240"/>
    <n v="2419"/>
    <x v="290"/>
    <n v="7.5036000000000769E-2"/>
  </r>
  <r>
    <n v="301"/>
    <d v="2011-10-28T00:00:00"/>
    <x v="3"/>
    <x v="3"/>
    <x v="0"/>
    <x v="9"/>
    <n v="0"/>
    <s v="Рабочий день"/>
    <d v="1900-01-05T00:00:00"/>
    <n v="1"/>
    <s v="Рабочий день"/>
    <x v="0"/>
    <x v="0"/>
    <n v="0.33083299999999999"/>
    <n v="7.5491510000000002"/>
    <n v="0.31881199999999998"/>
    <n v="5.0415919999999979"/>
    <n v="0.58583300000000005"/>
    <n v="29.291650000000004"/>
    <n v="0.22947899999999999"/>
    <n v="7.6875464999999998"/>
    <n v="456"/>
    <n v="3291"/>
    <x v="291"/>
    <n v="-2.5075590000000023"/>
  </r>
  <r>
    <n v="302"/>
    <d v="2011-10-29T00:00:00"/>
    <x v="3"/>
    <x v="3"/>
    <x v="0"/>
    <x v="9"/>
    <n v="0"/>
    <s v="Рабочий день"/>
    <d v="1900-01-06T00:00:00"/>
    <n v="0"/>
    <s v="Выходной день"/>
    <x v="2"/>
    <x v="2"/>
    <n v="0.25416699999999998"/>
    <n v="3.9458489999999991"/>
    <n v="0.227913"/>
    <n v="-0.95774199999999965"/>
    <n v="0.88249999999999995"/>
    <n v="66.1875"/>
    <n v="0.35137099999999999"/>
    <n v="17.656392749999998"/>
    <n v="57"/>
    <n v="570"/>
    <x v="292"/>
    <n v="-4.9035909999999987"/>
  </r>
  <r>
    <n v="303"/>
    <d v="2011-10-30T00:00:00"/>
    <x v="3"/>
    <x v="3"/>
    <x v="0"/>
    <x v="9"/>
    <n v="0"/>
    <s v="Рабочий день"/>
    <d v="1899-12-31T00:00:00"/>
    <n v="0"/>
    <s v="Выходной день"/>
    <x v="1"/>
    <x v="1"/>
    <n v="0.31916699999999998"/>
    <n v="7.0008489999999988"/>
    <n v="0.32132899999999998"/>
    <n v="5.2077139999999993"/>
    <n v="0.62375000000000003"/>
    <n v="15.59375"/>
    <n v="0.176617"/>
    <n v="2.9583347500000001"/>
    <n v="885"/>
    <n v="2446"/>
    <x v="293"/>
    <n v="-1.7931349999999995"/>
  </r>
  <r>
    <n v="304"/>
    <d v="2011-10-31T00:00:00"/>
    <x v="3"/>
    <x v="3"/>
    <x v="0"/>
    <x v="9"/>
    <n v="0"/>
    <s v="Рабочий день"/>
    <d v="1900-01-01T00:00:00"/>
    <n v="1"/>
    <s v="Рабочий день"/>
    <x v="1"/>
    <x v="1"/>
    <n v="0.34"/>
    <n v="7.98"/>
    <n v="0.35606300000000002"/>
    <n v="7.5001580000000025"/>
    <n v="0.70333299999999999"/>
    <n v="17.583324999999999"/>
    <n v="0.10635"/>
    <n v="1.7813625"/>
    <n v="362"/>
    <n v="3307"/>
    <x v="294"/>
    <n v="-0.47984199999999788"/>
  </r>
  <r>
    <n v="305"/>
    <d v="2011-11-01T00:00:00"/>
    <x v="3"/>
    <x v="3"/>
    <x v="0"/>
    <x v="10"/>
    <n v="0"/>
    <s v="Рабочий день"/>
    <d v="1900-01-02T00:00:00"/>
    <n v="1"/>
    <s v="Рабочий день"/>
    <x v="1"/>
    <x v="1"/>
    <n v="0.40083299999999999"/>
    <n v="10.839151000000001"/>
    <n v="0.397088"/>
    <n v="10.207808"/>
    <n v="0.68374999999999997"/>
    <n v="17.09375"/>
    <n v="0.135571"/>
    <n v="2.2708142499999999"/>
    <n v="410"/>
    <n v="3658"/>
    <x v="295"/>
    <n v="-0.6313430000000011"/>
  </r>
  <r>
    <n v="306"/>
    <d v="2011-11-02T00:00:00"/>
    <x v="3"/>
    <x v="3"/>
    <x v="0"/>
    <x v="10"/>
    <n v="0"/>
    <s v="Рабочий день"/>
    <d v="1900-01-03T00:00:00"/>
    <n v="1"/>
    <s v="Рабочий день"/>
    <x v="1"/>
    <x v="1"/>
    <n v="0.3775"/>
    <n v="9.7424999999999997"/>
    <n v="0.39013300000000001"/>
    <n v="9.7487780000000015"/>
    <n v="0.71875"/>
    <n v="17.96875"/>
    <n v="8.2091700000000004E-2"/>
    <n v="1.3750359750000001"/>
    <n v="370"/>
    <n v="3816"/>
    <x v="296"/>
    <n v="6.2780000000017822E-3"/>
  </r>
  <r>
    <n v="307"/>
    <d v="2011-11-03T00:00:00"/>
    <x v="3"/>
    <x v="3"/>
    <x v="0"/>
    <x v="10"/>
    <n v="0"/>
    <s v="Рабочий день"/>
    <d v="1900-01-04T00:00:00"/>
    <n v="1"/>
    <s v="Рабочий день"/>
    <x v="1"/>
    <x v="1"/>
    <n v="0.408333"/>
    <n v="11.191651"/>
    <n v="0.40592099999999998"/>
    <n v="10.790785999999997"/>
    <n v="0.70208300000000001"/>
    <n v="17.552075000000002"/>
    <n v="0.13681699999999999"/>
    <n v="2.2916847499999999"/>
    <n v="318"/>
    <n v="3656"/>
    <x v="149"/>
    <n v="-0.40086500000000314"/>
  </r>
  <r>
    <n v="308"/>
    <d v="2011-11-04T00:00:00"/>
    <x v="3"/>
    <x v="3"/>
    <x v="0"/>
    <x v="10"/>
    <n v="0"/>
    <s v="Рабочий день"/>
    <d v="1900-01-05T00:00:00"/>
    <n v="1"/>
    <s v="Рабочий день"/>
    <x v="0"/>
    <x v="0"/>
    <n v="0.403333"/>
    <n v="10.956651000000001"/>
    <n v="0.40339199999999997"/>
    <n v="10.623871999999999"/>
    <n v="0.62250000000000005"/>
    <n v="31.125000000000004"/>
    <n v="0.27177899999999999"/>
    <n v="9.1045964999999995"/>
    <n v="470"/>
    <n v="3576"/>
    <x v="297"/>
    <n v="-0.33277900000000216"/>
  </r>
  <r>
    <n v="309"/>
    <d v="2011-11-05T00:00:00"/>
    <x v="3"/>
    <x v="3"/>
    <x v="0"/>
    <x v="10"/>
    <n v="0"/>
    <s v="Рабочий день"/>
    <d v="1900-01-06T00:00:00"/>
    <n v="0"/>
    <s v="Выходной день"/>
    <x v="1"/>
    <x v="1"/>
    <n v="0.32666699999999999"/>
    <n v="7.3533489999999997"/>
    <n v="0.32385399999999998"/>
    <n v="5.3743639999999999"/>
    <n v="0.51916700000000005"/>
    <n v="12.979175000000001"/>
    <n v="0.18906200000000001"/>
    <n v="3.1667885"/>
    <n v="1156"/>
    <n v="2770"/>
    <x v="298"/>
    <n v="-1.9789849999999998"/>
  </r>
  <r>
    <n v="310"/>
    <d v="2011-11-06T00:00:00"/>
    <x v="3"/>
    <x v="3"/>
    <x v="0"/>
    <x v="10"/>
    <n v="0"/>
    <s v="Рабочий день"/>
    <d v="1899-12-31T00:00:00"/>
    <n v="0"/>
    <s v="Выходной день"/>
    <x v="1"/>
    <x v="1"/>
    <n v="0.348333"/>
    <n v="8.371651"/>
    <n v="0.36235800000000001"/>
    <n v="7.9156280000000017"/>
    <n v="0.73458299999999999"/>
    <n v="18.364574999999999"/>
    <n v="9.2054200000000003E-2"/>
    <n v="1.5419078500000001"/>
    <n v="952"/>
    <n v="2697"/>
    <x v="299"/>
    <n v="-0.45602299999999829"/>
  </r>
  <r>
    <n v="311"/>
    <d v="2011-11-07T00:00:00"/>
    <x v="3"/>
    <x v="3"/>
    <x v="0"/>
    <x v="10"/>
    <n v="0"/>
    <s v="Рабочий день"/>
    <d v="1900-01-01T00:00:00"/>
    <n v="1"/>
    <s v="Рабочий день"/>
    <x v="1"/>
    <x v="1"/>
    <n v="0.39500000000000002"/>
    <n v="10.565000000000001"/>
    <n v="0.40087099999999998"/>
    <n v="10.457485999999999"/>
    <n v="0.75875000000000004"/>
    <n v="18.96875"/>
    <n v="5.7224999999999998E-2"/>
    <n v="0.95851874999999997"/>
    <n v="373"/>
    <n v="3662"/>
    <x v="300"/>
    <n v="-0.10751400000000189"/>
  </r>
  <r>
    <n v="312"/>
    <d v="2011-11-08T00:00:00"/>
    <x v="3"/>
    <x v="3"/>
    <x v="0"/>
    <x v="10"/>
    <n v="0"/>
    <s v="Рабочий день"/>
    <d v="1900-01-02T00:00:00"/>
    <n v="1"/>
    <s v="Рабочий день"/>
    <x v="1"/>
    <x v="1"/>
    <n v="0.408333"/>
    <n v="11.191651"/>
    <n v="0.412246"/>
    <n v="11.208235999999999"/>
    <n v="0.72166699999999995"/>
    <n v="18.041674999999998"/>
    <n v="6.9037500000000002E-2"/>
    <n v="1.156378125"/>
    <n v="376"/>
    <n v="3829"/>
    <x v="301"/>
    <n v="1.6584999999999184E-2"/>
  </r>
  <r>
    <n v="313"/>
    <d v="2011-11-09T00:00:00"/>
    <x v="3"/>
    <x v="3"/>
    <x v="0"/>
    <x v="10"/>
    <n v="0"/>
    <s v="Рабочий день"/>
    <d v="1900-01-03T00:00:00"/>
    <n v="1"/>
    <s v="Рабочий день"/>
    <x v="1"/>
    <x v="1"/>
    <n v="0.4"/>
    <n v="10.8"/>
    <n v="0.40907900000000003"/>
    <n v="10.999214000000002"/>
    <n v="0.75833300000000003"/>
    <n v="18.958325000000002"/>
    <n v="6.2195800000000002E-2"/>
    <n v="1.0417796500000001"/>
    <n v="305"/>
    <n v="3804"/>
    <x v="302"/>
    <n v="0.19921400000000133"/>
  </r>
  <r>
    <n v="314"/>
    <d v="2011-11-10T00:00:00"/>
    <x v="3"/>
    <x v="3"/>
    <x v="0"/>
    <x v="10"/>
    <n v="0"/>
    <s v="Рабочий день"/>
    <d v="1900-01-04T00:00:00"/>
    <n v="1"/>
    <s v="Рабочий день"/>
    <x v="0"/>
    <x v="0"/>
    <n v="0.38"/>
    <n v="9.86"/>
    <n v="0.37372100000000003"/>
    <n v="8.6655860000000011"/>
    <n v="0.81333299999999997"/>
    <n v="40.666649999999997"/>
    <n v="0.18906700000000001"/>
    <n v="6.3337445000000008"/>
    <n v="190"/>
    <n v="2743"/>
    <x v="303"/>
    <n v="-1.1944139999999983"/>
  </r>
  <r>
    <n v="315"/>
    <d v="2011-11-11T00:00:00"/>
    <x v="3"/>
    <x v="3"/>
    <x v="0"/>
    <x v="10"/>
    <n v="1"/>
    <s v="Праздничный день"/>
    <d v="1900-01-05T00:00:00"/>
    <n v="0"/>
    <s v="Выходной день"/>
    <x v="1"/>
    <x v="1"/>
    <n v="0.32416699999999998"/>
    <n v="7.235849"/>
    <n v="0.30681700000000001"/>
    <n v="4.2499220000000015"/>
    <n v="0.44624999999999998"/>
    <n v="11.15625"/>
    <n v="0.31467499999999998"/>
    <n v="5.2708062499999997"/>
    <n v="440"/>
    <n v="2928"/>
    <x v="304"/>
    <n v="-2.9859269999999984"/>
  </r>
  <r>
    <n v="316"/>
    <d v="2011-11-12T00:00:00"/>
    <x v="3"/>
    <x v="3"/>
    <x v="0"/>
    <x v="10"/>
    <n v="0"/>
    <s v="Рабочий день"/>
    <d v="1900-01-06T00:00:00"/>
    <n v="0"/>
    <s v="Выходной день"/>
    <x v="1"/>
    <x v="1"/>
    <n v="0.35666700000000001"/>
    <n v="8.7633490000000016"/>
    <n v="0.35794199999999998"/>
    <n v="7.624171999999998"/>
    <n v="0.55291699999999999"/>
    <n v="13.822925"/>
    <n v="0.212062"/>
    <n v="3.5520385000000001"/>
    <n v="1275"/>
    <n v="2792"/>
    <x v="305"/>
    <n v="-1.1391770000000037"/>
  </r>
  <r>
    <n v="317"/>
    <d v="2011-11-13T00:00:00"/>
    <x v="3"/>
    <x v="3"/>
    <x v="0"/>
    <x v="10"/>
    <n v="0"/>
    <s v="Рабочий день"/>
    <d v="1899-12-31T00:00:00"/>
    <n v="0"/>
    <s v="Выходной день"/>
    <x v="1"/>
    <x v="1"/>
    <n v="0.44083299999999997"/>
    <n v="12.719151"/>
    <n v="0.43054999999999999"/>
    <n v="12.4163"/>
    <n v="0.45833299999999999"/>
    <n v="11.458325"/>
    <n v="0.281721"/>
    <n v="4.7188267499999998"/>
    <n v="1004"/>
    <n v="2713"/>
    <x v="306"/>
    <n v="-0.30285100000000043"/>
  </r>
  <r>
    <n v="318"/>
    <d v="2011-11-14T00:00:00"/>
    <x v="3"/>
    <x v="3"/>
    <x v="0"/>
    <x v="10"/>
    <n v="0"/>
    <s v="Рабочий день"/>
    <d v="1900-01-01T00:00:00"/>
    <n v="1"/>
    <s v="Рабочий день"/>
    <x v="1"/>
    <x v="1"/>
    <n v="0.53"/>
    <n v="16.91"/>
    <n v="0.52461199999999997"/>
    <n v="18.624392"/>
    <n v="0.58708300000000002"/>
    <n v="14.677075"/>
    <n v="0.30659599999999998"/>
    <n v="5.1354829999999998"/>
    <n v="595"/>
    <n v="3891"/>
    <x v="307"/>
    <n v="1.7143920000000001"/>
  </r>
  <r>
    <n v="319"/>
    <d v="2011-11-15T00:00:00"/>
    <x v="3"/>
    <x v="3"/>
    <x v="0"/>
    <x v="10"/>
    <n v="0"/>
    <s v="Рабочий день"/>
    <d v="1900-01-02T00:00:00"/>
    <n v="1"/>
    <s v="Рабочий день"/>
    <x v="0"/>
    <x v="0"/>
    <n v="0.53"/>
    <n v="16.91"/>
    <n v="0.507579"/>
    <n v="17.500214"/>
    <n v="0.68874999999999997"/>
    <n v="34.4375"/>
    <n v="0.199633"/>
    <n v="6.6877054999999999"/>
    <n v="449"/>
    <n v="3746"/>
    <x v="283"/>
    <n v="0.59021399999999957"/>
  </r>
  <r>
    <n v="320"/>
    <d v="2011-11-16T00:00:00"/>
    <x v="3"/>
    <x v="3"/>
    <x v="0"/>
    <x v="10"/>
    <n v="0"/>
    <s v="Рабочий день"/>
    <d v="1900-01-03T00:00:00"/>
    <n v="1"/>
    <s v="Рабочий день"/>
    <x v="2"/>
    <x v="2"/>
    <n v="0.45666699999999999"/>
    <n v="13.463349000000001"/>
    <n v="0.451988"/>
    <n v="13.831208"/>
    <n v="0.93"/>
    <n v="69.75"/>
    <n v="0.13682900000000001"/>
    <n v="6.8756572500000006"/>
    <n v="145"/>
    <n v="1672"/>
    <x v="308"/>
    <n v="0.36785899999999927"/>
  </r>
  <r>
    <n v="321"/>
    <d v="2011-11-17T00:00:00"/>
    <x v="3"/>
    <x v="3"/>
    <x v="0"/>
    <x v="10"/>
    <n v="0"/>
    <s v="Рабочий день"/>
    <d v="1900-01-04T00:00:00"/>
    <n v="1"/>
    <s v="Рабочий день"/>
    <x v="0"/>
    <x v="0"/>
    <n v="0.341667"/>
    <n v="8.0583489999999998"/>
    <n v="0.32322099999999998"/>
    <n v="5.3325859999999992"/>
    <n v="0.57583300000000004"/>
    <n v="28.791650000000001"/>
    <n v="0.30536200000000002"/>
    <n v="10.229627000000001"/>
    <n v="139"/>
    <n v="2914"/>
    <x v="309"/>
    <n v="-2.7257630000000006"/>
  </r>
  <r>
    <n v="322"/>
    <d v="2011-11-18T00:00:00"/>
    <x v="3"/>
    <x v="3"/>
    <x v="0"/>
    <x v="10"/>
    <n v="0"/>
    <s v="Рабочий день"/>
    <d v="1900-01-05T00:00:00"/>
    <n v="1"/>
    <s v="Рабочий день"/>
    <x v="1"/>
    <x v="1"/>
    <n v="0.27416699999999999"/>
    <n v="4.8858490000000003"/>
    <n v="0.27272099999999999"/>
    <n v="1.9995860000000008"/>
    <n v="0.41"/>
    <n v="10.25"/>
    <n v="0.16853299999999999"/>
    <n v="2.8229277499999998"/>
    <n v="245"/>
    <n v="3147"/>
    <x v="310"/>
    <n v="-2.8862629999999996"/>
  </r>
  <r>
    <n v="323"/>
    <d v="2011-11-19T00:00:00"/>
    <x v="3"/>
    <x v="3"/>
    <x v="0"/>
    <x v="10"/>
    <n v="0"/>
    <s v="Рабочий день"/>
    <d v="1900-01-06T00:00:00"/>
    <n v="0"/>
    <s v="Выходной день"/>
    <x v="1"/>
    <x v="1"/>
    <n v="0.32916699999999999"/>
    <n v="7.4708489999999994"/>
    <n v="0.32448300000000002"/>
    <n v="5.4158780000000029"/>
    <n v="0.50208299999999995"/>
    <n v="12.552074999999999"/>
    <n v="0.224496"/>
    <n v="3.7603080000000002"/>
    <n v="943"/>
    <n v="2720"/>
    <x v="311"/>
    <n v="-2.0549709999999966"/>
  </r>
  <r>
    <n v="324"/>
    <d v="2011-11-20T00:00:00"/>
    <x v="3"/>
    <x v="3"/>
    <x v="0"/>
    <x v="10"/>
    <n v="0"/>
    <s v="Рабочий день"/>
    <d v="1899-12-31T00:00:00"/>
    <n v="0"/>
    <s v="Выходной день"/>
    <x v="0"/>
    <x v="0"/>
    <n v="0.46333299999999999"/>
    <n v="13.776651000000001"/>
    <n v="0.45705800000000002"/>
    <n v="14.165828000000001"/>
    <n v="0.68458300000000005"/>
    <n v="34.229150000000004"/>
    <n v="0.18595"/>
    <n v="6.2293250000000002"/>
    <n v="787"/>
    <n v="2733"/>
    <x v="312"/>
    <n v="0.38917700000000011"/>
  </r>
  <r>
    <n v="325"/>
    <d v="2011-11-21T00:00:00"/>
    <x v="3"/>
    <x v="3"/>
    <x v="0"/>
    <x v="10"/>
    <n v="0"/>
    <s v="Рабочий день"/>
    <d v="1900-01-01T00:00:00"/>
    <n v="1"/>
    <s v="Рабочий день"/>
    <x v="2"/>
    <x v="2"/>
    <n v="0.44750000000000001"/>
    <n v="13.032499999999999"/>
    <n v="0.44506200000000001"/>
    <n v="13.374092000000001"/>
    <n v="0.91"/>
    <n v="68.25"/>
    <n v="0.13805400000000001"/>
    <n v="6.9372135000000004"/>
    <n v="220"/>
    <n v="2545"/>
    <x v="313"/>
    <n v="0.34159200000000212"/>
  </r>
  <r>
    <n v="326"/>
    <d v="2011-11-22T00:00:00"/>
    <x v="3"/>
    <x v="3"/>
    <x v="0"/>
    <x v="10"/>
    <n v="0"/>
    <s v="Рабочий день"/>
    <d v="1900-01-02T00:00:00"/>
    <n v="1"/>
    <s v="Рабочий день"/>
    <x v="2"/>
    <x v="2"/>
    <n v="0.41666700000000001"/>
    <n v="11.583349000000002"/>
    <n v="0.42169600000000002"/>
    <n v="11.831936000000002"/>
    <n v="0.96250000000000002"/>
    <n v="72.1875"/>
    <n v="0.11879199999999999"/>
    <n v="5.9692979999999993"/>
    <n v="69"/>
    <n v="1538"/>
    <x v="314"/>
    <n v="0.24858700000000056"/>
  </r>
  <r>
    <n v="327"/>
    <d v="2011-11-23T00:00:00"/>
    <x v="3"/>
    <x v="3"/>
    <x v="0"/>
    <x v="10"/>
    <n v="0"/>
    <s v="Рабочий день"/>
    <d v="1900-01-03T00:00:00"/>
    <n v="1"/>
    <s v="Рабочий день"/>
    <x v="0"/>
    <x v="0"/>
    <n v="0.44083299999999997"/>
    <n v="12.719151"/>
    <n v="0.430537"/>
    <n v="12.415441999999999"/>
    <n v="0.75791699999999995"/>
    <n v="37.895849999999996"/>
    <n v="0.33582499999999998"/>
    <n v="11.250137499999999"/>
    <n v="112"/>
    <n v="2454"/>
    <x v="315"/>
    <n v="-0.30370900000000134"/>
  </r>
  <r>
    <n v="328"/>
    <d v="2011-11-24T00:00:00"/>
    <x v="3"/>
    <x v="3"/>
    <x v="0"/>
    <x v="10"/>
    <n v="1"/>
    <s v="Праздничный день"/>
    <d v="1900-01-04T00:00:00"/>
    <n v="0"/>
    <s v="Выходной день"/>
    <x v="1"/>
    <x v="1"/>
    <n v="0.37333300000000003"/>
    <n v="9.5466510000000007"/>
    <n v="0.372471"/>
    <n v="8.5830860000000015"/>
    <n v="0.54916699999999996"/>
    <n v="13.729175"/>
    <n v="0.16730400000000001"/>
    <n v="2.8023420000000003"/>
    <n v="560"/>
    <n v="935"/>
    <x v="316"/>
    <n v="-0.96356499999999912"/>
  </r>
  <r>
    <n v="329"/>
    <d v="2011-11-25T00:00:00"/>
    <x v="3"/>
    <x v="3"/>
    <x v="0"/>
    <x v="10"/>
    <n v="0"/>
    <s v="Рабочий день"/>
    <d v="1900-01-05T00:00:00"/>
    <n v="1"/>
    <s v="Рабочий день"/>
    <x v="1"/>
    <x v="1"/>
    <n v="0.375"/>
    <n v="9.625"/>
    <n v="0.38067099999999998"/>
    <n v="9.1242859999999979"/>
    <n v="0.64375000000000004"/>
    <n v="16.09375"/>
    <n v="9.8895800000000006E-2"/>
    <n v="1.65650465"/>
    <n v="1095"/>
    <n v="1697"/>
    <x v="317"/>
    <n v="-0.5007140000000021"/>
  </r>
  <r>
    <n v="330"/>
    <d v="2011-11-26T00:00:00"/>
    <x v="3"/>
    <x v="3"/>
    <x v="0"/>
    <x v="10"/>
    <n v="0"/>
    <s v="Рабочий день"/>
    <d v="1900-01-06T00:00:00"/>
    <n v="0"/>
    <s v="Выходной день"/>
    <x v="1"/>
    <x v="1"/>
    <n v="0.37583299999999997"/>
    <n v="9.6641510000000004"/>
    <n v="0.38508700000000001"/>
    <n v="9.4157420000000016"/>
    <n v="0.68166700000000002"/>
    <n v="17.041675000000001"/>
    <n v="6.8420800000000004E-2"/>
    <n v="1.1460484"/>
    <n v="1249"/>
    <n v="1819"/>
    <x v="318"/>
    <n v="-0.24840899999999877"/>
  </r>
  <r>
    <n v="331"/>
    <d v="2011-11-27T00:00:00"/>
    <x v="3"/>
    <x v="3"/>
    <x v="0"/>
    <x v="10"/>
    <n v="0"/>
    <s v="Рабочий день"/>
    <d v="1899-12-31T00:00:00"/>
    <n v="0"/>
    <s v="Выходной день"/>
    <x v="1"/>
    <x v="1"/>
    <n v="0.45916699999999999"/>
    <n v="13.580849000000001"/>
    <n v="0.45579999999999998"/>
    <n v="14.082799999999999"/>
    <n v="0.69833299999999998"/>
    <n v="17.458324999999999"/>
    <n v="0.208954"/>
    <n v="3.4999794999999998"/>
    <n v="810"/>
    <n v="2261"/>
    <x v="319"/>
    <n v="0.50195099999999826"/>
  </r>
  <r>
    <n v="332"/>
    <d v="2011-11-28T00:00:00"/>
    <x v="3"/>
    <x v="3"/>
    <x v="0"/>
    <x v="10"/>
    <n v="0"/>
    <s v="Рабочий день"/>
    <d v="1900-01-01T00:00:00"/>
    <n v="1"/>
    <s v="Рабочий день"/>
    <x v="1"/>
    <x v="1"/>
    <n v="0.50347799999999998"/>
    <n v="15.663466"/>
    <n v="0.490122"/>
    <n v="16.348052000000003"/>
    <n v="0.74304300000000001"/>
    <n v="18.576074999999999"/>
    <n v="0.142122"/>
    <n v="2.3805434999999999"/>
    <n v="253"/>
    <n v="3614"/>
    <x v="320"/>
    <n v="0.68458600000000303"/>
  </r>
  <r>
    <n v="333"/>
    <d v="2011-11-29T00:00:00"/>
    <x v="3"/>
    <x v="3"/>
    <x v="0"/>
    <x v="10"/>
    <n v="0"/>
    <s v="Рабочий день"/>
    <d v="1900-01-02T00:00:00"/>
    <n v="1"/>
    <s v="Рабочий день"/>
    <x v="0"/>
    <x v="0"/>
    <n v="0.45833299999999999"/>
    <n v="13.541650999999998"/>
    <n v="0.45137500000000003"/>
    <n v="13.790750000000003"/>
    <n v="0.83083300000000004"/>
    <n v="41.541650000000004"/>
    <n v="0.25809199999999999"/>
    <n v="8.6460819999999998"/>
    <n v="96"/>
    <n v="2818"/>
    <x v="321"/>
    <n v="0.24909900000000462"/>
  </r>
  <r>
    <n v="334"/>
    <d v="2011-11-30T00:00:00"/>
    <x v="3"/>
    <x v="3"/>
    <x v="0"/>
    <x v="10"/>
    <n v="0"/>
    <s v="Рабочий день"/>
    <d v="1900-01-03T00:00:00"/>
    <n v="1"/>
    <s v="Рабочий день"/>
    <x v="1"/>
    <x v="1"/>
    <n v="0.32500000000000001"/>
    <n v="7.2750000000000004"/>
    <n v="0.31122100000000003"/>
    <n v="4.5405860000000011"/>
    <n v="0.61333300000000002"/>
    <n v="15.333325"/>
    <n v="0.27115800000000001"/>
    <n v="4.5418965"/>
    <n v="188"/>
    <n v="3425"/>
    <x v="322"/>
    <n v="-2.7344139999999992"/>
  </r>
  <r>
    <n v="335"/>
    <d v="2011-12-01T00:00:00"/>
    <x v="3"/>
    <x v="3"/>
    <x v="0"/>
    <x v="11"/>
    <n v="0"/>
    <s v="Рабочий день"/>
    <d v="1900-01-04T00:00:00"/>
    <n v="1"/>
    <s v="Рабочий день"/>
    <x v="1"/>
    <x v="1"/>
    <n v="0.3125"/>
    <n v="6.6875"/>
    <n v="0.30555399999999999"/>
    <n v="4.166564000000001"/>
    <n v="0.52458300000000002"/>
    <n v="13.114575"/>
    <n v="0.22015799999999999"/>
    <n v="3.6876465"/>
    <n v="182"/>
    <n v="3545"/>
    <x v="323"/>
    <n v="-2.520935999999999"/>
  </r>
  <r>
    <n v="336"/>
    <d v="2011-12-02T00:00:00"/>
    <x v="3"/>
    <x v="3"/>
    <x v="0"/>
    <x v="11"/>
    <n v="0"/>
    <s v="Рабочий день"/>
    <d v="1900-01-05T00:00:00"/>
    <n v="1"/>
    <s v="Рабочий день"/>
    <x v="1"/>
    <x v="1"/>
    <n v="0.31416699999999997"/>
    <n v="6.7658489999999993"/>
    <n v="0.33143299999999998"/>
    <n v="5.8745779999999996"/>
    <n v="0.62583299999999997"/>
    <n v="15.645824999999999"/>
    <n v="0.100754"/>
    <n v="1.6876294999999999"/>
    <n v="268"/>
    <n v="3672"/>
    <x v="324"/>
    <n v="-0.8912709999999997"/>
  </r>
  <r>
    <n v="337"/>
    <d v="2011-12-03T00:00:00"/>
    <x v="3"/>
    <x v="3"/>
    <x v="0"/>
    <x v="11"/>
    <n v="0"/>
    <s v="Рабочий день"/>
    <d v="1900-01-06T00:00:00"/>
    <n v="0"/>
    <s v="Выходной день"/>
    <x v="1"/>
    <x v="1"/>
    <n v="0.29916700000000002"/>
    <n v="6.060849000000001"/>
    <n v="0.31060399999999999"/>
    <n v="4.4998639999999988"/>
    <n v="0.61291700000000005"/>
    <n v="15.322925000000001"/>
    <n v="9.5783300000000002E-2"/>
    <n v="1.604370275"/>
    <n v="706"/>
    <n v="2908"/>
    <x v="325"/>
    <n v="-1.5609850000000023"/>
  </r>
  <r>
    <n v="338"/>
    <d v="2011-12-04T00:00:00"/>
    <x v="3"/>
    <x v="3"/>
    <x v="0"/>
    <x v="11"/>
    <n v="0"/>
    <s v="Рабочий день"/>
    <d v="1899-12-31T00:00:00"/>
    <n v="0"/>
    <s v="Выходной день"/>
    <x v="1"/>
    <x v="1"/>
    <n v="0.33083299999999999"/>
    <n v="7.5491510000000002"/>
    <n v="0.34910000000000002"/>
    <n v="7.0406000000000013"/>
    <n v="0.77583299999999999"/>
    <n v="19.395824999999999"/>
    <n v="8.39583E-2"/>
    <n v="1.4063015249999999"/>
    <n v="634"/>
    <n v="2851"/>
    <x v="326"/>
    <n v="-0.50855099999999887"/>
  </r>
  <r>
    <n v="339"/>
    <d v="2011-12-05T00:00:00"/>
    <x v="3"/>
    <x v="3"/>
    <x v="0"/>
    <x v="11"/>
    <n v="0"/>
    <s v="Рабочий день"/>
    <d v="1900-01-01T00:00:00"/>
    <n v="1"/>
    <s v="Рабочий день"/>
    <x v="0"/>
    <x v="0"/>
    <n v="0.38583299999999998"/>
    <n v="10.134150999999999"/>
    <n v="0.39392500000000003"/>
    <n v="9.9990500000000004"/>
    <n v="0.82708300000000001"/>
    <n v="41.354150000000004"/>
    <n v="6.2208300000000001E-2"/>
    <n v="2.0839780500000002"/>
    <n v="233"/>
    <n v="3578"/>
    <x v="327"/>
    <n v="-0.13510099999999881"/>
  </r>
  <r>
    <n v="340"/>
    <d v="2011-12-06T00:00:00"/>
    <x v="3"/>
    <x v="3"/>
    <x v="0"/>
    <x v="11"/>
    <n v="0"/>
    <s v="Рабочий день"/>
    <d v="1900-01-02T00:00:00"/>
    <n v="1"/>
    <s v="Рабочий день"/>
    <x v="2"/>
    <x v="2"/>
    <n v="0.46250000000000002"/>
    <n v="13.737500000000001"/>
    <n v="0.45639999999999997"/>
    <n v="14.122399999999999"/>
    <n v="0.94958299999999995"/>
    <n v="71.218724999999992"/>
    <n v="0.23258300000000001"/>
    <n v="11.687295750000001"/>
    <n v="126"/>
    <n v="2468"/>
    <x v="328"/>
    <n v="0.38489999999999824"/>
  </r>
  <r>
    <n v="341"/>
    <d v="2011-12-07T00:00:00"/>
    <x v="3"/>
    <x v="3"/>
    <x v="0"/>
    <x v="11"/>
    <n v="0"/>
    <s v="Рабочий день"/>
    <d v="1900-01-03T00:00:00"/>
    <n v="1"/>
    <s v="Рабочий день"/>
    <x v="2"/>
    <x v="2"/>
    <n v="0.41"/>
    <n v="11.27"/>
    <n v="0.40024599999999999"/>
    <n v="10.416235999999998"/>
    <n v="0.97041699999999997"/>
    <n v="72.781274999999994"/>
    <n v="0.26617499999999999"/>
    <n v="13.375293749999999"/>
    <n v="50"/>
    <n v="655"/>
    <x v="329"/>
    <n v="-0.85376400000000174"/>
  </r>
  <r>
    <n v="342"/>
    <d v="2011-12-08T00:00:00"/>
    <x v="3"/>
    <x v="3"/>
    <x v="0"/>
    <x v="11"/>
    <n v="0"/>
    <s v="Рабочий день"/>
    <d v="1900-01-04T00:00:00"/>
    <n v="1"/>
    <s v="Рабочий день"/>
    <x v="1"/>
    <x v="1"/>
    <n v="0.26583299999999999"/>
    <n v="4.4941509999999987"/>
    <n v="0.256938"/>
    <n v="0.95790799999999976"/>
    <n v="0.57999999999999996"/>
    <n v="14.499999999999998"/>
    <n v="0.24005799999999999"/>
    <n v="4.0209714999999999"/>
    <n v="150"/>
    <n v="3172"/>
    <x v="330"/>
    <n v="-3.5362429999999989"/>
  </r>
  <r>
    <n v="343"/>
    <d v="2011-12-09T00:00:00"/>
    <x v="3"/>
    <x v="3"/>
    <x v="0"/>
    <x v="11"/>
    <n v="0"/>
    <s v="Рабочий день"/>
    <d v="1900-01-05T00:00:00"/>
    <n v="1"/>
    <s v="Рабочий день"/>
    <x v="1"/>
    <x v="1"/>
    <n v="0.29083300000000001"/>
    <n v="5.6691510000000012"/>
    <n v="0.31754199999999999"/>
    <n v="4.9577719999999985"/>
    <n v="0.69583300000000003"/>
    <n v="17.395825000000002"/>
    <n v="8.2716700000000004E-2"/>
    <n v="1.3855047250000001"/>
    <n v="261"/>
    <n v="3359"/>
    <x v="331"/>
    <n v="-0.71137900000000265"/>
  </r>
  <r>
    <n v="344"/>
    <d v="2011-12-10T00:00:00"/>
    <x v="3"/>
    <x v="3"/>
    <x v="0"/>
    <x v="11"/>
    <n v="0"/>
    <s v="Рабочий день"/>
    <d v="1900-01-06T00:00:00"/>
    <n v="0"/>
    <s v="Выходной день"/>
    <x v="1"/>
    <x v="1"/>
    <n v="0.27500000000000002"/>
    <n v="4.9250000000000007"/>
    <n v="0.26641199999999998"/>
    <n v="1.5831920000000004"/>
    <n v="0.50749999999999995"/>
    <n v="12.687499999999998"/>
    <n v="0.23322100000000001"/>
    <n v="3.90645175"/>
    <n v="502"/>
    <n v="2688"/>
    <x v="332"/>
    <n v="-3.3418080000000003"/>
  </r>
  <r>
    <n v="345"/>
    <d v="2011-12-11T00:00:00"/>
    <x v="3"/>
    <x v="3"/>
    <x v="0"/>
    <x v="11"/>
    <n v="0"/>
    <s v="Рабочий день"/>
    <d v="1899-12-31T00:00:00"/>
    <n v="0"/>
    <s v="Выходной день"/>
    <x v="1"/>
    <x v="1"/>
    <n v="0.220833"/>
    <n v="2.3791510000000002"/>
    <n v="0.25315399999999999"/>
    <n v="0.70816400000000002"/>
    <n v="0.49"/>
    <n v="12.25"/>
    <n v="6.6541699999999995E-2"/>
    <n v="1.1145734749999998"/>
    <n v="377"/>
    <n v="2366"/>
    <x v="333"/>
    <n v="-1.6709870000000002"/>
  </r>
  <r>
    <n v="346"/>
    <d v="2011-12-12T00:00:00"/>
    <x v="3"/>
    <x v="3"/>
    <x v="0"/>
    <x v="11"/>
    <n v="0"/>
    <s v="Рабочий день"/>
    <d v="1900-01-01T00:00:00"/>
    <n v="1"/>
    <s v="Рабочий день"/>
    <x v="1"/>
    <x v="1"/>
    <n v="0.23833299999999999"/>
    <n v="3.201651"/>
    <n v="0.27019599999999999"/>
    <n v="1.8329360000000001"/>
    <n v="0.67083300000000001"/>
    <n v="16.770825000000002"/>
    <n v="6.3450000000000006E-2"/>
    <n v="1.0627875000000002"/>
    <n v="143"/>
    <n v="3167"/>
    <x v="334"/>
    <n v="-1.3687149999999999"/>
  </r>
  <r>
    <n v="347"/>
    <d v="2011-12-13T00:00:00"/>
    <x v="3"/>
    <x v="3"/>
    <x v="0"/>
    <x v="11"/>
    <n v="0"/>
    <s v="Рабочий день"/>
    <d v="1900-01-02T00:00:00"/>
    <n v="1"/>
    <s v="Рабочий день"/>
    <x v="1"/>
    <x v="1"/>
    <n v="0.28249999999999997"/>
    <n v="5.2774999999999981"/>
    <n v="0.30113800000000002"/>
    <n v="3.8751080000000009"/>
    <n v="0.59"/>
    <n v="14.75"/>
    <n v="0.14055000000000001"/>
    <n v="2.3542125"/>
    <n v="155"/>
    <n v="3368"/>
    <x v="335"/>
    <n v="-1.4023919999999972"/>
  </r>
  <r>
    <n v="348"/>
    <d v="2011-12-14T00:00:00"/>
    <x v="3"/>
    <x v="3"/>
    <x v="0"/>
    <x v="11"/>
    <n v="0"/>
    <s v="Рабочий день"/>
    <d v="1900-01-03T00:00:00"/>
    <n v="1"/>
    <s v="Рабочий день"/>
    <x v="0"/>
    <x v="0"/>
    <n v="0.3175"/>
    <n v="6.9224999999999994"/>
    <n v="0.338362"/>
    <n v="6.3318919999999999"/>
    <n v="0.66374999999999995"/>
    <n v="33.1875"/>
    <n v="6.09583E-2"/>
    <n v="2.0421030500000001"/>
    <n v="178"/>
    <n v="3562"/>
    <x v="336"/>
    <n v="-0.59060799999999958"/>
  </r>
  <r>
    <n v="349"/>
    <d v="2011-12-15T00:00:00"/>
    <x v="3"/>
    <x v="3"/>
    <x v="0"/>
    <x v="11"/>
    <n v="0"/>
    <s v="Рабочий день"/>
    <d v="1900-01-04T00:00:00"/>
    <n v="1"/>
    <s v="Рабочий день"/>
    <x v="0"/>
    <x v="0"/>
    <n v="0.42249999999999999"/>
    <n v="11.857499999999998"/>
    <n v="0.41223700000000002"/>
    <n v="11.207642"/>
    <n v="0.63416700000000004"/>
    <n v="31.708350000000003"/>
    <n v="0.268042"/>
    <n v="8.9794070000000001"/>
    <n v="181"/>
    <n v="3528"/>
    <x v="337"/>
    <n v="-0.64985799999999827"/>
  </r>
  <r>
    <n v="350"/>
    <d v="2011-12-16T00:00:00"/>
    <x v="3"/>
    <x v="3"/>
    <x v="0"/>
    <x v="11"/>
    <n v="0"/>
    <s v="Рабочий день"/>
    <d v="1900-01-05T00:00:00"/>
    <n v="1"/>
    <s v="Рабочий день"/>
    <x v="0"/>
    <x v="0"/>
    <n v="0.375"/>
    <n v="9.625"/>
    <n v="0.35982500000000001"/>
    <n v="7.7484500000000018"/>
    <n v="0.500417"/>
    <n v="25.020849999999999"/>
    <n v="0.260575"/>
    <n v="8.7292625000000008"/>
    <n v="178"/>
    <n v="3399"/>
    <x v="338"/>
    <n v="-1.8765499999999982"/>
  </r>
  <r>
    <n v="351"/>
    <d v="2011-12-17T00:00:00"/>
    <x v="3"/>
    <x v="3"/>
    <x v="0"/>
    <x v="11"/>
    <n v="0"/>
    <s v="Рабочий день"/>
    <d v="1900-01-06T00:00:00"/>
    <n v="0"/>
    <s v="Выходной день"/>
    <x v="0"/>
    <x v="0"/>
    <n v="0.25833299999999998"/>
    <n v="4.1416509999999995"/>
    <n v="0.24937100000000001"/>
    <n v="0.45848600000000062"/>
    <n v="0.56083300000000003"/>
    <n v="28.041650000000001"/>
    <n v="0.24316699999999999"/>
    <n v="8.1460945000000002"/>
    <n v="275"/>
    <n v="2464"/>
    <x v="339"/>
    <n v="-3.6831649999999989"/>
  </r>
  <r>
    <n v="352"/>
    <d v="2011-12-18T00:00:00"/>
    <x v="3"/>
    <x v="3"/>
    <x v="0"/>
    <x v="11"/>
    <n v="0"/>
    <s v="Рабочий день"/>
    <d v="1899-12-31T00:00:00"/>
    <n v="0"/>
    <s v="Выходной день"/>
    <x v="1"/>
    <x v="1"/>
    <n v="0.23833299999999999"/>
    <n v="3.201651"/>
    <n v="0.24557899999999999"/>
    <n v="0.20821399999999812"/>
    <n v="0.58625000000000005"/>
    <n v="14.656250000000002"/>
    <n v="0.16977900000000001"/>
    <n v="2.8437982500000003"/>
    <n v="220"/>
    <n v="2211"/>
    <x v="340"/>
    <n v="-2.9934370000000019"/>
  </r>
  <r>
    <n v="353"/>
    <d v="2011-12-19T00:00:00"/>
    <x v="3"/>
    <x v="3"/>
    <x v="0"/>
    <x v="11"/>
    <n v="0"/>
    <s v="Рабочий день"/>
    <d v="1900-01-01T00:00:00"/>
    <n v="1"/>
    <s v="Рабочий день"/>
    <x v="1"/>
    <x v="1"/>
    <n v="0.276667"/>
    <n v="5.003349"/>
    <n v="0.28093299999999999"/>
    <n v="2.5415779999999977"/>
    <n v="0.63749999999999996"/>
    <n v="15.937499999999998"/>
    <n v="0.17289599999999999"/>
    <n v="2.8960079999999997"/>
    <n v="260"/>
    <n v="3143"/>
    <x v="341"/>
    <n v="-2.4617710000000024"/>
  </r>
  <r>
    <n v="354"/>
    <d v="2011-12-20T00:00:00"/>
    <x v="3"/>
    <x v="3"/>
    <x v="0"/>
    <x v="11"/>
    <n v="0"/>
    <s v="Рабочий день"/>
    <d v="1900-01-02T00:00:00"/>
    <n v="1"/>
    <s v="Рабочий день"/>
    <x v="0"/>
    <x v="0"/>
    <n v="0.38583299999999998"/>
    <n v="10.134150999999999"/>
    <n v="0.39645399999999997"/>
    <n v="10.165963999999999"/>
    <n v="0.59541699999999997"/>
    <n v="29.770849999999999"/>
    <n v="6.1570800000000002E-2"/>
    <n v="2.0626218000000001"/>
    <n v="216"/>
    <n v="3534"/>
    <x v="342"/>
    <n v="3.1812999999999647E-2"/>
  </r>
  <r>
    <n v="355"/>
    <d v="2011-12-21T00:00:00"/>
    <x v="0"/>
    <x v="0"/>
    <x v="0"/>
    <x v="11"/>
    <n v="0"/>
    <s v="Рабочий день"/>
    <d v="1900-01-03T00:00:00"/>
    <n v="1"/>
    <s v="Рабочий день"/>
    <x v="0"/>
    <x v="0"/>
    <n v="0.42833300000000002"/>
    <n v="12.131651000000002"/>
    <n v="0.42801699999999998"/>
    <n v="12.249122"/>
    <n v="0.85833300000000001"/>
    <n v="42.916650000000004"/>
    <n v="0.22140000000000001"/>
    <n v="7.4169"/>
    <n v="107"/>
    <n v="2553"/>
    <x v="343"/>
    <n v="0.11747099999999833"/>
  </r>
  <r>
    <n v="356"/>
    <d v="2011-12-22T00:00:00"/>
    <x v="0"/>
    <x v="0"/>
    <x v="0"/>
    <x v="11"/>
    <n v="0"/>
    <s v="Рабочий день"/>
    <d v="1900-01-04T00:00:00"/>
    <n v="1"/>
    <s v="Рабочий день"/>
    <x v="0"/>
    <x v="0"/>
    <n v="0.42333300000000001"/>
    <n v="11.896651000000002"/>
    <n v="0.42612100000000003"/>
    <n v="12.123986000000002"/>
    <n v="0.75749999999999995"/>
    <n v="37.875"/>
    <n v="4.7274999999999998E-2"/>
    <n v="1.5837124999999999"/>
    <n v="227"/>
    <n v="2841"/>
    <x v="318"/>
    <n v="0.22733500000000006"/>
  </r>
  <r>
    <n v="357"/>
    <d v="2011-12-23T00:00:00"/>
    <x v="0"/>
    <x v="0"/>
    <x v="0"/>
    <x v="11"/>
    <n v="0"/>
    <s v="Рабочий день"/>
    <d v="1900-01-05T00:00:00"/>
    <n v="1"/>
    <s v="Рабочий день"/>
    <x v="1"/>
    <x v="1"/>
    <n v="0.37333300000000003"/>
    <n v="9.5466510000000007"/>
    <n v="0.37751299999999999"/>
    <n v="8.9158580000000001"/>
    <n v="0.68625000000000003"/>
    <n v="17.15625"/>
    <n v="0.27424599999999999"/>
    <n v="4.5936205000000001"/>
    <n v="163"/>
    <n v="2046"/>
    <x v="344"/>
    <n v="-0.6307930000000006"/>
  </r>
  <r>
    <n v="358"/>
    <d v="2011-12-24T00:00:00"/>
    <x v="0"/>
    <x v="0"/>
    <x v="0"/>
    <x v="11"/>
    <n v="0"/>
    <s v="Рабочий день"/>
    <d v="1900-01-06T00:00:00"/>
    <n v="0"/>
    <s v="Выходной день"/>
    <x v="1"/>
    <x v="1"/>
    <n v="0.30249999999999999"/>
    <n v="6.2174999999999994"/>
    <n v="0.29924200000000001"/>
    <n v="3.7499719999999996"/>
    <n v="0.54249999999999998"/>
    <n v="13.5625"/>
    <n v="0.190304"/>
    <n v="3.187592"/>
    <n v="155"/>
    <n v="856"/>
    <x v="345"/>
    <n v="-2.4675279999999997"/>
  </r>
  <r>
    <n v="359"/>
    <d v="2011-12-25T00:00:00"/>
    <x v="0"/>
    <x v="0"/>
    <x v="0"/>
    <x v="11"/>
    <n v="0"/>
    <s v="Рабочий день"/>
    <d v="1899-12-31T00:00:00"/>
    <n v="0"/>
    <s v="Выходной день"/>
    <x v="1"/>
    <x v="1"/>
    <n v="0.274783"/>
    <n v="4.9148010000000006"/>
    <n v="0.27996100000000002"/>
    <n v="2.4774260000000012"/>
    <n v="0.68130400000000002"/>
    <n v="17.032600000000002"/>
    <n v="0.15509100000000001"/>
    <n v="2.5977742500000001"/>
    <n v="303"/>
    <n v="451"/>
    <x v="346"/>
    <n v="-2.4373749999999994"/>
  </r>
  <r>
    <n v="360"/>
    <d v="2011-12-26T00:00:00"/>
    <x v="0"/>
    <x v="0"/>
    <x v="0"/>
    <x v="11"/>
    <n v="1"/>
    <s v="Праздничный день"/>
    <d v="1900-01-01T00:00:00"/>
    <n v="0"/>
    <s v="Выходной день"/>
    <x v="1"/>
    <x v="1"/>
    <n v="0.321739"/>
    <n v="7.121732999999999"/>
    <n v="0.31553500000000001"/>
    <n v="4.8253100000000018"/>
    <n v="0.50695699999999999"/>
    <n v="12.673925000000001"/>
    <n v="0.23946500000000001"/>
    <n v="4.01103875"/>
    <n v="430"/>
    <n v="887"/>
    <x v="347"/>
    <n v="-2.2964229999999972"/>
  </r>
  <r>
    <n v="361"/>
    <d v="2011-12-27T00:00:00"/>
    <x v="0"/>
    <x v="0"/>
    <x v="0"/>
    <x v="11"/>
    <n v="0"/>
    <s v="Рабочий день"/>
    <d v="1900-01-02T00:00:00"/>
    <n v="1"/>
    <s v="Рабочий день"/>
    <x v="0"/>
    <x v="0"/>
    <n v="0.32500000000000001"/>
    <n v="7.2750000000000004"/>
    <n v="0.32763300000000001"/>
    <n v="5.6237780000000015"/>
    <n v="0.76249999999999996"/>
    <n v="38.125"/>
    <n v="0.18845000000000001"/>
    <n v="6.3130750000000004"/>
    <n v="103"/>
    <n v="1059"/>
    <x v="11"/>
    <n v="-1.6512219999999989"/>
  </r>
  <r>
    <n v="362"/>
    <d v="2011-12-28T00:00:00"/>
    <x v="0"/>
    <x v="0"/>
    <x v="0"/>
    <x v="11"/>
    <n v="0"/>
    <s v="Рабочий день"/>
    <d v="1900-01-03T00:00:00"/>
    <n v="1"/>
    <s v="Рабочий день"/>
    <x v="1"/>
    <x v="1"/>
    <n v="0.29913000000000001"/>
    <n v="6.0591100000000004"/>
    <n v="0.279974"/>
    <n v="2.4782839999999986"/>
    <n v="0.50391300000000006"/>
    <n v="12.597825000000002"/>
    <n v="0.29396099999999997"/>
    <n v="4.9238467499999992"/>
    <n v="255"/>
    <n v="2047"/>
    <x v="348"/>
    <n v="-3.5808260000000018"/>
  </r>
  <r>
    <n v="363"/>
    <d v="2011-12-29T00:00:00"/>
    <x v="0"/>
    <x v="0"/>
    <x v="0"/>
    <x v="11"/>
    <n v="0"/>
    <s v="Рабочий день"/>
    <d v="1900-01-04T00:00:00"/>
    <n v="1"/>
    <s v="Рабочий день"/>
    <x v="1"/>
    <x v="1"/>
    <n v="0.248333"/>
    <n v="3.6716510000000007"/>
    <n v="0.26389200000000002"/>
    <n v="1.4168720000000015"/>
    <n v="0.57416699999999998"/>
    <n v="14.354175"/>
    <n v="0.119412"/>
    <n v="2.0001510000000002"/>
    <n v="254"/>
    <n v="2169"/>
    <x v="349"/>
    <n v="-2.2547789999999992"/>
  </r>
  <r>
    <n v="364"/>
    <d v="2011-12-30T00:00:00"/>
    <x v="0"/>
    <x v="0"/>
    <x v="0"/>
    <x v="11"/>
    <n v="0"/>
    <s v="Рабочий день"/>
    <d v="1900-01-05T00:00:00"/>
    <n v="1"/>
    <s v="Рабочий день"/>
    <x v="1"/>
    <x v="1"/>
    <n v="0.31166700000000003"/>
    <n v="6.6483490000000014"/>
    <n v="0.31881199999999998"/>
    <n v="5.0415919999999979"/>
    <n v="0.63666699999999998"/>
    <n v="15.916675"/>
    <n v="0.13433700000000001"/>
    <n v="2.25014475"/>
    <n v="491"/>
    <n v="2508"/>
    <x v="350"/>
    <n v="-1.6067570000000035"/>
  </r>
  <r>
    <n v="365"/>
    <d v="2011-12-31T00:00:00"/>
    <x v="0"/>
    <x v="0"/>
    <x v="0"/>
    <x v="11"/>
    <n v="0"/>
    <s v="Рабочий день"/>
    <d v="1900-01-06T00:00:00"/>
    <n v="0"/>
    <s v="Выходной день"/>
    <x v="1"/>
    <x v="1"/>
    <n v="0.41"/>
    <n v="11.27"/>
    <n v="0.41412100000000002"/>
    <n v="11.331986000000001"/>
    <n v="0.61583299999999996"/>
    <n v="15.395824999999999"/>
    <n v="0.22015399999999999"/>
    <n v="3.6875795"/>
    <n v="665"/>
    <n v="1820"/>
    <x v="351"/>
    <n v="6.1986000000000985E-2"/>
  </r>
  <r>
    <n v="366"/>
    <d v="2012-01-01T00:00:00"/>
    <x v="0"/>
    <x v="0"/>
    <x v="1"/>
    <x v="0"/>
    <n v="0"/>
    <s v="Рабочий день"/>
    <d v="1899-12-31T00:00:00"/>
    <n v="0"/>
    <s v="Выходной день"/>
    <x v="1"/>
    <x v="1"/>
    <n v="0.37"/>
    <n v="9.39"/>
    <n v="0.37562099999999998"/>
    <n v="8.7909860000000002"/>
    <n v="0.6925"/>
    <n v="17.3125"/>
    <n v="0.192167"/>
    <n v="3.2187972500000002"/>
    <n v="686"/>
    <n v="1608"/>
    <x v="352"/>
    <n v="-0.59901400000000038"/>
  </r>
  <r>
    <n v="367"/>
    <d v="2012-01-02T00:00:00"/>
    <x v="0"/>
    <x v="0"/>
    <x v="1"/>
    <x v="0"/>
    <n v="1"/>
    <s v="Праздничный день"/>
    <d v="1900-01-01T00:00:00"/>
    <n v="0"/>
    <s v="Выходной день"/>
    <x v="1"/>
    <x v="1"/>
    <n v="0.27304299999999998"/>
    <n v="4.8330209999999987"/>
    <n v="0.25230399999999997"/>
    <n v="0.65206399999999931"/>
    <n v="0.38130399999999998"/>
    <n v="9.5325999999999986"/>
    <n v="0.32966499999999999"/>
    <n v="5.5218887499999996"/>
    <n v="244"/>
    <n v="1707"/>
    <x v="353"/>
    <n v="-4.1809569999999994"/>
  </r>
  <r>
    <n v="368"/>
    <d v="2012-01-03T00:00:00"/>
    <x v="0"/>
    <x v="0"/>
    <x v="1"/>
    <x v="0"/>
    <n v="0"/>
    <s v="Рабочий день"/>
    <d v="1900-01-02T00:00:00"/>
    <n v="1"/>
    <s v="Рабочий день"/>
    <x v="1"/>
    <x v="1"/>
    <n v="0.15"/>
    <n v="-0.95000000000000018"/>
    <n v="0.126275"/>
    <n v="-7.6658500000000007"/>
    <n v="0.44124999999999998"/>
    <n v="11.03125"/>
    <n v="0.36567100000000002"/>
    <n v="6.1249892500000005"/>
    <n v="89"/>
    <n v="2147"/>
    <x v="354"/>
    <n v="-6.7158500000000005"/>
  </r>
  <r>
    <n v="369"/>
    <d v="2012-01-04T00:00:00"/>
    <x v="0"/>
    <x v="0"/>
    <x v="1"/>
    <x v="0"/>
    <n v="0"/>
    <s v="Рабочий день"/>
    <d v="1900-01-03T00:00:00"/>
    <n v="1"/>
    <s v="Рабочий день"/>
    <x v="0"/>
    <x v="0"/>
    <n v="0.1075"/>
    <n v="-2.9474999999999998"/>
    <n v="0.119337"/>
    <n v="-8.1237580000000005"/>
    <n v="0.41458299999999998"/>
    <n v="20.729150000000001"/>
    <n v="0.1847"/>
    <n v="6.1874500000000001"/>
    <n v="95"/>
    <n v="2273"/>
    <x v="355"/>
    <n v="-5.1762580000000007"/>
  </r>
  <r>
    <n v="370"/>
    <d v="2012-01-05T00:00:00"/>
    <x v="0"/>
    <x v="0"/>
    <x v="1"/>
    <x v="0"/>
    <n v="0"/>
    <s v="Рабочий день"/>
    <d v="1900-01-04T00:00:00"/>
    <n v="1"/>
    <s v="Рабочий день"/>
    <x v="1"/>
    <x v="1"/>
    <n v="0.26583299999999999"/>
    <n v="4.4941509999999987"/>
    <n v="0.27841199999999999"/>
    <n v="2.3751919999999984"/>
    <n v="0.52416700000000005"/>
    <n v="13.104175000000001"/>
    <n v="0.12998699999999999"/>
    <n v="2.1772822499999998"/>
    <n v="140"/>
    <n v="3132"/>
    <x v="356"/>
    <n v="-2.1189590000000003"/>
  </r>
  <r>
    <n v="371"/>
    <d v="2012-01-06T00:00:00"/>
    <x v="0"/>
    <x v="0"/>
    <x v="1"/>
    <x v="0"/>
    <n v="0"/>
    <s v="Рабочий день"/>
    <d v="1900-01-05T00:00:00"/>
    <n v="1"/>
    <s v="Рабочий день"/>
    <x v="1"/>
    <x v="1"/>
    <n v="0.33416699999999999"/>
    <n v="7.7058489999999988"/>
    <n v="0.34026699999999999"/>
    <n v="6.4576220000000006"/>
    <n v="0.54208299999999998"/>
    <n v="13.552075"/>
    <n v="0.167908"/>
    <n v="2.812459"/>
    <n v="307"/>
    <n v="3791"/>
    <x v="147"/>
    <n v="-1.2482269999999982"/>
  </r>
  <r>
    <n v="372"/>
    <d v="2012-01-07T00:00:00"/>
    <x v="0"/>
    <x v="0"/>
    <x v="1"/>
    <x v="0"/>
    <n v="0"/>
    <s v="Рабочий день"/>
    <d v="1900-01-06T00:00:00"/>
    <n v="0"/>
    <s v="Выходной день"/>
    <x v="1"/>
    <x v="1"/>
    <n v="0.39333299999999999"/>
    <n v="10.486650999999998"/>
    <n v="0.39077899999999999"/>
    <n v="9.7914139999999996"/>
    <n v="0.531667"/>
    <n v="13.291675"/>
    <n v="0.174758"/>
    <n v="2.9271965"/>
    <n v="1070"/>
    <n v="3451"/>
    <x v="357"/>
    <n v="-0.69523699999999877"/>
  </r>
  <r>
    <n v="373"/>
    <d v="2012-01-08T00:00:00"/>
    <x v="0"/>
    <x v="0"/>
    <x v="1"/>
    <x v="0"/>
    <n v="0"/>
    <s v="Рабочий день"/>
    <d v="1899-12-31T00:00:00"/>
    <n v="0"/>
    <s v="Выходной день"/>
    <x v="1"/>
    <x v="1"/>
    <n v="0.33750000000000002"/>
    <n v="7.8625000000000007"/>
    <n v="0.340258"/>
    <n v="6.4570280000000011"/>
    <n v="0.46500000000000002"/>
    <n v="11.625"/>
    <n v="0.19154199999999999"/>
    <n v="3.2083284999999999"/>
    <n v="599"/>
    <n v="2826"/>
    <x v="358"/>
    <n v="-1.4054719999999996"/>
  </r>
  <r>
    <n v="374"/>
    <d v="2012-01-09T00:00:00"/>
    <x v="0"/>
    <x v="0"/>
    <x v="1"/>
    <x v="0"/>
    <n v="0"/>
    <s v="Рабочий день"/>
    <d v="1900-01-01T00:00:00"/>
    <n v="1"/>
    <s v="Рабочий день"/>
    <x v="0"/>
    <x v="0"/>
    <n v="0.22416700000000001"/>
    <n v="2.5358490000000007"/>
    <n v="0.247479"/>
    <n v="0.33361400000000074"/>
    <n v="0.70166700000000004"/>
    <n v="35.083350000000003"/>
    <n v="9.8900000000000002E-2"/>
    <n v="3.3131500000000003"/>
    <n v="106"/>
    <n v="2270"/>
    <x v="359"/>
    <n v="-2.2022349999999999"/>
  </r>
  <r>
    <n v="375"/>
    <d v="2012-01-10T00:00:00"/>
    <x v="0"/>
    <x v="0"/>
    <x v="1"/>
    <x v="0"/>
    <n v="0"/>
    <s v="Рабочий день"/>
    <d v="1900-01-02T00:00:00"/>
    <n v="1"/>
    <s v="Рабочий день"/>
    <x v="1"/>
    <x v="1"/>
    <n v="0.30869600000000003"/>
    <n v="6.5087120000000009"/>
    <n v="0.318826"/>
    <n v="5.0425159999999991"/>
    <n v="0.64652200000000004"/>
    <n v="16.163050000000002"/>
    <n v="0.187552"/>
    <n v="3.1414960000000001"/>
    <n v="173"/>
    <n v="3425"/>
    <x v="360"/>
    <n v="-1.4661960000000018"/>
  </r>
  <r>
    <n v="376"/>
    <d v="2012-01-11T00:00:00"/>
    <x v="0"/>
    <x v="0"/>
    <x v="1"/>
    <x v="0"/>
    <n v="0"/>
    <s v="Рабочий день"/>
    <d v="1900-01-03T00:00:00"/>
    <n v="1"/>
    <s v="Рабочий день"/>
    <x v="0"/>
    <x v="0"/>
    <n v="0.27416699999999999"/>
    <n v="4.8858490000000003"/>
    <n v="0.28282099999999999"/>
    <n v="2.6661859999999997"/>
    <n v="0.84750000000000003"/>
    <n v="42.375"/>
    <n v="0.131221"/>
    <n v="4.3959035000000002"/>
    <n v="92"/>
    <n v="2085"/>
    <x v="361"/>
    <n v="-2.2196630000000006"/>
  </r>
  <r>
    <n v="377"/>
    <d v="2012-01-12T00:00:00"/>
    <x v="0"/>
    <x v="0"/>
    <x v="1"/>
    <x v="0"/>
    <n v="0"/>
    <s v="Рабочий день"/>
    <d v="1900-01-04T00:00:00"/>
    <n v="1"/>
    <s v="Рабочий день"/>
    <x v="0"/>
    <x v="0"/>
    <n v="0.38250000000000001"/>
    <n v="9.9774999999999991"/>
    <n v="0.381938"/>
    <n v="9.2079079999999998"/>
    <n v="0.80291699999999999"/>
    <n v="40.145850000000003"/>
    <n v="0.18096699999999999"/>
    <n v="6.0623944999999999"/>
    <n v="269"/>
    <n v="3828"/>
    <x v="362"/>
    <n v="-0.76959199999999939"/>
  </r>
  <r>
    <n v="378"/>
    <d v="2012-01-13T00:00:00"/>
    <x v="0"/>
    <x v="0"/>
    <x v="1"/>
    <x v="0"/>
    <n v="0"/>
    <s v="Рабочий день"/>
    <d v="1900-01-05T00:00:00"/>
    <n v="1"/>
    <s v="Рабочий день"/>
    <x v="1"/>
    <x v="1"/>
    <n v="0.27416699999999999"/>
    <n v="4.8858490000000003"/>
    <n v="0.249362"/>
    <n v="0.45789200000000108"/>
    <n v="0.50749999999999995"/>
    <n v="12.687499999999998"/>
    <n v="0.378108"/>
    <n v="6.3333089999999999"/>
    <n v="174"/>
    <n v="3040"/>
    <x v="363"/>
    <n v="-4.4279569999999993"/>
  </r>
  <r>
    <n v="379"/>
    <d v="2012-01-14T00:00:00"/>
    <x v="0"/>
    <x v="0"/>
    <x v="1"/>
    <x v="0"/>
    <n v="0"/>
    <s v="Рабочий день"/>
    <d v="1900-01-06T00:00:00"/>
    <n v="0"/>
    <s v="Выходной день"/>
    <x v="1"/>
    <x v="1"/>
    <n v="0.18"/>
    <n v="0.45999999999999908"/>
    <n v="0.183087"/>
    <n v="-3.9162579999999991"/>
    <n v="0.45750000000000002"/>
    <n v="11.4375"/>
    <n v="0.18718299999999999"/>
    <n v="3.1353152499999997"/>
    <n v="333"/>
    <n v="2160"/>
    <x v="364"/>
    <n v="-4.3762579999999982"/>
  </r>
  <r>
    <n v="380"/>
    <d v="2012-01-15T00:00:00"/>
    <x v="0"/>
    <x v="0"/>
    <x v="1"/>
    <x v="0"/>
    <n v="0"/>
    <s v="Рабочий день"/>
    <d v="1899-12-31T00:00:00"/>
    <n v="0"/>
    <s v="Выходной день"/>
    <x v="1"/>
    <x v="1"/>
    <n v="0.16666700000000001"/>
    <n v="-0.16665099999999988"/>
    <n v="0.16162499999999999"/>
    <n v="-5.3327500000000008"/>
    <n v="0.41916700000000001"/>
    <n v="10.479175"/>
    <n v="0.25125799999999998"/>
    <n v="4.2085714999999997"/>
    <n v="284"/>
    <n v="2027"/>
    <x v="365"/>
    <n v="-5.1660990000000009"/>
  </r>
  <r>
    <n v="381"/>
    <d v="2012-01-16T00:00:00"/>
    <x v="0"/>
    <x v="0"/>
    <x v="1"/>
    <x v="0"/>
    <n v="1"/>
    <s v="Праздничный день"/>
    <d v="1900-01-01T00:00:00"/>
    <n v="0"/>
    <s v="Выходной день"/>
    <x v="1"/>
    <x v="1"/>
    <n v="0.19"/>
    <n v="0.92999999999999972"/>
    <n v="0.190663"/>
    <n v="-3.4162420000000004"/>
    <n v="0.52249999999999996"/>
    <n v="13.0625"/>
    <n v="0.23135800000000001"/>
    <n v="3.8752465000000003"/>
    <n v="217"/>
    <n v="2081"/>
    <x v="366"/>
    <n v="-4.3462420000000002"/>
  </r>
  <r>
    <n v="382"/>
    <d v="2012-01-17T00:00:00"/>
    <x v="0"/>
    <x v="0"/>
    <x v="1"/>
    <x v="0"/>
    <n v="0"/>
    <s v="Рабочий день"/>
    <d v="1900-01-02T00:00:00"/>
    <n v="1"/>
    <s v="Рабочий день"/>
    <x v="0"/>
    <x v="0"/>
    <n v="0.37304300000000001"/>
    <n v="9.5330210000000015"/>
    <n v="0.36427799999999999"/>
    <n v="8.0423480000000005"/>
    <n v="0.71608700000000003"/>
    <n v="35.804349999999999"/>
    <n v="0.34913"/>
    <n v="11.695855"/>
    <n v="127"/>
    <n v="2808"/>
    <x v="367"/>
    <n v="-1.490673000000001"/>
  </r>
  <r>
    <n v="383"/>
    <d v="2012-01-18T00:00:00"/>
    <x v="0"/>
    <x v="0"/>
    <x v="1"/>
    <x v="0"/>
    <n v="0"/>
    <s v="Рабочий день"/>
    <d v="1900-01-03T00:00:00"/>
    <n v="1"/>
    <s v="Рабочий день"/>
    <x v="1"/>
    <x v="1"/>
    <n v="0.30333300000000002"/>
    <n v="6.2566510000000015"/>
    <n v="0.275254"/>
    <n v="2.1667640000000006"/>
    <n v="0.44333299999999998"/>
    <n v="11.083324999999999"/>
    <n v="0.41542899999999999"/>
    <n v="6.9584357499999996"/>
    <n v="109"/>
    <n v="3267"/>
    <x v="368"/>
    <n v="-4.0898870000000009"/>
  </r>
  <r>
    <n v="384"/>
    <d v="2012-01-19T00:00:00"/>
    <x v="0"/>
    <x v="0"/>
    <x v="1"/>
    <x v="0"/>
    <n v="0"/>
    <s v="Рабочий день"/>
    <d v="1900-01-04T00:00:00"/>
    <n v="1"/>
    <s v="Рабочий день"/>
    <x v="1"/>
    <x v="1"/>
    <n v="0.19"/>
    <n v="0.92999999999999972"/>
    <n v="0.19003800000000001"/>
    <n v="-3.4574919999999985"/>
    <n v="0.4975"/>
    <n v="12.4375"/>
    <n v="0.22015799999999999"/>
    <n v="3.6876465"/>
    <n v="130"/>
    <n v="3162"/>
    <x v="369"/>
    <n v="-4.3874919999999982"/>
  </r>
  <r>
    <n v="385"/>
    <d v="2012-01-20T00:00:00"/>
    <x v="0"/>
    <x v="0"/>
    <x v="1"/>
    <x v="0"/>
    <n v="0"/>
    <s v="Рабочий день"/>
    <d v="1900-01-05T00:00:00"/>
    <n v="1"/>
    <s v="Рабочий день"/>
    <x v="0"/>
    <x v="0"/>
    <n v="0.2175"/>
    <n v="2.2225000000000001"/>
    <n v="0.22095799999999999"/>
    <n v="-1.4167720000000017"/>
    <n v="0.45"/>
    <n v="22.5"/>
    <n v="0.20275000000000001"/>
    <n v="6.7921250000000004"/>
    <n v="115"/>
    <n v="3048"/>
    <x v="370"/>
    <n v="-3.6392720000000018"/>
  </r>
  <r>
    <n v="386"/>
    <d v="2012-01-21T00:00:00"/>
    <x v="0"/>
    <x v="0"/>
    <x v="1"/>
    <x v="0"/>
    <n v="0"/>
    <s v="Рабочий день"/>
    <d v="1900-01-06T00:00:00"/>
    <n v="0"/>
    <s v="Выходной день"/>
    <x v="0"/>
    <x v="0"/>
    <n v="0.17333299999999999"/>
    <n v="0.14665099999999853"/>
    <n v="0.174875"/>
    <n v="-4.4582499999999996"/>
    <n v="0.83125000000000004"/>
    <n v="41.5625"/>
    <n v="0.22264200000000001"/>
    <n v="7.458507"/>
    <n v="67"/>
    <n v="1234"/>
    <x v="371"/>
    <n v="-4.6049009999999981"/>
  </r>
  <r>
    <n v="387"/>
    <d v="2012-01-22T00:00:00"/>
    <x v="0"/>
    <x v="0"/>
    <x v="1"/>
    <x v="0"/>
    <n v="0"/>
    <s v="Рабочий день"/>
    <d v="1899-12-31T00:00:00"/>
    <n v="0"/>
    <s v="Выходной день"/>
    <x v="0"/>
    <x v="0"/>
    <n v="0.16250000000000001"/>
    <n v="-0.36249999999999982"/>
    <n v="0.16225000000000001"/>
    <n v="-5.2914999999999992"/>
    <n v="0.79625000000000001"/>
    <n v="39.8125"/>
    <n v="0.19963800000000001"/>
    <n v="6.6878730000000006"/>
    <n v="196"/>
    <n v="1781"/>
    <x v="69"/>
    <n v="-4.9289999999999994"/>
  </r>
  <r>
    <n v="388"/>
    <d v="2012-01-23T00:00:00"/>
    <x v="0"/>
    <x v="0"/>
    <x v="1"/>
    <x v="0"/>
    <n v="0"/>
    <s v="Рабочий день"/>
    <d v="1900-01-01T00:00:00"/>
    <n v="1"/>
    <s v="Рабочий день"/>
    <x v="0"/>
    <x v="0"/>
    <n v="0.218333"/>
    <n v="2.2616510000000005"/>
    <n v="0.243058"/>
    <n v="4.1827999999998866E-2"/>
    <n v="0.91125"/>
    <n v="45.5625"/>
    <n v="0.110708"/>
    <n v="3.7087180000000002"/>
    <n v="145"/>
    <n v="2287"/>
    <x v="372"/>
    <n v="-2.2198230000000017"/>
  </r>
  <r>
    <n v="389"/>
    <d v="2012-01-24T00:00:00"/>
    <x v="0"/>
    <x v="0"/>
    <x v="1"/>
    <x v="0"/>
    <n v="0"/>
    <s v="Рабочий день"/>
    <d v="1900-01-02T00:00:00"/>
    <n v="1"/>
    <s v="Рабочий день"/>
    <x v="1"/>
    <x v="1"/>
    <n v="0.34250000000000003"/>
    <n v="8.0975000000000001"/>
    <n v="0.34910799999999997"/>
    <n v="7.0411279999999969"/>
    <n v="0.83583300000000005"/>
    <n v="20.895825000000002"/>
    <n v="0.123767"/>
    <n v="2.07309725"/>
    <n v="439"/>
    <n v="3900"/>
    <x v="373"/>
    <n v="-1.0563720000000032"/>
  </r>
  <r>
    <n v="390"/>
    <d v="2012-01-25T00:00:00"/>
    <x v="0"/>
    <x v="0"/>
    <x v="1"/>
    <x v="0"/>
    <n v="0"/>
    <s v="Рабочий день"/>
    <d v="1900-01-03T00:00:00"/>
    <n v="1"/>
    <s v="Рабочий день"/>
    <x v="1"/>
    <x v="1"/>
    <n v="0.29416700000000001"/>
    <n v="5.8258489999999998"/>
    <n v="0.294821"/>
    <n v="3.4581860000000013"/>
    <n v="0.64375000000000004"/>
    <n v="16.09375"/>
    <n v="0.16107099999999999"/>
    <n v="2.6979392499999997"/>
    <n v="467"/>
    <n v="3803"/>
    <x v="374"/>
    <n v="-2.3676629999999985"/>
  </r>
  <r>
    <n v="391"/>
    <d v="2012-01-26T00:00:00"/>
    <x v="0"/>
    <x v="0"/>
    <x v="1"/>
    <x v="0"/>
    <n v="0"/>
    <s v="Рабочий день"/>
    <d v="1900-01-04T00:00:00"/>
    <n v="1"/>
    <s v="Рабочий день"/>
    <x v="0"/>
    <x v="0"/>
    <n v="0.341667"/>
    <n v="8.0583489999999998"/>
    <n v="0.35604999999999998"/>
    <n v="7.4992999999999981"/>
    <n v="0.76958300000000002"/>
    <n v="38.479150000000004"/>
    <n v="7.3395799999999997E-2"/>
    <n v="2.4587593000000001"/>
    <n v="244"/>
    <n v="3831"/>
    <x v="375"/>
    <n v="-0.55904900000000168"/>
  </r>
  <r>
    <n v="392"/>
    <d v="2012-01-27T00:00:00"/>
    <x v="0"/>
    <x v="0"/>
    <x v="1"/>
    <x v="0"/>
    <n v="0"/>
    <s v="Рабочий день"/>
    <d v="1900-01-05T00:00:00"/>
    <n v="1"/>
    <s v="Рабочий день"/>
    <x v="0"/>
    <x v="0"/>
    <n v="0.42499999999999999"/>
    <n v="11.974999999999998"/>
    <n v="0.415383"/>
    <n v="11.415278000000001"/>
    <n v="0.74124999999999996"/>
    <n v="37.0625"/>
    <n v="0.342667"/>
    <n v="11.4793445"/>
    <n v="269"/>
    <n v="3187"/>
    <x v="376"/>
    <n v="-0.55972199999999717"/>
  </r>
  <r>
    <n v="393"/>
    <d v="2012-01-28T00:00:00"/>
    <x v="0"/>
    <x v="0"/>
    <x v="1"/>
    <x v="0"/>
    <n v="0"/>
    <s v="Рабочий день"/>
    <d v="1900-01-06T00:00:00"/>
    <n v="0"/>
    <s v="Выходной день"/>
    <x v="1"/>
    <x v="1"/>
    <n v="0.31583299999999997"/>
    <n v="6.8441509999999983"/>
    <n v="0.32637899999999997"/>
    <n v="5.541013999999997"/>
    <n v="0.54333299999999995"/>
    <n v="13.583324999999999"/>
    <n v="0.21082899999999999"/>
    <n v="3.5313857499999997"/>
    <n v="775"/>
    <n v="3248"/>
    <x v="377"/>
    <n v="-1.3031370000000013"/>
  </r>
  <r>
    <n v="394"/>
    <d v="2012-01-29T00:00:00"/>
    <x v="0"/>
    <x v="0"/>
    <x v="1"/>
    <x v="0"/>
    <n v="0"/>
    <s v="Рабочий день"/>
    <d v="1899-12-31T00:00:00"/>
    <n v="0"/>
    <s v="Выходной день"/>
    <x v="1"/>
    <x v="1"/>
    <n v="0.28249999999999997"/>
    <n v="5.2774999999999981"/>
    <n v="0.27272099999999999"/>
    <n v="1.9995860000000008"/>
    <n v="0.31125000000000003"/>
    <n v="7.7812500000000009"/>
    <n v="0.24005000000000001"/>
    <n v="4.0208374999999998"/>
    <n v="558"/>
    <n v="2685"/>
    <x v="378"/>
    <n v="-3.2779139999999973"/>
  </r>
  <r>
    <n v="395"/>
    <d v="2012-01-30T00:00:00"/>
    <x v="0"/>
    <x v="0"/>
    <x v="1"/>
    <x v="0"/>
    <n v="0"/>
    <s v="Рабочий день"/>
    <d v="1900-01-01T00:00:00"/>
    <n v="1"/>
    <s v="Рабочий день"/>
    <x v="1"/>
    <x v="1"/>
    <n v="0.26916699999999999"/>
    <n v="4.6508489999999991"/>
    <n v="0.262625"/>
    <n v="1.3332499999999996"/>
    <n v="0.40083299999999999"/>
    <n v="10.020825"/>
    <n v="0.21579200000000001"/>
    <n v="3.6145160000000001"/>
    <n v="126"/>
    <n v="3498"/>
    <x v="379"/>
    <n v="-3.3175989999999995"/>
  </r>
  <r>
    <n v="396"/>
    <d v="2012-01-31T00:00:00"/>
    <x v="0"/>
    <x v="0"/>
    <x v="1"/>
    <x v="0"/>
    <n v="0"/>
    <s v="Рабочий день"/>
    <d v="1900-01-02T00:00:00"/>
    <n v="1"/>
    <s v="Рабочий день"/>
    <x v="1"/>
    <x v="1"/>
    <n v="0.39"/>
    <n v="10.330000000000002"/>
    <n v="0.38131700000000002"/>
    <n v="9.1669219999999996"/>
    <n v="0.41666700000000001"/>
    <n v="10.416675"/>
    <n v="0.26181700000000002"/>
    <n v="4.3854347499999999"/>
    <n v="324"/>
    <n v="4185"/>
    <x v="380"/>
    <n v="-1.1630780000000023"/>
  </r>
  <r>
    <n v="397"/>
    <d v="2012-02-01T00:00:00"/>
    <x v="0"/>
    <x v="0"/>
    <x v="1"/>
    <x v="1"/>
    <n v="0"/>
    <s v="Рабочий день"/>
    <d v="1900-01-03T00:00:00"/>
    <n v="1"/>
    <s v="Рабочий день"/>
    <x v="1"/>
    <x v="1"/>
    <n v="0.469167"/>
    <n v="14.050848999999999"/>
    <n v="0.46653800000000001"/>
    <n v="14.791508"/>
    <n v="0.50791699999999995"/>
    <n v="12.697924999999998"/>
    <n v="0.18906700000000001"/>
    <n v="3.1668722500000004"/>
    <n v="304"/>
    <n v="4275"/>
    <x v="381"/>
    <n v="0.74065900000000084"/>
  </r>
  <r>
    <n v="398"/>
    <d v="2012-02-02T00:00:00"/>
    <x v="0"/>
    <x v="0"/>
    <x v="1"/>
    <x v="1"/>
    <n v="0"/>
    <s v="Рабочий день"/>
    <d v="1900-01-04T00:00:00"/>
    <n v="1"/>
    <s v="Рабочий день"/>
    <x v="0"/>
    <x v="0"/>
    <n v="0.39916699999999999"/>
    <n v="10.760849"/>
    <n v="0.39897100000000002"/>
    <n v="10.332086"/>
    <n v="0.67291699999999999"/>
    <n v="33.645849999999996"/>
    <n v="0.18718699999999999"/>
    <n v="6.2707644999999994"/>
    <n v="190"/>
    <n v="3571"/>
    <x v="382"/>
    <n v="-0.42876300000000001"/>
  </r>
  <r>
    <n v="399"/>
    <d v="2012-02-03T00:00:00"/>
    <x v="0"/>
    <x v="0"/>
    <x v="1"/>
    <x v="1"/>
    <n v="0"/>
    <s v="Рабочий день"/>
    <d v="1900-01-05T00:00:00"/>
    <n v="1"/>
    <s v="Рабочий день"/>
    <x v="1"/>
    <x v="1"/>
    <n v="0.31333299999999997"/>
    <n v="6.7266509999999986"/>
    <n v="0.30934600000000001"/>
    <n v="4.416836"/>
    <n v="0.526667"/>
    <n v="13.166675"/>
    <n v="0.17849599999999999"/>
    <n v="2.989808"/>
    <n v="310"/>
    <n v="3841"/>
    <x v="383"/>
    <n v="-2.3098149999999986"/>
  </r>
  <r>
    <n v="400"/>
    <d v="2012-02-04T00:00:00"/>
    <x v="0"/>
    <x v="0"/>
    <x v="1"/>
    <x v="1"/>
    <n v="0"/>
    <s v="Рабочий день"/>
    <d v="1900-01-06T00:00:00"/>
    <n v="0"/>
    <s v="Выходной день"/>
    <x v="0"/>
    <x v="0"/>
    <n v="0.26416699999999999"/>
    <n v="4.4158489999999997"/>
    <n v="0.272725"/>
    <n v="1.9998499999999986"/>
    <n v="0.77958300000000003"/>
    <n v="38.979150000000004"/>
    <n v="0.121896"/>
    <n v="4.0835160000000004"/>
    <n v="384"/>
    <n v="2448"/>
    <x v="384"/>
    <n v="-2.4159990000000011"/>
  </r>
  <r>
    <n v="401"/>
    <d v="2012-02-05T00:00:00"/>
    <x v="0"/>
    <x v="0"/>
    <x v="1"/>
    <x v="1"/>
    <n v="0"/>
    <s v="Рабочий день"/>
    <d v="1899-12-31T00:00:00"/>
    <n v="0"/>
    <s v="Выходной день"/>
    <x v="0"/>
    <x v="0"/>
    <n v="0.26583299999999999"/>
    <n v="4.4941509999999987"/>
    <n v="0.26452100000000001"/>
    <n v="1.4583860000000008"/>
    <n v="0.687917"/>
    <n v="34.395850000000003"/>
    <n v="0.17599600000000001"/>
    <n v="5.8958660000000007"/>
    <n v="318"/>
    <n v="2629"/>
    <x v="385"/>
    <n v="-3.0357649999999978"/>
  </r>
  <r>
    <n v="402"/>
    <d v="2012-02-06T00:00:00"/>
    <x v="0"/>
    <x v="0"/>
    <x v="1"/>
    <x v="1"/>
    <n v="0"/>
    <s v="Рабочий день"/>
    <d v="1900-01-01T00:00:00"/>
    <n v="1"/>
    <s v="Рабочий день"/>
    <x v="1"/>
    <x v="1"/>
    <n v="0.282609"/>
    <n v="5.2826229999999992"/>
    <n v="0.29642600000000002"/>
    <n v="3.5641160000000021"/>
    <n v="0.622174"/>
    <n v="15.554349999999999"/>
    <n v="0.15379999999999999"/>
    <n v="2.5761499999999997"/>
    <n v="206"/>
    <n v="3578"/>
    <x v="196"/>
    <n v="-1.7185069999999971"/>
  </r>
  <r>
    <n v="403"/>
    <d v="2012-02-07T00:00:00"/>
    <x v="0"/>
    <x v="0"/>
    <x v="1"/>
    <x v="1"/>
    <n v="0"/>
    <s v="Рабочий день"/>
    <d v="1900-01-02T00:00:00"/>
    <n v="1"/>
    <s v="Рабочий день"/>
    <x v="1"/>
    <x v="1"/>
    <n v="0.35416700000000001"/>
    <n v="8.6458490000000019"/>
    <n v="0.36110399999999998"/>
    <n v="7.8328639999999972"/>
    <n v="0.49625000000000002"/>
    <n v="12.40625"/>
    <n v="0.14737900000000001"/>
    <n v="2.4685982500000003"/>
    <n v="199"/>
    <n v="4176"/>
    <x v="386"/>
    <n v="-0.81298500000000473"/>
  </r>
  <r>
    <n v="404"/>
    <d v="2012-02-08T00:00:00"/>
    <x v="0"/>
    <x v="0"/>
    <x v="1"/>
    <x v="1"/>
    <n v="0"/>
    <s v="Рабочий день"/>
    <d v="1900-01-03T00:00:00"/>
    <n v="1"/>
    <s v="Рабочий день"/>
    <x v="0"/>
    <x v="0"/>
    <n v="0.25666699999999998"/>
    <n v="4.0633489999999988"/>
    <n v="0.26642100000000002"/>
    <n v="1.5837859999999999"/>
    <n v="0.72291700000000003"/>
    <n v="36.145850000000003"/>
    <n v="0.13372100000000001"/>
    <n v="4.4796535000000004"/>
    <n v="109"/>
    <n v="2693"/>
    <x v="387"/>
    <n v="-2.4795629999999989"/>
  </r>
  <r>
    <n v="405"/>
    <d v="2012-02-09T00:00:00"/>
    <x v="0"/>
    <x v="0"/>
    <x v="1"/>
    <x v="1"/>
    <n v="0"/>
    <s v="Рабочий день"/>
    <d v="1900-01-04T00:00:00"/>
    <n v="1"/>
    <s v="Рабочий день"/>
    <x v="1"/>
    <x v="1"/>
    <n v="0.26500000000000001"/>
    <n v="4.4550000000000001"/>
    <n v="0.261988"/>
    <n v="1.291208000000001"/>
    <n v="0.562083"/>
    <n v="14.052075"/>
    <n v="0.19403699999999999"/>
    <n v="3.2501197499999996"/>
    <n v="163"/>
    <n v="3667"/>
    <x v="388"/>
    <n v="-3.163791999999999"/>
  </r>
  <r>
    <n v="406"/>
    <d v="2012-02-10T00:00:00"/>
    <x v="0"/>
    <x v="0"/>
    <x v="1"/>
    <x v="1"/>
    <n v="0"/>
    <s v="Рабочий день"/>
    <d v="1900-01-05T00:00:00"/>
    <n v="1"/>
    <s v="Рабочий день"/>
    <x v="0"/>
    <x v="0"/>
    <n v="0.280833"/>
    <n v="5.1991510000000005"/>
    <n v="0.29355799999999999"/>
    <n v="3.3748280000000008"/>
    <n v="0.54"/>
    <n v="27"/>
    <n v="0.11692900000000001"/>
    <n v="3.9171215000000004"/>
    <n v="227"/>
    <n v="3604"/>
    <x v="389"/>
    <n v="-1.8243229999999997"/>
  </r>
  <r>
    <n v="407"/>
    <d v="2012-02-11T00:00:00"/>
    <x v="0"/>
    <x v="0"/>
    <x v="1"/>
    <x v="1"/>
    <n v="0"/>
    <s v="Рабочий день"/>
    <d v="1900-01-06T00:00:00"/>
    <n v="0"/>
    <s v="Выходной день"/>
    <x v="2"/>
    <x v="2"/>
    <n v="0.22416700000000001"/>
    <n v="2.5358490000000007"/>
    <n v="0.210867"/>
    <n v="-2.0827779999999994"/>
    <n v="0.73124999999999996"/>
    <n v="54.84375"/>
    <n v="0.289796"/>
    <n v="14.562249"/>
    <n v="192"/>
    <n v="1977"/>
    <x v="390"/>
    <n v="-4.618627"/>
  </r>
  <r>
    <n v="408"/>
    <d v="2012-02-12T00:00:00"/>
    <x v="0"/>
    <x v="0"/>
    <x v="1"/>
    <x v="1"/>
    <n v="0"/>
    <s v="Рабочий день"/>
    <d v="1899-12-31T00:00:00"/>
    <n v="0"/>
    <s v="Выходной день"/>
    <x v="1"/>
    <x v="1"/>
    <n v="0.1275"/>
    <n v="-2.0075000000000003"/>
    <n v="0.101658"/>
    <n v="-9.2905720000000009"/>
    <n v="0.46458300000000002"/>
    <n v="11.614575"/>
    <n v="0.40921200000000002"/>
    <n v="6.8543010000000004"/>
    <n v="73"/>
    <n v="1456"/>
    <x v="391"/>
    <n v="-7.2830720000000007"/>
  </r>
  <r>
    <n v="409"/>
    <d v="2012-02-13T00:00:00"/>
    <x v="0"/>
    <x v="0"/>
    <x v="1"/>
    <x v="1"/>
    <n v="0"/>
    <s v="Рабочий день"/>
    <d v="1900-01-01T00:00:00"/>
    <n v="1"/>
    <s v="Рабочий день"/>
    <x v="1"/>
    <x v="1"/>
    <n v="0.2225"/>
    <n v="2.4574999999999996"/>
    <n v="0.227913"/>
    <n v="-0.95774199999999965"/>
    <n v="0.41125"/>
    <n v="10.28125"/>
    <n v="0.16728299999999999"/>
    <n v="2.8019902499999998"/>
    <n v="94"/>
    <n v="3328"/>
    <x v="392"/>
    <n v="-3.4152419999999992"/>
  </r>
  <r>
    <n v="410"/>
    <d v="2012-02-14T00:00:00"/>
    <x v="0"/>
    <x v="0"/>
    <x v="1"/>
    <x v="1"/>
    <n v="0"/>
    <s v="Рабочий день"/>
    <d v="1900-01-02T00:00:00"/>
    <n v="1"/>
    <s v="Рабочий день"/>
    <x v="0"/>
    <x v="0"/>
    <n v="0.31916699999999998"/>
    <n v="7.0008489999999988"/>
    <n v="0.33394600000000002"/>
    <n v="6.0404359999999997"/>
    <n v="0.50875000000000004"/>
    <n v="25.4375"/>
    <n v="0.141179"/>
    <n v="4.7294964999999998"/>
    <n v="135"/>
    <n v="3787"/>
    <x v="393"/>
    <n v="-0.96041299999999907"/>
  </r>
  <r>
    <n v="411"/>
    <d v="2012-02-15T00:00:00"/>
    <x v="0"/>
    <x v="0"/>
    <x v="1"/>
    <x v="1"/>
    <n v="0"/>
    <s v="Рабочий день"/>
    <d v="1900-01-03T00:00:00"/>
    <n v="1"/>
    <s v="Рабочий день"/>
    <x v="1"/>
    <x v="1"/>
    <n v="0.348333"/>
    <n v="8.371651"/>
    <n v="0.35162900000000002"/>
    <n v="7.2075140000000033"/>
    <n v="0.53125"/>
    <n v="13.28125"/>
    <n v="0.18160000000000001"/>
    <n v="3.0418000000000003"/>
    <n v="141"/>
    <n v="4028"/>
    <x v="394"/>
    <n v="-1.1641369999999966"/>
  </r>
  <r>
    <n v="412"/>
    <d v="2012-02-16T00:00:00"/>
    <x v="0"/>
    <x v="0"/>
    <x v="1"/>
    <x v="1"/>
    <n v="0"/>
    <s v="Рабочий день"/>
    <d v="1900-01-04T00:00:00"/>
    <n v="1"/>
    <s v="Рабочий день"/>
    <x v="0"/>
    <x v="0"/>
    <n v="0.31666699999999998"/>
    <n v="6.8833489999999991"/>
    <n v="0.33016200000000001"/>
    <n v="5.790692"/>
    <n v="0.75291699999999995"/>
    <n v="37.645849999999996"/>
    <n v="9.1425000000000006E-2"/>
    <n v="3.0627375000000003"/>
    <n v="74"/>
    <n v="2931"/>
    <x v="395"/>
    <n v="-1.0926569999999991"/>
  </r>
  <r>
    <n v="413"/>
    <d v="2012-02-17T00:00:00"/>
    <x v="0"/>
    <x v="0"/>
    <x v="1"/>
    <x v="1"/>
    <n v="0"/>
    <s v="Рабочий день"/>
    <d v="1900-01-05T00:00:00"/>
    <n v="1"/>
    <s v="Рабочий день"/>
    <x v="1"/>
    <x v="1"/>
    <n v="0.343333"/>
    <n v="8.1366510000000005"/>
    <n v="0.35162900000000002"/>
    <n v="7.2075140000000033"/>
    <n v="0.63458300000000001"/>
    <n v="15.864575"/>
    <n v="0.205846"/>
    <n v="3.4479204999999999"/>
    <n v="349"/>
    <n v="3805"/>
    <x v="396"/>
    <n v="-0.92913699999999722"/>
  </r>
  <r>
    <n v="414"/>
    <d v="2012-02-18T00:00:00"/>
    <x v="0"/>
    <x v="0"/>
    <x v="1"/>
    <x v="1"/>
    <n v="0"/>
    <s v="Рабочий день"/>
    <d v="1900-01-06T00:00:00"/>
    <n v="0"/>
    <s v="Выходной день"/>
    <x v="1"/>
    <x v="1"/>
    <n v="0.346667"/>
    <n v="8.2933489999999992"/>
    <n v="0.35542499999999999"/>
    <n v="7.4580500000000001"/>
    <n v="0.53458300000000003"/>
    <n v="13.364575"/>
    <n v="0.19092899999999999"/>
    <n v="3.1980607499999998"/>
    <n v="1435"/>
    <n v="2883"/>
    <x v="397"/>
    <n v="-0.83529899999999913"/>
  </r>
  <r>
    <n v="415"/>
    <d v="2012-02-19T00:00:00"/>
    <x v="0"/>
    <x v="0"/>
    <x v="1"/>
    <x v="1"/>
    <n v="0"/>
    <s v="Рабочий день"/>
    <d v="1899-12-31T00:00:00"/>
    <n v="0"/>
    <s v="Выходной день"/>
    <x v="0"/>
    <x v="0"/>
    <n v="0.28000000000000003"/>
    <n v="5.1600000000000019"/>
    <n v="0.26578800000000002"/>
    <n v="1.5420080000000027"/>
    <n v="0.51583299999999999"/>
    <n v="25.791650000000001"/>
    <n v="0.253112"/>
    <n v="8.4792520000000007"/>
    <n v="618"/>
    <n v="2071"/>
    <x v="398"/>
    <n v="-3.6179919999999992"/>
  </r>
  <r>
    <n v="416"/>
    <d v="2012-02-20T00:00:00"/>
    <x v="0"/>
    <x v="0"/>
    <x v="1"/>
    <x v="1"/>
    <n v="1"/>
    <s v="Праздничный день"/>
    <d v="1900-01-01T00:00:00"/>
    <n v="0"/>
    <s v="Выходной день"/>
    <x v="1"/>
    <x v="1"/>
    <n v="0.28000000000000003"/>
    <n v="5.1600000000000019"/>
    <n v="0.273391"/>
    <n v="2.043806"/>
    <n v="0.507826"/>
    <n v="12.695650000000001"/>
    <n v="0.22908300000000001"/>
    <n v="3.83714025"/>
    <n v="502"/>
    <n v="2627"/>
    <x v="399"/>
    <n v="-3.1161940000000019"/>
  </r>
  <r>
    <n v="417"/>
    <d v="2012-02-21T00:00:00"/>
    <x v="0"/>
    <x v="0"/>
    <x v="1"/>
    <x v="1"/>
    <n v="0"/>
    <s v="Рабочий день"/>
    <d v="1900-01-02T00:00:00"/>
    <n v="1"/>
    <s v="Рабочий день"/>
    <x v="1"/>
    <x v="1"/>
    <n v="0.28782600000000003"/>
    <n v="5.5278220000000005"/>
    <n v="0.29511300000000001"/>
    <n v="3.4774580000000022"/>
    <n v="0.59434799999999999"/>
    <n v="14.858699999999999"/>
    <n v="0.20571700000000001"/>
    <n v="3.4457597500000001"/>
    <n v="163"/>
    <n v="3614"/>
    <x v="400"/>
    <n v="-2.0503639999999983"/>
  </r>
  <r>
    <n v="418"/>
    <d v="2012-02-22T00:00:00"/>
    <x v="0"/>
    <x v="0"/>
    <x v="1"/>
    <x v="1"/>
    <n v="0"/>
    <s v="Рабочий день"/>
    <d v="1900-01-03T00:00:00"/>
    <n v="1"/>
    <s v="Рабочий день"/>
    <x v="1"/>
    <x v="1"/>
    <n v="0.39583299999999999"/>
    <n v="10.604150999999998"/>
    <n v="0.39266699999999999"/>
    <n v="9.9160219999999981"/>
    <n v="0.56791700000000001"/>
    <n v="14.197925"/>
    <n v="0.23447100000000001"/>
    <n v="3.9273892500000001"/>
    <n v="394"/>
    <n v="4379"/>
    <x v="401"/>
    <n v="-0.68812899999999999"/>
  </r>
  <r>
    <n v="419"/>
    <d v="2012-02-23T00:00:00"/>
    <x v="0"/>
    <x v="0"/>
    <x v="1"/>
    <x v="1"/>
    <n v="0"/>
    <s v="Рабочий день"/>
    <d v="1900-01-04T00:00:00"/>
    <n v="1"/>
    <s v="Рабочий день"/>
    <x v="1"/>
    <x v="1"/>
    <n v="0.45416699999999999"/>
    <n v="13.345849000000001"/>
    <n v="0.44444600000000001"/>
    <n v="13.333435999999999"/>
    <n v="0.55458300000000005"/>
    <n v="13.864575000000002"/>
    <n v="0.190913"/>
    <n v="3.1977927500000001"/>
    <n v="516"/>
    <n v="4546"/>
    <x v="402"/>
    <n v="-1.2413000000002228E-2"/>
  </r>
  <r>
    <n v="420"/>
    <d v="2012-02-24T00:00:00"/>
    <x v="0"/>
    <x v="0"/>
    <x v="1"/>
    <x v="1"/>
    <n v="0"/>
    <s v="Рабочий день"/>
    <d v="1900-01-05T00:00:00"/>
    <n v="1"/>
    <s v="Рабочий день"/>
    <x v="0"/>
    <x v="0"/>
    <n v="0.40749999999999997"/>
    <n v="11.1525"/>
    <n v="0.41097099999999998"/>
    <n v="11.124085999999998"/>
    <n v="0.73750000000000004"/>
    <n v="36.875"/>
    <n v="0.237567"/>
    <n v="7.9584944999999996"/>
    <n v="246"/>
    <n v="3241"/>
    <x v="403"/>
    <n v="-2.8414000000001494E-2"/>
  </r>
  <r>
    <n v="421"/>
    <d v="2012-02-25T00:00:00"/>
    <x v="0"/>
    <x v="0"/>
    <x v="1"/>
    <x v="1"/>
    <n v="0"/>
    <s v="Рабочий день"/>
    <d v="1900-01-06T00:00:00"/>
    <n v="0"/>
    <s v="Выходной день"/>
    <x v="1"/>
    <x v="1"/>
    <n v="0.29083300000000001"/>
    <n v="5.6691510000000012"/>
    <n v="0.25567499999999999"/>
    <n v="0.87454999999999927"/>
    <n v="0.39583299999999999"/>
    <n v="9.8958250000000003"/>
    <n v="0.42164200000000002"/>
    <n v="7.0625035"/>
    <n v="317"/>
    <n v="2415"/>
    <x v="404"/>
    <n v="-4.7946010000000019"/>
  </r>
  <r>
    <n v="422"/>
    <d v="2012-02-26T00:00:00"/>
    <x v="0"/>
    <x v="0"/>
    <x v="1"/>
    <x v="1"/>
    <n v="0"/>
    <s v="Рабочий день"/>
    <d v="1899-12-31T00:00:00"/>
    <n v="0"/>
    <s v="Выходной день"/>
    <x v="1"/>
    <x v="1"/>
    <n v="0.279167"/>
    <n v="5.1208489999999998"/>
    <n v="0.26830799999999999"/>
    <n v="1.7083279999999981"/>
    <n v="0.41"/>
    <n v="10.25"/>
    <n v="0.20522899999999999"/>
    <n v="3.4375857499999998"/>
    <n v="515"/>
    <n v="2874"/>
    <x v="405"/>
    <n v="-3.4125210000000017"/>
  </r>
  <r>
    <n v="423"/>
    <d v="2012-02-27T00:00:00"/>
    <x v="0"/>
    <x v="0"/>
    <x v="1"/>
    <x v="1"/>
    <n v="0"/>
    <s v="Рабочий день"/>
    <d v="1900-01-01T00:00:00"/>
    <n v="1"/>
    <s v="Рабочий день"/>
    <x v="1"/>
    <x v="1"/>
    <n v="0.36666700000000002"/>
    <n v="9.2333490000000005"/>
    <n v="0.35795399999999999"/>
    <n v="7.6249639999999985"/>
    <n v="0.49083300000000002"/>
    <n v="12.270825"/>
    <n v="0.26803300000000002"/>
    <n v="4.4895527500000005"/>
    <n v="253"/>
    <n v="4069"/>
    <x v="406"/>
    <n v="-1.608385000000002"/>
  </r>
  <r>
    <n v="424"/>
    <d v="2012-02-28T00:00:00"/>
    <x v="0"/>
    <x v="0"/>
    <x v="1"/>
    <x v="1"/>
    <n v="0"/>
    <s v="Рабочий день"/>
    <d v="1900-01-02T00:00:00"/>
    <n v="1"/>
    <s v="Рабочий день"/>
    <x v="1"/>
    <x v="1"/>
    <n v="0.35916700000000001"/>
    <n v="8.8808490000000013"/>
    <n v="0.35352499999999998"/>
    <n v="7.3326499999999974"/>
    <n v="0.39583299999999999"/>
    <n v="9.8958250000000003"/>
    <n v="0.19341700000000001"/>
    <n v="3.2397347500000002"/>
    <n v="229"/>
    <n v="4134"/>
    <x v="407"/>
    <n v="-1.5481990000000039"/>
  </r>
  <r>
    <n v="425"/>
    <d v="2012-02-29T00:00:00"/>
    <x v="0"/>
    <x v="0"/>
    <x v="1"/>
    <x v="1"/>
    <n v="0"/>
    <s v="Рабочий день"/>
    <d v="1900-01-03T00:00:00"/>
    <n v="1"/>
    <s v="Рабочий день"/>
    <x v="0"/>
    <x v="0"/>
    <n v="0.34434799999999999"/>
    <n v="8.1843560000000011"/>
    <n v="0.34847"/>
    <n v="6.9990200000000016"/>
    <n v="0.80478300000000003"/>
    <n v="40.239150000000002"/>
    <n v="0.179117"/>
    <n v="6.0004194999999996"/>
    <n v="65"/>
    <n v="1769"/>
    <x v="408"/>
    <n v="-1.1853359999999995"/>
  </r>
  <r>
    <n v="426"/>
    <d v="2012-03-01T00:00:00"/>
    <x v="0"/>
    <x v="0"/>
    <x v="1"/>
    <x v="2"/>
    <n v="0"/>
    <s v="Рабочий день"/>
    <d v="1900-01-04T00:00:00"/>
    <n v="1"/>
    <s v="Рабочий день"/>
    <x v="1"/>
    <x v="1"/>
    <n v="0.48583300000000001"/>
    <n v="14.834151000000002"/>
    <n v="0.47537099999999999"/>
    <n v="15.374485999999997"/>
    <n v="0.61541699999999999"/>
    <n v="15.385425"/>
    <n v="0.22698699999999999"/>
    <n v="3.8020322499999999"/>
    <n v="325"/>
    <n v="4665"/>
    <x v="409"/>
    <n v="0.54033499999999535"/>
  </r>
  <r>
    <n v="427"/>
    <d v="2012-03-02T00:00:00"/>
    <x v="0"/>
    <x v="0"/>
    <x v="1"/>
    <x v="2"/>
    <n v="0"/>
    <s v="Рабочий день"/>
    <d v="1900-01-05T00:00:00"/>
    <n v="1"/>
    <s v="Рабочий день"/>
    <x v="0"/>
    <x v="0"/>
    <n v="0.35333300000000001"/>
    <n v="8.6066509999999994"/>
    <n v="0.359842"/>
    <n v="7.7495720000000006"/>
    <n v="0.65708299999999997"/>
    <n v="32.854149999999997"/>
    <n v="0.14490400000000001"/>
    <n v="4.8542839999999998"/>
    <n v="246"/>
    <n v="2948"/>
    <x v="410"/>
    <n v="-0.85707899999999881"/>
  </r>
  <r>
    <n v="428"/>
    <d v="2012-03-03T00:00:00"/>
    <x v="0"/>
    <x v="0"/>
    <x v="1"/>
    <x v="2"/>
    <n v="0"/>
    <s v="Рабочий день"/>
    <d v="1900-01-06T00:00:00"/>
    <n v="0"/>
    <s v="Выходной день"/>
    <x v="0"/>
    <x v="0"/>
    <n v="0.41416700000000001"/>
    <n v="11.465848999999999"/>
    <n v="0.41349200000000003"/>
    <n v="11.290472000000001"/>
    <n v="0.62124999999999997"/>
    <n v="31.0625"/>
    <n v="0.161079"/>
    <n v="5.3961465000000004"/>
    <n v="956"/>
    <n v="3110"/>
    <x v="411"/>
    <n v="-0.17537699999999745"/>
  </r>
  <r>
    <n v="429"/>
    <d v="2012-03-04T00:00:00"/>
    <x v="0"/>
    <x v="0"/>
    <x v="1"/>
    <x v="2"/>
    <n v="0"/>
    <s v="Рабочий день"/>
    <d v="1899-12-31T00:00:00"/>
    <n v="0"/>
    <s v="Выходной день"/>
    <x v="1"/>
    <x v="1"/>
    <n v="0.32583299999999998"/>
    <n v="7.314150999999999"/>
    <n v="0.30302099999999998"/>
    <n v="3.9993859999999977"/>
    <n v="0.403333"/>
    <n v="10.083325"/>
    <n v="0.33457100000000001"/>
    <n v="5.6040642500000004"/>
    <n v="710"/>
    <n v="2713"/>
    <x v="412"/>
    <n v="-3.3147650000000013"/>
  </r>
  <r>
    <n v="430"/>
    <d v="2012-03-05T00:00:00"/>
    <x v="0"/>
    <x v="0"/>
    <x v="1"/>
    <x v="2"/>
    <n v="0"/>
    <s v="Рабочий день"/>
    <d v="1900-01-01T00:00:00"/>
    <n v="1"/>
    <s v="Рабочий день"/>
    <x v="1"/>
    <x v="1"/>
    <n v="0.24333299999999999"/>
    <n v="3.4366509999999995"/>
    <n v="0.241171"/>
    <n v="-8.2714000000001064E-2"/>
    <n v="0.50624999999999998"/>
    <n v="12.65625"/>
    <n v="0.22885800000000001"/>
    <n v="3.8333715000000002"/>
    <n v="203"/>
    <n v="3130"/>
    <x v="413"/>
    <n v="-3.5193650000000005"/>
  </r>
  <r>
    <n v="431"/>
    <d v="2012-03-06T00:00:00"/>
    <x v="0"/>
    <x v="0"/>
    <x v="1"/>
    <x v="2"/>
    <n v="0"/>
    <s v="Рабочий день"/>
    <d v="1900-01-02T00:00:00"/>
    <n v="1"/>
    <s v="Рабочий день"/>
    <x v="1"/>
    <x v="1"/>
    <n v="0.25833299999999998"/>
    <n v="4.1416509999999995"/>
    <n v="0.25504199999999999"/>
    <n v="0.83277199999999851"/>
    <n v="0.45666699999999999"/>
    <n v="11.416675"/>
    <n v="0.200875"/>
    <n v="3.3646562499999999"/>
    <n v="221"/>
    <n v="3735"/>
    <x v="414"/>
    <n v="-3.308879000000001"/>
  </r>
  <r>
    <n v="432"/>
    <d v="2012-03-07T00:00:00"/>
    <x v="0"/>
    <x v="0"/>
    <x v="1"/>
    <x v="2"/>
    <n v="0"/>
    <s v="Рабочий день"/>
    <d v="1900-01-03T00:00:00"/>
    <n v="1"/>
    <s v="Рабочий день"/>
    <x v="1"/>
    <x v="1"/>
    <n v="0.404167"/>
    <n v="10.995849"/>
    <n v="0.3851"/>
    <n v="9.416599999999999"/>
    <n v="0.51333300000000004"/>
    <n v="12.833325"/>
    <n v="0.345779"/>
    <n v="5.7917982500000003"/>
    <n v="432"/>
    <n v="4484"/>
    <x v="415"/>
    <n v="-1.5792490000000008"/>
  </r>
  <r>
    <n v="433"/>
    <d v="2012-03-08T00:00:00"/>
    <x v="0"/>
    <x v="0"/>
    <x v="1"/>
    <x v="2"/>
    <n v="0"/>
    <s v="Рабочий день"/>
    <d v="1900-01-04T00:00:00"/>
    <n v="1"/>
    <s v="Рабочий день"/>
    <x v="1"/>
    <x v="1"/>
    <n v="0.52749999999999997"/>
    <n v="16.792499999999997"/>
    <n v="0.52460399999999996"/>
    <n v="18.623863999999998"/>
    <n v="0.5675"/>
    <n v="14.1875"/>
    <n v="0.44156299999999998"/>
    <n v="7.3961802499999996"/>
    <n v="486"/>
    <n v="4896"/>
    <x v="416"/>
    <n v="1.8313640000000007"/>
  </r>
  <r>
    <n v="434"/>
    <d v="2012-03-09T00:00:00"/>
    <x v="0"/>
    <x v="0"/>
    <x v="1"/>
    <x v="2"/>
    <n v="0"/>
    <s v="Рабочий день"/>
    <d v="1900-01-05T00:00:00"/>
    <n v="1"/>
    <s v="Рабочий день"/>
    <x v="0"/>
    <x v="0"/>
    <n v="0.410833"/>
    <n v="11.309151"/>
    <n v="0.39708300000000002"/>
    <n v="10.207478000000002"/>
    <n v="0.40708299999999997"/>
    <n v="20.354149999999997"/>
    <n v="0.4148"/>
    <n v="13.895799999999999"/>
    <n v="447"/>
    <n v="4122"/>
    <x v="417"/>
    <n v="-1.1016729999999981"/>
  </r>
  <r>
    <n v="435"/>
    <d v="2012-03-10T00:00:00"/>
    <x v="0"/>
    <x v="0"/>
    <x v="1"/>
    <x v="2"/>
    <n v="0"/>
    <s v="Рабочий день"/>
    <d v="1900-01-06T00:00:00"/>
    <n v="0"/>
    <s v="Выходной день"/>
    <x v="1"/>
    <x v="1"/>
    <n v="0.28749999999999998"/>
    <n v="5.5124999999999993"/>
    <n v="0.27776699999999999"/>
    <n v="2.3326220000000006"/>
    <n v="0.35041699999999998"/>
    <n v="8.7604249999999997"/>
    <n v="0.22575000000000001"/>
    <n v="3.7813125000000003"/>
    <n v="968"/>
    <n v="3150"/>
    <x v="418"/>
    <n v="-3.1798779999999987"/>
  </r>
  <r>
    <n v="436"/>
    <d v="2012-03-11T00:00:00"/>
    <x v="0"/>
    <x v="0"/>
    <x v="1"/>
    <x v="2"/>
    <n v="0"/>
    <s v="Рабочий день"/>
    <d v="1899-12-31T00:00:00"/>
    <n v="0"/>
    <s v="Выходной день"/>
    <x v="1"/>
    <x v="1"/>
    <n v="0.36173899999999998"/>
    <n v="9.001732999999998"/>
    <n v="0.35966999999999999"/>
    <n v="7.7382199999999983"/>
    <n v="0.47695700000000002"/>
    <n v="11.923925000000001"/>
    <n v="0.22258700000000001"/>
    <n v="3.7283322500000002"/>
    <n v="1658"/>
    <n v="3253"/>
    <x v="419"/>
    <n v="-1.2635129999999997"/>
  </r>
  <r>
    <n v="437"/>
    <d v="2012-03-12T00:00:00"/>
    <x v="0"/>
    <x v="0"/>
    <x v="1"/>
    <x v="2"/>
    <n v="0"/>
    <s v="Рабочий день"/>
    <d v="1900-01-01T00:00:00"/>
    <n v="1"/>
    <s v="Рабочий день"/>
    <x v="1"/>
    <x v="1"/>
    <n v="0.466667"/>
    <n v="13.933349"/>
    <n v="0.459592"/>
    <n v="14.333072000000001"/>
    <n v="0.48916700000000002"/>
    <n v="12.229175"/>
    <n v="0.20771300000000001"/>
    <n v="3.4791927500000002"/>
    <n v="838"/>
    <n v="4460"/>
    <x v="420"/>
    <n v="0.3997230000000016"/>
  </r>
  <r>
    <n v="438"/>
    <d v="2012-03-13T00:00:00"/>
    <x v="0"/>
    <x v="0"/>
    <x v="1"/>
    <x v="2"/>
    <n v="0"/>
    <s v="Рабочий день"/>
    <d v="1900-01-02T00:00:00"/>
    <n v="1"/>
    <s v="Рабочий день"/>
    <x v="1"/>
    <x v="1"/>
    <n v="0.56499999999999995"/>
    <n v="18.554999999999996"/>
    <n v="0.54292899999999999"/>
    <n v="19.833314000000001"/>
    <n v="0.61750000000000005"/>
    <n v="15.437500000000002"/>
    <n v="0.23694999999999999"/>
    <n v="3.9689125000000001"/>
    <n v="762"/>
    <n v="5085"/>
    <x v="421"/>
    <n v="1.2783140000000053"/>
  </r>
  <r>
    <n v="439"/>
    <d v="2012-03-14T00:00:00"/>
    <x v="0"/>
    <x v="0"/>
    <x v="1"/>
    <x v="2"/>
    <n v="0"/>
    <s v="Рабочий день"/>
    <d v="1900-01-03T00:00:00"/>
    <n v="1"/>
    <s v="Рабочий день"/>
    <x v="1"/>
    <x v="1"/>
    <n v="0.57250000000000001"/>
    <n v="18.907499999999999"/>
    <n v="0.54861700000000002"/>
    <n v="20.208722000000002"/>
    <n v="0.50708299999999995"/>
    <n v="12.677074999999999"/>
    <n v="0.115062"/>
    <n v="1.9272885"/>
    <n v="997"/>
    <n v="5315"/>
    <x v="422"/>
    <n v="1.3012220000000028"/>
  </r>
  <r>
    <n v="440"/>
    <d v="2012-03-15T00:00:00"/>
    <x v="0"/>
    <x v="0"/>
    <x v="1"/>
    <x v="2"/>
    <n v="0"/>
    <s v="Рабочий день"/>
    <d v="1900-01-04T00:00:00"/>
    <n v="1"/>
    <s v="Рабочий день"/>
    <x v="1"/>
    <x v="1"/>
    <n v="0.5575"/>
    <n v="18.202500000000001"/>
    <n v="0.53282499999999999"/>
    <n v="19.166449999999998"/>
    <n v="0.57958299999999996"/>
    <n v="14.489574999999999"/>
    <n v="0.14988299999999999"/>
    <n v="2.51054025"/>
    <n v="1005"/>
    <n v="5187"/>
    <x v="423"/>
    <n v="0.96394999999999698"/>
  </r>
  <r>
    <n v="441"/>
    <d v="2012-03-16T00:00:00"/>
    <x v="0"/>
    <x v="0"/>
    <x v="1"/>
    <x v="2"/>
    <n v="0"/>
    <s v="Рабочий день"/>
    <d v="1900-01-05T00:00:00"/>
    <n v="1"/>
    <s v="Рабочий день"/>
    <x v="0"/>
    <x v="0"/>
    <n v="0.43583300000000003"/>
    <n v="12.484151000000001"/>
    <n v="0.43622899999999998"/>
    <n v="12.791114"/>
    <n v="0.84208300000000003"/>
    <n v="42.104150000000004"/>
    <n v="0.113192"/>
    <n v="3.7919320000000001"/>
    <n v="548"/>
    <n v="3830"/>
    <x v="424"/>
    <n v="0.30696299999999965"/>
  </r>
  <r>
    <n v="442"/>
    <d v="2012-03-17T00:00:00"/>
    <x v="0"/>
    <x v="0"/>
    <x v="1"/>
    <x v="2"/>
    <n v="0"/>
    <s v="Рабочий день"/>
    <d v="1900-01-06T00:00:00"/>
    <n v="0"/>
    <s v="Выходной день"/>
    <x v="0"/>
    <x v="0"/>
    <n v="0.51416700000000004"/>
    <n v="16.165849000000001"/>
    <n v="0.50504599999999999"/>
    <n v="17.333036"/>
    <n v="0.75583299999999998"/>
    <n v="37.791649999999997"/>
    <n v="0.110704"/>
    <n v="3.7085840000000001"/>
    <n v="3155"/>
    <n v="4681"/>
    <x v="425"/>
    <n v="1.1671869999999984"/>
  </r>
  <r>
    <n v="443"/>
    <d v="2012-03-18T00:00:00"/>
    <x v="0"/>
    <x v="0"/>
    <x v="1"/>
    <x v="2"/>
    <n v="0"/>
    <s v="Рабочий день"/>
    <d v="1899-12-31T00:00:00"/>
    <n v="0"/>
    <s v="Выходной день"/>
    <x v="0"/>
    <x v="0"/>
    <n v="0.47249999999999998"/>
    <n v="14.2075"/>
    <n v="0.46400000000000002"/>
    <n v="14.624000000000002"/>
    <n v="0.81"/>
    <n v="40.5"/>
    <n v="0.126883"/>
    <n v="4.2505804999999999"/>
    <n v="2207"/>
    <n v="3685"/>
    <x v="426"/>
    <n v="0.41650000000000276"/>
  </r>
  <r>
    <n v="444"/>
    <d v="2012-03-19T00:00:00"/>
    <x v="0"/>
    <x v="0"/>
    <x v="1"/>
    <x v="2"/>
    <n v="0"/>
    <s v="Рабочий день"/>
    <d v="1900-01-01T00:00:00"/>
    <n v="1"/>
    <s v="Рабочий день"/>
    <x v="1"/>
    <x v="1"/>
    <n v="0.54500000000000004"/>
    <n v="17.615000000000002"/>
    <n v="0.53282099999999999"/>
    <n v="19.166185999999996"/>
    <n v="0.72875000000000001"/>
    <n v="18.21875"/>
    <n v="0.16231699999999999"/>
    <n v="2.7188097499999997"/>
    <n v="982"/>
    <n v="5171"/>
    <x v="427"/>
    <n v="1.5511859999999942"/>
  </r>
  <r>
    <n v="445"/>
    <d v="2012-03-20T00:00:00"/>
    <x v="0"/>
    <x v="0"/>
    <x v="1"/>
    <x v="2"/>
    <n v="0"/>
    <s v="Рабочий день"/>
    <d v="1900-01-02T00:00:00"/>
    <n v="1"/>
    <s v="Рабочий день"/>
    <x v="1"/>
    <x v="1"/>
    <n v="0.56083300000000003"/>
    <n v="18.359151000000001"/>
    <n v="0.53853300000000004"/>
    <n v="19.543178000000005"/>
    <n v="0.807917"/>
    <n v="20.197925000000001"/>
    <n v="0.121271"/>
    <n v="2.0312892499999999"/>
    <n v="1051"/>
    <n v="5042"/>
    <x v="428"/>
    <n v="1.1840270000000039"/>
  </r>
  <r>
    <n v="446"/>
    <d v="2012-03-21T00:00:00"/>
    <x v="1"/>
    <x v="1"/>
    <x v="1"/>
    <x v="2"/>
    <n v="0"/>
    <s v="Рабочий день"/>
    <d v="1900-01-03T00:00:00"/>
    <n v="1"/>
    <s v="Рабочий день"/>
    <x v="0"/>
    <x v="0"/>
    <n v="0.531667"/>
    <n v="16.988348999999999"/>
    <n v="0.51325799999999999"/>
    <n v="17.875028"/>
    <n v="0.82125000000000004"/>
    <n v="41.0625"/>
    <n v="8.9558299999999993E-2"/>
    <n v="3.0002030499999996"/>
    <n v="1122"/>
    <n v="5108"/>
    <x v="429"/>
    <n v="0.88667900000000088"/>
  </r>
  <r>
    <n v="447"/>
    <d v="2012-03-22T00:00:00"/>
    <x v="1"/>
    <x v="1"/>
    <x v="1"/>
    <x v="2"/>
    <n v="0"/>
    <s v="Рабочий день"/>
    <d v="1900-01-04T00:00:00"/>
    <n v="1"/>
    <s v="Рабочий день"/>
    <x v="1"/>
    <x v="1"/>
    <n v="0.55416699999999997"/>
    <n v="18.045848999999997"/>
    <n v="0.53156700000000001"/>
    <n v="19.083421999999999"/>
    <n v="0.83125000000000004"/>
    <n v="20.78125"/>
    <n v="0.117562"/>
    <n v="1.9691635000000001"/>
    <n v="1334"/>
    <n v="5537"/>
    <x v="430"/>
    <n v="1.0375730000000019"/>
  </r>
  <r>
    <n v="448"/>
    <d v="2012-03-23T00:00:00"/>
    <x v="1"/>
    <x v="1"/>
    <x v="1"/>
    <x v="2"/>
    <n v="0"/>
    <s v="Рабочий день"/>
    <d v="1900-01-05T00:00:00"/>
    <n v="1"/>
    <s v="Рабочий день"/>
    <x v="0"/>
    <x v="0"/>
    <n v="0.60166699999999995"/>
    <n v="20.278348999999999"/>
    <n v="0.57006699999999999"/>
    <n v="21.624422000000003"/>
    <n v="0.69416699999999998"/>
    <n v="34.708349999999996"/>
    <n v="0.1163"/>
    <n v="3.8960500000000002"/>
    <n v="2469"/>
    <n v="5893"/>
    <x v="431"/>
    <n v="1.3460730000000041"/>
  </r>
  <r>
    <n v="449"/>
    <d v="2012-03-24T00:00:00"/>
    <x v="1"/>
    <x v="1"/>
    <x v="1"/>
    <x v="2"/>
    <n v="0"/>
    <s v="Рабочий день"/>
    <d v="1900-01-06T00:00:00"/>
    <n v="0"/>
    <s v="Выходной день"/>
    <x v="0"/>
    <x v="0"/>
    <n v="0.50249999999999995"/>
    <n v="15.617499999999996"/>
    <n v="0.48673300000000003"/>
    <n v="16.124378"/>
    <n v="0.88541700000000001"/>
    <n v="44.270850000000003"/>
    <n v="0.19278300000000001"/>
    <n v="6.4582305"/>
    <n v="1033"/>
    <n v="2339"/>
    <x v="432"/>
    <n v="0.50687800000000394"/>
  </r>
  <r>
    <n v="450"/>
    <d v="2012-03-25T00:00:00"/>
    <x v="1"/>
    <x v="1"/>
    <x v="1"/>
    <x v="2"/>
    <n v="0"/>
    <s v="Рабочий день"/>
    <d v="1899-12-31T00:00:00"/>
    <n v="0"/>
    <s v="Выходной день"/>
    <x v="0"/>
    <x v="0"/>
    <n v="0.4375"/>
    <n v="12.5625"/>
    <n v="0.43748799999999999"/>
    <n v="12.874207999999999"/>
    <n v="0.88083299999999998"/>
    <n v="44.041649999999997"/>
    <n v="0.220775"/>
    <n v="7.3959624999999996"/>
    <n v="1532"/>
    <n v="3464"/>
    <x v="433"/>
    <n v="0.31170799999999943"/>
  </r>
  <r>
    <n v="451"/>
    <d v="2012-03-26T00:00:00"/>
    <x v="1"/>
    <x v="1"/>
    <x v="1"/>
    <x v="2"/>
    <n v="0"/>
    <s v="Рабочий день"/>
    <d v="1900-01-01T00:00:00"/>
    <n v="1"/>
    <s v="Рабочий день"/>
    <x v="1"/>
    <x v="1"/>
    <n v="0.44583299999999998"/>
    <n v="12.954151"/>
    <n v="0.43874999999999997"/>
    <n v="12.9575"/>
    <n v="0.47791699999999998"/>
    <n v="11.947925"/>
    <n v="0.38682100000000003"/>
    <n v="6.4792517500000004"/>
    <n v="795"/>
    <n v="4763"/>
    <x v="434"/>
    <n v="3.3490000000000464E-3"/>
  </r>
  <r>
    <n v="452"/>
    <d v="2012-03-27T00:00:00"/>
    <x v="1"/>
    <x v="1"/>
    <x v="1"/>
    <x v="2"/>
    <n v="0"/>
    <s v="Рабочий день"/>
    <d v="1900-01-02T00:00:00"/>
    <n v="1"/>
    <s v="Рабочий день"/>
    <x v="1"/>
    <x v="1"/>
    <n v="0.32333299999999998"/>
    <n v="7.1966509999999992"/>
    <n v="0.31565399999999999"/>
    <n v="4.833164"/>
    <n v="0.28999999999999998"/>
    <n v="7.2499999999999991"/>
    <n v="0.187192"/>
    <n v="3.1354660000000001"/>
    <n v="531"/>
    <n v="4571"/>
    <x v="435"/>
    <n v="-2.3634869999999992"/>
  </r>
  <r>
    <n v="453"/>
    <d v="2012-03-28T00:00:00"/>
    <x v="1"/>
    <x v="1"/>
    <x v="1"/>
    <x v="2"/>
    <n v="0"/>
    <s v="Рабочий день"/>
    <d v="1900-01-03T00:00:00"/>
    <n v="1"/>
    <s v="Рабочий день"/>
    <x v="1"/>
    <x v="1"/>
    <n v="0.48416700000000001"/>
    <n v="14.755849000000001"/>
    <n v="0.47094999999999998"/>
    <n v="15.082699999999999"/>
    <n v="0.48125000000000001"/>
    <n v="12.03125"/>
    <n v="0.29167100000000001"/>
    <n v="4.88548925"/>
    <n v="674"/>
    <n v="5024"/>
    <x v="436"/>
    <n v="0.32685099999999778"/>
  </r>
  <r>
    <n v="454"/>
    <d v="2012-03-29T00:00:00"/>
    <x v="1"/>
    <x v="1"/>
    <x v="1"/>
    <x v="2"/>
    <n v="0"/>
    <s v="Рабочий день"/>
    <d v="1900-01-04T00:00:00"/>
    <n v="1"/>
    <s v="Рабочий день"/>
    <x v="1"/>
    <x v="1"/>
    <n v="0.49416700000000002"/>
    <n v="15.225849"/>
    <n v="0.48230400000000001"/>
    <n v="15.832063999999999"/>
    <n v="0.43916699999999997"/>
    <n v="10.979175"/>
    <n v="0.31964999999999999"/>
    <n v="5.3541375000000002"/>
    <n v="834"/>
    <n v="5299"/>
    <x v="437"/>
    <n v="0.60621499999999884"/>
  </r>
  <r>
    <n v="455"/>
    <d v="2012-03-30T00:00:00"/>
    <x v="1"/>
    <x v="1"/>
    <x v="1"/>
    <x v="2"/>
    <n v="0"/>
    <s v="Рабочий день"/>
    <d v="1900-01-05T00:00:00"/>
    <n v="1"/>
    <s v="Рабочий день"/>
    <x v="0"/>
    <x v="0"/>
    <n v="0.37"/>
    <n v="9.39"/>
    <n v="0.37562099999999998"/>
    <n v="8.7909860000000002"/>
    <n v="0.58083300000000004"/>
    <n v="29.041650000000001"/>
    <n v="0.138067"/>
    <n v="4.6252445"/>
    <n v="796"/>
    <n v="4663"/>
    <x v="438"/>
    <n v="-0.59901400000000038"/>
  </r>
  <r>
    <n v="456"/>
    <d v="2012-03-31T00:00:00"/>
    <x v="1"/>
    <x v="1"/>
    <x v="1"/>
    <x v="2"/>
    <n v="0"/>
    <s v="Рабочий день"/>
    <d v="1900-01-06T00:00:00"/>
    <n v="0"/>
    <s v="Выходной день"/>
    <x v="0"/>
    <x v="0"/>
    <n v="0.42416700000000002"/>
    <n v="11.935849000000001"/>
    <n v="0.42170800000000003"/>
    <n v="11.832728000000003"/>
    <n v="0.73833300000000002"/>
    <n v="36.916650000000004"/>
    <n v="0.25061699999999998"/>
    <n v="8.3956694999999986"/>
    <n v="2301"/>
    <n v="3934"/>
    <x v="439"/>
    <n v="-0.10312099999999802"/>
  </r>
  <r>
    <n v="457"/>
    <d v="2012-04-01T00:00:00"/>
    <x v="1"/>
    <x v="1"/>
    <x v="1"/>
    <x v="3"/>
    <n v="0"/>
    <s v="Рабочий день"/>
    <d v="1899-12-31T00:00:00"/>
    <n v="0"/>
    <s v="Выходной день"/>
    <x v="0"/>
    <x v="0"/>
    <n v="0.42583300000000002"/>
    <n v="12.014151000000002"/>
    <n v="0.41728700000000002"/>
    <n v="11.540942000000001"/>
    <n v="0.67625000000000002"/>
    <n v="33.8125"/>
    <n v="0.172267"/>
    <n v="5.7709444999999997"/>
    <n v="2347"/>
    <n v="3694"/>
    <x v="440"/>
    <n v="-0.47320900000000066"/>
  </r>
  <r>
    <n v="458"/>
    <d v="2012-04-02T00:00:00"/>
    <x v="1"/>
    <x v="1"/>
    <x v="1"/>
    <x v="3"/>
    <n v="0"/>
    <s v="Рабочий день"/>
    <d v="1900-01-01T00:00:00"/>
    <n v="1"/>
    <s v="Рабочий день"/>
    <x v="1"/>
    <x v="1"/>
    <n v="0.43391299999999999"/>
    <n v="12.393910999999999"/>
    <n v="0.42751299999999998"/>
    <n v="12.215857999999997"/>
    <n v="0.50434800000000002"/>
    <n v="12.608700000000001"/>
    <n v="0.312139"/>
    <n v="5.2283282499999997"/>
    <n v="1208"/>
    <n v="4728"/>
    <x v="441"/>
    <n v="-0.17805300000000202"/>
  </r>
  <r>
    <n v="459"/>
    <d v="2012-04-03T00:00:00"/>
    <x v="1"/>
    <x v="1"/>
    <x v="1"/>
    <x v="3"/>
    <n v="0"/>
    <s v="Рабочий день"/>
    <d v="1900-01-02T00:00:00"/>
    <n v="1"/>
    <s v="Рабочий день"/>
    <x v="1"/>
    <x v="1"/>
    <n v="0.466667"/>
    <n v="13.933349"/>
    <n v="0.46148299999999998"/>
    <n v="14.457877999999997"/>
    <n v="0.39666699999999999"/>
    <n v="9.9166749999999997"/>
    <n v="0.100133"/>
    <n v="1.6772277499999999"/>
    <n v="1348"/>
    <n v="5424"/>
    <x v="442"/>
    <n v="0.52452899999999758"/>
  </r>
  <r>
    <n v="460"/>
    <d v="2012-04-04T00:00:00"/>
    <x v="1"/>
    <x v="1"/>
    <x v="1"/>
    <x v="3"/>
    <n v="0"/>
    <s v="Рабочий день"/>
    <d v="1900-01-03T00:00:00"/>
    <n v="1"/>
    <s v="Рабочий день"/>
    <x v="1"/>
    <x v="1"/>
    <n v="0.54166700000000001"/>
    <n v="17.458349000000002"/>
    <n v="0.53344999999999998"/>
    <n v="19.207699999999996"/>
    <n v="0.46958299999999997"/>
    <n v="11.739574999999999"/>
    <n v="0.180975"/>
    <n v="3.03133125"/>
    <n v="1058"/>
    <n v="5378"/>
    <x v="443"/>
    <n v="1.7493509999999937"/>
  </r>
  <r>
    <n v="461"/>
    <d v="2012-04-05T00:00:00"/>
    <x v="1"/>
    <x v="1"/>
    <x v="1"/>
    <x v="3"/>
    <n v="0"/>
    <s v="Рабочий день"/>
    <d v="1900-01-04T00:00:00"/>
    <n v="1"/>
    <s v="Рабочий день"/>
    <x v="1"/>
    <x v="1"/>
    <n v="0.435"/>
    <n v="12.445"/>
    <n v="0.43116300000000002"/>
    <n v="12.456758000000001"/>
    <n v="0.37416700000000003"/>
    <n v="9.3541750000000015"/>
    <n v="0.219529"/>
    <n v="3.6771107500000002"/>
    <n v="1192"/>
    <n v="5265"/>
    <x v="444"/>
    <n v="1.1758000000000379E-2"/>
  </r>
  <r>
    <n v="462"/>
    <d v="2012-04-06T00:00:00"/>
    <x v="1"/>
    <x v="1"/>
    <x v="1"/>
    <x v="3"/>
    <n v="0"/>
    <s v="Рабочий день"/>
    <d v="1900-01-05T00:00:00"/>
    <n v="1"/>
    <s v="Рабочий день"/>
    <x v="1"/>
    <x v="1"/>
    <n v="0.403333"/>
    <n v="10.956651000000001"/>
    <n v="0.39076699999999998"/>
    <n v="9.790621999999999"/>
    <n v="0.377083"/>
    <n v="9.4270750000000003"/>
    <n v="0.30038799999999999"/>
    <n v="5.0314990000000002"/>
    <n v="1807"/>
    <n v="4653"/>
    <x v="445"/>
    <n v="-1.1660290000000018"/>
  </r>
  <r>
    <n v="463"/>
    <d v="2012-04-07T00:00:00"/>
    <x v="1"/>
    <x v="1"/>
    <x v="1"/>
    <x v="3"/>
    <n v="0"/>
    <s v="Рабочий день"/>
    <d v="1900-01-06T00:00:00"/>
    <n v="0"/>
    <s v="Выходной день"/>
    <x v="1"/>
    <x v="1"/>
    <n v="0.4375"/>
    <n v="12.5625"/>
    <n v="0.42612899999999998"/>
    <n v="12.124513999999998"/>
    <n v="0.25416699999999998"/>
    <n v="6.3541749999999997"/>
    <n v="0.27487099999999998"/>
    <n v="4.6040892499999995"/>
    <n v="3252"/>
    <n v="3605"/>
    <x v="446"/>
    <n v="-0.43798600000000221"/>
  </r>
  <r>
    <n v="464"/>
    <d v="2012-04-08T00:00:00"/>
    <x v="1"/>
    <x v="1"/>
    <x v="1"/>
    <x v="3"/>
    <n v="0"/>
    <s v="Рабочий день"/>
    <d v="1899-12-31T00:00:00"/>
    <n v="0"/>
    <s v="Выходной день"/>
    <x v="1"/>
    <x v="1"/>
    <n v="0.5"/>
    <n v="15.5"/>
    <n v="0.492425"/>
    <n v="16.500050000000002"/>
    <n v="0.27583299999999999"/>
    <n v="6.8958250000000003"/>
    <n v="0.232596"/>
    <n v="3.8959829999999998"/>
    <n v="2230"/>
    <n v="2939"/>
    <x v="447"/>
    <n v="1.0000500000000017"/>
  </r>
  <r>
    <n v="465"/>
    <d v="2012-04-09T00:00:00"/>
    <x v="1"/>
    <x v="1"/>
    <x v="1"/>
    <x v="3"/>
    <n v="0"/>
    <s v="Рабочий день"/>
    <d v="1900-01-01T00:00:00"/>
    <n v="1"/>
    <s v="Рабочий день"/>
    <x v="1"/>
    <x v="1"/>
    <n v="0.48916700000000002"/>
    <n v="14.990849000000001"/>
    <n v="0.47663800000000001"/>
    <n v="15.458107999999999"/>
    <n v="0.3175"/>
    <n v="7.9375"/>
    <n v="0.35819600000000001"/>
    <n v="5.9997829999999999"/>
    <n v="905"/>
    <n v="4680"/>
    <x v="448"/>
    <n v="0.46725899999999854"/>
  </r>
  <r>
    <n v="466"/>
    <d v="2012-04-10T00:00:00"/>
    <x v="1"/>
    <x v="1"/>
    <x v="1"/>
    <x v="3"/>
    <n v="0"/>
    <s v="Рабочий день"/>
    <d v="1900-01-02T00:00:00"/>
    <n v="1"/>
    <s v="Рабочий день"/>
    <x v="1"/>
    <x v="1"/>
    <n v="0.44666699999999998"/>
    <n v="12.993348999999998"/>
    <n v="0.43623299999999998"/>
    <n v="12.791377999999998"/>
    <n v="0.435"/>
    <n v="10.875"/>
    <n v="0.24937500000000001"/>
    <n v="4.1770312500000006"/>
    <n v="819"/>
    <n v="5099"/>
    <x v="449"/>
    <n v="-0.20197100000000034"/>
  </r>
  <r>
    <n v="467"/>
    <d v="2012-04-11T00:00:00"/>
    <x v="1"/>
    <x v="1"/>
    <x v="1"/>
    <x v="3"/>
    <n v="0"/>
    <s v="Рабочий день"/>
    <d v="1900-01-03T00:00:00"/>
    <n v="1"/>
    <s v="Рабочий день"/>
    <x v="1"/>
    <x v="1"/>
    <n v="0.34869600000000001"/>
    <n v="8.3887120000000017"/>
    <n v="0.33727400000000002"/>
    <n v="6.2600840000000026"/>
    <n v="0.46956500000000001"/>
    <n v="11.739125"/>
    <n v="0.29527399999999998"/>
    <n v="4.9458394999999999"/>
    <n v="482"/>
    <n v="4380"/>
    <x v="450"/>
    <n v="-2.1286279999999991"/>
  </r>
  <r>
    <n v="468"/>
    <d v="2012-04-12T00:00:00"/>
    <x v="1"/>
    <x v="1"/>
    <x v="1"/>
    <x v="3"/>
    <n v="0"/>
    <s v="Рабочий день"/>
    <d v="1900-01-04T00:00:00"/>
    <n v="1"/>
    <s v="Рабочий день"/>
    <x v="1"/>
    <x v="1"/>
    <n v="0.39750000000000002"/>
    <n v="10.682500000000001"/>
    <n v="0.387604"/>
    <n v="9.5818639999999995"/>
    <n v="0.46625"/>
    <n v="11.65625"/>
    <n v="0.29042899999999999"/>
    <n v="4.8646857499999996"/>
    <n v="663"/>
    <n v="4746"/>
    <x v="271"/>
    <n v="-1.1006360000000015"/>
  </r>
  <r>
    <n v="469"/>
    <d v="2012-04-13T00:00:00"/>
    <x v="1"/>
    <x v="1"/>
    <x v="1"/>
    <x v="3"/>
    <n v="0"/>
    <s v="Рабочий день"/>
    <d v="1900-01-05T00:00:00"/>
    <n v="1"/>
    <s v="Рабочий день"/>
    <x v="1"/>
    <x v="1"/>
    <n v="0.4425"/>
    <n v="12.797499999999999"/>
    <n v="0.43180800000000003"/>
    <n v="12.499328000000002"/>
    <n v="0.408333"/>
    <n v="10.208325"/>
    <n v="0.155471"/>
    <n v="2.6041392499999998"/>
    <n v="1252"/>
    <n v="5146"/>
    <x v="451"/>
    <n v="-0.29817199999999744"/>
  </r>
  <r>
    <n v="470"/>
    <d v="2012-04-14T00:00:00"/>
    <x v="1"/>
    <x v="1"/>
    <x v="1"/>
    <x v="3"/>
    <n v="0"/>
    <s v="Рабочий день"/>
    <d v="1900-01-06T00:00:00"/>
    <n v="0"/>
    <s v="Выходной день"/>
    <x v="1"/>
    <x v="1"/>
    <n v="0.495"/>
    <n v="15.265000000000001"/>
    <n v="0.48799599999999999"/>
    <n v="16.207735999999997"/>
    <n v="0.50291699999999995"/>
    <n v="12.572924999999998"/>
    <n v="0.190917"/>
    <n v="3.1978597500000001"/>
    <n v="2795"/>
    <n v="4665"/>
    <x v="452"/>
    <n v="0.94273599999999647"/>
  </r>
  <r>
    <n v="471"/>
    <d v="2012-04-15T00:00:00"/>
    <x v="1"/>
    <x v="1"/>
    <x v="1"/>
    <x v="3"/>
    <n v="0"/>
    <s v="Рабочий день"/>
    <d v="1899-12-31T00:00:00"/>
    <n v="0"/>
    <s v="Выходной день"/>
    <x v="1"/>
    <x v="1"/>
    <n v="0.60666699999999996"/>
    <n v="20.513348999999998"/>
    <n v="0.57387500000000002"/>
    <n v="21.875750000000004"/>
    <n v="0.50791699999999995"/>
    <n v="12.697924999999998"/>
    <n v="0.225129"/>
    <n v="3.7709107500000001"/>
    <n v="2846"/>
    <n v="4286"/>
    <x v="453"/>
    <n v="1.3624010000000055"/>
  </r>
  <r>
    <n v="472"/>
    <d v="2012-04-16T00:00:00"/>
    <x v="1"/>
    <x v="1"/>
    <x v="1"/>
    <x v="3"/>
    <n v="1"/>
    <s v="Праздничный день"/>
    <d v="1900-01-01T00:00:00"/>
    <n v="0"/>
    <s v="Выходной день"/>
    <x v="1"/>
    <x v="1"/>
    <n v="0.66416699999999995"/>
    <n v="23.215848999999999"/>
    <n v="0.61492500000000005"/>
    <n v="24.585050000000003"/>
    <n v="0.56166700000000003"/>
    <n v="14.041675000000001"/>
    <n v="0.284829"/>
    <n v="4.7708857499999997"/>
    <n v="1198"/>
    <n v="5172"/>
    <x v="454"/>
    <n v="1.3692010000000039"/>
  </r>
  <r>
    <n v="473"/>
    <d v="2012-04-17T00:00:00"/>
    <x v="1"/>
    <x v="1"/>
    <x v="1"/>
    <x v="3"/>
    <n v="0"/>
    <s v="Рабочий день"/>
    <d v="1900-01-02T00:00:00"/>
    <n v="1"/>
    <s v="Рабочий день"/>
    <x v="1"/>
    <x v="1"/>
    <n v="0.60833300000000001"/>
    <n v="20.591650999999999"/>
    <n v="0.59848699999999999"/>
    <n v="23.500141999999997"/>
    <n v="0.39041700000000001"/>
    <n v="9.7604249999999997"/>
    <n v="0.27362900000000001"/>
    <n v="4.5832857499999999"/>
    <n v="989"/>
    <n v="5702"/>
    <x v="455"/>
    <n v="2.9084909999999979"/>
  </r>
  <r>
    <n v="474"/>
    <d v="2012-04-18T00:00:00"/>
    <x v="1"/>
    <x v="1"/>
    <x v="1"/>
    <x v="3"/>
    <n v="0"/>
    <s v="Рабочий день"/>
    <d v="1900-01-03T00:00:00"/>
    <n v="1"/>
    <s v="Рабочий день"/>
    <x v="0"/>
    <x v="0"/>
    <n v="0.46333299999999999"/>
    <n v="13.776651000000001"/>
    <n v="0.457038"/>
    <n v="14.164508000000001"/>
    <n v="0.56916699999999998"/>
    <n v="28.458349999999999"/>
    <n v="0.16791200000000001"/>
    <n v="5.6250520000000002"/>
    <n v="347"/>
    <n v="4020"/>
    <x v="456"/>
    <n v="0.38785700000000034"/>
  </r>
  <r>
    <n v="475"/>
    <d v="2012-04-19T00:00:00"/>
    <x v="1"/>
    <x v="1"/>
    <x v="1"/>
    <x v="3"/>
    <n v="0"/>
    <s v="Рабочий день"/>
    <d v="1900-01-04T00:00:00"/>
    <n v="1"/>
    <s v="Рабочий день"/>
    <x v="1"/>
    <x v="1"/>
    <n v="0.49833300000000003"/>
    <n v="15.421651000000001"/>
    <n v="0.49304599999999998"/>
    <n v="16.541035999999998"/>
    <n v="0.61250000000000004"/>
    <n v="15.312500000000002"/>
    <n v="6.5929199999999993E-2"/>
    <n v="1.1043140999999999"/>
    <n v="846"/>
    <n v="5719"/>
    <x v="457"/>
    <n v="1.1193849999999976"/>
  </r>
  <r>
    <n v="476"/>
    <d v="2012-04-20T00:00:00"/>
    <x v="1"/>
    <x v="1"/>
    <x v="1"/>
    <x v="3"/>
    <n v="0"/>
    <s v="Рабочий день"/>
    <d v="1900-01-05T00:00:00"/>
    <n v="1"/>
    <s v="Рабочий день"/>
    <x v="1"/>
    <x v="1"/>
    <n v="0.526667"/>
    <n v="16.753349"/>
    <n v="0.51577499999999998"/>
    <n v="18.041150000000002"/>
    <n v="0.69458299999999995"/>
    <n v="17.364574999999999"/>
    <n v="0.149871"/>
    <n v="2.5103392499999999"/>
    <n v="1340"/>
    <n v="5950"/>
    <x v="458"/>
    <n v="1.2878010000000017"/>
  </r>
  <r>
    <n v="477"/>
    <d v="2012-04-21T00:00:00"/>
    <x v="1"/>
    <x v="1"/>
    <x v="1"/>
    <x v="3"/>
    <n v="0"/>
    <s v="Рабочий день"/>
    <d v="1900-01-06T00:00:00"/>
    <n v="0"/>
    <s v="Выходной день"/>
    <x v="1"/>
    <x v="1"/>
    <n v="0.56999999999999995"/>
    <n v="18.79"/>
    <n v="0.54292099999999999"/>
    <n v="19.832785999999999"/>
    <n v="0.682917"/>
    <n v="17.072925000000001"/>
    <n v="0.28358699999999998"/>
    <n v="4.7500822499999993"/>
    <n v="2541"/>
    <n v="4083"/>
    <x v="459"/>
    <n v="1.0427859999999995"/>
  </r>
  <r>
    <n v="478"/>
    <d v="2012-04-22T00:00:00"/>
    <x v="1"/>
    <x v="1"/>
    <x v="1"/>
    <x v="3"/>
    <n v="0"/>
    <s v="Рабочий день"/>
    <d v="1899-12-31T00:00:00"/>
    <n v="0"/>
    <s v="Выходной день"/>
    <x v="2"/>
    <x v="2"/>
    <n v="0.39666699999999999"/>
    <n v="10.643349000000001"/>
    <n v="0.38950400000000002"/>
    <n v="9.7072640000000021"/>
    <n v="0.83541699999999997"/>
    <n v="62.656275000000001"/>
    <n v="0.34454600000000002"/>
    <n v="17.313436500000002"/>
    <n v="120"/>
    <n v="907"/>
    <x v="460"/>
    <n v="-0.9360849999999985"/>
  </r>
  <r>
    <n v="479"/>
    <d v="2012-04-23T00:00:00"/>
    <x v="1"/>
    <x v="1"/>
    <x v="1"/>
    <x v="3"/>
    <n v="0"/>
    <s v="Рабочий день"/>
    <d v="1900-01-01T00:00:00"/>
    <n v="1"/>
    <s v="Рабочий день"/>
    <x v="0"/>
    <x v="0"/>
    <n v="0.32166699999999998"/>
    <n v="7.1183489999999985"/>
    <n v="0.30112499999999998"/>
    <n v="3.87425"/>
    <n v="0.76666699999999999"/>
    <n v="38.333349999999996"/>
    <n v="0.30349599999999999"/>
    <n v="10.167116"/>
    <n v="195"/>
    <n v="3019"/>
    <x v="363"/>
    <n v="-3.2440989999999985"/>
  </r>
  <r>
    <n v="480"/>
    <d v="2012-04-24T00:00:00"/>
    <x v="1"/>
    <x v="1"/>
    <x v="1"/>
    <x v="3"/>
    <n v="0"/>
    <s v="Рабочий день"/>
    <d v="1900-01-02T00:00:00"/>
    <n v="1"/>
    <s v="Рабочий день"/>
    <x v="1"/>
    <x v="1"/>
    <n v="0.41333300000000001"/>
    <n v="11.426651"/>
    <n v="0.405283"/>
    <n v="10.748678000000002"/>
    <n v="0.45416699999999999"/>
    <n v="11.354175"/>
    <n v="0.24938299999999999"/>
    <n v="4.1771652499999998"/>
    <n v="518"/>
    <n v="5115"/>
    <x v="461"/>
    <n v="-0.67797299999999794"/>
  </r>
  <r>
    <n v="481"/>
    <d v="2012-04-25T00:00:00"/>
    <x v="1"/>
    <x v="1"/>
    <x v="1"/>
    <x v="3"/>
    <n v="0"/>
    <s v="Рабочий день"/>
    <d v="1900-01-03T00:00:00"/>
    <n v="1"/>
    <s v="Рабочий день"/>
    <x v="1"/>
    <x v="1"/>
    <n v="0.47666700000000001"/>
    <n v="14.403348999999999"/>
    <n v="0.47031699999999999"/>
    <n v="15.040921999999998"/>
    <n v="0.42791699999999999"/>
    <n v="10.697925"/>
    <n v="0.11879199999999999"/>
    <n v="1.9897659999999999"/>
    <n v="655"/>
    <n v="5541"/>
    <x v="462"/>
    <n v="0.63757299999999972"/>
  </r>
  <r>
    <n v="482"/>
    <d v="2012-04-26T00:00:00"/>
    <x v="1"/>
    <x v="1"/>
    <x v="1"/>
    <x v="3"/>
    <n v="0"/>
    <s v="Рабочий день"/>
    <d v="1900-01-04T00:00:00"/>
    <n v="1"/>
    <s v="Рабочий день"/>
    <x v="0"/>
    <x v="0"/>
    <n v="0.49833300000000003"/>
    <n v="15.421651000000001"/>
    <n v="0.48358299999999999"/>
    <n v="15.916477999999998"/>
    <n v="0.75666699999999998"/>
    <n v="37.833349999999996"/>
    <n v="0.176625"/>
    <n v="5.9169375000000004"/>
    <n v="475"/>
    <n v="4551"/>
    <x v="463"/>
    <n v="0.49482699999999724"/>
  </r>
  <r>
    <n v="483"/>
    <d v="2012-04-27T00:00:00"/>
    <x v="1"/>
    <x v="1"/>
    <x v="1"/>
    <x v="3"/>
    <n v="0"/>
    <s v="Рабочий день"/>
    <d v="1900-01-05T00:00:00"/>
    <n v="1"/>
    <s v="Рабочий день"/>
    <x v="1"/>
    <x v="1"/>
    <n v="0.45750000000000002"/>
    <n v="13.502500000000001"/>
    <n v="0.45263700000000001"/>
    <n v="13.874041999999999"/>
    <n v="0.40083299999999999"/>
    <n v="10.020825"/>
    <n v="0.34763300000000003"/>
    <n v="5.82285275"/>
    <n v="1014"/>
    <n v="5219"/>
    <x v="464"/>
    <n v="0.37154199999999804"/>
  </r>
  <r>
    <n v="484"/>
    <d v="2012-04-28T00:00:00"/>
    <x v="1"/>
    <x v="1"/>
    <x v="1"/>
    <x v="3"/>
    <n v="0"/>
    <s v="Рабочий день"/>
    <d v="1900-01-06T00:00:00"/>
    <n v="0"/>
    <s v="Выходной день"/>
    <x v="0"/>
    <x v="0"/>
    <n v="0.37666699999999997"/>
    <n v="9.7033489999999993"/>
    <n v="0.37750400000000001"/>
    <n v="8.9152640000000005"/>
    <n v="0.48958299999999999"/>
    <n v="24.479150000000001"/>
    <n v="0.12997500000000001"/>
    <n v="4.3541625000000002"/>
    <n v="1120"/>
    <n v="3100"/>
    <x v="465"/>
    <n v="-0.78808499999999881"/>
  </r>
  <r>
    <n v="485"/>
    <d v="2012-04-29T00:00:00"/>
    <x v="1"/>
    <x v="1"/>
    <x v="1"/>
    <x v="3"/>
    <n v="0"/>
    <s v="Рабочий день"/>
    <d v="1899-12-31T00:00:00"/>
    <n v="0"/>
    <s v="Выходной день"/>
    <x v="1"/>
    <x v="1"/>
    <n v="0.45833299999999999"/>
    <n v="13.541650999999998"/>
    <n v="0.45012099999999999"/>
    <n v="13.707985999999998"/>
    <n v="0.58708300000000002"/>
    <n v="14.677075"/>
    <n v="0.116908"/>
    <n v="1.9582089999999999"/>
    <n v="2229"/>
    <n v="4075"/>
    <x v="466"/>
    <n v="0.16633500000000012"/>
  </r>
  <r>
    <n v="486"/>
    <d v="2012-04-30T00:00:00"/>
    <x v="1"/>
    <x v="1"/>
    <x v="1"/>
    <x v="3"/>
    <n v="0"/>
    <s v="Рабочий день"/>
    <d v="1900-01-01T00:00:00"/>
    <n v="1"/>
    <s v="Рабочий день"/>
    <x v="0"/>
    <x v="0"/>
    <n v="0.464167"/>
    <n v="13.815849"/>
    <n v="0.45769599999999999"/>
    <n v="14.207936"/>
    <n v="0.56999999999999995"/>
    <n v="28.499999999999996"/>
    <n v="0.17163800000000001"/>
    <n v="5.749873"/>
    <n v="665"/>
    <n v="4907"/>
    <x v="467"/>
    <n v="0.39208700000000007"/>
  </r>
  <r>
    <n v="487"/>
    <d v="2012-05-01T00:00:00"/>
    <x v="1"/>
    <x v="1"/>
    <x v="1"/>
    <x v="4"/>
    <n v="0"/>
    <s v="Рабочий день"/>
    <d v="1900-01-02T00:00:00"/>
    <n v="1"/>
    <s v="Рабочий день"/>
    <x v="0"/>
    <x v="0"/>
    <n v="0.61333300000000002"/>
    <n v="20.826651000000002"/>
    <n v="0.57702100000000001"/>
    <n v="22.083385999999997"/>
    <n v="0.65958300000000003"/>
    <n v="32.979150000000004"/>
    <n v="0.15609600000000001"/>
    <n v="5.2292160000000001"/>
    <n v="653"/>
    <n v="5087"/>
    <x v="468"/>
    <n v="1.2567349999999955"/>
  </r>
  <r>
    <n v="488"/>
    <d v="2012-05-02T00:00:00"/>
    <x v="1"/>
    <x v="1"/>
    <x v="1"/>
    <x v="4"/>
    <n v="0"/>
    <s v="Рабочий день"/>
    <d v="1900-01-03T00:00:00"/>
    <n v="1"/>
    <s v="Рабочий день"/>
    <x v="1"/>
    <x v="1"/>
    <n v="0.56416699999999997"/>
    <n v="18.515848999999999"/>
    <n v="0.53789600000000004"/>
    <n v="19.501136000000002"/>
    <n v="0.79708299999999999"/>
    <n v="19.927074999999999"/>
    <n v="0.13805799999999999"/>
    <n v="2.3124714999999996"/>
    <n v="667"/>
    <n v="5502"/>
    <x v="469"/>
    <n v="0.98528700000000313"/>
  </r>
  <r>
    <n v="489"/>
    <d v="2012-05-03T00:00:00"/>
    <x v="1"/>
    <x v="1"/>
    <x v="1"/>
    <x v="4"/>
    <n v="0"/>
    <s v="Рабочий день"/>
    <d v="1900-01-04T00:00:00"/>
    <n v="1"/>
    <s v="Рабочий день"/>
    <x v="0"/>
    <x v="0"/>
    <n v="0.56000000000000005"/>
    <n v="18.320000000000004"/>
    <n v="0.537242"/>
    <n v="19.457971999999998"/>
    <n v="0.76833300000000004"/>
    <n v="38.416650000000004"/>
    <n v="0.13369600000000001"/>
    <n v="4.4788160000000001"/>
    <n v="764"/>
    <n v="5657"/>
    <x v="470"/>
    <n v="1.1379719999999942"/>
  </r>
  <r>
    <n v="490"/>
    <d v="2012-05-04T00:00:00"/>
    <x v="1"/>
    <x v="1"/>
    <x v="1"/>
    <x v="4"/>
    <n v="0"/>
    <s v="Рабочий день"/>
    <d v="1900-01-05T00:00:00"/>
    <n v="1"/>
    <s v="Рабочий день"/>
    <x v="1"/>
    <x v="1"/>
    <n v="0.62749999999999995"/>
    <n v="21.492499999999996"/>
    <n v="0.59091700000000003"/>
    <n v="23.000522000000004"/>
    <n v="0.73541699999999999"/>
    <n v="18.385424999999998"/>
    <n v="0.162938"/>
    <n v="2.7292114999999999"/>
    <n v="1069"/>
    <n v="5227"/>
    <x v="471"/>
    <n v="1.5080220000000075"/>
  </r>
  <r>
    <n v="491"/>
    <d v="2012-05-05T00:00:00"/>
    <x v="1"/>
    <x v="1"/>
    <x v="1"/>
    <x v="4"/>
    <n v="0"/>
    <s v="Рабочий день"/>
    <d v="1900-01-06T00:00:00"/>
    <n v="0"/>
    <s v="Выходной день"/>
    <x v="0"/>
    <x v="0"/>
    <n v="0.62166699999999997"/>
    <n v="21.218349"/>
    <n v="0.58460800000000002"/>
    <n v="22.584128"/>
    <n v="0.75666699999999998"/>
    <n v="37.833349999999996"/>
    <n v="0.15299199999999999"/>
    <n v="5.1252319999999996"/>
    <n v="2496"/>
    <n v="4387"/>
    <x v="472"/>
    <n v="1.3657789999999999"/>
  </r>
  <r>
    <n v="492"/>
    <d v="2012-05-06T00:00:00"/>
    <x v="1"/>
    <x v="1"/>
    <x v="1"/>
    <x v="4"/>
    <n v="0"/>
    <s v="Рабочий день"/>
    <d v="1899-12-31T00:00:00"/>
    <n v="0"/>
    <s v="Выходной день"/>
    <x v="0"/>
    <x v="0"/>
    <n v="0.5625"/>
    <n v="18.4375"/>
    <n v="0.54673700000000003"/>
    <n v="20.084642000000002"/>
    <n v="0.74"/>
    <n v="37"/>
    <n v="0.14987900000000001"/>
    <n v="5.0209465"/>
    <n v="2135"/>
    <n v="4224"/>
    <x v="473"/>
    <n v="1.6471420000000023"/>
  </r>
  <r>
    <n v="493"/>
    <d v="2012-05-07T00:00:00"/>
    <x v="1"/>
    <x v="1"/>
    <x v="1"/>
    <x v="4"/>
    <n v="0"/>
    <s v="Рабочий день"/>
    <d v="1900-01-01T00:00:00"/>
    <n v="1"/>
    <s v="Рабочий день"/>
    <x v="0"/>
    <x v="0"/>
    <n v="0.53749999999999998"/>
    <n v="17.262499999999999"/>
    <n v="0.527142"/>
    <n v="18.791372000000003"/>
    <n v="0.66416699999999995"/>
    <n v="33.208349999999996"/>
    <n v="0.23072100000000001"/>
    <n v="7.7291535000000007"/>
    <n v="1008"/>
    <n v="5265"/>
    <x v="474"/>
    <n v="1.5288720000000033"/>
  </r>
  <r>
    <n v="494"/>
    <d v="2012-05-08T00:00:00"/>
    <x v="1"/>
    <x v="1"/>
    <x v="1"/>
    <x v="4"/>
    <n v="0"/>
    <s v="Рабочий день"/>
    <d v="1900-01-02T00:00:00"/>
    <n v="1"/>
    <s v="Рабочий день"/>
    <x v="0"/>
    <x v="0"/>
    <n v="0.58166700000000005"/>
    <n v="19.338349000000001"/>
    <n v="0.55747100000000005"/>
    <n v="20.793086000000002"/>
    <n v="0.68583300000000003"/>
    <n v="34.291650000000004"/>
    <n v="0.29602899999999999"/>
    <n v="9.9169714999999989"/>
    <n v="738"/>
    <n v="4990"/>
    <x v="475"/>
    <n v="1.4547370000000015"/>
  </r>
  <r>
    <n v="495"/>
    <d v="2012-05-09T00:00:00"/>
    <x v="1"/>
    <x v="1"/>
    <x v="1"/>
    <x v="4"/>
    <n v="0"/>
    <s v="Рабочий день"/>
    <d v="1900-01-03T00:00:00"/>
    <n v="1"/>
    <s v="Рабочий день"/>
    <x v="0"/>
    <x v="0"/>
    <n v="0.57499999999999996"/>
    <n v="19.024999999999999"/>
    <n v="0.55302499999999999"/>
    <n v="20.499650000000003"/>
    <n v="0.74416700000000002"/>
    <n v="37.208350000000003"/>
    <n v="0.21641199999999999"/>
    <n v="7.2498019999999999"/>
    <n v="620"/>
    <n v="4097"/>
    <x v="476"/>
    <n v="1.474650000000004"/>
  </r>
  <r>
    <n v="496"/>
    <d v="2012-05-10T00:00:00"/>
    <x v="1"/>
    <x v="1"/>
    <x v="1"/>
    <x v="4"/>
    <n v="0"/>
    <s v="Рабочий день"/>
    <d v="1900-01-04T00:00:00"/>
    <n v="1"/>
    <s v="Рабочий день"/>
    <x v="1"/>
    <x v="1"/>
    <n v="0.50583299999999998"/>
    <n v="15.774151"/>
    <n v="0.49178300000000003"/>
    <n v="16.457678000000001"/>
    <n v="0.55208299999999999"/>
    <n v="13.802075"/>
    <n v="0.31406299999999998"/>
    <n v="5.2605552499999995"/>
    <n v="1026"/>
    <n v="5546"/>
    <x v="477"/>
    <n v="0.68352700000000155"/>
  </r>
  <r>
    <n v="497"/>
    <d v="2012-05-11T00:00:00"/>
    <x v="1"/>
    <x v="1"/>
    <x v="1"/>
    <x v="4"/>
    <n v="0"/>
    <s v="Рабочий день"/>
    <d v="1900-01-05T00:00:00"/>
    <n v="1"/>
    <s v="Рабочий день"/>
    <x v="1"/>
    <x v="1"/>
    <n v="0.53333299999999995"/>
    <n v="17.066650999999997"/>
    <n v="0.52083299999999999"/>
    <n v="18.374977999999999"/>
    <n v="0.36041699999999999"/>
    <n v="9.0104249999999997"/>
    <n v="0.23693700000000001"/>
    <n v="3.96869475"/>
    <n v="1319"/>
    <n v="5711"/>
    <x v="478"/>
    <n v="1.308327000000002"/>
  </r>
  <r>
    <n v="498"/>
    <d v="2012-05-12T00:00:00"/>
    <x v="1"/>
    <x v="1"/>
    <x v="1"/>
    <x v="4"/>
    <n v="0"/>
    <s v="Рабочий день"/>
    <d v="1900-01-06T00:00:00"/>
    <n v="0"/>
    <s v="Выходной день"/>
    <x v="1"/>
    <x v="1"/>
    <n v="0.56416699999999997"/>
    <n v="18.515848999999999"/>
    <n v="0.544817"/>
    <n v="19.957921999999996"/>
    <n v="0.48041699999999998"/>
    <n v="12.010425"/>
    <n v="0.12313300000000001"/>
    <n v="2.0624777500000002"/>
    <n v="2622"/>
    <n v="4807"/>
    <x v="479"/>
    <n v="1.4420729999999971"/>
  </r>
  <r>
    <n v="499"/>
    <d v="2012-05-13T00:00:00"/>
    <x v="1"/>
    <x v="1"/>
    <x v="1"/>
    <x v="4"/>
    <n v="0"/>
    <s v="Рабочий день"/>
    <d v="1899-12-31T00:00:00"/>
    <n v="0"/>
    <s v="Выходной день"/>
    <x v="1"/>
    <x v="1"/>
    <n v="0.61250000000000004"/>
    <n v="20.787500000000001"/>
    <n v="0.58523800000000004"/>
    <n v="22.625708000000003"/>
    <n v="0.57625000000000004"/>
    <n v="14.406250000000002"/>
    <n v="0.22511700000000001"/>
    <n v="3.77070975"/>
    <n v="2172"/>
    <n v="3946"/>
    <x v="480"/>
    <n v="1.8382080000000016"/>
  </r>
  <r>
    <n v="500"/>
    <d v="2012-05-14T00:00:00"/>
    <x v="1"/>
    <x v="1"/>
    <x v="1"/>
    <x v="4"/>
    <n v="0"/>
    <s v="Рабочий день"/>
    <d v="1900-01-01T00:00:00"/>
    <n v="1"/>
    <s v="Рабочий день"/>
    <x v="0"/>
    <x v="0"/>
    <n v="0.57333299999999998"/>
    <n v="18.946650999999999"/>
    <n v="0.54990000000000006"/>
    <n v="20.293400000000005"/>
    <n v="0.78958300000000003"/>
    <n v="39.479150000000004"/>
    <n v="0.21269199999999999"/>
    <n v="7.1251819999999997"/>
    <n v="342"/>
    <n v="2501"/>
    <x v="481"/>
    <n v="1.3467490000000062"/>
  </r>
  <r>
    <n v="501"/>
    <d v="2012-05-15T00:00:00"/>
    <x v="1"/>
    <x v="1"/>
    <x v="1"/>
    <x v="4"/>
    <n v="0"/>
    <s v="Рабочий день"/>
    <d v="1900-01-02T00:00:00"/>
    <n v="1"/>
    <s v="Рабочий день"/>
    <x v="0"/>
    <x v="0"/>
    <n v="0.61166699999999996"/>
    <n v="20.748348999999997"/>
    <n v="0.57640400000000003"/>
    <n v="22.042664000000002"/>
    <n v="0.79458300000000004"/>
    <n v="39.729150000000004"/>
    <n v="0.147392"/>
    <n v="4.9376319999999998"/>
    <n v="625"/>
    <n v="4490"/>
    <x v="237"/>
    <n v="1.2943150000000045"/>
  </r>
  <r>
    <n v="502"/>
    <d v="2012-05-16T00:00:00"/>
    <x v="1"/>
    <x v="1"/>
    <x v="1"/>
    <x v="4"/>
    <n v="0"/>
    <s v="Рабочий день"/>
    <d v="1900-01-03T00:00:00"/>
    <n v="1"/>
    <s v="Рабочий день"/>
    <x v="1"/>
    <x v="1"/>
    <n v="0.63666699999999998"/>
    <n v="21.923348999999998"/>
    <n v="0.59597500000000003"/>
    <n v="23.334350000000001"/>
    <n v="0.69791700000000001"/>
    <n v="17.447925000000001"/>
    <n v="0.122512"/>
    <n v="2.052076"/>
    <n v="991"/>
    <n v="6433"/>
    <x v="482"/>
    <n v="1.4110010000000024"/>
  </r>
  <r>
    <n v="503"/>
    <d v="2012-05-17T00:00:00"/>
    <x v="1"/>
    <x v="1"/>
    <x v="1"/>
    <x v="4"/>
    <n v="0"/>
    <s v="Рабочий день"/>
    <d v="1900-01-04T00:00:00"/>
    <n v="1"/>
    <s v="Рабочий день"/>
    <x v="1"/>
    <x v="1"/>
    <n v="0.593333"/>
    <n v="19.886651000000001"/>
    <n v="0.57261300000000004"/>
    <n v="21.792458000000003"/>
    <n v="0.52"/>
    <n v="13"/>
    <n v="0.22947500000000001"/>
    <n v="3.8437062500000003"/>
    <n v="1242"/>
    <n v="6142"/>
    <x v="483"/>
    <n v="1.9058070000000029"/>
  </r>
  <r>
    <n v="504"/>
    <d v="2012-05-18T00:00:00"/>
    <x v="1"/>
    <x v="1"/>
    <x v="1"/>
    <x v="4"/>
    <n v="0"/>
    <s v="Рабочий день"/>
    <d v="1900-01-05T00:00:00"/>
    <n v="1"/>
    <s v="Рабочий день"/>
    <x v="1"/>
    <x v="1"/>
    <n v="0.56416699999999997"/>
    <n v="18.515848999999999"/>
    <n v="0.55112099999999997"/>
    <n v="20.373985999999995"/>
    <n v="0.52333300000000005"/>
    <n v="13.083325000000002"/>
    <n v="0.13681699999999999"/>
    <n v="2.2916847499999999"/>
    <n v="1521"/>
    <n v="6118"/>
    <x v="484"/>
    <n v="1.8581369999999957"/>
  </r>
  <r>
    <n v="505"/>
    <d v="2012-05-19T00:00:00"/>
    <x v="1"/>
    <x v="1"/>
    <x v="1"/>
    <x v="4"/>
    <n v="0"/>
    <s v="Рабочий день"/>
    <d v="1900-01-06T00:00:00"/>
    <n v="0"/>
    <s v="Выходной день"/>
    <x v="1"/>
    <x v="1"/>
    <n v="0.6"/>
    <n v="20.2"/>
    <n v="0.56690799999999997"/>
    <n v="21.415928000000001"/>
    <n v="0.45624999999999999"/>
    <n v="11.40625"/>
    <n v="8.3974999999999994E-2"/>
    <n v="1.4065812499999999"/>
    <n v="3410"/>
    <n v="4884"/>
    <x v="485"/>
    <n v="1.2159280000000017"/>
  </r>
  <r>
    <n v="506"/>
    <d v="2012-05-20T00:00:00"/>
    <x v="1"/>
    <x v="1"/>
    <x v="1"/>
    <x v="4"/>
    <n v="0"/>
    <s v="Рабочий день"/>
    <d v="1899-12-31T00:00:00"/>
    <n v="0"/>
    <s v="Выходной день"/>
    <x v="1"/>
    <x v="1"/>
    <n v="0.62083299999999997"/>
    <n v="21.179150999999997"/>
    <n v="0.58396700000000001"/>
    <n v="22.541822000000003"/>
    <n v="0.53041700000000003"/>
    <n v="13.260425000000001"/>
    <n v="0.25436700000000001"/>
    <n v="4.2606472499999999"/>
    <n v="2704"/>
    <n v="4425"/>
    <x v="486"/>
    <n v="1.362671000000006"/>
  </r>
  <r>
    <n v="507"/>
    <d v="2012-05-21T00:00:00"/>
    <x v="1"/>
    <x v="1"/>
    <x v="1"/>
    <x v="4"/>
    <n v="0"/>
    <s v="Рабочий день"/>
    <d v="1900-01-01T00:00:00"/>
    <n v="1"/>
    <s v="Рабочий день"/>
    <x v="0"/>
    <x v="0"/>
    <n v="0.598333"/>
    <n v="20.121651"/>
    <n v="0.56566700000000003"/>
    <n v="21.334022000000004"/>
    <n v="0.81125000000000003"/>
    <n v="40.5625"/>
    <n v="0.23320399999999999"/>
    <n v="7.8123339999999999"/>
    <n v="630"/>
    <n v="3729"/>
    <x v="487"/>
    <n v="1.2123710000000045"/>
  </r>
  <r>
    <n v="508"/>
    <d v="2012-05-22T00:00:00"/>
    <x v="1"/>
    <x v="1"/>
    <x v="1"/>
    <x v="4"/>
    <n v="0"/>
    <s v="Рабочий день"/>
    <d v="1900-01-02T00:00:00"/>
    <n v="1"/>
    <s v="Рабочий день"/>
    <x v="0"/>
    <x v="0"/>
    <n v="0.61499999999999999"/>
    <n v="20.905000000000001"/>
    <n v="0.58082500000000004"/>
    <n v="22.334450000000004"/>
    <n v="0.76583299999999999"/>
    <n v="38.291649999999997"/>
    <n v="0.11816699999999999"/>
    <n v="3.9585944999999998"/>
    <n v="819"/>
    <n v="5254"/>
    <x v="488"/>
    <n v="1.4294500000000028"/>
  </r>
  <r>
    <n v="509"/>
    <d v="2012-05-23T00:00:00"/>
    <x v="1"/>
    <x v="1"/>
    <x v="1"/>
    <x v="4"/>
    <n v="0"/>
    <s v="Рабочий день"/>
    <d v="1900-01-03T00:00:00"/>
    <n v="1"/>
    <s v="Рабочий день"/>
    <x v="0"/>
    <x v="0"/>
    <n v="0.62166699999999997"/>
    <n v="21.218349"/>
    <n v="0.58461200000000002"/>
    <n v="22.584392000000001"/>
    <n v="0.77458300000000002"/>
    <n v="38.729150000000004"/>
    <n v="0.10199999999999999"/>
    <n v="3.4169999999999998"/>
    <n v="766"/>
    <n v="4494"/>
    <x v="489"/>
    <n v="1.3660430000000012"/>
  </r>
  <r>
    <n v="510"/>
    <d v="2012-05-24T00:00:00"/>
    <x v="1"/>
    <x v="1"/>
    <x v="1"/>
    <x v="4"/>
    <n v="0"/>
    <s v="Рабочий день"/>
    <d v="1900-01-04T00:00:00"/>
    <n v="1"/>
    <s v="Рабочий день"/>
    <x v="1"/>
    <x v="1"/>
    <n v="0.65500000000000003"/>
    <n v="22.785"/>
    <n v="0.60670000000000002"/>
    <n v="24.042200000000001"/>
    <n v="0.71666700000000005"/>
    <n v="17.916675000000001"/>
    <n v="0.17289599999999999"/>
    <n v="2.8960079999999997"/>
    <n v="1059"/>
    <n v="5711"/>
    <x v="490"/>
    <n v="1.257200000000001"/>
  </r>
  <r>
    <n v="511"/>
    <d v="2012-05-25T00:00:00"/>
    <x v="1"/>
    <x v="1"/>
    <x v="1"/>
    <x v="4"/>
    <n v="0"/>
    <s v="Рабочий день"/>
    <d v="1900-01-05T00:00:00"/>
    <n v="1"/>
    <s v="Рабочий день"/>
    <x v="1"/>
    <x v="1"/>
    <n v="0.68"/>
    <n v="23.96"/>
    <n v="0.627529"/>
    <n v="25.416913999999998"/>
    <n v="0.74708300000000005"/>
    <n v="18.677075000000002"/>
    <n v="0.14055000000000001"/>
    <n v="2.3542125"/>
    <n v="1417"/>
    <n v="5317"/>
    <x v="491"/>
    <n v="1.4569139999999976"/>
  </r>
  <r>
    <n v="512"/>
    <d v="2012-05-26T00:00:00"/>
    <x v="1"/>
    <x v="1"/>
    <x v="1"/>
    <x v="4"/>
    <n v="0"/>
    <s v="Рабочий день"/>
    <d v="1900-01-06T00:00:00"/>
    <n v="0"/>
    <s v="Выходной день"/>
    <x v="1"/>
    <x v="1"/>
    <n v="0.6925"/>
    <n v="24.547499999999999"/>
    <n v="0.64269600000000005"/>
    <n v="26.417936000000005"/>
    <n v="0.73250000000000004"/>
    <n v="18.3125"/>
    <n v="0.198992"/>
    <n v="3.333116"/>
    <n v="2855"/>
    <n v="3681"/>
    <x v="492"/>
    <n v="1.8704360000000051"/>
  </r>
  <r>
    <n v="513"/>
    <d v="2012-05-27T00:00:00"/>
    <x v="1"/>
    <x v="1"/>
    <x v="1"/>
    <x v="4"/>
    <n v="0"/>
    <s v="Рабочий день"/>
    <d v="1899-12-31T00:00:00"/>
    <n v="0"/>
    <s v="Выходной день"/>
    <x v="1"/>
    <x v="1"/>
    <n v="0.69"/>
    <n v="24.43"/>
    <n v="0.64142500000000002"/>
    <n v="26.334050000000005"/>
    <n v="0.69708300000000001"/>
    <n v="17.427074999999999"/>
    <n v="0.215171"/>
    <n v="3.6041142499999999"/>
    <n v="3283"/>
    <n v="3308"/>
    <x v="493"/>
    <n v="1.9040500000000051"/>
  </r>
  <r>
    <n v="514"/>
    <d v="2012-05-28T00:00:00"/>
    <x v="1"/>
    <x v="1"/>
    <x v="1"/>
    <x v="4"/>
    <n v="1"/>
    <s v="Праздничный день"/>
    <d v="1900-01-01T00:00:00"/>
    <n v="0"/>
    <s v="Выходной день"/>
    <x v="1"/>
    <x v="1"/>
    <n v="0.71250000000000002"/>
    <n v="25.487500000000004"/>
    <n v="0.67930000000000001"/>
    <n v="28.833800000000004"/>
    <n v="0.67625000000000002"/>
    <n v="16.90625"/>
    <n v="0.196521"/>
    <n v="3.29172675"/>
    <n v="2557"/>
    <n v="3486"/>
    <x v="179"/>
    <n v="3.3462999999999994"/>
  </r>
  <r>
    <n v="515"/>
    <d v="2012-05-29T00:00:00"/>
    <x v="1"/>
    <x v="1"/>
    <x v="1"/>
    <x v="4"/>
    <n v="0"/>
    <s v="Рабочий день"/>
    <d v="1900-01-02T00:00:00"/>
    <n v="1"/>
    <s v="Рабочий день"/>
    <x v="1"/>
    <x v="1"/>
    <n v="0.72250000000000003"/>
    <n v="25.957500000000003"/>
    <n v="0.67299200000000003"/>
    <n v="28.417472000000004"/>
    <n v="0.68458300000000005"/>
    <n v="17.114575000000002"/>
    <n v="0.2954"/>
    <n v="4.9479499999999996"/>
    <n v="880"/>
    <n v="4863"/>
    <x v="494"/>
    <n v="2.4599720000000005"/>
  </r>
  <r>
    <n v="516"/>
    <d v="2012-05-30T00:00:00"/>
    <x v="1"/>
    <x v="1"/>
    <x v="1"/>
    <x v="4"/>
    <n v="0"/>
    <s v="Рабочий день"/>
    <d v="1900-01-03T00:00:00"/>
    <n v="1"/>
    <s v="Рабочий день"/>
    <x v="0"/>
    <x v="0"/>
    <n v="0.656667"/>
    <n v="22.863348999999999"/>
    <n v="0.61112900000000003"/>
    <n v="24.334513999999999"/>
    <n v="0.67"/>
    <n v="33.5"/>
    <n v="0.134329"/>
    <n v="4.5000214999999999"/>
    <n v="745"/>
    <n v="6110"/>
    <x v="495"/>
    <n v="1.4711649999999992"/>
  </r>
  <r>
    <n v="517"/>
    <d v="2012-05-31T00:00:00"/>
    <x v="1"/>
    <x v="1"/>
    <x v="1"/>
    <x v="4"/>
    <n v="0"/>
    <s v="Рабочий день"/>
    <d v="1900-01-04T00:00:00"/>
    <n v="1"/>
    <s v="Рабочий день"/>
    <x v="1"/>
    <x v="1"/>
    <n v="0.68"/>
    <n v="23.96"/>
    <n v="0.63132900000000003"/>
    <n v="25.667714000000004"/>
    <n v="0.49291699999999999"/>
    <n v="12.322925"/>
    <n v="0.19527900000000001"/>
    <n v="3.2709232500000001"/>
    <n v="1100"/>
    <n v="6238"/>
    <x v="496"/>
    <n v="1.7077140000000028"/>
  </r>
  <r>
    <n v="518"/>
    <d v="2012-06-01T00:00:00"/>
    <x v="1"/>
    <x v="1"/>
    <x v="1"/>
    <x v="5"/>
    <n v="0"/>
    <s v="Рабочий день"/>
    <d v="1900-01-05T00:00:00"/>
    <n v="1"/>
    <s v="Рабочий день"/>
    <x v="0"/>
    <x v="0"/>
    <n v="0.65416700000000005"/>
    <n v="22.745849000000003"/>
    <n v="0.607962"/>
    <n v="24.125492000000001"/>
    <n v="0.75541700000000001"/>
    <n v="37.770850000000003"/>
    <n v="0.237563"/>
    <n v="7.9583604999999995"/>
    <n v="533"/>
    <n v="3594"/>
    <x v="497"/>
    <n v="1.379642999999998"/>
  </r>
  <r>
    <n v="519"/>
    <d v="2012-06-02T00:00:00"/>
    <x v="1"/>
    <x v="1"/>
    <x v="1"/>
    <x v="5"/>
    <n v="0"/>
    <s v="Рабочий день"/>
    <d v="1900-01-06T00:00:00"/>
    <n v="0"/>
    <s v="Выходной день"/>
    <x v="1"/>
    <x v="1"/>
    <n v="0.58333299999999999"/>
    <n v="19.416650999999998"/>
    <n v="0.56628800000000001"/>
    <n v="21.375008000000001"/>
    <n v="0.54916699999999996"/>
    <n v="13.729175"/>
    <n v="0.18656200000000001"/>
    <n v="3.1249134999999999"/>
    <n v="2795"/>
    <n v="5325"/>
    <x v="498"/>
    <n v="1.958357000000003"/>
  </r>
  <r>
    <n v="520"/>
    <d v="2012-06-03T00:00:00"/>
    <x v="1"/>
    <x v="1"/>
    <x v="1"/>
    <x v="5"/>
    <n v="0"/>
    <s v="Рабочий день"/>
    <d v="1899-12-31T00:00:00"/>
    <n v="0"/>
    <s v="Выходной день"/>
    <x v="1"/>
    <x v="1"/>
    <n v="0.60250000000000004"/>
    <n v="20.317500000000003"/>
    <n v="0.57513300000000001"/>
    <n v="21.958778000000002"/>
    <n v="0.49333300000000002"/>
    <n v="12.333325"/>
    <n v="0.184087"/>
    <n v="3.0834572499999999"/>
    <n v="2494"/>
    <n v="5147"/>
    <x v="499"/>
    <n v="1.6412779999999998"/>
  </r>
  <r>
    <n v="521"/>
    <d v="2012-06-04T00:00:00"/>
    <x v="1"/>
    <x v="1"/>
    <x v="1"/>
    <x v="5"/>
    <n v="0"/>
    <s v="Рабочий день"/>
    <d v="1900-01-01T00:00:00"/>
    <n v="1"/>
    <s v="Рабочий день"/>
    <x v="1"/>
    <x v="1"/>
    <n v="0.59750000000000003"/>
    <n v="20.082500000000003"/>
    <n v="0.57828299999999999"/>
    <n v="22.166677999999997"/>
    <n v="0.48708299999999999"/>
    <n v="12.177075"/>
    <n v="0.284833"/>
    <n v="4.7709527500000002"/>
    <n v="1071"/>
    <n v="5927"/>
    <x v="500"/>
    <n v="2.0841779999999943"/>
  </r>
  <r>
    <n v="522"/>
    <d v="2012-06-05T00:00:00"/>
    <x v="1"/>
    <x v="1"/>
    <x v="1"/>
    <x v="5"/>
    <n v="0"/>
    <s v="Рабочий день"/>
    <d v="1900-01-02T00:00:00"/>
    <n v="1"/>
    <s v="Рабочий день"/>
    <x v="0"/>
    <x v="0"/>
    <n v="0.54083300000000001"/>
    <n v="17.419150999999999"/>
    <n v="0.52589200000000003"/>
    <n v="18.708872"/>
    <n v="0.61333300000000002"/>
    <n v="30.666650000000001"/>
    <n v="0.20957500000000001"/>
    <n v="7.0207625"/>
    <n v="968"/>
    <n v="6033"/>
    <x v="501"/>
    <n v="1.2897210000000001"/>
  </r>
  <r>
    <n v="523"/>
    <d v="2012-06-06T00:00:00"/>
    <x v="1"/>
    <x v="1"/>
    <x v="1"/>
    <x v="5"/>
    <n v="0"/>
    <s v="Рабочий день"/>
    <d v="1900-01-03T00:00:00"/>
    <n v="1"/>
    <s v="Рабочий день"/>
    <x v="1"/>
    <x v="1"/>
    <n v="0.55416699999999997"/>
    <n v="18.045848999999997"/>
    <n v="0.542292"/>
    <n v="19.791271999999999"/>
    <n v="0.61124999999999996"/>
    <n v="15.281249999999998"/>
    <n v="7.7124999999999999E-2"/>
    <n v="1.29184375"/>
    <n v="1027"/>
    <n v="6028"/>
    <x v="502"/>
    <n v="1.7454230000000024"/>
  </r>
  <r>
    <n v="524"/>
    <d v="2012-06-07T00:00:00"/>
    <x v="1"/>
    <x v="1"/>
    <x v="1"/>
    <x v="5"/>
    <n v="0"/>
    <s v="Рабочий день"/>
    <d v="1900-01-04T00:00:00"/>
    <n v="1"/>
    <s v="Рабочий день"/>
    <x v="1"/>
    <x v="1"/>
    <n v="0.60250000000000004"/>
    <n v="20.317500000000003"/>
    <n v="0.569442"/>
    <n v="21.583171999999998"/>
    <n v="0.567083"/>
    <n v="14.177075"/>
    <n v="0.15734999999999999"/>
    <n v="2.6356124999999997"/>
    <n v="1038"/>
    <n v="6456"/>
    <x v="503"/>
    <n v="1.265671999999995"/>
  </r>
  <r>
    <n v="525"/>
    <d v="2012-06-08T00:00:00"/>
    <x v="1"/>
    <x v="1"/>
    <x v="1"/>
    <x v="5"/>
    <n v="0"/>
    <s v="Рабочий день"/>
    <d v="1900-01-05T00:00:00"/>
    <n v="1"/>
    <s v="Рабочий день"/>
    <x v="1"/>
    <x v="1"/>
    <n v="0.64916700000000005"/>
    <n v="22.510849000000004"/>
    <n v="0.597862"/>
    <n v="23.458891999999999"/>
    <n v="0.46791700000000003"/>
    <n v="11.697925000000001"/>
    <n v="0.17538300000000001"/>
    <n v="2.9376652500000002"/>
    <n v="1488"/>
    <n v="6248"/>
    <x v="504"/>
    <n v="0.94804299999999486"/>
  </r>
  <r>
    <n v="526"/>
    <d v="2012-06-09T00:00:00"/>
    <x v="1"/>
    <x v="1"/>
    <x v="1"/>
    <x v="5"/>
    <n v="0"/>
    <s v="Рабочий день"/>
    <d v="1900-01-06T00:00:00"/>
    <n v="0"/>
    <s v="Выходной день"/>
    <x v="1"/>
    <x v="1"/>
    <n v="0.71083300000000005"/>
    <n v="25.409151000000001"/>
    <n v="0.64836700000000003"/>
    <n v="26.792222000000002"/>
    <n v="0.437083"/>
    <n v="10.927075"/>
    <n v="0.144287"/>
    <n v="2.4168072500000002"/>
    <n v="2708"/>
    <n v="4790"/>
    <x v="505"/>
    <n v="1.383071000000001"/>
  </r>
  <r>
    <n v="527"/>
    <d v="2012-06-10T00:00:00"/>
    <x v="1"/>
    <x v="1"/>
    <x v="1"/>
    <x v="5"/>
    <n v="0"/>
    <s v="Рабочий день"/>
    <d v="1899-12-31T00:00:00"/>
    <n v="0"/>
    <s v="Выходной день"/>
    <x v="1"/>
    <x v="1"/>
    <n v="0.72666699999999995"/>
    <n v="26.153348999999999"/>
    <n v="0.66351700000000002"/>
    <n v="27.792121999999999"/>
    <n v="0.53833299999999995"/>
    <n v="13.458324999999999"/>
    <n v="0.13372100000000001"/>
    <n v="2.2398267500000002"/>
    <n v="2224"/>
    <n v="4374"/>
    <x v="506"/>
    <n v="1.6387730000000005"/>
  </r>
  <r>
    <n v="528"/>
    <d v="2012-06-11T00:00:00"/>
    <x v="1"/>
    <x v="1"/>
    <x v="1"/>
    <x v="5"/>
    <n v="0"/>
    <s v="Рабочий день"/>
    <d v="1900-01-01T00:00:00"/>
    <n v="1"/>
    <s v="Рабочий день"/>
    <x v="0"/>
    <x v="0"/>
    <n v="0.72083299999999995"/>
    <n v="25.879151"/>
    <n v="0.659721"/>
    <n v="27.541586000000002"/>
    <n v="0.58791700000000002"/>
    <n v="29.395850000000003"/>
    <n v="0.20771300000000001"/>
    <n v="6.9583855000000003"/>
    <n v="1017"/>
    <n v="5647"/>
    <x v="507"/>
    <n v="1.6624350000000021"/>
  </r>
  <r>
    <n v="529"/>
    <d v="2012-06-12T00:00:00"/>
    <x v="1"/>
    <x v="1"/>
    <x v="1"/>
    <x v="5"/>
    <n v="0"/>
    <s v="Рабочий день"/>
    <d v="1900-01-02T00:00:00"/>
    <n v="1"/>
    <s v="Рабочий день"/>
    <x v="0"/>
    <x v="0"/>
    <n v="0.65333300000000005"/>
    <n v="22.706651000000001"/>
    <n v="0.59787500000000005"/>
    <n v="23.45975"/>
    <n v="0.83333299999999999"/>
    <n v="41.666649999999997"/>
    <n v="0.21454599999999999"/>
    <n v="7.1872909999999992"/>
    <n v="477"/>
    <n v="4495"/>
    <x v="508"/>
    <n v="0.75309899999999885"/>
  </r>
  <r>
    <n v="530"/>
    <d v="2012-06-13T00:00:00"/>
    <x v="1"/>
    <x v="1"/>
    <x v="1"/>
    <x v="5"/>
    <n v="0"/>
    <s v="Рабочий день"/>
    <d v="1900-01-03T00:00:00"/>
    <n v="1"/>
    <s v="Рабочий день"/>
    <x v="1"/>
    <x v="1"/>
    <n v="0.655833"/>
    <n v="22.824151000000001"/>
    <n v="0.61111700000000002"/>
    <n v="24.333722000000002"/>
    <n v="0.58208300000000002"/>
    <n v="14.552075"/>
    <n v="0.343279"/>
    <n v="5.7499232500000002"/>
    <n v="1173"/>
    <n v="6248"/>
    <x v="509"/>
    <n v="1.5095710000000011"/>
  </r>
  <r>
    <n v="531"/>
    <d v="2012-06-14T00:00:00"/>
    <x v="1"/>
    <x v="1"/>
    <x v="1"/>
    <x v="5"/>
    <n v="0"/>
    <s v="Рабочий день"/>
    <d v="1900-01-04T00:00:00"/>
    <n v="1"/>
    <s v="Рабочий день"/>
    <x v="1"/>
    <x v="1"/>
    <n v="0.64833300000000005"/>
    <n v="22.471651000000001"/>
    <n v="0.62438300000000002"/>
    <n v="25.209278000000005"/>
    <n v="0.56958299999999995"/>
    <n v="14.239574999999999"/>
    <n v="0.25373299999999999"/>
    <n v="4.2500277500000001"/>
    <n v="1180"/>
    <n v="6183"/>
    <x v="510"/>
    <n v="2.7376270000000034"/>
  </r>
  <r>
    <n v="532"/>
    <d v="2012-06-15T00:00:00"/>
    <x v="1"/>
    <x v="1"/>
    <x v="1"/>
    <x v="5"/>
    <n v="0"/>
    <s v="Рабочий день"/>
    <d v="1900-01-05T00:00:00"/>
    <n v="1"/>
    <s v="Рабочий день"/>
    <x v="1"/>
    <x v="1"/>
    <n v="0.63916700000000004"/>
    <n v="22.040849000000001"/>
    <n v="0.59975400000000001"/>
    <n v="23.583764000000002"/>
    <n v="0.58958299999999997"/>
    <n v="14.739574999999999"/>
    <n v="0.176617"/>
    <n v="2.9583347500000001"/>
    <n v="1563"/>
    <n v="6102"/>
    <x v="511"/>
    <n v="1.5429150000000007"/>
  </r>
  <r>
    <n v="533"/>
    <d v="2012-06-16T00:00:00"/>
    <x v="1"/>
    <x v="1"/>
    <x v="1"/>
    <x v="5"/>
    <n v="0"/>
    <s v="Рабочий день"/>
    <d v="1900-01-06T00:00:00"/>
    <n v="0"/>
    <s v="Выходной день"/>
    <x v="1"/>
    <x v="1"/>
    <n v="0.63166699999999998"/>
    <n v="21.688348999999999"/>
    <n v="0.59470800000000001"/>
    <n v="23.250728000000002"/>
    <n v="0.50416700000000003"/>
    <n v="12.604175000000001"/>
    <n v="0.16666700000000001"/>
    <n v="2.79167225"/>
    <n v="2963"/>
    <n v="4739"/>
    <x v="512"/>
    <n v="1.5623790000000035"/>
  </r>
  <r>
    <n v="534"/>
    <d v="2012-06-17T00:00:00"/>
    <x v="1"/>
    <x v="1"/>
    <x v="1"/>
    <x v="5"/>
    <n v="0"/>
    <s v="Рабочий день"/>
    <d v="1899-12-31T00:00:00"/>
    <n v="0"/>
    <s v="Выходной день"/>
    <x v="1"/>
    <x v="1"/>
    <n v="0.59250000000000003"/>
    <n v="19.8475"/>
    <n v="0.57197500000000001"/>
    <n v="21.750349999999997"/>
    <n v="0.59875"/>
    <n v="14.96875"/>
    <n v="0.14490400000000001"/>
    <n v="2.4271419999999999"/>
    <n v="2634"/>
    <n v="4344"/>
    <x v="513"/>
    <n v="1.9028499999999973"/>
  </r>
  <r>
    <n v="535"/>
    <d v="2012-06-18T00:00:00"/>
    <x v="1"/>
    <x v="1"/>
    <x v="1"/>
    <x v="5"/>
    <n v="0"/>
    <s v="Рабочий день"/>
    <d v="1900-01-01T00:00:00"/>
    <n v="1"/>
    <s v="Рабочий день"/>
    <x v="0"/>
    <x v="0"/>
    <n v="0.56833299999999998"/>
    <n v="18.711651"/>
    <n v="0.54484200000000005"/>
    <n v="19.959572000000001"/>
    <n v="0.77791699999999997"/>
    <n v="38.895849999999996"/>
    <n v="0.17474600000000001"/>
    <n v="5.8539910000000006"/>
    <n v="653"/>
    <n v="4446"/>
    <x v="514"/>
    <n v="1.2479210000000016"/>
  </r>
  <r>
    <n v="536"/>
    <d v="2012-06-19T00:00:00"/>
    <x v="1"/>
    <x v="1"/>
    <x v="1"/>
    <x v="5"/>
    <n v="0"/>
    <s v="Рабочий день"/>
    <d v="1900-01-02T00:00:00"/>
    <n v="1"/>
    <s v="Рабочий день"/>
    <x v="1"/>
    <x v="1"/>
    <n v="0.68833299999999997"/>
    <n v="24.351650999999997"/>
    <n v="0.65469200000000005"/>
    <n v="27.209672000000005"/>
    <n v="0.69"/>
    <n v="17.25"/>
    <n v="0.14801700000000001"/>
    <n v="2.4792847500000001"/>
    <n v="968"/>
    <n v="5857"/>
    <x v="515"/>
    <n v="2.8580210000000079"/>
  </r>
  <r>
    <n v="537"/>
    <d v="2012-06-20T00:00:00"/>
    <x v="1"/>
    <x v="1"/>
    <x v="1"/>
    <x v="5"/>
    <n v="0"/>
    <s v="Рабочий день"/>
    <d v="1900-01-03T00:00:00"/>
    <n v="1"/>
    <s v="Рабочий день"/>
    <x v="1"/>
    <x v="1"/>
    <n v="0.78249999999999997"/>
    <n v="28.777499999999996"/>
    <n v="0.72097500000000003"/>
    <n v="31.584350000000001"/>
    <n v="0.59208300000000003"/>
    <n v="14.802075"/>
    <n v="0.113812"/>
    <n v="1.9063509999999999"/>
    <n v="872"/>
    <n v="5339"/>
    <x v="516"/>
    <n v="2.8068500000000043"/>
  </r>
  <r>
    <n v="538"/>
    <d v="2012-06-21T00:00:00"/>
    <x v="2"/>
    <x v="2"/>
    <x v="1"/>
    <x v="5"/>
    <n v="0"/>
    <s v="Рабочий день"/>
    <d v="1900-01-04T00:00:00"/>
    <n v="1"/>
    <s v="Рабочий день"/>
    <x v="1"/>
    <x v="1"/>
    <n v="0.80583300000000002"/>
    <n v="29.874150999999998"/>
    <n v="0.75254200000000004"/>
    <n v="33.667771999999999"/>
    <n v="0.56791700000000001"/>
    <n v="14.197925"/>
    <n v="0.118787"/>
    <n v="1.98968225"/>
    <n v="778"/>
    <n v="5127"/>
    <x v="517"/>
    <n v="3.7936210000000017"/>
  </r>
  <r>
    <n v="539"/>
    <d v="2012-06-22T00:00:00"/>
    <x v="2"/>
    <x v="2"/>
    <x v="1"/>
    <x v="5"/>
    <n v="0"/>
    <s v="Рабочий день"/>
    <d v="1900-01-05T00:00:00"/>
    <n v="1"/>
    <s v="Рабочий день"/>
    <x v="1"/>
    <x v="1"/>
    <n v="0.77749999999999997"/>
    <n v="28.542499999999997"/>
    <n v="0.72412100000000001"/>
    <n v="31.791986000000001"/>
    <n v="0.57374999999999998"/>
    <n v="14.34375"/>
    <n v="0.182842"/>
    <n v="3.0626035000000003"/>
    <n v="964"/>
    <n v="4859"/>
    <x v="518"/>
    <n v="3.2494860000000045"/>
  </r>
  <r>
    <n v="540"/>
    <d v="2012-06-23T00:00:00"/>
    <x v="2"/>
    <x v="2"/>
    <x v="1"/>
    <x v="5"/>
    <n v="0"/>
    <s v="Рабочий день"/>
    <d v="1900-01-06T00:00:00"/>
    <n v="0"/>
    <s v="Выходной день"/>
    <x v="1"/>
    <x v="1"/>
    <n v="0.73166699999999996"/>
    <n v="26.388348999999998"/>
    <n v="0.65279200000000004"/>
    <n v="27.084272000000006"/>
    <n v="0.53458300000000003"/>
    <n v="13.364575"/>
    <n v="0.17972099999999999"/>
    <n v="3.0103267499999999"/>
    <n v="2657"/>
    <n v="4801"/>
    <x v="519"/>
    <n v="0.69592300000000762"/>
  </r>
  <r>
    <n v="541"/>
    <d v="2012-06-24T00:00:00"/>
    <x v="2"/>
    <x v="2"/>
    <x v="1"/>
    <x v="5"/>
    <n v="0"/>
    <s v="Рабочий день"/>
    <d v="1899-12-31T00:00:00"/>
    <n v="0"/>
    <s v="Выходной день"/>
    <x v="1"/>
    <x v="1"/>
    <n v="0.74333300000000002"/>
    <n v="26.936650999999998"/>
    <n v="0.67425400000000002"/>
    <n v="28.500764000000004"/>
    <n v="0.47916700000000001"/>
    <n v="11.979175"/>
    <n v="0.14552499999999999"/>
    <n v="2.4375437499999997"/>
    <n v="2551"/>
    <n v="4340"/>
    <x v="520"/>
    <n v="1.5641130000000061"/>
  </r>
  <r>
    <n v="542"/>
    <d v="2012-06-25T00:00:00"/>
    <x v="2"/>
    <x v="2"/>
    <x v="1"/>
    <x v="5"/>
    <n v="0"/>
    <s v="Рабочий день"/>
    <d v="1900-01-01T00:00:00"/>
    <n v="1"/>
    <s v="Рабочий день"/>
    <x v="1"/>
    <x v="1"/>
    <n v="0.71583300000000005"/>
    <n v="25.644151000000001"/>
    <n v="0.65404200000000001"/>
    <n v="27.166772000000002"/>
    <n v="0.50416700000000003"/>
    <n v="12.604175000000001"/>
    <n v="0.30038300000000001"/>
    <n v="5.0314152500000002"/>
    <n v="1139"/>
    <n v="5640"/>
    <x v="521"/>
    <n v="1.5226210000000009"/>
  </r>
  <r>
    <n v="543"/>
    <d v="2012-06-26T00:00:00"/>
    <x v="2"/>
    <x v="2"/>
    <x v="1"/>
    <x v="5"/>
    <n v="0"/>
    <s v="Рабочий день"/>
    <d v="1900-01-02T00:00:00"/>
    <n v="1"/>
    <s v="Рабочий день"/>
    <x v="1"/>
    <x v="1"/>
    <n v="0.63083299999999998"/>
    <n v="21.649151"/>
    <n v="0.59470400000000001"/>
    <n v="23.250464000000001"/>
    <n v="0.37333300000000003"/>
    <n v="9.3333250000000003"/>
    <n v="0.34764200000000001"/>
    <n v="5.8230035000000004"/>
    <n v="1077"/>
    <n v="6365"/>
    <x v="522"/>
    <n v="1.6013130000000011"/>
  </r>
  <r>
    <n v="544"/>
    <d v="2012-06-27T00:00:00"/>
    <x v="2"/>
    <x v="2"/>
    <x v="1"/>
    <x v="5"/>
    <n v="0"/>
    <s v="Рабочий день"/>
    <d v="1900-01-03T00:00:00"/>
    <n v="1"/>
    <s v="Рабочий день"/>
    <x v="1"/>
    <x v="1"/>
    <n v="0.69750000000000001"/>
    <n v="24.782499999999999"/>
    <n v="0.64079200000000003"/>
    <n v="26.292272000000004"/>
    <n v="0.36"/>
    <n v="9"/>
    <n v="0.27177499999999999"/>
    <n v="4.5522312500000002"/>
    <n v="1077"/>
    <n v="6258"/>
    <x v="523"/>
    <n v="1.5097720000000052"/>
  </r>
  <r>
    <n v="545"/>
    <d v="2012-06-28T00:00:00"/>
    <x v="2"/>
    <x v="2"/>
    <x v="1"/>
    <x v="5"/>
    <n v="0"/>
    <s v="Рабочий день"/>
    <d v="1900-01-04T00:00:00"/>
    <n v="1"/>
    <s v="Рабочий день"/>
    <x v="1"/>
    <x v="1"/>
    <n v="0.74916700000000003"/>
    <n v="27.210849000000003"/>
    <n v="0.675512"/>
    <n v="28.583792000000003"/>
    <n v="0.42249999999999999"/>
    <n v="10.5625"/>
    <n v="0.17165"/>
    <n v="2.8751375000000001"/>
    <n v="921"/>
    <n v="5958"/>
    <x v="524"/>
    <n v="1.3729429999999994"/>
  </r>
  <r>
    <n v="546"/>
    <d v="2012-06-29T00:00:00"/>
    <x v="2"/>
    <x v="2"/>
    <x v="1"/>
    <x v="5"/>
    <n v="0"/>
    <s v="Рабочий день"/>
    <d v="1900-01-05T00:00:00"/>
    <n v="1"/>
    <s v="Рабочий день"/>
    <x v="1"/>
    <x v="1"/>
    <n v="0.83416699999999999"/>
    <n v="31.205849000000001"/>
    <n v="0.78661300000000001"/>
    <n v="35.916457999999999"/>
    <n v="0.48875000000000002"/>
    <n v="12.21875"/>
    <n v="0.16541700000000001"/>
    <n v="2.7707347500000004"/>
    <n v="829"/>
    <n v="4634"/>
    <x v="525"/>
    <n v="4.710608999999998"/>
  </r>
  <r>
    <n v="547"/>
    <d v="2012-06-30T00:00:00"/>
    <x v="2"/>
    <x v="2"/>
    <x v="1"/>
    <x v="5"/>
    <n v="0"/>
    <s v="Рабочий день"/>
    <d v="1900-01-06T00:00:00"/>
    <n v="0"/>
    <s v="Выходной день"/>
    <x v="1"/>
    <x v="1"/>
    <n v="0.76500000000000001"/>
    <n v="27.954999999999998"/>
    <n v="0.68750800000000001"/>
    <n v="29.375528000000003"/>
    <n v="0.60124999999999995"/>
    <n v="15.031249999999998"/>
    <n v="0.16107099999999999"/>
    <n v="2.6979392499999997"/>
    <n v="1455"/>
    <n v="4232"/>
    <x v="526"/>
    <n v="1.4205280000000045"/>
  </r>
  <r>
    <n v="548"/>
    <d v="2012-07-01T00:00:00"/>
    <x v="2"/>
    <x v="2"/>
    <x v="1"/>
    <x v="6"/>
    <n v="0"/>
    <s v="Рабочий день"/>
    <d v="1899-12-31T00:00:00"/>
    <n v="0"/>
    <s v="Выходной день"/>
    <x v="1"/>
    <x v="1"/>
    <n v="0.81583300000000003"/>
    <n v="30.344151000000004"/>
    <n v="0.75062899999999999"/>
    <n v="33.541513999999999"/>
    <n v="0.51875000000000004"/>
    <n v="12.968750000000002"/>
    <n v="0.16852900000000001"/>
    <n v="2.8228607500000003"/>
    <n v="1421"/>
    <n v="4110"/>
    <x v="527"/>
    <n v="3.1973629999999957"/>
  </r>
  <r>
    <n v="549"/>
    <d v="2012-07-02T00:00:00"/>
    <x v="2"/>
    <x v="2"/>
    <x v="1"/>
    <x v="6"/>
    <n v="0"/>
    <s v="Рабочий день"/>
    <d v="1900-01-01T00:00:00"/>
    <n v="1"/>
    <s v="Рабочий день"/>
    <x v="1"/>
    <x v="1"/>
    <n v="0.781667"/>
    <n v="28.738348999999999"/>
    <n v="0.70203800000000005"/>
    <n v="30.334508000000007"/>
    <n v="0.44708300000000001"/>
    <n v="11.177075"/>
    <n v="0.195267"/>
    <n v="3.2707222499999999"/>
    <n v="904"/>
    <n v="5323"/>
    <x v="528"/>
    <n v="1.5961590000000072"/>
  </r>
  <r>
    <n v="550"/>
    <d v="2012-07-03T00:00:00"/>
    <x v="2"/>
    <x v="2"/>
    <x v="1"/>
    <x v="6"/>
    <n v="0"/>
    <s v="Рабочий день"/>
    <d v="1900-01-02T00:00:00"/>
    <n v="1"/>
    <s v="Рабочий день"/>
    <x v="1"/>
    <x v="1"/>
    <n v="0.780833"/>
    <n v="28.699151000000001"/>
    <n v="0.70265"/>
    <n v="30.374899999999997"/>
    <n v="0.49208299999999999"/>
    <n v="12.302075"/>
    <n v="0.12623699999999999"/>
    <n v="2.1144697499999996"/>
    <n v="1052"/>
    <n v="5608"/>
    <x v="529"/>
    <n v="1.6757489999999962"/>
  </r>
  <r>
    <n v="551"/>
    <d v="2012-07-04T00:00:00"/>
    <x v="2"/>
    <x v="2"/>
    <x v="1"/>
    <x v="6"/>
    <n v="1"/>
    <s v="Праздничный день"/>
    <d v="1900-01-03T00:00:00"/>
    <n v="0"/>
    <s v="Выходной день"/>
    <x v="1"/>
    <x v="1"/>
    <n v="0.78916699999999995"/>
    <n v="29.090848999999999"/>
    <n v="0.73233700000000002"/>
    <n v="32.334242000000003"/>
    <n v="0.53874999999999995"/>
    <n v="13.468749999999998"/>
    <n v="0.13494999999999999"/>
    <n v="2.2604124999999997"/>
    <n v="2562"/>
    <n v="4841"/>
    <x v="530"/>
    <n v="3.2433930000000046"/>
  </r>
  <r>
    <n v="552"/>
    <d v="2012-07-05T00:00:00"/>
    <x v="2"/>
    <x v="2"/>
    <x v="1"/>
    <x v="6"/>
    <n v="0"/>
    <s v="Рабочий день"/>
    <d v="1900-01-04T00:00:00"/>
    <n v="1"/>
    <s v="Рабочий день"/>
    <x v="1"/>
    <x v="1"/>
    <n v="0.82750000000000001"/>
    <n v="30.892499999999998"/>
    <n v="0.76136700000000002"/>
    <n v="34.250222000000001"/>
    <n v="0.45791700000000002"/>
    <n v="11.447925"/>
    <n v="0.19402900000000001"/>
    <n v="3.24998575"/>
    <n v="1405"/>
    <n v="4836"/>
    <x v="531"/>
    <n v="3.3577220000000025"/>
  </r>
  <r>
    <n v="553"/>
    <d v="2012-07-06T00:00:00"/>
    <x v="2"/>
    <x v="2"/>
    <x v="1"/>
    <x v="6"/>
    <n v="0"/>
    <s v="Рабочий день"/>
    <d v="1900-01-05T00:00:00"/>
    <n v="1"/>
    <s v="Рабочий день"/>
    <x v="1"/>
    <x v="1"/>
    <n v="0.82833299999999999"/>
    <n v="30.931651000000002"/>
    <n v="0.75253300000000001"/>
    <n v="33.667178"/>
    <n v="0.45083299999999998"/>
    <n v="11.270825"/>
    <n v="0.14614199999999999"/>
    <n v="2.4478784999999998"/>
    <n v="1366"/>
    <n v="4841"/>
    <x v="532"/>
    <n v="2.7355269999999976"/>
  </r>
  <r>
    <n v="554"/>
    <d v="2012-07-07T00:00:00"/>
    <x v="2"/>
    <x v="2"/>
    <x v="1"/>
    <x v="6"/>
    <n v="0"/>
    <s v="Рабочий день"/>
    <d v="1900-01-06T00:00:00"/>
    <n v="0"/>
    <s v="Выходной день"/>
    <x v="1"/>
    <x v="1"/>
    <n v="0.86166699999999996"/>
    <n v="32.498348999999997"/>
    <n v="0.80491299999999999"/>
    <n v="37.124257999999998"/>
    <n v="0.49208299999999999"/>
    <n v="12.302075"/>
    <n v="0.163554"/>
    <n v="2.7395295000000002"/>
    <n v="1448"/>
    <n v="3392"/>
    <x v="533"/>
    <n v="4.625909"/>
  </r>
  <r>
    <n v="555"/>
    <d v="2012-07-08T00:00:00"/>
    <x v="2"/>
    <x v="2"/>
    <x v="1"/>
    <x v="6"/>
    <n v="0"/>
    <s v="Рабочий день"/>
    <d v="1899-12-31T00:00:00"/>
    <n v="0"/>
    <s v="Выходной день"/>
    <x v="1"/>
    <x v="1"/>
    <n v="0.82250000000000001"/>
    <n v="30.657499999999999"/>
    <n v="0.79039599999999999"/>
    <n v="36.166136000000002"/>
    <n v="0.57374999999999998"/>
    <n v="14.34375"/>
    <n v="0.12562899999999999"/>
    <n v="2.1042857499999998"/>
    <n v="1203"/>
    <n v="3469"/>
    <x v="534"/>
    <n v="5.5086360000000028"/>
  </r>
  <r>
    <n v="556"/>
    <d v="2012-07-09T00:00:00"/>
    <x v="2"/>
    <x v="2"/>
    <x v="1"/>
    <x v="6"/>
    <n v="0"/>
    <s v="Рабочий день"/>
    <d v="1900-01-01T00:00:00"/>
    <n v="1"/>
    <s v="Рабочий день"/>
    <x v="0"/>
    <x v="0"/>
    <n v="0.71083300000000005"/>
    <n v="25.409151000000001"/>
    <n v="0.65405400000000002"/>
    <n v="27.167563999999999"/>
    <n v="0.68333299999999997"/>
    <n v="34.166649999999997"/>
    <n v="0.180975"/>
    <n v="6.0626625000000001"/>
    <n v="998"/>
    <n v="5571"/>
    <x v="535"/>
    <n v="1.7584129999999973"/>
  </r>
  <r>
    <n v="557"/>
    <d v="2012-07-10T00:00:00"/>
    <x v="2"/>
    <x v="2"/>
    <x v="1"/>
    <x v="6"/>
    <n v="0"/>
    <s v="Рабочий день"/>
    <d v="1900-01-02T00:00:00"/>
    <n v="1"/>
    <s v="Рабочий день"/>
    <x v="0"/>
    <x v="0"/>
    <n v="0.72083299999999995"/>
    <n v="25.879151"/>
    <n v="0.66479600000000005"/>
    <n v="27.876536000000002"/>
    <n v="0.66749999999999998"/>
    <n v="33.375"/>
    <n v="0.15173700000000001"/>
    <n v="5.0831895000000005"/>
    <n v="954"/>
    <n v="5336"/>
    <x v="536"/>
    <n v="1.9973850000000013"/>
  </r>
  <r>
    <n v="558"/>
    <d v="2012-07-11T00:00:00"/>
    <x v="2"/>
    <x v="2"/>
    <x v="1"/>
    <x v="6"/>
    <n v="0"/>
    <s v="Рабочий день"/>
    <d v="1900-01-03T00:00:00"/>
    <n v="1"/>
    <s v="Рабочий день"/>
    <x v="1"/>
    <x v="1"/>
    <n v="0.71666700000000005"/>
    <n v="25.683349"/>
    <n v="0.65027100000000004"/>
    <n v="26.917886000000003"/>
    <n v="0.63333300000000003"/>
    <n v="15.833325"/>
    <n v="0.15173300000000001"/>
    <n v="2.5415277500000002"/>
    <n v="975"/>
    <n v="6289"/>
    <x v="537"/>
    <n v="1.2345370000000031"/>
  </r>
  <r>
    <n v="559"/>
    <d v="2012-07-12T00:00:00"/>
    <x v="2"/>
    <x v="2"/>
    <x v="1"/>
    <x v="6"/>
    <n v="0"/>
    <s v="Рабочий день"/>
    <d v="1900-01-04T00:00:00"/>
    <n v="1"/>
    <s v="Рабочий день"/>
    <x v="1"/>
    <x v="1"/>
    <n v="0.71583300000000005"/>
    <n v="25.644151000000001"/>
    <n v="0.65468300000000001"/>
    <n v="27.209077999999998"/>
    <n v="0.52958300000000003"/>
    <n v="13.239575"/>
    <n v="0.14677499999999999"/>
    <n v="2.4584812499999997"/>
    <n v="1032"/>
    <n v="6414"/>
    <x v="538"/>
    <n v="1.5649269999999973"/>
  </r>
  <r>
    <n v="560"/>
    <d v="2012-07-13T00:00:00"/>
    <x v="2"/>
    <x v="2"/>
    <x v="1"/>
    <x v="6"/>
    <n v="0"/>
    <s v="Рабочий день"/>
    <d v="1900-01-05T00:00:00"/>
    <n v="1"/>
    <s v="Рабочий день"/>
    <x v="0"/>
    <x v="0"/>
    <n v="0.73166699999999996"/>
    <n v="26.388348999999998"/>
    <n v="0.667933"/>
    <n v="28.083578000000003"/>
    <n v="0.48583300000000001"/>
    <n v="24.291650000000001"/>
    <n v="8.0850000000000005E-2"/>
    <n v="2.708475"/>
    <n v="1511"/>
    <n v="5988"/>
    <x v="539"/>
    <n v="1.6952290000000048"/>
  </r>
  <r>
    <n v="561"/>
    <d v="2012-07-14T00:00:00"/>
    <x v="2"/>
    <x v="2"/>
    <x v="1"/>
    <x v="6"/>
    <n v="0"/>
    <s v="Рабочий день"/>
    <d v="1900-01-06T00:00:00"/>
    <n v="0"/>
    <s v="Выходной день"/>
    <x v="0"/>
    <x v="0"/>
    <n v="0.70333299999999999"/>
    <n v="25.056651000000002"/>
    <n v="0.66604200000000002"/>
    <n v="27.958772000000003"/>
    <n v="0.69916699999999998"/>
    <n v="34.958349999999996"/>
    <n v="0.143679"/>
    <n v="4.8132465"/>
    <n v="2355"/>
    <n v="4614"/>
    <x v="540"/>
    <n v="2.9021210000000011"/>
  </r>
  <r>
    <n v="562"/>
    <d v="2012-07-15T00:00:00"/>
    <x v="2"/>
    <x v="2"/>
    <x v="1"/>
    <x v="6"/>
    <n v="0"/>
    <s v="Рабочий день"/>
    <d v="1899-12-31T00:00:00"/>
    <n v="0"/>
    <s v="Выходной день"/>
    <x v="1"/>
    <x v="1"/>
    <n v="0.74583299999999997"/>
    <n v="27.054150999999997"/>
    <n v="0.70519600000000005"/>
    <n v="30.542936000000005"/>
    <n v="0.71791700000000003"/>
    <n v="17.947925000000001"/>
    <n v="0.16666700000000001"/>
    <n v="2.79167225"/>
    <n v="1920"/>
    <n v="4111"/>
    <x v="541"/>
    <n v="3.4887850000000071"/>
  </r>
  <r>
    <n v="563"/>
    <d v="2012-07-16T00:00:00"/>
    <x v="2"/>
    <x v="2"/>
    <x v="1"/>
    <x v="6"/>
    <n v="0"/>
    <s v="Рабочий день"/>
    <d v="1900-01-01T00:00:00"/>
    <n v="1"/>
    <s v="Рабочий день"/>
    <x v="1"/>
    <x v="1"/>
    <n v="0.76333300000000004"/>
    <n v="27.876651000000003"/>
    <n v="0.72412500000000002"/>
    <n v="31.792250000000003"/>
    <n v="0.64500000000000002"/>
    <n v="16.125"/>
    <n v="0.164187"/>
    <n v="2.7501322500000001"/>
    <n v="1088"/>
    <n v="5742"/>
    <x v="542"/>
    <n v="3.9155990000000003"/>
  </r>
  <r>
    <n v="564"/>
    <d v="2012-07-17T00:00:00"/>
    <x v="2"/>
    <x v="2"/>
    <x v="1"/>
    <x v="6"/>
    <n v="0"/>
    <s v="Рабочий день"/>
    <d v="1900-01-02T00:00:00"/>
    <n v="1"/>
    <s v="Рабочий день"/>
    <x v="1"/>
    <x v="1"/>
    <n v="0.81833299999999998"/>
    <n v="30.461650999999996"/>
    <n v="0.75568299999999999"/>
    <n v="33.875078000000002"/>
    <n v="0.50583299999999998"/>
    <n v="12.645824999999999"/>
    <n v="0.114429"/>
    <n v="1.9166857500000001"/>
    <n v="921"/>
    <n v="5865"/>
    <x v="543"/>
    <n v="3.4134270000000058"/>
  </r>
  <r>
    <n v="565"/>
    <d v="2012-07-18T00:00:00"/>
    <x v="2"/>
    <x v="2"/>
    <x v="1"/>
    <x v="6"/>
    <n v="0"/>
    <s v="Рабочий день"/>
    <d v="1900-01-03T00:00:00"/>
    <n v="1"/>
    <s v="Рабочий день"/>
    <x v="1"/>
    <x v="1"/>
    <n v="0.79333299999999995"/>
    <n v="29.286650999999999"/>
    <n v="0.745583"/>
    <n v="33.208477999999999"/>
    <n v="0.57708300000000001"/>
    <n v="14.427075"/>
    <n v="0.13744200000000001"/>
    <n v="2.3021535000000002"/>
    <n v="799"/>
    <n v="4914"/>
    <x v="544"/>
    <n v="3.9218270000000004"/>
  </r>
  <r>
    <n v="566"/>
    <d v="2012-07-19T00:00:00"/>
    <x v="2"/>
    <x v="2"/>
    <x v="1"/>
    <x v="6"/>
    <n v="0"/>
    <s v="Рабочий день"/>
    <d v="1900-01-04T00:00:00"/>
    <n v="1"/>
    <s v="Рабочий день"/>
    <x v="1"/>
    <x v="1"/>
    <n v="0.77"/>
    <n v="28.189999999999998"/>
    <n v="0.714642"/>
    <n v="31.166372000000003"/>
    <n v="0.60041699999999998"/>
    <n v="15.010425"/>
    <n v="0.16542899999999999"/>
    <n v="2.77093575"/>
    <n v="888"/>
    <n v="5703"/>
    <x v="493"/>
    <n v="2.9763720000000049"/>
  </r>
  <r>
    <n v="567"/>
    <d v="2012-07-20T00:00:00"/>
    <x v="2"/>
    <x v="2"/>
    <x v="1"/>
    <x v="6"/>
    <n v="0"/>
    <s v="Рабочий день"/>
    <d v="1900-01-05T00:00:00"/>
    <n v="1"/>
    <s v="Рабочий день"/>
    <x v="0"/>
    <x v="0"/>
    <n v="0.66583300000000001"/>
    <n v="23.294150999999999"/>
    <n v="0.61302500000000004"/>
    <n v="24.459650000000003"/>
    <n v="0.844167"/>
    <n v="42.208350000000003"/>
    <n v="0.20896700000000001"/>
    <n v="7.0003945000000005"/>
    <n v="747"/>
    <n v="5123"/>
    <x v="545"/>
    <n v="1.1654990000000041"/>
  </r>
  <r>
    <n v="568"/>
    <d v="2012-07-21T00:00:00"/>
    <x v="2"/>
    <x v="2"/>
    <x v="1"/>
    <x v="6"/>
    <n v="0"/>
    <s v="Рабочий день"/>
    <d v="1900-01-06T00:00:00"/>
    <n v="0"/>
    <s v="Выходной день"/>
    <x v="2"/>
    <x v="2"/>
    <n v="0.59583299999999995"/>
    <n v="20.004150999999997"/>
    <n v="0.54991199999999996"/>
    <n v="20.294191999999995"/>
    <n v="0.86541699999999999"/>
    <n v="64.906274999999994"/>
    <n v="0.21329999999999999"/>
    <n v="10.718325"/>
    <n v="1264"/>
    <n v="3195"/>
    <x v="546"/>
    <n v="0.29004099999999866"/>
  </r>
  <r>
    <n v="569"/>
    <d v="2012-07-22T00:00:00"/>
    <x v="2"/>
    <x v="2"/>
    <x v="1"/>
    <x v="6"/>
    <n v="0"/>
    <s v="Рабочий день"/>
    <d v="1899-12-31T00:00:00"/>
    <n v="0"/>
    <s v="Выходной день"/>
    <x v="0"/>
    <x v="0"/>
    <n v="0.66749999999999998"/>
    <n v="23.372499999999999"/>
    <n v="0.62312500000000004"/>
    <n v="25.126250000000006"/>
    <n v="0.76249999999999996"/>
    <n v="38.125"/>
    <n v="9.3920799999999999E-2"/>
    <n v="3.1463467999999999"/>
    <n v="2544"/>
    <n v="4866"/>
    <x v="547"/>
    <n v="1.7537500000000072"/>
  </r>
  <r>
    <n v="570"/>
    <d v="2012-07-23T00:00:00"/>
    <x v="2"/>
    <x v="2"/>
    <x v="1"/>
    <x v="6"/>
    <n v="0"/>
    <s v="Рабочий день"/>
    <d v="1900-01-01T00:00:00"/>
    <n v="1"/>
    <s v="Рабочий день"/>
    <x v="1"/>
    <x v="1"/>
    <n v="0.74166699999999997"/>
    <n v="26.858348999999997"/>
    <n v="0.69001699999999999"/>
    <n v="29.541122000000001"/>
    <n v="0.69416699999999998"/>
    <n v="17.354174999999998"/>
    <n v="0.138683"/>
    <n v="2.3229402499999998"/>
    <n v="1135"/>
    <n v="5831"/>
    <x v="548"/>
    <n v="2.6827730000000045"/>
  </r>
  <r>
    <n v="571"/>
    <d v="2012-07-24T00:00:00"/>
    <x v="2"/>
    <x v="2"/>
    <x v="1"/>
    <x v="6"/>
    <n v="0"/>
    <s v="Рабочий день"/>
    <d v="1900-01-02T00:00:00"/>
    <n v="1"/>
    <s v="Рабочий день"/>
    <x v="1"/>
    <x v="1"/>
    <n v="0.75083299999999997"/>
    <n v="27.289150999999997"/>
    <n v="0.70645000000000002"/>
    <n v="30.625700000000002"/>
    <n v="0.65500000000000003"/>
    <n v="16.375"/>
    <n v="0.211454"/>
    <n v="3.5418544999999999"/>
    <n v="1140"/>
    <n v="6452"/>
    <x v="549"/>
    <n v="3.3365490000000051"/>
  </r>
  <r>
    <n v="572"/>
    <d v="2012-07-25T00:00:00"/>
    <x v="2"/>
    <x v="2"/>
    <x v="1"/>
    <x v="6"/>
    <n v="0"/>
    <s v="Рабочий день"/>
    <d v="1900-01-03T00:00:00"/>
    <n v="1"/>
    <s v="Рабочий день"/>
    <x v="1"/>
    <x v="1"/>
    <n v="0.72416700000000001"/>
    <n v="26.035848999999999"/>
    <n v="0.65405400000000002"/>
    <n v="27.167563999999999"/>
    <n v="0.45"/>
    <n v="11.25"/>
    <n v="0.1648"/>
    <n v="2.7604000000000002"/>
    <n v="1383"/>
    <n v="6790"/>
    <x v="550"/>
    <n v="1.1317149999999998"/>
  </r>
  <r>
    <n v="573"/>
    <d v="2012-07-26T00:00:00"/>
    <x v="2"/>
    <x v="2"/>
    <x v="1"/>
    <x v="6"/>
    <n v="0"/>
    <s v="Рабочий день"/>
    <d v="1900-01-04T00:00:00"/>
    <n v="1"/>
    <s v="Рабочий день"/>
    <x v="1"/>
    <x v="1"/>
    <n v="0.776667"/>
    <n v="28.503349"/>
    <n v="0.739263"/>
    <n v="32.791358000000002"/>
    <n v="0.59666699999999995"/>
    <n v="14.916674999999998"/>
    <n v="0.28481299999999998"/>
    <n v="4.7706177499999995"/>
    <n v="1036"/>
    <n v="5825"/>
    <x v="551"/>
    <n v="4.2880090000000024"/>
  </r>
  <r>
    <n v="574"/>
    <d v="2012-07-27T00:00:00"/>
    <x v="2"/>
    <x v="2"/>
    <x v="1"/>
    <x v="6"/>
    <n v="0"/>
    <s v="Рабочий день"/>
    <d v="1900-01-05T00:00:00"/>
    <n v="1"/>
    <s v="Рабочий день"/>
    <x v="1"/>
    <x v="1"/>
    <n v="0.781667"/>
    <n v="28.738348999999999"/>
    <n v="0.73421700000000001"/>
    <n v="32.458322000000003"/>
    <n v="0.59458299999999997"/>
    <n v="14.864574999999999"/>
    <n v="0.15299199999999999"/>
    <n v="2.5626159999999998"/>
    <n v="1259"/>
    <n v="5645"/>
    <x v="552"/>
    <n v="3.7199730000000031"/>
  </r>
  <r>
    <n v="575"/>
    <d v="2012-07-28T00:00:00"/>
    <x v="2"/>
    <x v="2"/>
    <x v="1"/>
    <x v="6"/>
    <n v="0"/>
    <s v="Рабочий день"/>
    <d v="1900-01-06T00:00:00"/>
    <n v="0"/>
    <s v="Выходной день"/>
    <x v="1"/>
    <x v="1"/>
    <n v="0.75583299999999998"/>
    <n v="27.524150999999996"/>
    <n v="0.697604"/>
    <n v="30.041863999999997"/>
    <n v="0.61333300000000002"/>
    <n v="15.333325"/>
    <n v="0.15734999999999999"/>
    <n v="2.6356124999999997"/>
    <n v="2234"/>
    <n v="4451"/>
    <x v="553"/>
    <n v="2.5177130000000005"/>
  </r>
  <r>
    <n v="576"/>
    <d v="2012-07-29T00:00:00"/>
    <x v="2"/>
    <x v="2"/>
    <x v="1"/>
    <x v="6"/>
    <n v="0"/>
    <s v="Рабочий день"/>
    <d v="1899-12-31T00:00:00"/>
    <n v="0"/>
    <s v="Выходной день"/>
    <x v="1"/>
    <x v="1"/>
    <n v="0.72166699999999995"/>
    <n v="25.918348999999999"/>
    <n v="0.667933"/>
    <n v="28.083578000000003"/>
    <n v="0.62375000000000003"/>
    <n v="15.59375"/>
    <n v="0.17039599999999999"/>
    <n v="2.854133"/>
    <n v="2153"/>
    <n v="4444"/>
    <x v="554"/>
    <n v="2.1652290000000036"/>
  </r>
  <r>
    <n v="577"/>
    <d v="2012-07-30T00:00:00"/>
    <x v="2"/>
    <x v="2"/>
    <x v="1"/>
    <x v="6"/>
    <n v="0"/>
    <s v="Рабочий день"/>
    <d v="1900-01-01T00:00:00"/>
    <n v="1"/>
    <s v="Рабочий день"/>
    <x v="1"/>
    <x v="1"/>
    <n v="0.73083299999999995"/>
    <n v="26.349150999999999"/>
    <n v="0.68498700000000001"/>
    <n v="29.209142"/>
    <n v="0.66874999999999996"/>
    <n v="16.71875"/>
    <n v="0.153617"/>
    <n v="2.57308475"/>
    <n v="1040"/>
    <n v="6065"/>
    <x v="555"/>
    <n v="2.8599910000000008"/>
  </r>
  <r>
    <n v="578"/>
    <d v="2012-07-31T00:00:00"/>
    <x v="2"/>
    <x v="2"/>
    <x v="1"/>
    <x v="6"/>
    <n v="0"/>
    <s v="Рабочий день"/>
    <d v="1900-01-02T00:00:00"/>
    <n v="1"/>
    <s v="Рабочий день"/>
    <x v="1"/>
    <x v="1"/>
    <n v="0.71333299999999999"/>
    <n v="25.526651000000001"/>
    <n v="0.66289600000000004"/>
    <n v="27.751136000000002"/>
    <n v="0.70416699999999999"/>
    <n v="17.604174999999998"/>
    <n v="0.16542499999999999"/>
    <n v="2.77086875"/>
    <n v="968"/>
    <n v="6248"/>
    <x v="556"/>
    <n v="2.2244850000000014"/>
  </r>
  <r>
    <n v="579"/>
    <d v="2012-08-01T00:00:00"/>
    <x v="2"/>
    <x v="2"/>
    <x v="1"/>
    <x v="7"/>
    <n v="0"/>
    <s v="Рабочий день"/>
    <d v="1900-01-03T00:00:00"/>
    <n v="1"/>
    <s v="Рабочий день"/>
    <x v="1"/>
    <x v="1"/>
    <n v="0.71750000000000003"/>
    <n v="25.722500000000004"/>
    <n v="0.66730800000000001"/>
    <n v="28.042327999999998"/>
    <n v="0.67749999999999999"/>
    <n v="16.9375"/>
    <n v="0.141179"/>
    <n v="2.3647482499999999"/>
    <n v="1074"/>
    <n v="6506"/>
    <x v="557"/>
    <n v="2.319827999999994"/>
  </r>
  <r>
    <n v="580"/>
    <d v="2012-08-02T00:00:00"/>
    <x v="2"/>
    <x v="2"/>
    <x v="1"/>
    <x v="7"/>
    <n v="0"/>
    <s v="Рабочий день"/>
    <d v="1900-01-04T00:00:00"/>
    <n v="1"/>
    <s v="Рабочий день"/>
    <x v="1"/>
    <x v="1"/>
    <n v="0.75249999999999995"/>
    <n v="27.3675"/>
    <n v="0.70708800000000005"/>
    <n v="30.667808000000001"/>
    <n v="0.65958300000000003"/>
    <n v="16.489575000000002"/>
    <n v="0.129354"/>
    <n v="2.1666794999999999"/>
    <n v="983"/>
    <n v="6278"/>
    <x v="558"/>
    <n v="3.3003080000000011"/>
  </r>
  <r>
    <n v="581"/>
    <d v="2012-08-03T00:00:00"/>
    <x v="2"/>
    <x v="2"/>
    <x v="1"/>
    <x v="7"/>
    <n v="0"/>
    <s v="Рабочий день"/>
    <d v="1900-01-05T00:00:00"/>
    <n v="1"/>
    <s v="Рабочий день"/>
    <x v="0"/>
    <x v="0"/>
    <n v="0.76583299999999999"/>
    <n v="27.994151000000002"/>
    <n v="0.72286700000000004"/>
    <n v="31.709222000000004"/>
    <n v="0.64249999999999996"/>
    <n v="32.125"/>
    <n v="0.21579200000000001"/>
    <n v="7.2290320000000001"/>
    <n v="1328"/>
    <n v="5847"/>
    <x v="559"/>
    <n v="3.7150710000000018"/>
  </r>
  <r>
    <n v="582"/>
    <d v="2012-08-04T00:00:00"/>
    <x v="2"/>
    <x v="2"/>
    <x v="1"/>
    <x v="7"/>
    <n v="0"/>
    <s v="Рабочий день"/>
    <d v="1900-01-06T00:00:00"/>
    <n v="0"/>
    <s v="Выходной день"/>
    <x v="1"/>
    <x v="1"/>
    <n v="0.79333299999999995"/>
    <n v="29.286650999999999"/>
    <n v="0.75126700000000002"/>
    <n v="33.583621999999998"/>
    <n v="0.61333300000000002"/>
    <n v="15.333325"/>
    <n v="0.25745800000000002"/>
    <n v="4.3124215000000001"/>
    <n v="2345"/>
    <n v="4479"/>
    <x v="560"/>
    <n v="4.2969709999999992"/>
  </r>
  <r>
    <n v="583"/>
    <d v="2012-08-05T00:00:00"/>
    <x v="2"/>
    <x v="2"/>
    <x v="1"/>
    <x v="7"/>
    <n v="0"/>
    <s v="Рабочий день"/>
    <d v="1899-12-31T00:00:00"/>
    <n v="0"/>
    <s v="Выходной день"/>
    <x v="1"/>
    <x v="1"/>
    <n v="0.76916700000000005"/>
    <n v="28.150849000000001"/>
    <n v="0.73107900000000003"/>
    <n v="32.251214000000004"/>
    <n v="0.65249999999999997"/>
    <n v="16.3125"/>
    <n v="0.29042099999999998"/>
    <n v="4.8645517499999995"/>
    <n v="1707"/>
    <n v="3757"/>
    <x v="561"/>
    <n v="4.1003650000000036"/>
  </r>
  <r>
    <n v="584"/>
    <d v="2012-08-06T00:00:00"/>
    <x v="2"/>
    <x v="2"/>
    <x v="1"/>
    <x v="7"/>
    <n v="0"/>
    <s v="Рабочий день"/>
    <d v="1900-01-01T00:00:00"/>
    <n v="1"/>
    <s v="Рабочий день"/>
    <x v="0"/>
    <x v="0"/>
    <n v="0.75249999999999995"/>
    <n v="27.3675"/>
    <n v="0.71024600000000004"/>
    <n v="30.876236000000006"/>
    <n v="0.65416700000000005"/>
    <n v="32.708350000000003"/>
    <n v="0.129354"/>
    <n v="4.3333589999999997"/>
    <n v="1233"/>
    <n v="5780"/>
    <x v="562"/>
    <n v="3.5087360000000061"/>
  </r>
  <r>
    <n v="585"/>
    <d v="2012-08-07T00:00:00"/>
    <x v="2"/>
    <x v="2"/>
    <x v="1"/>
    <x v="7"/>
    <n v="0"/>
    <s v="Рабочий день"/>
    <d v="1900-01-02T00:00:00"/>
    <n v="1"/>
    <s v="Рабочий день"/>
    <x v="0"/>
    <x v="0"/>
    <n v="0.73583299999999996"/>
    <n v="26.584150999999999"/>
    <n v="0.69762100000000005"/>
    <n v="30.042986000000006"/>
    <n v="0.70374999999999999"/>
    <n v="35.1875"/>
    <n v="0.116908"/>
    <n v="3.9164179999999997"/>
    <n v="1278"/>
    <n v="5995"/>
    <x v="563"/>
    <n v="3.4588350000000077"/>
  </r>
  <r>
    <n v="586"/>
    <d v="2012-08-08T00:00:00"/>
    <x v="2"/>
    <x v="2"/>
    <x v="1"/>
    <x v="7"/>
    <n v="0"/>
    <s v="Рабочий день"/>
    <d v="1900-01-03T00:00:00"/>
    <n v="1"/>
    <s v="Рабочий день"/>
    <x v="0"/>
    <x v="0"/>
    <n v="0.75"/>
    <n v="27.25"/>
    <n v="0.70771700000000004"/>
    <n v="30.709322"/>
    <n v="0.67291699999999999"/>
    <n v="33.645849999999996"/>
    <n v="0.11070000000000001"/>
    <n v="3.70845"/>
    <n v="1263"/>
    <n v="6271"/>
    <x v="564"/>
    <n v="3.4593220000000002"/>
  </r>
  <r>
    <n v="587"/>
    <d v="2012-08-09T00:00:00"/>
    <x v="2"/>
    <x v="2"/>
    <x v="1"/>
    <x v="7"/>
    <n v="0"/>
    <s v="Рабочий день"/>
    <d v="1900-01-04T00:00:00"/>
    <n v="1"/>
    <s v="Рабочий день"/>
    <x v="1"/>
    <x v="1"/>
    <n v="0.75583299999999998"/>
    <n v="27.524150999999996"/>
    <n v="0.69950800000000002"/>
    <n v="30.167528000000004"/>
    <n v="0.620417"/>
    <n v="15.510425"/>
    <n v="0.15609999999999999"/>
    <n v="2.6146749999999996"/>
    <n v="1196"/>
    <n v="6090"/>
    <x v="565"/>
    <n v="2.6433770000000081"/>
  </r>
  <r>
    <n v="588"/>
    <d v="2012-08-10T00:00:00"/>
    <x v="2"/>
    <x v="2"/>
    <x v="1"/>
    <x v="7"/>
    <n v="0"/>
    <s v="Рабочий день"/>
    <d v="1900-01-05T00:00:00"/>
    <n v="1"/>
    <s v="Рабочий день"/>
    <x v="0"/>
    <x v="0"/>
    <n v="0.71583300000000005"/>
    <n v="25.644151000000001"/>
    <n v="0.66794200000000004"/>
    <n v="28.084172000000002"/>
    <n v="0.71583300000000005"/>
    <n v="35.791650000000004"/>
    <n v="0.238813"/>
    <n v="8.0002355000000005"/>
    <n v="1065"/>
    <n v="4721"/>
    <x v="566"/>
    <n v="2.4400210000000015"/>
  </r>
  <r>
    <n v="589"/>
    <d v="2012-08-11T00:00:00"/>
    <x v="2"/>
    <x v="2"/>
    <x v="1"/>
    <x v="7"/>
    <n v="0"/>
    <s v="Рабочий день"/>
    <d v="1900-01-06T00:00:00"/>
    <n v="0"/>
    <s v="Выходной день"/>
    <x v="0"/>
    <x v="0"/>
    <n v="0.6925"/>
    <n v="24.547499999999999"/>
    <n v="0.63826700000000003"/>
    <n v="26.125622"/>
    <n v="0.73291700000000004"/>
    <n v="36.645850000000003"/>
    <n v="0.206479"/>
    <n v="6.9170464999999997"/>
    <n v="2247"/>
    <n v="4052"/>
    <x v="567"/>
    <n v="1.5781220000000005"/>
  </r>
  <r>
    <n v="590"/>
    <d v="2012-08-12T00:00:00"/>
    <x v="2"/>
    <x v="2"/>
    <x v="1"/>
    <x v="7"/>
    <n v="0"/>
    <s v="Рабочий день"/>
    <d v="1899-12-31T00:00:00"/>
    <n v="0"/>
    <s v="Выходной день"/>
    <x v="1"/>
    <x v="1"/>
    <n v="0.70083300000000004"/>
    <n v="24.939151000000003"/>
    <n v="0.64457900000000001"/>
    <n v="26.542214000000001"/>
    <n v="0.53041700000000003"/>
    <n v="13.260425000000001"/>
    <n v="0.122512"/>
    <n v="2.052076"/>
    <n v="2182"/>
    <n v="4362"/>
    <x v="568"/>
    <n v="1.6030629999999988"/>
  </r>
  <r>
    <n v="591"/>
    <d v="2012-08-13T00:00:00"/>
    <x v="2"/>
    <x v="2"/>
    <x v="1"/>
    <x v="7"/>
    <n v="0"/>
    <s v="Рабочий день"/>
    <d v="1900-01-01T00:00:00"/>
    <n v="1"/>
    <s v="Рабочий день"/>
    <x v="1"/>
    <x v="1"/>
    <n v="0.72083299999999995"/>
    <n v="25.879151"/>
    <n v="0.66225400000000001"/>
    <n v="27.708764000000002"/>
    <n v="0.54541700000000004"/>
    <n v="13.635425000000001"/>
    <n v="0.136212"/>
    <n v="2.2815509999999999"/>
    <n v="1207"/>
    <n v="5676"/>
    <x v="472"/>
    <n v="1.8296130000000019"/>
  </r>
  <r>
    <n v="592"/>
    <d v="2012-08-14T00:00:00"/>
    <x v="2"/>
    <x v="2"/>
    <x v="1"/>
    <x v="7"/>
    <n v="0"/>
    <s v="Рабочий день"/>
    <d v="1900-01-02T00:00:00"/>
    <n v="1"/>
    <s v="Рабочий день"/>
    <x v="1"/>
    <x v="1"/>
    <n v="0.72666699999999995"/>
    <n v="26.153348999999999"/>
    <n v="0.67677900000000002"/>
    <n v="28.667414000000001"/>
    <n v="0.68666700000000003"/>
    <n v="17.166675000000001"/>
    <n v="0.169158"/>
    <n v="2.8333965000000001"/>
    <n v="1128"/>
    <n v="5656"/>
    <x v="569"/>
    <n v="2.5140650000000022"/>
  </r>
  <r>
    <n v="593"/>
    <d v="2012-08-15T00:00:00"/>
    <x v="2"/>
    <x v="2"/>
    <x v="1"/>
    <x v="7"/>
    <n v="0"/>
    <s v="Рабочий день"/>
    <d v="1900-01-03T00:00:00"/>
    <n v="1"/>
    <s v="Рабочий день"/>
    <x v="1"/>
    <x v="1"/>
    <n v="0.70666700000000005"/>
    <n v="25.213349000000001"/>
    <n v="0.65403699999999998"/>
    <n v="27.166441999999996"/>
    <n v="0.61958299999999999"/>
    <n v="15.489575"/>
    <n v="0.16977100000000001"/>
    <n v="2.8436642500000002"/>
    <n v="1198"/>
    <n v="6149"/>
    <x v="570"/>
    <n v="1.9530929999999955"/>
  </r>
  <r>
    <n v="594"/>
    <d v="2012-08-16T00:00:00"/>
    <x v="2"/>
    <x v="2"/>
    <x v="1"/>
    <x v="7"/>
    <n v="0"/>
    <s v="Рабочий день"/>
    <d v="1900-01-04T00:00:00"/>
    <n v="1"/>
    <s v="Рабочий день"/>
    <x v="1"/>
    <x v="1"/>
    <n v="0.719167"/>
    <n v="25.800848999999999"/>
    <n v="0.65468800000000005"/>
    <n v="27.209408000000003"/>
    <n v="0.51916700000000005"/>
    <n v="12.979175000000001"/>
    <n v="0.14179600000000001"/>
    <n v="2.3750830000000001"/>
    <n v="1338"/>
    <n v="6267"/>
    <x v="571"/>
    <n v="1.4085590000000039"/>
  </r>
  <r>
    <n v="595"/>
    <d v="2012-08-17T00:00:00"/>
    <x v="2"/>
    <x v="2"/>
    <x v="1"/>
    <x v="7"/>
    <n v="0"/>
    <s v="Рабочий день"/>
    <d v="1900-01-05T00:00:00"/>
    <n v="1"/>
    <s v="Рабочий день"/>
    <x v="1"/>
    <x v="1"/>
    <n v="0.723333"/>
    <n v="25.996651"/>
    <n v="0.6610389333333333"/>
    <n v="27.628569599999999"/>
    <n v="0.57083300000000003"/>
    <n v="14.270825"/>
    <n v="0.231354"/>
    <n v="3.8751795000000002"/>
    <n v="1483"/>
    <n v="5665"/>
    <x v="572"/>
    <n v="1.6319185999999988"/>
  </r>
  <r>
    <n v="596"/>
    <d v="2012-08-18T00:00:00"/>
    <x v="2"/>
    <x v="2"/>
    <x v="1"/>
    <x v="7"/>
    <n v="0"/>
    <s v="Рабочий день"/>
    <d v="1900-01-06T00:00:00"/>
    <n v="0"/>
    <s v="Выходной день"/>
    <x v="1"/>
    <x v="1"/>
    <n v="0.67833299999999996"/>
    <n v="23.881650999999998"/>
    <n v="0.61807100000000004"/>
    <n v="24.792686000000003"/>
    <n v="0.60333300000000001"/>
    <n v="15.083325"/>
    <n v="0.177867"/>
    <n v="2.9792722500000002"/>
    <n v="2827"/>
    <n v="5038"/>
    <x v="573"/>
    <n v="0.91103500000000537"/>
  </r>
  <r>
    <n v="597"/>
    <d v="2012-08-19T00:00:00"/>
    <x v="2"/>
    <x v="2"/>
    <x v="1"/>
    <x v="7"/>
    <n v="0"/>
    <s v="Рабочий день"/>
    <d v="1899-12-31T00:00:00"/>
    <n v="0"/>
    <s v="Выходной день"/>
    <x v="0"/>
    <x v="0"/>
    <n v="0.63583299999999998"/>
    <n v="21.884150999999999"/>
    <n v="0.60355400000000003"/>
    <n v="23.834564"/>
    <n v="0.71166700000000005"/>
    <n v="35.583350000000003"/>
    <n v="8.6449999999999999E-2"/>
    <n v="2.8960750000000002"/>
    <n v="1208"/>
    <n v="3341"/>
    <x v="574"/>
    <n v="1.9504130000000011"/>
  </r>
  <r>
    <n v="598"/>
    <d v="2012-08-20T00:00:00"/>
    <x v="2"/>
    <x v="2"/>
    <x v="1"/>
    <x v="7"/>
    <n v="0"/>
    <s v="Рабочий день"/>
    <d v="1900-01-01T00:00:00"/>
    <n v="1"/>
    <s v="Рабочий день"/>
    <x v="0"/>
    <x v="0"/>
    <n v="0.63583299999999998"/>
    <n v="21.884150999999999"/>
    <n v="0.59596700000000002"/>
    <n v="23.333822000000005"/>
    <n v="0.73416700000000001"/>
    <n v="36.708350000000003"/>
    <n v="0.12997900000000001"/>
    <n v="4.3542965000000002"/>
    <n v="1026"/>
    <n v="5504"/>
    <x v="575"/>
    <n v="1.4496710000000057"/>
  </r>
  <r>
    <n v="599"/>
    <d v="2012-08-21T00:00:00"/>
    <x v="2"/>
    <x v="2"/>
    <x v="1"/>
    <x v="7"/>
    <n v="0"/>
    <s v="Рабочий день"/>
    <d v="1900-01-02T00:00:00"/>
    <n v="1"/>
    <s v="Рабочий день"/>
    <x v="1"/>
    <x v="1"/>
    <n v="0.64916700000000005"/>
    <n v="22.510849000000004"/>
    <n v="0.60102500000000003"/>
    <n v="23.667650000000002"/>
    <n v="0.67374999999999996"/>
    <n v="16.84375"/>
    <n v="7.2770799999999997E-2"/>
    <n v="1.2189109"/>
    <n v="1081"/>
    <n v="5925"/>
    <x v="576"/>
    <n v="1.156800999999998"/>
  </r>
  <r>
    <n v="600"/>
    <d v="2012-08-22T00:00:00"/>
    <x v="2"/>
    <x v="2"/>
    <x v="1"/>
    <x v="7"/>
    <n v="0"/>
    <s v="Рабочий день"/>
    <d v="1900-01-03T00:00:00"/>
    <n v="1"/>
    <s v="Рабочий день"/>
    <x v="1"/>
    <x v="1"/>
    <n v="0.66749999999999998"/>
    <n v="23.372499999999999"/>
    <n v="0.62185400000000002"/>
    <n v="25.042363999999999"/>
    <n v="0.67708299999999999"/>
    <n v="16.927074999999999"/>
    <n v="7.0283300000000007E-2"/>
    <n v="1.1772452750000002"/>
    <n v="1094"/>
    <n v="6281"/>
    <x v="577"/>
    <n v="1.6698640000000005"/>
  </r>
  <r>
    <n v="601"/>
    <d v="2012-08-23T00:00:00"/>
    <x v="2"/>
    <x v="2"/>
    <x v="1"/>
    <x v="7"/>
    <n v="0"/>
    <s v="Рабочий день"/>
    <d v="1900-01-04T00:00:00"/>
    <n v="1"/>
    <s v="Рабочий день"/>
    <x v="1"/>
    <x v="1"/>
    <n v="0.69583300000000003"/>
    <n v="24.704151000000003"/>
    <n v="0.63700800000000002"/>
    <n v="26.042528000000004"/>
    <n v="0.63583299999999998"/>
    <n v="15.895825"/>
    <n v="8.4595799999999999E-2"/>
    <n v="1.41697965"/>
    <n v="1363"/>
    <n v="6402"/>
    <x v="578"/>
    <n v="1.3383770000000013"/>
  </r>
  <r>
    <n v="602"/>
    <d v="2012-08-24T00:00:00"/>
    <x v="2"/>
    <x v="2"/>
    <x v="1"/>
    <x v="7"/>
    <n v="0"/>
    <s v="Рабочий день"/>
    <d v="1900-01-05T00:00:00"/>
    <n v="1"/>
    <s v="Рабочий день"/>
    <x v="0"/>
    <x v="0"/>
    <n v="0.70250000000000001"/>
    <n v="25.017499999999998"/>
    <n v="0.64710000000000001"/>
    <n v="26.708600000000004"/>
    <n v="0.61499999999999999"/>
    <n v="30.75"/>
    <n v="7.2145799999999996E-2"/>
    <n v="2.4168843"/>
    <n v="1325"/>
    <n v="6257"/>
    <x v="579"/>
    <n v="1.6911000000000058"/>
  </r>
  <r>
    <n v="603"/>
    <d v="2012-08-25T00:00:00"/>
    <x v="2"/>
    <x v="2"/>
    <x v="1"/>
    <x v="7"/>
    <n v="0"/>
    <s v="Рабочий день"/>
    <d v="1900-01-06T00:00:00"/>
    <n v="0"/>
    <s v="Выходной день"/>
    <x v="0"/>
    <x v="0"/>
    <n v="0.66166700000000001"/>
    <n v="23.098348999999999"/>
    <n v="0.61869600000000002"/>
    <n v="24.833936000000001"/>
    <n v="0.71291700000000002"/>
    <n v="35.645850000000003"/>
    <n v="0.24440799999999999"/>
    <n v="8.1876680000000004"/>
    <n v="1829"/>
    <n v="4224"/>
    <x v="580"/>
    <n v="1.7355870000000024"/>
  </r>
  <r>
    <n v="604"/>
    <d v="2012-08-26T00:00:00"/>
    <x v="2"/>
    <x v="2"/>
    <x v="1"/>
    <x v="7"/>
    <n v="0"/>
    <s v="Рабочий день"/>
    <d v="1899-12-31T00:00:00"/>
    <n v="0"/>
    <s v="Выходной день"/>
    <x v="0"/>
    <x v="0"/>
    <n v="0.65333300000000005"/>
    <n v="22.706651000000001"/>
    <n v="0.59599599999999997"/>
    <n v="23.335735999999997"/>
    <n v="0.84583299999999995"/>
    <n v="42.291649999999997"/>
    <n v="0.22885800000000001"/>
    <n v="7.6667430000000003"/>
    <n v="1483"/>
    <n v="3772"/>
    <x v="581"/>
    <n v="0.62908499999999634"/>
  </r>
  <r>
    <n v="605"/>
    <d v="2012-08-27T00:00:00"/>
    <x v="2"/>
    <x v="2"/>
    <x v="1"/>
    <x v="7"/>
    <n v="0"/>
    <s v="Рабочий день"/>
    <d v="1900-01-01T00:00:00"/>
    <n v="1"/>
    <s v="Рабочий день"/>
    <x v="1"/>
    <x v="1"/>
    <n v="0.70333299999999999"/>
    <n v="25.056651000000002"/>
    <n v="0.65468800000000005"/>
    <n v="27.209408000000003"/>
    <n v="0.73041699999999998"/>
    <n v="18.260424999999998"/>
    <n v="0.12873299999999999"/>
    <n v="2.1562777499999997"/>
    <n v="989"/>
    <n v="5928"/>
    <x v="582"/>
    <n v="2.1527570000000011"/>
  </r>
  <r>
    <n v="606"/>
    <d v="2012-08-28T00:00:00"/>
    <x v="2"/>
    <x v="2"/>
    <x v="1"/>
    <x v="7"/>
    <n v="0"/>
    <s v="Рабочий день"/>
    <d v="1900-01-02T00:00:00"/>
    <n v="1"/>
    <s v="Рабочий день"/>
    <x v="1"/>
    <x v="1"/>
    <n v="0.72833300000000001"/>
    <n v="26.231650999999999"/>
    <n v="0.66605000000000003"/>
    <n v="27.959299999999999"/>
    <n v="0.62"/>
    <n v="15.5"/>
    <n v="0.19092500000000001"/>
    <n v="3.1979937500000002"/>
    <n v="935"/>
    <n v="6105"/>
    <x v="583"/>
    <n v="1.7276489999999995"/>
  </r>
  <r>
    <n v="607"/>
    <d v="2012-08-29T00:00:00"/>
    <x v="2"/>
    <x v="2"/>
    <x v="1"/>
    <x v="7"/>
    <n v="0"/>
    <s v="Рабочий день"/>
    <d v="1900-01-03T00:00:00"/>
    <n v="1"/>
    <s v="Рабочий день"/>
    <x v="1"/>
    <x v="1"/>
    <n v="0.68500000000000005"/>
    <n v="24.195"/>
    <n v="0.63573299999999999"/>
    <n v="25.958377999999996"/>
    <n v="0.55208299999999999"/>
    <n v="13.802075"/>
    <n v="0.112562"/>
    <n v="1.8854134999999999"/>
    <n v="1177"/>
    <n v="6520"/>
    <x v="584"/>
    <n v="1.7633779999999959"/>
  </r>
  <r>
    <n v="608"/>
    <d v="2012-08-30T00:00:00"/>
    <x v="2"/>
    <x v="2"/>
    <x v="1"/>
    <x v="7"/>
    <n v="0"/>
    <s v="Рабочий день"/>
    <d v="1900-01-04T00:00:00"/>
    <n v="1"/>
    <s v="Рабочий день"/>
    <x v="1"/>
    <x v="1"/>
    <n v="0.70666700000000005"/>
    <n v="25.213349000000001"/>
    <n v="0.652779"/>
    <n v="27.083413999999998"/>
    <n v="0.59041699999999997"/>
    <n v="14.760425"/>
    <n v="7.7116699999999996E-2"/>
    <n v="1.291704725"/>
    <n v="1172"/>
    <n v="6541"/>
    <x v="585"/>
    <n v="1.8700649999999968"/>
  </r>
  <r>
    <n v="609"/>
    <d v="2012-08-31T00:00:00"/>
    <x v="2"/>
    <x v="2"/>
    <x v="1"/>
    <x v="7"/>
    <n v="0"/>
    <s v="Рабочий день"/>
    <d v="1900-01-05T00:00:00"/>
    <n v="1"/>
    <s v="Рабочий день"/>
    <x v="1"/>
    <x v="1"/>
    <n v="0.76416700000000004"/>
    <n v="27.915849000000001"/>
    <n v="0.68940000000000001"/>
    <n v="29.500399999999999"/>
    <n v="0.58750000000000002"/>
    <n v="14.6875"/>
    <n v="0.16853299999999999"/>
    <n v="2.8229277499999998"/>
    <n v="1433"/>
    <n v="5917"/>
    <x v="586"/>
    <n v="1.5845509999999976"/>
  </r>
  <r>
    <n v="610"/>
    <d v="2012-09-01T00:00:00"/>
    <x v="2"/>
    <x v="2"/>
    <x v="1"/>
    <x v="8"/>
    <n v="0"/>
    <s v="Рабочий день"/>
    <d v="1900-01-06T00:00:00"/>
    <n v="0"/>
    <s v="Выходной день"/>
    <x v="0"/>
    <x v="0"/>
    <n v="0.75333300000000003"/>
    <n v="27.406651000000004"/>
    <n v="0.702654"/>
    <n v="30.375163999999998"/>
    <n v="0.63833300000000004"/>
    <n v="31.916650000000001"/>
    <n v="0.113187"/>
    <n v="3.7917644999999998"/>
    <n v="2352"/>
    <n v="3788"/>
    <x v="587"/>
    <n v="2.9685129999999944"/>
  </r>
  <r>
    <n v="611"/>
    <d v="2012-09-02T00:00:00"/>
    <x v="2"/>
    <x v="2"/>
    <x v="1"/>
    <x v="8"/>
    <n v="0"/>
    <s v="Рабочий день"/>
    <d v="1899-12-31T00:00:00"/>
    <n v="0"/>
    <s v="Выходной день"/>
    <x v="0"/>
    <x v="0"/>
    <n v="0.69666700000000004"/>
    <n v="24.743349000000002"/>
    <n v="0.64900000000000002"/>
    <n v="26.834000000000003"/>
    <n v="0.81499999999999995"/>
    <n v="40.75"/>
    <n v="6.4070799999999997E-2"/>
    <n v="2.1463717999999998"/>
    <n v="2613"/>
    <n v="3197"/>
    <x v="588"/>
    <n v="2.0906510000000011"/>
  </r>
  <r>
    <n v="612"/>
    <d v="2012-09-03T00:00:00"/>
    <x v="2"/>
    <x v="2"/>
    <x v="1"/>
    <x v="8"/>
    <n v="1"/>
    <s v="Праздничный день"/>
    <d v="1900-01-01T00:00:00"/>
    <n v="0"/>
    <s v="Выходной день"/>
    <x v="1"/>
    <x v="1"/>
    <n v="0.70750000000000002"/>
    <n v="25.252499999999998"/>
    <n v="0.66162900000000002"/>
    <n v="27.667514000000004"/>
    <n v="0.79083300000000001"/>
    <n v="19.770824999999999"/>
    <n v="0.15112100000000001"/>
    <n v="2.53127675"/>
    <n v="1965"/>
    <n v="4069"/>
    <x v="589"/>
    <n v="2.4150140000000064"/>
  </r>
  <r>
    <n v="613"/>
    <d v="2012-09-04T00:00:00"/>
    <x v="2"/>
    <x v="2"/>
    <x v="1"/>
    <x v="8"/>
    <n v="0"/>
    <s v="Рабочий день"/>
    <d v="1900-01-02T00:00:00"/>
    <n v="1"/>
    <s v="Рабочий день"/>
    <x v="1"/>
    <x v="1"/>
    <n v="0.72583299999999995"/>
    <n v="26.114151"/>
    <n v="0.68688800000000005"/>
    <n v="29.334608000000003"/>
    <n v="0.755"/>
    <n v="18.875"/>
    <n v="0.236321"/>
    <n v="3.9583767500000002"/>
    <n v="867"/>
    <n v="5997"/>
    <x v="590"/>
    <n v="3.2204570000000032"/>
  </r>
  <r>
    <n v="614"/>
    <d v="2012-09-05T00:00:00"/>
    <x v="2"/>
    <x v="2"/>
    <x v="1"/>
    <x v="8"/>
    <n v="0"/>
    <s v="Рабочий день"/>
    <d v="1900-01-03T00:00:00"/>
    <n v="1"/>
    <s v="Рабочий день"/>
    <x v="1"/>
    <x v="1"/>
    <n v="0.73666699999999996"/>
    <n v="26.623348999999997"/>
    <n v="0.70898300000000003"/>
    <n v="30.792878000000002"/>
    <n v="0.74124999999999996"/>
    <n v="18.53125"/>
    <n v="0.187808"/>
    <n v="3.1457839999999999"/>
    <n v="832"/>
    <n v="6280"/>
    <x v="591"/>
    <n v="4.1695290000000043"/>
  </r>
  <r>
    <n v="615"/>
    <d v="2012-09-06T00:00:00"/>
    <x v="2"/>
    <x v="2"/>
    <x v="1"/>
    <x v="8"/>
    <n v="0"/>
    <s v="Рабочий день"/>
    <d v="1900-01-04T00:00:00"/>
    <n v="1"/>
    <s v="Рабочий день"/>
    <x v="0"/>
    <x v="0"/>
    <n v="0.69666700000000004"/>
    <n v="24.743349000000002"/>
    <n v="0.65532900000000005"/>
    <n v="27.251714000000007"/>
    <n v="0.81041700000000005"/>
    <n v="40.520850000000003"/>
    <n v="0.14242099999999999"/>
    <n v="4.7711034999999997"/>
    <n v="611"/>
    <n v="5592"/>
    <x v="592"/>
    <n v="2.5083650000000048"/>
  </r>
  <r>
    <n v="616"/>
    <d v="2012-09-07T00:00:00"/>
    <x v="2"/>
    <x v="2"/>
    <x v="1"/>
    <x v="8"/>
    <n v="0"/>
    <s v="Рабочий день"/>
    <d v="1900-01-05T00:00:00"/>
    <n v="1"/>
    <s v="Рабочий день"/>
    <x v="1"/>
    <x v="1"/>
    <n v="0.70333299999999999"/>
    <n v="25.056651000000002"/>
    <n v="0.65720400000000001"/>
    <n v="27.375464000000001"/>
    <n v="0.73624999999999996"/>
    <n v="18.40625"/>
    <n v="0.17164599999999999"/>
    <n v="2.8750705000000001"/>
    <n v="1045"/>
    <n v="6459"/>
    <x v="593"/>
    <n v="2.3188129999999987"/>
  </r>
  <r>
    <n v="617"/>
    <d v="2012-09-08T00:00:00"/>
    <x v="2"/>
    <x v="2"/>
    <x v="1"/>
    <x v="8"/>
    <n v="0"/>
    <s v="Рабочий день"/>
    <d v="1900-01-06T00:00:00"/>
    <n v="0"/>
    <s v="Выходной день"/>
    <x v="0"/>
    <x v="0"/>
    <n v="0.65916699999999995"/>
    <n v="22.980848999999999"/>
    <n v="0.61112100000000003"/>
    <n v="24.333986000000003"/>
    <n v="0.79916699999999996"/>
    <n v="39.958349999999996"/>
    <n v="0.28110400000000002"/>
    <n v="9.4169840000000011"/>
    <n v="1557"/>
    <n v="4419"/>
    <x v="594"/>
    <n v="1.3531370000000038"/>
  </r>
  <r>
    <n v="618"/>
    <d v="2012-09-09T00:00:00"/>
    <x v="2"/>
    <x v="2"/>
    <x v="1"/>
    <x v="8"/>
    <n v="0"/>
    <s v="Рабочий день"/>
    <d v="1899-12-31T00:00:00"/>
    <n v="0"/>
    <s v="Выходной день"/>
    <x v="1"/>
    <x v="1"/>
    <n v="0.61"/>
    <n v="20.669999999999998"/>
    <n v="0.57892500000000002"/>
    <n v="22.209050000000005"/>
    <n v="0.54749999999999999"/>
    <n v="13.6875"/>
    <n v="0.224496"/>
    <n v="3.7603080000000002"/>
    <n v="2570"/>
    <n v="5657"/>
    <x v="595"/>
    <n v="1.5390500000000067"/>
  </r>
  <r>
    <n v="619"/>
    <d v="2012-09-10T00:00:00"/>
    <x v="2"/>
    <x v="2"/>
    <x v="1"/>
    <x v="8"/>
    <n v="0"/>
    <s v="Рабочий день"/>
    <d v="1900-01-01T00:00:00"/>
    <n v="1"/>
    <s v="Рабочий день"/>
    <x v="1"/>
    <x v="1"/>
    <n v="0.58333299999999999"/>
    <n v="19.416650999999998"/>
    <n v="0.56565399999999999"/>
    <n v="21.333163999999996"/>
    <n v="0.50375000000000003"/>
    <n v="12.59375"/>
    <n v="0.25871300000000003"/>
    <n v="4.3334427500000006"/>
    <n v="1118"/>
    <n v="6407"/>
    <x v="596"/>
    <n v="1.9165129999999984"/>
  </r>
  <r>
    <n v="620"/>
    <d v="2012-09-11T00:00:00"/>
    <x v="2"/>
    <x v="2"/>
    <x v="1"/>
    <x v="8"/>
    <n v="0"/>
    <s v="Рабочий день"/>
    <d v="1900-01-02T00:00:00"/>
    <n v="1"/>
    <s v="Рабочий день"/>
    <x v="1"/>
    <x v="1"/>
    <n v="0.57750000000000001"/>
    <n v="19.142500000000002"/>
    <n v="0.55429200000000001"/>
    <n v="20.583272000000001"/>
    <n v="0.52"/>
    <n v="13"/>
    <n v="9.2054200000000003E-2"/>
    <n v="1.5419078500000001"/>
    <n v="1070"/>
    <n v="6697"/>
    <x v="597"/>
    <n v="1.4407719999999991"/>
  </r>
  <r>
    <n v="621"/>
    <d v="2012-09-12T00:00:00"/>
    <x v="2"/>
    <x v="2"/>
    <x v="1"/>
    <x v="8"/>
    <n v="0"/>
    <s v="Рабочий день"/>
    <d v="1900-01-03T00:00:00"/>
    <n v="1"/>
    <s v="Рабочий день"/>
    <x v="1"/>
    <x v="1"/>
    <n v="0.59916700000000001"/>
    <n v="20.160848999999999"/>
    <n v="0.570075"/>
    <n v="21.624949999999998"/>
    <n v="0.57708300000000001"/>
    <n v="14.427075"/>
    <n v="0.13184599999999999"/>
    <n v="2.2084204999999999"/>
    <n v="1050"/>
    <n v="6820"/>
    <x v="598"/>
    <n v="1.4641009999999994"/>
  </r>
  <r>
    <n v="622"/>
    <d v="2012-09-13T00:00:00"/>
    <x v="2"/>
    <x v="2"/>
    <x v="1"/>
    <x v="8"/>
    <n v="0"/>
    <s v="Рабочий день"/>
    <d v="1900-01-04T00:00:00"/>
    <n v="1"/>
    <s v="Рабочий день"/>
    <x v="1"/>
    <x v="1"/>
    <n v="0.61250000000000004"/>
    <n v="20.787500000000001"/>
    <n v="0.57955800000000002"/>
    <n v="22.250827999999998"/>
    <n v="0.63708299999999995"/>
    <n v="15.927074999999999"/>
    <n v="8.2720799999999997E-2"/>
    <n v="1.3855734"/>
    <n v="1054"/>
    <n v="6750"/>
    <x v="599"/>
    <n v="1.4633279999999971"/>
  </r>
  <r>
    <n v="623"/>
    <d v="2012-09-14T00:00:00"/>
    <x v="2"/>
    <x v="2"/>
    <x v="1"/>
    <x v="8"/>
    <n v="0"/>
    <s v="Рабочий день"/>
    <d v="1900-01-05T00:00:00"/>
    <n v="1"/>
    <s v="Рабочий день"/>
    <x v="1"/>
    <x v="1"/>
    <n v="0.63333300000000003"/>
    <n v="21.766651000000003"/>
    <n v="0.59408300000000003"/>
    <n v="23.209478000000004"/>
    <n v="0.67249999999999999"/>
    <n v="16.8125"/>
    <n v="0.103863"/>
    <n v="1.7397052499999999"/>
    <n v="1379"/>
    <n v="6630"/>
    <x v="600"/>
    <n v="1.4428270000000012"/>
  </r>
  <r>
    <n v="624"/>
    <d v="2012-09-15T00:00:00"/>
    <x v="2"/>
    <x v="2"/>
    <x v="1"/>
    <x v="8"/>
    <n v="0"/>
    <s v="Рабочий день"/>
    <d v="1900-01-06T00:00:00"/>
    <n v="0"/>
    <s v="Выходной день"/>
    <x v="1"/>
    <x v="1"/>
    <n v="0.60833300000000001"/>
    <n v="20.591650999999999"/>
    <n v="0.58586700000000003"/>
    <n v="22.667222000000002"/>
    <n v="0.50166699999999997"/>
    <n v="12.541675"/>
    <n v="0.24752099999999999"/>
    <n v="4.14597675"/>
    <n v="3160"/>
    <n v="5554"/>
    <x v="601"/>
    <n v="2.0755710000000036"/>
  </r>
  <r>
    <n v="625"/>
    <d v="2012-09-16T00:00:00"/>
    <x v="2"/>
    <x v="2"/>
    <x v="1"/>
    <x v="8"/>
    <n v="0"/>
    <s v="Рабочий день"/>
    <d v="1899-12-31T00:00:00"/>
    <n v="0"/>
    <s v="Выходной день"/>
    <x v="1"/>
    <x v="1"/>
    <n v="0.57999999999999996"/>
    <n v="19.259999999999998"/>
    <n v="0.56312499999999999"/>
    <n v="21.166249999999998"/>
    <n v="0.56999999999999995"/>
    <n v="14.249999999999998"/>
    <n v="9.0183299999999994E-2"/>
    <n v="1.5105702749999999"/>
    <n v="2166"/>
    <n v="5167"/>
    <x v="602"/>
    <n v="1.90625"/>
  </r>
  <r>
    <n v="626"/>
    <d v="2012-09-17T00:00:00"/>
    <x v="2"/>
    <x v="2"/>
    <x v="1"/>
    <x v="8"/>
    <n v="0"/>
    <s v="Рабочий день"/>
    <d v="1900-01-01T00:00:00"/>
    <n v="1"/>
    <s v="Рабочий день"/>
    <x v="0"/>
    <x v="0"/>
    <n v="0.58083300000000004"/>
    <n v="19.299151000000002"/>
    <n v="0.55305000000000004"/>
    <n v="20.501300000000001"/>
    <n v="0.73458299999999999"/>
    <n v="36.729149999999997"/>
    <n v="0.15174199999999999"/>
    <n v="5.0833569999999995"/>
    <n v="1022"/>
    <n v="5847"/>
    <x v="603"/>
    <n v="1.2021489999999986"/>
  </r>
  <r>
    <n v="627"/>
    <d v="2012-09-18T00:00:00"/>
    <x v="2"/>
    <x v="2"/>
    <x v="1"/>
    <x v="8"/>
    <n v="0"/>
    <s v="Рабочий день"/>
    <d v="1900-01-02T00:00:00"/>
    <n v="1"/>
    <s v="Рабочий день"/>
    <x v="0"/>
    <x v="0"/>
    <n v="0.62333300000000003"/>
    <n v="21.296651000000001"/>
    <n v="0.56506699999999999"/>
    <n v="21.294421999999997"/>
    <n v="0.87250000000000005"/>
    <n v="43.625"/>
    <n v="0.35758699999999999"/>
    <n v="11.9791645"/>
    <n v="371"/>
    <n v="3702"/>
    <x v="112"/>
    <n v="-2.2290000000033672E-3"/>
  </r>
  <r>
    <n v="628"/>
    <d v="2012-09-19T00:00:00"/>
    <x v="2"/>
    <x v="2"/>
    <x v="1"/>
    <x v="8"/>
    <n v="0"/>
    <s v="Рабочий день"/>
    <d v="1900-01-03T00:00:00"/>
    <n v="1"/>
    <s v="Рабочий день"/>
    <x v="1"/>
    <x v="1"/>
    <n v="0.55249999999999999"/>
    <n v="17.967500000000001"/>
    <n v="0.540404"/>
    <n v="19.666663999999997"/>
    <n v="0.53666700000000001"/>
    <n v="13.416675"/>
    <n v="0.21517500000000001"/>
    <n v="3.6041812499999999"/>
    <n v="788"/>
    <n v="6803"/>
    <x v="604"/>
    <n v="1.6991639999999961"/>
  </r>
  <r>
    <n v="629"/>
    <d v="2012-09-20T00:00:00"/>
    <x v="2"/>
    <x v="2"/>
    <x v="1"/>
    <x v="8"/>
    <n v="0"/>
    <s v="Рабочий день"/>
    <d v="1900-01-04T00:00:00"/>
    <n v="1"/>
    <s v="Рабочий день"/>
    <x v="1"/>
    <x v="1"/>
    <n v="0.54666700000000001"/>
    <n v="17.693349000000001"/>
    <n v="0.532192"/>
    <n v="19.124671999999997"/>
    <n v="0.61833300000000002"/>
    <n v="15.458325"/>
    <n v="0.11816699999999999"/>
    <n v="1.9792972499999999"/>
    <n v="939"/>
    <n v="6781"/>
    <x v="605"/>
    <n v="1.4313229999999955"/>
  </r>
  <r>
    <n v="630"/>
    <d v="2012-09-21T00:00:00"/>
    <x v="2"/>
    <x v="2"/>
    <x v="1"/>
    <x v="8"/>
    <n v="0"/>
    <s v="Рабочий день"/>
    <d v="1900-01-05T00:00:00"/>
    <n v="1"/>
    <s v="Рабочий день"/>
    <x v="1"/>
    <x v="1"/>
    <n v="0.59916700000000001"/>
    <n v="20.160848999999999"/>
    <n v="0.57197100000000001"/>
    <n v="21.750086000000003"/>
    <n v="0.66874999999999996"/>
    <n v="16.71875"/>
    <n v="0.154229"/>
    <n v="2.5833357500000003"/>
    <n v="1250"/>
    <n v="6917"/>
    <x v="606"/>
    <n v="1.5892370000000042"/>
  </r>
  <r>
    <n v="631"/>
    <d v="2012-09-22T00:00:00"/>
    <x v="2"/>
    <x v="2"/>
    <x v="1"/>
    <x v="8"/>
    <n v="0"/>
    <s v="Рабочий день"/>
    <d v="1900-01-06T00:00:00"/>
    <n v="0"/>
    <s v="Выходной день"/>
    <x v="1"/>
    <x v="1"/>
    <n v="0.65"/>
    <n v="22.55"/>
    <n v="0.61048800000000003"/>
    <n v="24.292208000000002"/>
    <n v="0.64666699999999999"/>
    <n v="16.166675000000001"/>
    <n v="0.28358299999999997"/>
    <n v="4.7500152499999997"/>
    <n v="2512"/>
    <n v="5883"/>
    <x v="607"/>
    <n v="1.7422080000000015"/>
  </r>
  <r>
    <n v="632"/>
    <d v="2012-09-23T00:00:00"/>
    <x v="3"/>
    <x v="3"/>
    <x v="1"/>
    <x v="8"/>
    <n v="0"/>
    <s v="Рабочий день"/>
    <d v="1899-12-31T00:00:00"/>
    <n v="0"/>
    <s v="Выходной день"/>
    <x v="1"/>
    <x v="1"/>
    <n v="0.52916700000000005"/>
    <n v="16.870849000000003"/>
    <n v="0.51893299999999998"/>
    <n v="18.249578"/>
    <n v="0.46708300000000003"/>
    <n v="11.677075"/>
    <n v="0.22325800000000001"/>
    <n v="3.7395715000000003"/>
    <n v="2454"/>
    <n v="5453"/>
    <x v="608"/>
    <n v="1.3787289999999963"/>
  </r>
  <r>
    <n v="633"/>
    <d v="2012-09-24T00:00:00"/>
    <x v="3"/>
    <x v="3"/>
    <x v="1"/>
    <x v="8"/>
    <n v="0"/>
    <s v="Рабочий день"/>
    <d v="1900-01-01T00:00:00"/>
    <n v="1"/>
    <s v="Рабочий день"/>
    <x v="1"/>
    <x v="1"/>
    <n v="0.51416700000000004"/>
    <n v="16.165849000000001"/>
    <n v="0.50251299999999999"/>
    <n v="17.165858"/>
    <n v="0.49291699999999999"/>
    <n v="12.322925"/>
    <n v="0.142404"/>
    <n v="2.3852670000000002"/>
    <n v="1001"/>
    <n v="6435"/>
    <x v="609"/>
    <n v="1.0000089999999986"/>
  </r>
  <r>
    <n v="634"/>
    <d v="2012-09-25T00:00:00"/>
    <x v="3"/>
    <x v="3"/>
    <x v="1"/>
    <x v="8"/>
    <n v="0"/>
    <s v="Рабочий день"/>
    <d v="1900-01-02T00:00:00"/>
    <n v="1"/>
    <s v="Рабочий день"/>
    <x v="1"/>
    <x v="1"/>
    <n v="0.55000000000000004"/>
    <n v="17.850000000000001"/>
    <n v="0.54417899999999997"/>
    <n v="19.915813999999997"/>
    <n v="0.56999999999999995"/>
    <n v="14.249999999999998"/>
    <n v="0.236321"/>
    <n v="3.9583767500000002"/>
    <n v="845"/>
    <n v="6693"/>
    <x v="610"/>
    <n v="2.065813999999996"/>
  </r>
  <r>
    <n v="635"/>
    <d v="2012-09-26T00:00:00"/>
    <x v="3"/>
    <x v="3"/>
    <x v="1"/>
    <x v="8"/>
    <n v="0"/>
    <s v="Рабочий день"/>
    <d v="1900-01-03T00:00:00"/>
    <n v="1"/>
    <s v="Рабочий день"/>
    <x v="1"/>
    <x v="1"/>
    <n v="0.63500000000000001"/>
    <n v="21.844999999999999"/>
    <n v="0.59661299999999995"/>
    <n v="23.376458"/>
    <n v="0.63083299999999998"/>
    <n v="15.770824999999999"/>
    <n v="0.24440000000000001"/>
    <n v="4.0937000000000001"/>
    <n v="787"/>
    <n v="6946"/>
    <x v="611"/>
    <n v="1.5314580000000007"/>
  </r>
  <r>
    <n v="636"/>
    <d v="2012-09-27T00:00:00"/>
    <x v="3"/>
    <x v="3"/>
    <x v="1"/>
    <x v="8"/>
    <n v="0"/>
    <s v="Рабочий день"/>
    <d v="1900-01-04T00:00:00"/>
    <n v="1"/>
    <s v="Рабочий день"/>
    <x v="0"/>
    <x v="0"/>
    <n v="0.65"/>
    <n v="22.55"/>
    <n v="0.60797500000000004"/>
    <n v="24.126350000000002"/>
    <n v="0.69083300000000003"/>
    <n v="34.541650000000004"/>
    <n v="0.13434199999999999"/>
    <n v="4.5004569999999999"/>
    <n v="751"/>
    <n v="6642"/>
    <x v="612"/>
    <n v="1.5763500000000015"/>
  </r>
  <r>
    <n v="637"/>
    <d v="2012-09-28T00:00:00"/>
    <x v="3"/>
    <x v="3"/>
    <x v="1"/>
    <x v="8"/>
    <n v="0"/>
    <s v="Рабочий день"/>
    <d v="1900-01-05T00:00:00"/>
    <n v="1"/>
    <s v="Рабочий день"/>
    <x v="0"/>
    <x v="0"/>
    <n v="0.61916700000000002"/>
    <n v="21.100849"/>
    <n v="0.58586300000000002"/>
    <n v="22.666958000000001"/>
    <n v="0.69"/>
    <n v="34.5"/>
    <n v="0.16417899999999999"/>
    <n v="5.4999965"/>
    <n v="1045"/>
    <n v="6370"/>
    <x v="613"/>
    <n v="1.5661090000000009"/>
  </r>
  <r>
    <n v="638"/>
    <d v="2012-09-29T00:00:00"/>
    <x v="3"/>
    <x v="3"/>
    <x v="1"/>
    <x v="8"/>
    <n v="0"/>
    <s v="Рабочий день"/>
    <d v="1900-01-06T00:00:00"/>
    <n v="0"/>
    <s v="Выходной день"/>
    <x v="1"/>
    <x v="1"/>
    <n v="0.54249999999999998"/>
    <n v="17.497499999999999"/>
    <n v="0.53029599999999999"/>
    <n v="18.999535999999999"/>
    <n v="0.54291699999999998"/>
    <n v="13.572925"/>
    <n v="0.227604"/>
    <n v="3.8123670000000001"/>
    <n v="2589"/>
    <n v="5966"/>
    <x v="614"/>
    <n v="1.5020360000000004"/>
  </r>
  <r>
    <n v="639"/>
    <d v="2012-09-30T00:00:00"/>
    <x v="3"/>
    <x v="3"/>
    <x v="1"/>
    <x v="8"/>
    <n v="0"/>
    <s v="Рабочий день"/>
    <d v="1899-12-31T00:00:00"/>
    <n v="0"/>
    <s v="Выходной день"/>
    <x v="1"/>
    <x v="1"/>
    <n v="0.526667"/>
    <n v="16.753349"/>
    <n v="0.51766299999999998"/>
    <n v="18.165757999999997"/>
    <n v="0.58333299999999999"/>
    <n v="14.583325"/>
    <n v="0.13495799999999999"/>
    <n v="2.2605464999999998"/>
    <n v="2015"/>
    <n v="4874"/>
    <x v="615"/>
    <n v="1.4124089999999967"/>
  </r>
  <r>
    <n v="640"/>
    <d v="2012-10-01T00:00:00"/>
    <x v="3"/>
    <x v="3"/>
    <x v="1"/>
    <x v="9"/>
    <n v="0"/>
    <s v="Рабочий день"/>
    <d v="1900-01-01T00:00:00"/>
    <n v="1"/>
    <s v="Рабочий день"/>
    <x v="0"/>
    <x v="0"/>
    <n v="0.52083299999999999"/>
    <n v="16.479150999999998"/>
    <n v="0.51200000000000001"/>
    <n v="17.792000000000002"/>
    <n v="0.64916700000000005"/>
    <n v="32.458350000000003"/>
    <n v="9.0804200000000002E-2"/>
    <n v="3.0419407000000001"/>
    <n v="763"/>
    <n v="6015"/>
    <x v="616"/>
    <n v="1.3128490000000035"/>
  </r>
  <r>
    <n v="641"/>
    <d v="2012-10-02T00:00:00"/>
    <x v="3"/>
    <x v="3"/>
    <x v="1"/>
    <x v="9"/>
    <n v="0"/>
    <s v="Рабочий день"/>
    <d v="1900-01-02T00:00:00"/>
    <n v="1"/>
    <s v="Рабочий день"/>
    <x v="2"/>
    <x v="2"/>
    <n v="0.59083300000000005"/>
    <n v="19.769151000000001"/>
    <n v="0.54233299999999995"/>
    <n v="19.793977999999996"/>
    <n v="0.87166699999999997"/>
    <n v="65.375024999999994"/>
    <n v="0.104475"/>
    <n v="5.2498687500000001"/>
    <n v="315"/>
    <n v="4324"/>
    <x v="617"/>
    <n v="2.4826999999994825E-2"/>
  </r>
  <r>
    <n v="642"/>
    <d v="2012-10-03T00:00:00"/>
    <x v="3"/>
    <x v="3"/>
    <x v="1"/>
    <x v="9"/>
    <n v="0"/>
    <s v="Рабочий день"/>
    <d v="1900-01-03T00:00:00"/>
    <n v="1"/>
    <s v="Рабочий день"/>
    <x v="0"/>
    <x v="0"/>
    <n v="0.65749999999999997"/>
    <n v="22.9025"/>
    <n v="0.59913300000000003"/>
    <n v="23.542777999999998"/>
    <n v="0.79374999999999996"/>
    <n v="39.6875"/>
    <n v="6.6545800000000002E-2"/>
    <n v="2.2292843000000002"/>
    <n v="728"/>
    <n v="6844"/>
    <x v="618"/>
    <n v="0.64027799999999857"/>
  </r>
  <r>
    <n v="643"/>
    <d v="2012-10-04T00:00:00"/>
    <x v="3"/>
    <x v="3"/>
    <x v="1"/>
    <x v="9"/>
    <n v="0"/>
    <s v="Рабочий день"/>
    <d v="1900-01-04T00:00:00"/>
    <n v="1"/>
    <s v="Рабочий день"/>
    <x v="0"/>
    <x v="0"/>
    <n v="0.65749999999999997"/>
    <n v="22.9025"/>
    <n v="0.60797500000000004"/>
    <n v="24.126350000000002"/>
    <n v="0.72291700000000003"/>
    <n v="36.145850000000003"/>
    <n v="0.117546"/>
    <n v="3.9377909999999998"/>
    <n v="891"/>
    <n v="6437"/>
    <x v="619"/>
    <n v="1.2238500000000023"/>
  </r>
  <r>
    <n v="644"/>
    <d v="2012-10-05T00:00:00"/>
    <x v="3"/>
    <x v="3"/>
    <x v="1"/>
    <x v="9"/>
    <n v="0"/>
    <s v="Рабочий день"/>
    <d v="1900-01-05T00:00:00"/>
    <n v="1"/>
    <s v="Рабочий день"/>
    <x v="1"/>
    <x v="1"/>
    <n v="0.61499999999999999"/>
    <n v="20.905000000000001"/>
    <n v="0.58018700000000001"/>
    <n v="22.292341999999998"/>
    <n v="0.62749999999999995"/>
    <n v="15.687499999999998"/>
    <n v="0.10635"/>
    <n v="1.7813625"/>
    <n v="1516"/>
    <n v="6640"/>
    <x v="620"/>
    <n v="1.3873419999999967"/>
  </r>
  <r>
    <n v="645"/>
    <d v="2012-10-06T00:00:00"/>
    <x v="3"/>
    <x v="3"/>
    <x v="1"/>
    <x v="9"/>
    <n v="0"/>
    <s v="Рабочий день"/>
    <d v="1900-01-06T00:00:00"/>
    <n v="0"/>
    <s v="Выходной день"/>
    <x v="1"/>
    <x v="1"/>
    <n v="0.55416699999999997"/>
    <n v="18.045848999999997"/>
    <n v="0.53852100000000003"/>
    <n v="19.542386"/>
    <n v="0.66416699999999995"/>
    <n v="16.604174999999998"/>
    <n v="0.26802500000000001"/>
    <n v="4.4894187500000005"/>
    <n v="3031"/>
    <n v="4934"/>
    <x v="621"/>
    <n v="1.4965370000000036"/>
  </r>
  <r>
    <n v="646"/>
    <d v="2012-10-07T00:00:00"/>
    <x v="3"/>
    <x v="3"/>
    <x v="1"/>
    <x v="9"/>
    <n v="0"/>
    <s v="Рабочий день"/>
    <d v="1899-12-31T00:00:00"/>
    <n v="0"/>
    <s v="Выходной день"/>
    <x v="0"/>
    <x v="0"/>
    <n v="0.41583300000000001"/>
    <n v="11.544150999999999"/>
    <n v="0.41981299999999999"/>
    <n v="11.707657999999999"/>
    <n v="0.70833299999999999"/>
    <n v="35.416649999999997"/>
    <n v="0.14116200000000001"/>
    <n v="4.7289270000000005"/>
    <n v="781"/>
    <n v="2729"/>
    <x v="622"/>
    <n v="0.16350699999999918"/>
  </r>
  <r>
    <n v="647"/>
    <d v="2012-10-08T00:00:00"/>
    <x v="3"/>
    <x v="3"/>
    <x v="1"/>
    <x v="9"/>
    <n v="1"/>
    <s v="Праздничный день"/>
    <d v="1900-01-01T00:00:00"/>
    <n v="0"/>
    <s v="Выходной день"/>
    <x v="0"/>
    <x v="0"/>
    <n v="0.38333299999999998"/>
    <n v="10.016651"/>
    <n v="0.38760800000000001"/>
    <n v="9.5821280000000009"/>
    <n v="0.70958299999999996"/>
    <n v="35.479149999999997"/>
    <n v="0.18967899999999999"/>
    <n v="6.3542464999999995"/>
    <n v="874"/>
    <n v="4604"/>
    <x v="623"/>
    <n v="-0.43452299999999866"/>
  </r>
  <r>
    <n v="648"/>
    <d v="2012-10-09T00:00:00"/>
    <x v="3"/>
    <x v="3"/>
    <x v="1"/>
    <x v="9"/>
    <n v="0"/>
    <s v="Рабочий день"/>
    <d v="1900-01-02T00:00:00"/>
    <n v="1"/>
    <s v="Рабочий день"/>
    <x v="0"/>
    <x v="0"/>
    <n v="0.44666699999999998"/>
    <n v="12.993348999999998"/>
    <n v="0.438112"/>
    <n v="12.915392000000001"/>
    <n v="0.76166699999999998"/>
    <n v="38.083349999999996"/>
    <n v="0.1903"/>
    <n v="6.3750499999999999"/>
    <n v="601"/>
    <n v="5791"/>
    <x v="624"/>
    <n v="-7.7956999999997834E-2"/>
  </r>
  <r>
    <n v="649"/>
    <d v="2012-10-10T00:00:00"/>
    <x v="3"/>
    <x v="3"/>
    <x v="1"/>
    <x v="9"/>
    <n v="0"/>
    <s v="Рабочий день"/>
    <d v="1900-01-03T00:00:00"/>
    <n v="1"/>
    <s v="Рабочий день"/>
    <x v="1"/>
    <x v="1"/>
    <n v="0.51416700000000004"/>
    <n v="16.165849000000001"/>
    <n v="0.50314199999999998"/>
    <n v="17.207371999999999"/>
    <n v="0.63083299999999998"/>
    <n v="15.770824999999999"/>
    <n v="0.18782099999999999"/>
    <n v="3.1460017499999999"/>
    <n v="780"/>
    <n v="6911"/>
    <x v="625"/>
    <n v="1.041522999999998"/>
  </r>
  <r>
    <n v="650"/>
    <d v="2012-10-11T00:00:00"/>
    <x v="3"/>
    <x v="3"/>
    <x v="1"/>
    <x v="9"/>
    <n v="0"/>
    <s v="Рабочий день"/>
    <d v="1900-01-04T00:00:00"/>
    <n v="1"/>
    <s v="Рабочий день"/>
    <x v="1"/>
    <x v="1"/>
    <n v="0.435"/>
    <n v="12.445"/>
    <n v="0.43116700000000002"/>
    <n v="12.457022000000002"/>
    <n v="0.46333299999999999"/>
    <n v="11.583325"/>
    <n v="0.18159600000000001"/>
    <n v="3.0417330000000002"/>
    <n v="834"/>
    <n v="6736"/>
    <x v="626"/>
    <n v="1.2022000000001754E-2"/>
  </r>
  <r>
    <n v="651"/>
    <d v="2012-10-12T00:00:00"/>
    <x v="3"/>
    <x v="3"/>
    <x v="1"/>
    <x v="9"/>
    <n v="0"/>
    <s v="Рабочий день"/>
    <d v="1900-01-05T00:00:00"/>
    <n v="1"/>
    <s v="Рабочий день"/>
    <x v="1"/>
    <x v="1"/>
    <n v="0.4375"/>
    <n v="12.5625"/>
    <n v="0.43307099999999998"/>
    <n v="12.582685999999999"/>
    <n v="0.53916699999999995"/>
    <n v="13.479174999999998"/>
    <n v="0.235092"/>
    <n v="3.9377909999999998"/>
    <n v="1060"/>
    <n v="6222"/>
    <x v="627"/>
    <n v="2.0185999999998927E-2"/>
  </r>
  <r>
    <n v="652"/>
    <d v="2012-10-13T00:00:00"/>
    <x v="3"/>
    <x v="3"/>
    <x v="1"/>
    <x v="9"/>
    <n v="0"/>
    <s v="Рабочий день"/>
    <d v="1900-01-06T00:00:00"/>
    <n v="0"/>
    <s v="Выходной день"/>
    <x v="1"/>
    <x v="1"/>
    <n v="0.39333299999999999"/>
    <n v="10.486650999999998"/>
    <n v="0.39139600000000002"/>
    <n v="9.832136000000002"/>
    <n v="0.49458299999999999"/>
    <n v="12.364575"/>
    <n v="0.14614199999999999"/>
    <n v="2.4478784999999998"/>
    <n v="2252"/>
    <n v="4857"/>
    <x v="628"/>
    <n v="-0.65451499999999641"/>
  </r>
  <r>
    <n v="653"/>
    <d v="2012-10-14T00:00:00"/>
    <x v="3"/>
    <x v="3"/>
    <x v="1"/>
    <x v="9"/>
    <n v="0"/>
    <s v="Рабочий день"/>
    <d v="1899-12-31T00:00:00"/>
    <n v="0"/>
    <s v="Выходной день"/>
    <x v="1"/>
    <x v="1"/>
    <n v="0.52166699999999999"/>
    <n v="16.518349000000001"/>
    <n v="0.50820399999999999"/>
    <n v="17.541463999999998"/>
    <n v="0.64041700000000001"/>
    <n v="16.010425000000001"/>
    <n v="0.27861200000000003"/>
    <n v="4.6667510000000005"/>
    <n v="2080"/>
    <n v="4559"/>
    <x v="629"/>
    <n v="1.0231149999999971"/>
  </r>
  <r>
    <n v="654"/>
    <d v="2012-10-15T00:00:00"/>
    <x v="3"/>
    <x v="3"/>
    <x v="1"/>
    <x v="9"/>
    <n v="0"/>
    <s v="Рабочий день"/>
    <d v="1900-01-01T00:00:00"/>
    <n v="1"/>
    <s v="Рабочий день"/>
    <x v="0"/>
    <x v="0"/>
    <n v="0.56166700000000003"/>
    <n v="18.398349"/>
    <n v="0.53915000000000002"/>
    <n v="19.5839"/>
    <n v="0.70750000000000002"/>
    <n v="35.375"/>
    <n v="0.29603699999999999"/>
    <n v="9.9172394999999991"/>
    <n v="760"/>
    <n v="5115"/>
    <x v="630"/>
    <n v="1.1855510000000002"/>
  </r>
  <r>
    <n v="655"/>
    <d v="2012-10-16T00:00:00"/>
    <x v="3"/>
    <x v="3"/>
    <x v="1"/>
    <x v="9"/>
    <n v="0"/>
    <s v="Рабочий день"/>
    <d v="1900-01-02T00:00:00"/>
    <n v="1"/>
    <s v="Рабочий день"/>
    <x v="1"/>
    <x v="1"/>
    <n v="0.468333"/>
    <n v="14.011651000000001"/>
    <n v="0.46084599999999998"/>
    <n v="14.415835999999999"/>
    <n v="0.55833299999999997"/>
    <n v="13.958324999999999"/>
    <n v="0.18222099999999999"/>
    <n v="3.05220175"/>
    <n v="922"/>
    <n v="6612"/>
    <x v="564"/>
    <n v="0.40418499999999824"/>
  </r>
  <r>
    <n v="656"/>
    <d v="2012-10-17T00:00:00"/>
    <x v="3"/>
    <x v="3"/>
    <x v="1"/>
    <x v="9"/>
    <n v="0"/>
    <s v="Рабочий день"/>
    <d v="1900-01-03T00:00:00"/>
    <n v="1"/>
    <s v="Рабочий день"/>
    <x v="1"/>
    <x v="1"/>
    <n v="0.45583299999999999"/>
    <n v="13.424150999999998"/>
    <n v="0.45010800000000001"/>
    <n v="13.707128000000001"/>
    <n v="0.69291700000000001"/>
    <n v="17.322925000000001"/>
    <n v="0.101371"/>
    <n v="1.6979642500000001"/>
    <n v="979"/>
    <n v="6482"/>
    <x v="631"/>
    <n v="0.28297700000000248"/>
  </r>
  <r>
    <n v="657"/>
    <d v="2012-10-18T00:00:00"/>
    <x v="3"/>
    <x v="3"/>
    <x v="1"/>
    <x v="9"/>
    <n v="0"/>
    <s v="Рабочий день"/>
    <d v="1900-01-04T00:00:00"/>
    <n v="1"/>
    <s v="Рабочий день"/>
    <x v="0"/>
    <x v="0"/>
    <n v="0.52249999999999996"/>
    <n v="16.557499999999997"/>
    <n v="0.512625"/>
    <n v="17.83325"/>
    <n v="0.72833300000000001"/>
    <n v="36.416649999999997"/>
    <n v="0.23693700000000001"/>
    <n v="7.9373895000000001"/>
    <n v="1008"/>
    <n v="6501"/>
    <x v="632"/>
    <n v="1.2757500000000022"/>
  </r>
  <r>
    <n v="658"/>
    <d v="2012-10-19T00:00:00"/>
    <x v="3"/>
    <x v="3"/>
    <x v="1"/>
    <x v="9"/>
    <n v="0"/>
    <s v="Рабочий день"/>
    <d v="1900-01-05T00:00:00"/>
    <n v="1"/>
    <s v="Рабочий день"/>
    <x v="0"/>
    <x v="0"/>
    <n v="0.56333299999999997"/>
    <n v="18.476651"/>
    <n v="0.53789600000000004"/>
    <n v="19.501136000000002"/>
    <n v="0.81499999999999995"/>
    <n v="40.75"/>
    <n v="0.13495399999999999"/>
    <n v="4.5209589999999995"/>
    <n v="753"/>
    <n v="4671"/>
    <x v="633"/>
    <n v="1.0244850000000021"/>
  </r>
  <r>
    <n v="659"/>
    <d v="2012-10-20T00:00:00"/>
    <x v="3"/>
    <x v="3"/>
    <x v="1"/>
    <x v="9"/>
    <n v="0"/>
    <s v="Рабочий день"/>
    <d v="1900-01-06T00:00:00"/>
    <n v="0"/>
    <s v="Выходной день"/>
    <x v="1"/>
    <x v="1"/>
    <n v="0.48416700000000001"/>
    <n v="14.755849000000001"/>
    <n v="0.47284199999999998"/>
    <n v="15.207571999999999"/>
    <n v="0.57291700000000001"/>
    <n v="14.322925"/>
    <n v="0.117537"/>
    <n v="1.9687447499999999"/>
    <n v="2806"/>
    <n v="5284"/>
    <x v="634"/>
    <n v="0.45172299999999765"/>
  </r>
  <r>
    <n v="660"/>
    <d v="2012-10-21T00:00:00"/>
    <x v="3"/>
    <x v="3"/>
    <x v="1"/>
    <x v="9"/>
    <n v="0"/>
    <s v="Рабочий день"/>
    <d v="1899-12-31T00:00:00"/>
    <n v="0"/>
    <s v="Выходной день"/>
    <x v="1"/>
    <x v="1"/>
    <n v="0.464167"/>
    <n v="13.815849"/>
    <n v="0.45642899999999997"/>
    <n v="14.124313999999998"/>
    <n v="0.51"/>
    <n v="12.75"/>
    <n v="0.16605400000000001"/>
    <n v="2.7814045000000003"/>
    <n v="2132"/>
    <n v="4692"/>
    <x v="560"/>
    <n v="0.30846499999999821"/>
  </r>
  <r>
    <n v="661"/>
    <d v="2012-10-22T00:00:00"/>
    <x v="3"/>
    <x v="3"/>
    <x v="1"/>
    <x v="9"/>
    <n v="0"/>
    <s v="Рабочий день"/>
    <d v="1900-01-01T00:00:00"/>
    <n v="1"/>
    <s v="Рабочий день"/>
    <x v="1"/>
    <x v="1"/>
    <n v="0.48749999999999999"/>
    <n v="14.912499999999998"/>
    <n v="0.48294199999999998"/>
    <n v="15.874171999999998"/>
    <n v="0.56833299999999998"/>
    <n v="14.208324999999999"/>
    <n v="8.1483299999999995E-2"/>
    <n v="1.364845275"/>
    <n v="830"/>
    <n v="6228"/>
    <x v="635"/>
    <n v="0.96167200000000008"/>
  </r>
  <r>
    <n v="662"/>
    <d v="2012-10-23T00:00:00"/>
    <x v="3"/>
    <x v="3"/>
    <x v="1"/>
    <x v="9"/>
    <n v="0"/>
    <s v="Рабочий день"/>
    <d v="1900-01-02T00:00:00"/>
    <n v="1"/>
    <s v="Рабочий день"/>
    <x v="1"/>
    <x v="1"/>
    <n v="0.54416699999999996"/>
    <n v="17.575848999999998"/>
    <n v="0.530304"/>
    <n v="19.000064000000002"/>
    <n v="0.64166699999999999"/>
    <n v="16.041674999999998"/>
    <n v="9.4545799999999999E-2"/>
    <n v="1.58364215"/>
    <n v="841"/>
    <n v="6625"/>
    <x v="636"/>
    <n v="1.4242150000000038"/>
  </r>
  <r>
    <n v="663"/>
    <d v="2012-10-24T00:00:00"/>
    <x v="3"/>
    <x v="3"/>
    <x v="1"/>
    <x v="9"/>
    <n v="0"/>
    <s v="Рабочий день"/>
    <d v="1900-01-03T00:00:00"/>
    <n v="1"/>
    <s v="Рабочий день"/>
    <x v="1"/>
    <x v="1"/>
    <n v="0.58750000000000002"/>
    <n v="19.612500000000001"/>
    <n v="0.55872100000000002"/>
    <n v="20.875585999999998"/>
    <n v="0.63624999999999998"/>
    <n v="15.90625"/>
    <n v="7.2779200000000002E-2"/>
    <n v="1.2190516"/>
    <n v="795"/>
    <n v="6898"/>
    <x v="637"/>
    <n v="1.2630859999999977"/>
  </r>
  <r>
    <n v="664"/>
    <d v="2012-10-25T00:00:00"/>
    <x v="3"/>
    <x v="3"/>
    <x v="1"/>
    <x v="9"/>
    <n v="0"/>
    <s v="Рабочий день"/>
    <d v="1900-01-04T00:00:00"/>
    <n v="1"/>
    <s v="Рабочий день"/>
    <x v="0"/>
    <x v="0"/>
    <n v="0.55000000000000004"/>
    <n v="17.850000000000001"/>
    <n v="0.52968800000000005"/>
    <n v="18.959408000000003"/>
    <n v="0.80041700000000005"/>
    <n v="40.020850000000003"/>
    <n v="0.124375"/>
    <n v="4.1665625000000004"/>
    <n v="875"/>
    <n v="6484"/>
    <x v="638"/>
    <n v="1.1094080000000019"/>
  </r>
  <r>
    <n v="665"/>
    <d v="2012-10-26T00:00:00"/>
    <x v="3"/>
    <x v="3"/>
    <x v="1"/>
    <x v="9"/>
    <n v="0"/>
    <s v="Рабочий день"/>
    <d v="1900-01-05T00:00:00"/>
    <n v="1"/>
    <s v="Рабочий день"/>
    <x v="0"/>
    <x v="0"/>
    <n v="0.54583300000000001"/>
    <n v="17.654150999999999"/>
    <n v="0.52275000000000005"/>
    <n v="18.5015"/>
    <n v="0.80708299999999999"/>
    <n v="40.354149999999997"/>
    <n v="0.132467"/>
    <n v="4.4376445000000002"/>
    <n v="1182"/>
    <n v="6262"/>
    <x v="639"/>
    <n v="0.84734900000000124"/>
  </r>
  <r>
    <n v="666"/>
    <d v="2012-10-27T00:00:00"/>
    <x v="3"/>
    <x v="3"/>
    <x v="1"/>
    <x v="9"/>
    <n v="0"/>
    <s v="Рабочий день"/>
    <d v="1900-01-06T00:00:00"/>
    <n v="0"/>
    <s v="Выходной день"/>
    <x v="0"/>
    <x v="0"/>
    <n v="0.53"/>
    <n v="16.91"/>
    <n v="0.51513299999999995"/>
    <n v="17.998777999999994"/>
    <n v="0.72"/>
    <n v="36"/>
    <n v="0.23569200000000001"/>
    <n v="7.8956820000000008"/>
    <n v="2643"/>
    <n v="5209"/>
    <x v="640"/>
    <n v="1.0887779999999943"/>
  </r>
  <r>
    <n v="667"/>
    <d v="2012-10-28T00:00:00"/>
    <x v="3"/>
    <x v="3"/>
    <x v="1"/>
    <x v="9"/>
    <n v="0"/>
    <s v="Рабочий день"/>
    <d v="1899-12-31T00:00:00"/>
    <n v="0"/>
    <s v="Выходной день"/>
    <x v="0"/>
    <x v="0"/>
    <n v="0.47749999999999998"/>
    <n v="14.442499999999999"/>
    <n v="0.46777099999999999"/>
    <n v="14.872886000000001"/>
    <n v="0.69458299999999995"/>
    <n v="34.729149999999997"/>
    <n v="0.39800799999999997"/>
    <n v="13.333267999999999"/>
    <n v="998"/>
    <n v="3461"/>
    <x v="546"/>
    <n v="0.43038600000000216"/>
  </r>
  <r>
    <n v="668"/>
    <d v="2012-10-29T00:00:00"/>
    <x v="3"/>
    <x v="3"/>
    <x v="1"/>
    <x v="9"/>
    <n v="0"/>
    <s v="Рабочий день"/>
    <d v="1900-01-01T00:00:00"/>
    <n v="1"/>
    <s v="Рабочий день"/>
    <x v="2"/>
    <x v="2"/>
    <n v="0.44"/>
    <n v="12.68"/>
    <n v="0.43940000000000001"/>
    <n v="13.000399999999999"/>
    <n v="0.88"/>
    <n v="66"/>
    <n v="0.35820000000000002"/>
    <n v="17.999549999999999"/>
    <n v="2"/>
    <n v="20"/>
    <x v="641"/>
    <n v="0.32039999999999935"/>
  </r>
  <r>
    <n v="669"/>
    <d v="2012-10-30T00:00:00"/>
    <x v="3"/>
    <x v="3"/>
    <x v="1"/>
    <x v="9"/>
    <n v="0"/>
    <s v="Рабочий день"/>
    <d v="1900-01-02T00:00:00"/>
    <n v="1"/>
    <s v="Рабочий день"/>
    <x v="0"/>
    <x v="0"/>
    <n v="0.31818200000000002"/>
    <n v="6.9545540000000017"/>
    <n v="0.30990899999999999"/>
    <n v="4.453993999999998"/>
    <n v="0.82545500000000005"/>
    <n v="41.272750000000002"/>
    <n v="0.213009"/>
    <n v="7.1358015000000004"/>
    <n v="87"/>
    <n v="1009"/>
    <x v="29"/>
    <n v="-2.5005600000000037"/>
  </r>
  <r>
    <n v="670"/>
    <d v="2012-10-31T00:00:00"/>
    <x v="3"/>
    <x v="3"/>
    <x v="1"/>
    <x v="9"/>
    <n v="0"/>
    <s v="Рабочий день"/>
    <d v="1900-01-03T00:00:00"/>
    <n v="1"/>
    <s v="Рабочий день"/>
    <x v="0"/>
    <x v="0"/>
    <n v="0.35749999999999998"/>
    <n v="8.8024999999999984"/>
    <n v="0.36109999999999998"/>
    <n v="7.8325999999999993"/>
    <n v="0.66666700000000001"/>
    <n v="33.333350000000003"/>
    <n v="0.16666700000000001"/>
    <n v="5.5833444999999999"/>
    <n v="419"/>
    <n v="5147"/>
    <x v="642"/>
    <n v="-0.9698999999999991"/>
  </r>
  <r>
    <n v="671"/>
    <d v="2012-11-01T00:00:00"/>
    <x v="3"/>
    <x v="3"/>
    <x v="1"/>
    <x v="10"/>
    <n v="0"/>
    <s v="Рабочий день"/>
    <d v="1900-01-04T00:00:00"/>
    <n v="1"/>
    <s v="Рабочий день"/>
    <x v="0"/>
    <x v="0"/>
    <n v="0.36583300000000002"/>
    <n v="9.1941510000000015"/>
    <n v="0.36994199999999999"/>
    <n v="8.4161719999999995"/>
    <n v="0.58166700000000005"/>
    <n v="29.083350000000003"/>
    <n v="0.15734600000000001"/>
    <n v="5.2710910000000002"/>
    <n v="466"/>
    <n v="5520"/>
    <x v="643"/>
    <n v="-0.77797900000000197"/>
  </r>
  <r>
    <n v="672"/>
    <d v="2012-11-02T00:00:00"/>
    <x v="3"/>
    <x v="3"/>
    <x v="1"/>
    <x v="10"/>
    <n v="0"/>
    <s v="Рабочий день"/>
    <d v="1900-01-05T00:00:00"/>
    <n v="1"/>
    <s v="Рабочий день"/>
    <x v="1"/>
    <x v="1"/>
    <n v="0.35499999999999998"/>
    <n v="8.6849999999999987"/>
    <n v="0.35604200000000003"/>
    <n v="7.4987720000000024"/>
    <n v="0.52208299999999996"/>
    <n v="13.052074999999999"/>
    <n v="0.26617499999999999"/>
    <n v="4.4584312500000003"/>
    <n v="618"/>
    <n v="5229"/>
    <x v="421"/>
    <n v="-1.1862279999999963"/>
  </r>
  <r>
    <n v="673"/>
    <d v="2012-11-03T00:00:00"/>
    <x v="3"/>
    <x v="3"/>
    <x v="1"/>
    <x v="10"/>
    <n v="0"/>
    <s v="Рабочий день"/>
    <d v="1900-01-06T00:00:00"/>
    <n v="0"/>
    <s v="Выходной день"/>
    <x v="0"/>
    <x v="0"/>
    <n v="0.343333"/>
    <n v="8.1366510000000005"/>
    <n v="0.32384600000000002"/>
    <n v="5.3738360000000007"/>
    <n v="0.49125000000000002"/>
    <n v="24.5625"/>
    <n v="0.27052900000000002"/>
    <n v="9.0627215000000003"/>
    <n v="1029"/>
    <n v="4109"/>
    <x v="644"/>
    <n v="-2.7628149999999998"/>
  </r>
  <r>
    <n v="674"/>
    <d v="2012-11-04T00:00:00"/>
    <x v="3"/>
    <x v="3"/>
    <x v="1"/>
    <x v="10"/>
    <n v="0"/>
    <s v="Рабочий день"/>
    <d v="1899-12-31T00:00:00"/>
    <n v="0"/>
    <s v="Выходной день"/>
    <x v="1"/>
    <x v="1"/>
    <n v="0.32583299999999998"/>
    <n v="7.314150999999999"/>
    <n v="0.329538"/>
    <n v="5.7495079999999987"/>
    <n v="0.53291699999999997"/>
    <n v="13.322925"/>
    <n v="0.17910799999999999"/>
    <n v="3.0000589999999998"/>
    <n v="1201"/>
    <n v="3906"/>
    <x v="645"/>
    <n v="-1.5646430000000002"/>
  </r>
  <r>
    <n v="675"/>
    <d v="2012-11-05T00:00:00"/>
    <x v="3"/>
    <x v="3"/>
    <x v="1"/>
    <x v="10"/>
    <n v="0"/>
    <s v="Рабочий день"/>
    <d v="1900-01-01T00:00:00"/>
    <n v="1"/>
    <s v="Рабочий день"/>
    <x v="1"/>
    <x v="1"/>
    <n v="0.31916699999999998"/>
    <n v="7.0008489999999988"/>
    <n v="0.30807499999999999"/>
    <n v="4.3329500000000003"/>
    <n v="0.49416700000000002"/>
    <n v="12.354175000000001"/>
    <n v="0.23632500000000001"/>
    <n v="3.9584437500000003"/>
    <n v="378"/>
    <n v="4881"/>
    <x v="646"/>
    <n v="-2.6678989999999985"/>
  </r>
  <r>
    <n v="676"/>
    <d v="2012-11-06T00:00:00"/>
    <x v="3"/>
    <x v="3"/>
    <x v="1"/>
    <x v="10"/>
    <n v="0"/>
    <s v="Рабочий день"/>
    <d v="1900-01-02T00:00:00"/>
    <n v="1"/>
    <s v="Рабочий день"/>
    <x v="1"/>
    <x v="1"/>
    <n v="0.280833"/>
    <n v="5.1991510000000005"/>
    <n v="0.28156700000000001"/>
    <n v="2.5834220000000023"/>
    <n v="0.567083"/>
    <n v="14.177075"/>
    <n v="0.173513"/>
    <n v="2.9063427499999999"/>
    <n v="466"/>
    <n v="5220"/>
    <x v="647"/>
    <n v="-2.6157289999999982"/>
  </r>
  <r>
    <n v="677"/>
    <d v="2012-11-07T00:00:00"/>
    <x v="3"/>
    <x v="3"/>
    <x v="1"/>
    <x v="10"/>
    <n v="0"/>
    <s v="Рабочий день"/>
    <d v="1900-01-03T00:00:00"/>
    <n v="1"/>
    <s v="Рабочий день"/>
    <x v="0"/>
    <x v="0"/>
    <n v="0.29583300000000001"/>
    <n v="5.9041510000000006"/>
    <n v="0.274621"/>
    <n v="2.1249859999999998"/>
    <n v="0.54749999999999999"/>
    <n v="27.375"/>
    <n v="0.30410799999999999"/>
    <n v="10.187618000000001"/>
    <n v="326"/>
    <n v="4709"/>
    <x v="648"/>
    <n v="-3.7791650000000008"/>
  </r>
  <r>
    <n v="678"/>
    <d v="2012-11-08T00:00:00"/>
    <x v="3"/>
    <x v="3"/>
    <x v="1"/>
    <x v="10"/>
    <n v="0"/>
    <s v="Рабочий день"/>
    <d v="1900-01-04T00:00:00"/>
    <n v="1"/>
    <s v="Рабочий день"/>
    <x v="1"/>
    <x v="1"/>
    <n v="0.35217399999999999"/>
    <n v="8.5521779999999978"/>
    <n v="0.341891"/>
    <n v="6.5648060000000008"/>
    <n v="0.333478"/>
    <n v="8.3369499999999999"/>
    <n v="0.34783500000000001"/>
    <n v="5.82623625"/>
    <n v="340"/>
    <n v="4975"/>
    <x v="649"/>
    <n v="-1.987371999999997"/>
  </r>
  <r>
    <n v="679"/>
    <d v="2012-11-09T00:00:00"/>
    <x v="3"/>
    <x v="3"/>
    <x v="1"/>
    <x v="10"/>
    <n v="0"/>
    <s v="Рабочий день"/>
    <d v="1900-01-05T00:00:00"/>
    <n v="1"/>
    <s v="Рабочий день"/>
    <x v="1"/>
    <x v="1"/>
    <n v="0.36166700000000002"/>
    <n v="8.998349000000001"/>
    <n v="0.35541299999999998"/>
    <n v="7.4572579999999995"/>
    <n v="0.54083300000000001"/>
    <n v="13.520825"/>
    <n v="0.214558"/>
    <n v="3.5938465000000002"/>
    <n v="709"/>
    <n v="5283"/>
    <x v="650"/>
    <n v="-1.5410910000000015"/>
  </r>
  <r>
    <n v="680"/>
    <d v="2012-11-10T00:00:00"/>
    <x v="3"/>
    <x v="3"/>
    <x v="1"/>
    <x v="10"/>
    <n v="0"/>
    <s v="Рабочий день"/>
    <d v="1900-01-06T00:00:00"/>
    <n v="0"/>
    <s v="Выходной день"/>
    <x v="1"/>
    <x v="1"/>
    <n v="0.38916699999999999"/>
    <n v="10.290848999999998"/>
    <n v="0.39393699999999998"/>
    <n v="9.9998419999999975"/>
    <n v="0.64541700000000002"/>
    <n v="16.135425000000001"/>
    <n v="5.7845800000000003E-2"/>
    <n v="0.96891715"/>
    <n v="2090"/>
    <n v="4446"/>
    <x v="492"/>
    <n v="-0.29100700000000046"/>
  </r>
  <r>
    <n v="681"/>
    <d v="2012-11-11T00:00:00"/>
    <x v="3"/>
    <x v="3"/>
    <x v="1"/>
    <x v="10"/>
    <n v="0"/>
    <s v="Рабочий день"/>
    <d v="1899-12-31T00:00:00"/>
    <n v="0"/>
    <s v="Выходной день"/>
    <x v="1"/>
    <x v="1"/>
    <n v="0.42083300000000001"/>
    <n v="11.779150999999999"/>
    <n v="0.421713"/>
    <n v="11.833058000000001"/>
    <n v="0.65916699999999995"/>
    <n v="16.479174999999998"/>
    <n v="0.1275"/>
    <n v="2.1356250000000001"/>
    <n v="2290"/>
    <n v="4562"/>
    <x v="651"/>
    <n v="5.390700000000237E-2"/>
  </r>
  <r>
    <n v="682"/>
    <d v="2012-11-12T00:00:00"/>
    <x v="3"/>
    <x v="3"/>
    <x v="1"/>
    <x v="10"/>
    <n v="1"/>
    <s v="Праздничный день"/>
    <d v="1900-01-01T00:00:00"/>
    <n v="0"/>
    <s v="Выходной день"/>
    <x v="1"/>
    <x v="1"/>
    <n v="0.48499999999999999"/>
    <n v="14.794999999999998"/>
    <n v="0.475383"/>
    <n v="15.375278000000002"/>
    <n v="0.74166699999999997"/>
    <n v="18.541674999999998"/>
    <n v="0.173517"/>
    <n v="2.9064097499999999"/>
    <n v="1097"/>
    <n v="5172"/>
    <x v="652"/>
    <n v="0.5802780000000034"/>
  </r>
  <r>
    <n v="683"/>
    <d v="2012-11-13T00:00:00"/>
    <x v="3"/>
    <x v="3"/>
    <x v="1"/>
    <x v="10"/>
    <n v="0"/>
    <s v="Рабочий день"/>
    <d v="1900-01-02T00:00:00"/>
    <n v="1"/>
    <s v="Рабочий день"/>
    <x v="0"/>
    <x v="0"/>
    <n v="0.343333"/>
    <n v="8.1366510000000005"/>
    <n v="0.32322499999999998"/>
    <n v="5.3328500000000005"/>
    <n v="0.66291699999999998"/>
    <n v="33.145849999999996"/>
    <n v="0.34204600000000002"/>
    <n v="11.458541"/>
    <n v="327"/>
    <n v="3767"/>
    <x v="653"/>
    <n v="-2.803801"/>
  </r>
  <r>
    <n v="684"/>
    <d v="2012-11-14T00:00:00"/>
    <x v="3"/>
    <x v="3"/>
    <x v="1"/>
    <x v="10"/>
    <n v="0"/>
    <s v="Рабочий день"/>
    <d v="1900-01-03T00:00:00"/>
    <n v="1"/>
    <s v="Рабочий день"/>
    <x v="1"/>
    <x v="1"/>
    <n v="0.28916700000000001"/>
    <n v="5.5908490000000004"/>
    <n v="0.28156300000000001"/>
    <n v="2.583158000000001"/>
    <n v="0.55208299999999999"/>
    <n v="13.802075"/>
    <n v="0.199625"/>
    <n v="3.3437187499999999"/>
    <n v="373"/>
    <n v="5122"/>
    <x v="654"/>
    <n v="-3.0076909999999994"/>
  </r>
  <r>
    <n v="685"/>
    <d v="2012-11-15T00:00:00"/>
    <x v="3"/>
    <x v="3"/>
    <x v="1"/>
    <x v="10"/>
    <n v="0"/>
    <s v="Рабочий день"/>
    <d v="1900-01-04T00:00:00"/>
    <n v="1"/>
    <s v="Рабочий день"/>
    <x v="0"/>
    <x v="0"/>
    <n v="0.32166699999999998"/>
    <n v="7.1183489999999985"/>
    <n v="0.324492"/>
    <n v="5.4164719999999988"/>
    <n v="0.620417"/>
    <n v="31.020849999999999"/>
    <n v="0.15298700000000001"/>
    <n v="5.1250645000000006"/>
    <n v="320"/>
    <n v="5125"/>
    <x v="655"/>
    <n v="-1.7018769999999996"/>
  </r>
  <r>
    <n v="686"/>
    <d v="2012-11-16T00:00:00"/>
    <x v="3"/>
    <x v="3"/>
    <x v="1"/>
    <x v="10"/>
    <n v="0"/>
    <s v="Рабочий день"/>
    <d v="1900-01-05T00:00:00"/>
    <n v="1"/>
    <s v="Рабочий день"/>
    <x v="1"/>
    <x v="1"/>
    <n v="0.34499999999999997"/>
    <n v="8.2149999999999999"/>
    <n v="0.34720400000000001"/>
    <n v="6.9154640000000001"/>
    <n v="0.52458300000000002"/>
    <n v="13.114575"/>
    <n v="0.17102500000000001"/>
    <n v="2.8646687500000003"/>
    <n v="484"/>
    <n v="5214"/>
    <x v="436"/>
    <n v="-1.2995359999999998"/>
  </r>
  <r>
    <n v="687"/>
    <d v="2012-11-17T00:00:00"/>
    <x v="3"/>
    <x v="3"/>
    <x v="1"/>
    <x v="10"/>
    <n v="0"/>
    <s v="Рабочий день"/>
    <d v="1900-01-06T00:00:00"/>
    <n v="0"/>
    <s v="Выходной день"/>
    <x v="1"/>
    <x v="1"/>
    <n v="0.32500000000000001"/>
    <n v="7.2750000000000004"/>
    <n v="0.32638299999999998"/>
    <n v="5.5412779999999984"/>
    <n v="0.54541700000000004"/>
    <n v="13.635425000000001"/>
    <n v="0.179729"/>
    <n v="3.01046075"/>
    <n v="1313"/>
    <n v="4316"/>
    <x v="656"/>
    <n v="-1.733722000000002"/>
  </r>
  <r>
    <n v="688"/>
    <d v="2012-11-18T00:00:00"/>
    <x v="3"/>
    <x v="3"/>
    <x v="1"/>
    <x v="10"/>
    <n v="0"/>
    <s v="Рабочий день"/>
    <d v="1899-12-31T00:00:00"/>
    <n v="0"/>
    <s v="Выходной день"/>
    <x v="1"/>
    <x v="1"/>
    <n v="0.34250000000000003"/>
    <n v="8.0975000000000001"/>
    <n v="0.33774599999999999"/>
    <n v="6.2912359999999978"/>
    <n v="0.69291700000000001"/>
    <n v="17.322925000000001"/>
    <n v="0.22761200000000001"/>
    <n v="3.8125010000000001"/>
    <n v="922"/>
    <n v="3747"/>
    <x v="657"/>
    <n v="-1.8062640000000023"/>
  </r>
  <r>
    <n v="689"/>
    <d v="2012-11-19T00:00:00"/>
    <x v="3"/>
    <x v="3"/>
    <x v="1"/>
    <x v="10"/>
    <n v="0"/>
    <s v="Рабочий день"/>
    <d v="1900-01-01T00:00:00"/>
    <n v="1"/>
    <s v="Рабочий день"/>
    <x v="0"/>
    <x v="0"/>
    <n v="0.38083299999999998"/>
    <n v="9.8991509999999998"/>
    <n v="0.37562099999999998"/>
    <n v="8.7909860000000002"/>
    <n v="0.62333300000000003"/>
    <n v="31.166650000000001"/>
    <n v="0.235067"/>
    <n v="7.8747445000000003"/>
    <n v="449"/>
    <n v="5050"/>
    <x v="658"/>
    <n v="-1.1081649999999996"/>
  </r>
  <r>
    <n v="690"/>
    <d v="2012-11-20T00:00:00"/>
    <x v="3"/>
    <x v="3"/>
    <x v="1"/>
    <x v="10"/>
    <n v="0"/>
    <s v="Рабочий день"/>
    <d v="1900-01-02T00:00:00"/>
    <n v="1"/>
    <s v="Рабочий день"/>
    <x v="0"/>
    <x v="0"/>
    <n v="0.37416700000000003"/>
    <n v="9.5858489999999996"/>
    <n v="0.38066699999999998"/>
    <n v="9.1240220000000001"/>
    <n v="0.68500000000000005"/>
    <n v="34.25"/>
    <n v="8.2725000000000007E-2"/>
    <n v="2.7712875000000001"/>
    <n v="534"/>
    <n v="5100"/>
    <x v="659"/>
    <n v="-0.46182699999999954"/>
  </r>
  <r>
    <n v="691"/>
    <d v="2012-11-21T00:00:00"/>
    <x v="3"/>
    <x v="3"/>
    <x v="1"/>
    <x v="10"/>
    <n v="0"/>
    <s v="Рабочий день"/>
    <d v="1900-01-03T00:00:00"/>
    <n v="1"/>
    <s v="Рабочий день"/>
    <x v="1"/>
    <x v="1"/>
    <n v="0.35333300000000001"/>
    <n v="8.6066509999999994"/>
    <n v="0.36489199999999999"/>
    <n v="8.0828719999999983"/>
    <n v="0.61375000000000002"/>
    <n v="15.34375"/>
    <n v="0.103246"/>
    <n v="1.7293705000000001"/>
    <n v="615"/>
    <n v="4531"/>
    <x v="660"/>
    <n v="-0.5237790000000011"/>
  </r>
  <r>
    <n v="692"/>
    <d v="2012-11-22T00:00:00"/>
    <x v="3"/>
    <x v="3"/>
    <x v="1"/>
    <x v="10"/>
    <n v="1"/>
    <s v="Праздничный день"/>
    <d v="1900-01-04T00:00:00"/>
    <n v="0"/>
    <s v="Выходной день"/>
    <x v="1"/>
    <x v="1"/>
    <n v="0.34"/>
    <n v="7.98"/>
    <n v="0.35037099999999999"/>
    <n v="7.1244859999999974"/>
    <n v="0.58041699999999996"/>
    <n v="14.510425"/>
    <n v="5.2870800000000003E-2"/>
    <n v="0.88558590000000004"/>
    <n v="955"/>
    <n v="1470"/>
    <x v="86"/>
    <n v="-0.85551400000000299"/>
  </r>
  <r>
    <n v="693"/>
    <d v="2012-11-23T00:00:00"/>
    <x v="3"/>
    <x v="3"/>
    <x v="1"/>
    <x v="10"/>
    <n v="0"/>
    <s v="Рабочий день"/>
    <d v="1900-01-05T00:00:00"/>
    <n v="1"/>
    <s v="Рабочий день"/>
    <x v="1"/>
    <x v="1"/>
    <n v="0.36833300000000002"/>
    <n v="9.3116510000000012"/>
    <n v="0.37877899999999998"/>
    <n v="8.999413999999998"/>
    <n v="0.56874999999999998"/>
    <n v="14.21875"/>
    <n v="0.14802100000000001"/>
    <n v="2.4793517500000002"/>
    <n v="1603"/>
    <n v="2307"/>
    <x v="661"/>
    <n v="-0.31223700000000321"/>
  </r>
  <r>
    <n v="694"/>
    <d v="2012-11-24T00:00:00"/>
    <x v="3"/>
    <x v="3"/>
    <x v="1"/>
    <x v="10"/>
    <n v="0"/>
    <s v="Рабочий день"/>
    <d v="1900-01-06T00:00:00"/>
    <n v="0"/>
    <s v="Выходной день"/>
    <x v="1"/>
    <x v="1"/>
    <n v="0.278333"/>
    <n v="5.081650999999999"/>
    <n v="0.24874199999999999"/>
    <n v="0.41697199999999768"/>
    <n v="0.40458300000000003"/>
    <n v="10.114575"/>
    <n v="0.37687100000000001"/>
    <n v="6.3125892500000003"/>
    <n v="532"/>
    <n v="1745"/>
    <x v="662"/>
    <n v="-4.6646790000000014"/>
  </r>
  <r>
    <n v="695"/>
    <d v="2012-11-25T00:00:00"/>
    <x v="3"/>
    <x v="3"/>
    <x v="1"/>
    <x v="10"/>
    <n v="0"/>
    <s v="Рабочий день"/>
    <d v="1899-12-31T00:00:00"/>
    <n v="0"/>
    <s v="Выходной день"/>
    <x v="1"/>
    <x v="1"/>
    <n v="0.245833"/>
    <n v="3.5541509999999992"/>
    <n v="0.25758300000000001"/>
    <n v="1.0004780000000011"/>
    <n v="0.468333"/>
    <n v="11.708325"/>
    <n v="0.15049999999999999"/>
    <n v="2.5208749999999998"/>
    <n v="309"/>
    <n v="2115"/>
    <x v="282"/>
    <n v="-2.5536729999999981"/>
  </r>
  <r>
    <n v="696"/>
    <d v="2012-11-26T00:00:00"/>
    <x v="3"/>
    <x v="3"/>
    <x v="1"/>
    <x v="10"/>
    <n v="0"/>
    <s v="Рабочий день"/>
    <d v="1900-01-01T00:00:00"/>
    <n v="1"/>
    <s v="Рабочий день"/>
    <x v="1"/>
    <x v="1"/>
    <n v="0.31333299999999997"/>
    <n v="6.7266509999999986"/>
    <n v="0.33900400000000003"/>
    <n v="6.3742640000000002"/>
    <n v="0.53541700000000003"/>
    <n v="13.385425000000001"/>
    <n v="4.6649999999999997E-2"/>
    <n v="0.7813874999999999"/>
    <n v="337"/>
    <n v="4750"/>
    <x v="663"/>
    <n v="-0.35238699999999845"/>
  </r>
  <r>
    <n v="697"/>
    <d v="2012-11-27T00:00:00"/>
    <x v="3"/>
    <x v="3"/>
    <x v="1"/>
    <x v="10"/>
    <n v="0"/>
    <s v="Рабочий день"/>
    <d v="1900-01-02T00:00:00"/>
    <n v="1"/>
    <s v="Рабочий день"/>
    <x v="0"/>
    <x v="0"/>
    <n v="0.29166700000000001"/>
    <n v="5.7083490000000001"/>
    <n v="0.28155799999999997"/>
    <n v="2.5828279999999992"/>
    <n v="0.78666700000000001"/>
    <n v="39.333350000000003"/>
    <n v="0.237562"/>
    <n v="7.9583269999999997"/>
    <n v="123"/>
    <n v="3836"/>
    <x v="664"/>
    <n v="-3.1255210000000009"/>
  </r>
  <r>
    <n v="698"/>
    <d v="2012-11-28T00:00:00"/>
    <x v="3"/>
    <x v="3"/>
    <x v="1"/>
    <x v="10"/>
    <n v="0"/>
    <s v="Рабочий день"/>
    <d v="1900-01-03T00:00:00"/>
    <n v="1"/>
    <s v="Рабочий день"/>
    <x v="1"/>
    <x v="1"/>
    <n v="0.29666700000000001"/>
    <n v="5.9433490000000013"/>
    <n v="0.28976200000000002"/>
    <n v="3.1242920000000005"/>
    <n v="0.50624999999999998"/>
    <n v="12.65625"/>
    <n v="0.21082100000000001"/>
    <n v="3.53125175"/>
    <n v="198"/>
    <n v="5062"/>
    <x v="489"/>
    <n v="-2.8190570000000008"/>
  </r>
  <r>
    <n v="699"/>
    <d v="2012-11-29T00:00:00"/>
    <x v="3"/>
    <x v="3"/>
    <x v="1"/>
    <x v="10"/>
    <n v="0"/>
    <s v="Рабочий день"/>
    <d v="1900-01-04T00:00:00"/>
    <n v="1"/>
    <s v="Рабочий день"/>
    <x v="1"/>
    <x v="1"/>
    <n v="0.28087000000000001"/>
    <n v="5.2008900000000011"/>
    <n v="0.29842200000000002"/>
    <n v="3.6958520000000021"/>
    <n v="0.55565200000000003"/>
    <n v="13.891300000000001"/>
    <n v="0.115522"/>
    <n v="1.9349935"/>
    <n v="243"/>
    <n v="5080"/>
    <x v="665"/>
    <n v="-1.505037999999999"/>
  </r>
  <r>
    <n v="700"/>
    <d v="2012-11-30T00:00:00"/>
    <x v="3"/>
    <x v="3"/>
    <x v="1"/>
    <x v="10"/>
    <n v="0"/>
    <s v="Рабочий день"/>
    <d v="1900-01-05T00:00:00"/>
    <n v="1"/>
    <s v="Рабочий день"/>
    <x v="1"/>
    <x v="1"/>
    <n v="0.29833300000000001"/>
    <n v="6.0216510000000003"/>
    <n v="0.32386700000000002"/>
    <n v="5.3752220000000008"/>
    <n v="0.64958300000000002"/>
    <n v="16.239575000000002"/>
    <n v="5.8470800000000003E-2"/>
    <n v="0.97938590000000003"/>
    <n v="362"/>
    <n v="5306"/>
    <x v="666"/>
    <n v="-0.64642899999999948"/>
  </r>
  <r>
    <n v="701"/>
    <d v="2012-12-01T00:00:00"/>
    <x v="3"/>
    <x v="3"/>
    <x v="1"/>
    <x v="11"/>
    <n v="0"/>
    <s v="Рабочий день"/>
    <d v="1900-01-06T00:00:00"/>
    <n v="0"/>
    <s v="Выходной день"/>
    <x v="0"/>
    <x v="0"/>
    <n v="0.29833300000000001"/>
    <n v="6.0216510000000003"/>
    <n v="0.31690400000000002"/>
    <n v="4.9156639999999996"/>
    <n v="0.80666700000000002"/>
    <n v="40.333350000000003"/>
    <n v="5.9704199999999999E-2"/>
    <n v="2.0000906999999999"/>
    <n v="951"/>
    <n v="4240"/>
    <x v="226"/>
    <n v="-1.1059870000000007"/>
  </r>
  <r>
    <n v="702"/>
    <d v="2012-12-02T00:00:00"/>
    <x v="3"/>
    <x v="3"/>
    <x v="1"/>
    <x v="11"/>
    <n v="0"/>
    <s v="Рабочий день"/>
    <d v="1899-12-31T00:00:00"/>
    <n v="0"/>
    <s v="Выходной день"/>
    <x v="0"/>
    <x v="0"/>
    <n v="0.34749999999999998"/>
    <n v="8.3324999999999996"/>
    <n v="0.35920800000000003"/>
    <n v="7.707728000000003"/>
    <n v="0.82333299999999998"/>
    <n v="41.166649999999997"/>
    <n v="0.124379"/>
    <n v="4.1666965000000005"/>
    <n v="892"/>
    <n v="3757"/>
    <x v="178"/>
    <n v="-0.62477199999999655"/>
  </r>
  <r>
    <n v="703"/>
    <d v="2012-12-03T00:00:00"/>
    <x v="3"/>
    <x v="3"/>
    <x v="1"/>
    <x v="11"/>
    <n v="0"/>
    <s v="Рабочий день"/>
    <d v="1900-01-01T00:00:00"/>
    <n v="1"/>
    <s v="Рабочий день"/>
    <x v="1"/>
    <x v="1"/>
    <n v="0.45250000000000001"/>
    <n v="13.267500000000002"/>
    <n v="0.45579599999999998"/>
    <n v="14.082535999999998"/>
    <n v="0.76749999999999996"/>
    <n v="19.1875"/>
    <n v="8.2720799999999997E-2"/>
    <n v="1.3855734"/>
    <n v="555"/>
    <n v="5679"/>
    <x v="667"/>
    <n v="0.81503599999999565"/>
  </r>
  <r>
    <n v="704"/>
    <d v="2012-12-04T00:00:00"/>
    <x v="3"/>
    <x v="3"/>
    <x v="1"/>
    <x v="11"/>
    <n v="0"/>
    <s v="Рабочий день"/>
    <d v="1900-01-02T00:00:00"/>
    <n v="1"/>
    <s v="Рабочий день"/>
    <x v="1"/>
    <x v="1"/>
    <n v="0.47583300000000001"/>
    <n v="14.364151"/>
    <n v="0.46905400000000003"/>
    <n v="14.957564000000001"/>
    <n v="0.73375000000000001"/>
    <n v="18.34375"/>
    <n v="0.17412900000000001"/>
    <n v="2.9166607500000001"/>
    <n v="551"/>
    <n v="6055"/>
    <x v="668"/>
    <n v="0.59341300000000174"/>
  </r>
  <r>
    <n v="705"/>
    <d v="2012-12-05T00:00:00"/>
    <x v="3"/>
    <x v="3"/>
    <x v="1"/>
    <x v="11"/>
    <n v="0"/>
    <s v="Рабочий день"/>
    <d v="1900-01-03T00:00:00"/>
    <n v="1"/>
    <s v="Рабочий день"/>
    <x v="1"/>
    <x v="1"/>
    <n v="0.43833299999999997"/>
    <n v="12.601651"/>
    <n v="0.428012"/>
    <n v="12.248792000000002"/>
    <n v="0.48499999999999999"/>
    <n v="12.125"/>
    <n v="0.324021"/>
    <n v="5.4273517499999997"/>
    <n v="331"/>
    <n v="5398"/>
    <x v="669"/>
    <n v="-0.3528589999999987"/>
  </r>
  <r>
    <n v="706"/>
    <d v="2012-12-06T00:00:00"/>
    <x v="3"/>
    <x v="3"/>
    <x v="1"/>
    <x v="11"/>
    <n v="0"/>
    <s v="Рабочий день"/>
    <d v="1900-01-04T00:00:00"/>
    <n v="1"/>
    <s v="Рабочий день"/>
    <x v="1"/>
    <x v="1"/>
    <n v="0.25583299999999998"/>
    <n v="4.0241509999999998"/>
    <n v="0.25820399999999999"/>
    <n v="1.0414639999999977"/>
    <n v="0.50875000000000004"/>
    <n v="12.71875"/>
    <n v="0.17475399999999999"/>
    <n v="2.9271294999999999"/>
    <n v="340"/>
    <n v="5035"/>
    <x v="670"/>
    <n v="-2.9826870000000021"/>
  </r>
  <r>
    <n v="707"/>
    <d v="2012-12-07T00:00:00"/>
    <x v="3"/>
    <x v="3"/>
    <x v="1"/>
    <x v="11"/>
    <n v="0"/>
    <s v="Рабочий день"/>
    <d v="1900-01-05T00:00:00"/>
    <n v="1"/>
    <s v="Рабочий день"/>
    <x v="0"/>
    <x v="0"/>
    <n v="0.32083299999999998"/>
    <n v="7.0791509999999995"/>
    <n v="0.32195800000000002"/>
    <n v="5.2492280000000022"/>
    <n v="0.76416700000000004"/>
    <n v="38.208350000000003"/>
    <n v="0.13059999999999999"/>
    <n v="4.3750999999999998"/>
    <n v="349"/>
    <n v="4659"/>
    <x v="671"/>
    <n v="-1.8299229999999973"/>
  </r>
  <r>
    <n v="708"/>
    <d v="2012-12-08T00:00:00"/>
    <x v="3"/>
    <x v="3"/>
    <x v="1"/>
    <x v="11"/>
    <n v="0"/>
    <s v="Рабочий день"/>
    <d v="1900-01-06T00:00:00"/>
    <n v="0"/>
    <s v="Выходной день"/>
    <x v="0"/>
    <x v="0"/>
    <n v="0.38166699999999998"/>
    <n v="9.9383489999999988"/>
    <n v="0.38950800000000002"/>
    <n v="9.7075279999999999"/>
    <n v="0.91125"/>
    <n v="45.5625"/>
    <n v="0.101379"/>
    <n v="3.3961964999999998"/>
    <n v="1153"/>
    <n v="4429"/>
    <x v="672"/>
    <n v="-0.23082099999999883"/>
  </r>
  <r>
    <n v="709"/>
    <d v="2012-12-09T00:00:00"/>
    <x v="3"/>
    <x v="3"/>
    <x v="1"/>
    <x v="11"/>
    <n v="0"/>
    <s v="Рабочий день"/>
    <d v="1899-12-31T00:00:00"/>
    <n v="0"/>
    <s v="Выходной день"/>
    <x v="0"/>
    <x v="0"/>
    <n v="0.38416699999999998"/>
    <n v="10.055848999999998"/>
    <n v="0.39014599999999999"/>
    <n v="9.7496359999999989"/>
    <n v="0.90541700000000003"/>
    <n v="45.270850000000003"/>
    <n v="0.157975"/>
    <n v="5.2921624999999999"/>
    <n v="441"/>
    <n v="2787"/>
    <x v="673"/>
    <n v="-0.30621299999999962"/>
  </r>
  <r>
    <n v="710"/>
    <d v="2012-12-10T00:00:00"/>
    <x v="3"/>
    <x v="3"/>
    <x v="1"/>
    <x v="11"/>
    <n v="0"/>
    <s v="Рабочий день"/>
    <d v="1900-01-01T00:00:00"/>
    <n v="1"/>
    <s v="Рабочий день"/>
    <x v="0"/>
    <x v="0"/>
    <n v="0.43583300000000003"/>
    <n v="12.484151000000001"/>
    <n v="0.43557499999999999"/>
    <n v="12.747949999999999"/>
    <n v="0.92500000000000004"/>
    <n v="46.25"/>
    <n v="0.190308"/>
    <n v="6.375318"/>
    <n v="329"/>
    <n v="4841"/>
    <x v="674"/>
    <n v="0.26379899999999878"/>
  </r>
  <r>
    <n v="711"/>
    <d v="2012-12-11T00:00:00"/>
    <x v="3"/>
    <x v="3"/>
    <x v="1"/>
    <x v="11"/>
    <n v="0"/>
    <s v="Рабочий день"/>
    <d v="1900-01-02T00:00:00"/>
    <n v="1"/>
    <s v="Рабочий день"/>
    <x v="0"/>
    <x v="0"/>
    <n v="0.35333300000000001"/>
    <n v="8.6066509999999994"/>
    <n v="0.33836300000000002"/>
    <n v="6.3319580000000002"/>
    <n v="0.59666699999999995"/>
    <n v="29.833349999999996"/>
    <n v="0.29603699999999999"/>
    <n v="9.9172394999999991"/>
    <n v="282"/>
    <n v="5219"/>
    <x v="675"/>
    <n v="-2.2746929999999992"/>
  </r>
  <r>
    <n v="712"/>
    <d v="2012-12-12T00:00:00"/>
    <x v="3"/>
    <x v="3"/>
    <x v="1"/>
    <x v="11"/>
    <n v="0"/>
    <s v="Рабочий день"/>
    <d v="1900-01-03T00:00:00"/>
    <n v="1"/>
    <s v="Рабочий день"/>
    <x v="0"/>
    <x v="0"/>
    <n v="0.29749999999999999"/>
    <n v="5.9824999999999999"/>
    <n v="0.29733799999999999"/>
    <n v="3.6243079999999992"/>
    <n v="0.53833299999999995"/>
    <n v="26.916649999999997"/>
    <n v="0.162937"/>
    <n v="5.4583895"/>
    <n v="310"/>
    <n v="5009"/>
    <x v="676"/>
    <n v="-2.3581920000000007"/>
  </r>
  <r>
    <n v="713"/>
    <d v="2012-12-13T00:00:00"/>
    <x v="3"/>
    <x v="3"/>
    <x v="1"/>
    <x v="11"/>
    <n v="0"/>
    <s v="Рабочий день"/>
    <d v="1900-01-04T00:00:00"/>
    <n v="1"/>
    <s v="Рабочий день"/>
    <x v="1"/>
    <x v="1"/>
    <n v="0.29583300000000001"/>
    <n v="5.9041510000000006"/>
    <n v="0.29418800000000001"/>
    <n v="3.4164080000000006"/>
    <n v="0.48583300000000001"/>
    <n v="12.145825"/>
    <n v="0.17412900000000001"/>
    <n v="2.9166607500000001"/>
    <n v="425"/>
    <n v="5107"/>
    <x v="677"/>
    <n v="-2.487743"/>
  </r>
  <r>
    <n v="714"/>
    <d v="2012-12-14T00:00:00"/>
    <x v="3"/>
    <x v="3"/>
    <x v="1"/>
    <x v="11"/>
    <n v="0"/>
    <s v="Рабочий день"/>
    <d v="1900-01-05T00:00:00"/>
    <n v="1"/>
    <s v="Рабочий день"/>
    <x v="1"/>
    <x v="1"/>
    <n v="0.281667"/>
    <n v="5.2383489999999995"/>
    <n v="0.29419200000000001"/>
    <n v="3.4166720000000019"/>
    <n v="0.64291699999999996"/>
    <n v="16.072924999999998"/>
    <n v="0.13122900000000001"/>
    <n v="2.1980857500000002"/>
    <n v="429"/>
    <n v="5182"/>
    <x v="678"/>
    <n v="-1.8216769999999975"/>
  </r>
  <r>
    <n v="715"/>
    <d v="2012-12-15T00:00:00"/>
    <x v="3"/>
    <x v="3"/>
    <x v="1"/>
    <x v="11"/>
    <n v="0"/>
    <s v="Рабочий день"/>
    <d v="1900-01-06T00:00:00"/>
    <n v="0"/>
    <s v="Выходной день"/>
    <x v="1"/>
    <x v="1"/>
    <n v="0.32416699999999998"/>
    <n v="7.235849"/>
    <n v="0.33838299999999999"/>
    <n v="6.333278"/>
    <n v="0.65041700000000002"/>
    <n v="16.260425000000001"/>
    <n v="0.10635"/>
    <n v="1.7813625"/>
    <n v="767"/>
    <n v="4280"/>
    <x v="679"/>
    <n v="-0.90257100000000001"/>
  </r>
  <r>
    <n v="716"/>
    <d v="2012-12-16T00:00:00"/>
    <x v="3"/>
    <x v="3"/>
    <x v="1"/>
    <x v="11"/>
    <n v="0"/>
    <s v="Рабочий день"/>
    <d v="1899-12-31T00:00:00"/>
    <n v="0"/>
    <s v="Выходной день"/>
    <x v="0"/>
    <x v="0"/>
    <n v="0.36249999999999999"/>
    <n v="9.0374999999999979"/>
    <n v="0.36993799999999999"/>
    <n v="8.4159079999999982"/>
    <n v="0.83875"/>
    <n v="41.9375"/>
    <n v="0.100742"/>
    <n v="3.374857"/>
    <n v="538"/>
    <n v="3248"/>
    <x v="680"/>
    <n v="-0.6215919999999997"/>
  </r>
  <r>
    <n v="717"/>
    <d v="2012-12-17T00:00:00"/>
    <x v="3"/>
    <x v="3"/>
    <x v="1"/>
    <x v="11"/>
    <n v="0"/>
    <s v="Рабочий день"/>
    <d v="1900-01-01T00:00:00"/>
    <n v="1"/>
    <s v="Рабочий день"/>
    <x v="0"/>
    <x v="0"/>
    <n v="0.39333299999999999"/>
    <n v="10.486650999999998"/>
    <n v="0.40150000000000002"/>
    <n v="10.499000000000002"/>
    <n v="0.90708299999999997"/>
    <n v="45.354149999999997"/>
    <n v="9.8258300000000007E-2"/>
    <n v="3.2916530500000003"/>
    <n v="212"/>
    <n v="4373"/>
    <x v="681"/>
    <n v="1.234900000000394E-2"/>
  </r>
  <r>
    <n v="718"/>
    <d v="2012-12-18T00:00:00"/>
    <x v="3"/>
    <x v="3"/>
    <x v="1"/>
    <x v="11"/>
    <n v="0"/>
    <s v="Рабочий день"/>
    <d v="1900-01-02T00:00:00"/>
    <n v="1"/>
    <s v="Рабочий день"/>
    <x v="1"/>
    <x v="1"/>
    <n v="0.410833"/>
    <n v="11.309151"/>
    <n v="0.40970800000000002"/>
    <n v="11.040728000000001"/>
    <n v="0.66625000000000001"/>
    <n v="16.65625"/>
    <n v="0.22140399999999999"/>
    <n v="3.7085169999999996"/>
    <n v="433"/>
    <n v="5124"/>
    <x v="682"/>
    <n v="-0.26842299999999852"/>
  </r>
  <r>
    <n v="719"/>
    <d v="2012-12-19T00:00:00"/>
    <x v="3"/>
    <x v="3"/>
    <x v="1"/>
    <x v="11"/>
    <n v="0"/>
    <s v="Рабочий день"/>
    <d v="1900-01-03T00:00:00"/>
    <n v="1"/>
    <s v="Рабочий день"/>
    <x v="1"/>
    <x v="1"/>
    <n v="0.33250000000000002"/>
    <n v="7.6275000000000013"/>
    <n v="0.34216200000000002"/>
    <n v="6.5826920000000015"/>
    <n v="0.625417"/>
    <n v="15.635425"/>
    <n v="0.18409200000000001"/>
    <n v="3.0835410000000003"/>
    <n v="333"/>
    <n v="4934"/>
    <x v="683"/>
    <n v="-1.0448079999999997"/>
  </r>
  <r>
    <n v="720"/>
    <d v="2012-12-20T00:00:00"/>
    <x v="3"/>
    <x v="3"/>
    <x v="1"/>
    <x v="11"/>
    <n v="0"/>
    <s v="Рабочий день"/>
    <d v="1900-01-04T00:00:00"/>
    <n v="1"/>
    <s v="Рабочий день"/>
    <x v="0"/>
    <x v="0"/>
    <n v="0.33"/>
    <n v="7.5100000000000016"/>
    <n v="0.33521699999999999"/>
    <n v="6.1243219999999994"/>
    <n v="0.66791699999999998"/>
    <n v="33.395849999999996"/>
    <n v="0.132463"/>
    <n v="4.4375105000000001"/>
    <n v="314"/>
    <n v="3814"/>
    <x v="684"/>
    <n v="-1.3856780000000022"/>
  </r>
  <r>
    <n v="721"/>
    <d v="2012-12-21T00:00:00"/>
    <x v="0"/>
    <x v="0"/>
    <x v="1"/>
    <x v="11"/>
    <n v="0"/>
    <s v="Рабочий день"/>
    <d v="1900-01-05T00:00:00"/>
    <n v="1"/>
    <s v="Рабочий день"/>
    <x v="0"/>
    <x v="0"/>
    <n v="0.32666699999999999"/>
    <n v="7.3533489999999997"/>
    <n v="0.30176700000000001"/>
    <n v="3.9166220000000003"/>
    <n v="0.55666700000000002"/>
    <n v="27.833350000000003"/>
    <n v="0.37438300000000002"/>
    <n v="12.541830500000001"/>
    <n v="221"/>
    <n v="3402"/>
    <x v="685"/>
    <n v="-3.4367269999999994"/>
  </r>
  <r>
    <n v="722"/>
    <d v="2012-12-22T00:00:00"/>
    <x v="0"/>
    <x v="0"/>
    <x v="1"/>
    <x v="11"/>
    <n v="0"/>
    <s v="Рабочий день"/>
    <d v="1900-01-06T00:00:00"/>
    <n v="0"/>
    <s v="Выходной день"/>
    <x v="1"/>
    <x v="1"/>
    <n v="0.26583299999999999"/>
    <n v="4.4941509999999987"/>
    <n v="0.23611299999999999"/>
    <n v="-0.41654200000000152"/>
    <n v="0.44124999999999998"/>
    <n v="11.03125"/>
    <n v="0.40734599999999999"/>
    <n v="6.8230455000000001"/>
    <n v="205"/>
    <n v="1544"/>
    <x v="686"/>
    <n v="-4.9106930000000002"/>
  </r>
  <r>
    <n v="723"/>
    <d v="2012-12-23T00:00:00"/>
    <x v="0"/>
    <x v="0"/>
    <x v="1"/>
    <x v="11"/>
    <n v="0"/>
    <s v="Рабочий день"/>
    <d v="1899-12-31T00:00:00"/>
    <n v="0"/>
    <s v="Выходной день"/>
    <x v="1"/>
    <x v="1"/>
    <n v="0.245833"/>
    <n v="3.5541509999999992"/>
    <n v="0.25947100000000001"/>
    <n v="1.1250859999999996"/>
    <n v="0.51541700000000001"/>
    <n v="12.885425"/>
    <n v="0.13308300000000001"/>
    <n v="2.2291402499999999"/>
    <n v="408"/>
    <n v="1379"/>
    <x v="687"/>
    <n v="-2.4290649999999996"/>
  </r>
  <r>
    <n v="724"/>
    <d v="2012-12-24T00:00:00"/>
    <x v="0"/>
    <x v="0"/>
    <x v="1"/>
    <x v="11"/>
    <n v="0"/>
    <s v="Рабочий день"/>
    <d v="1900-01-01T00:00:00"/>
    <n v="1"/>
    <s v="Рабочий день"/>
    <x v="0"/>
    <x v="0"/>
    <n v="0.23130400000000001"/>
    <n v="2.8712879999999998"/>
    <n v="0.25890000000000002"/>
    <n v="1.0874000000000024"/>
    <n v="0.79130400000000001"/>
    <n v="39.565199999999997"/>
    <n v="7.7230400000000005E-2"/>
    <n v="2.5872184000000003"/>
    <n v="174"/>
    <n v="746"/>
    <x v="688"/>
    <n v="-1.7838879999999975"/>
  </r>
  <r>
    <n v="725"/>
    <d v="2012-12-25T00:00:00"/>
    <x v="0"/>
    <x v="0"/>
    <x v="1"/>
    <x v="11"/>
    <n v="1"/>
    <s v="Праздничный день"/>
    <d v="1900-01-02T00:00:00"/>
    <n v="0"/>
    <s v="Выходной день"/>
    <x v="0"/>
    <x v="0"/>
    <n v="0.29130400000000001"/>
    <n v="5.6912880000000001"/>
    <n v="0.29446499999999998"/>
    <n v="3.4346899999999998"/>
    <n v="0.73478299999999996"/>
    <n v="36.739149999999995"/>
    <n v="0.16872599999999999"/>
    <n v="5.6523209999999997"/>
    <n v="440"/>
    <n v="573"/>
    <x v="689"/>
    <n v="-2.2565980000000003"/>
  </r>
  <r>
    <n v="726"/>
    <d v="2012-12-26T00:00:00"/>
    <x v="0"/>
    <x v="0"/>
    <x v="1"/>
    <x v="11"/>
    <n v="0"/>
    <s v="Рабочий день"/>
    <d v="1900-01-03T00:00:00"/>
    <n v="1"/>
    <s v="Рабочий день"/>
    <x v="2"/>
    <x v="2"/>
    <n v="0.24333299999999999"/>
    <n v="3.4366509999999995"/>
    <n v="0.220333"/>
    <n v="-1.4580219999999997"/>
    <n v="0.82333299999999998"/>
    <n v="61.749974999999999"/>
    <n v="0.31654599999999999"/>
    <n v="15.9064365"/>
    <n v="9"/>
    <n v="432"/>
    <x v="690"/>
    <n v="-4.8946729999999992"/>
  </r>
  <r>
    <n v="727"/>
    <d v="2012-12-27T00:00:00"/>
    <x v="0"/>
    <x v="0"/>
    <x v="1"/>
    <x v="11"/>
    <n v="0"/>
    <s v="Рабочий день"/>
    <d v="1900-01-04T00:00:00"/>
    <n v="1"/>
    <s v="Рабочий день"/>
    <x v="0"/>
    <x v="0"/>
    <n v="0.25416699999999998"/>
    <n v="3.9458489999999991"/>
    <n v="0.22664200000000001"/>
    <n v="-1.0416279999999993"/>
    <n v="0.65291699999999997"/>
    <n v="32.645849999999996"/>
    <n v="0.35013300000000003"/>
    <n v="11.7294555"/>
    <n v="247"/>
    <n v="1867"/>
    <x v="691"/>
    <n v="-4.9874769999999984"/>
  </r>
  <r>
    <n v="728"/>
    <d v="2012-12-28T00:00:00"/>
    <x v="0"/>
    <x v="0"/>
    <x v="1"/>
    <x v="11"/>
    <n v="0"/>
    <s v="Рабочий день"/>
    <d v="1900-01-05T00:00:00"/>
    <n v="1"/>
    <s v="Рабочий день"/>
    <x v="0"/>
    <x v="0"/>
    <n v="0.25333299999999997"/>
    <n v="3.9066509999999983"/>
    <n v="0.25504599999999999"/>
    <n v="0.83303599999999989"/>
    <n v="0.59"/>
    <n v="29.5"/>
    <n v="0.155471"/>
    <n v="5.2082784999999996"/>
    <n v="644"/>
    <n v="2451"/>
    <x v="692"/>
    <n v="-3.0736149999999984"/>
  </r>
  <r>
    <n v="729"/>
    <d v="2012-12-29T00:00:00"/>
    <x v="0"/>
    <x v="0"/>
    <x v="1"/>
    <x v="11"/>
    <n v="0"/>
    <s v="Рабочий день"/>
    <d v="1900-01-06T00:00:00"/>
    <n v="0"/>
    <s v="Выходной день"/>
    <x v="0"/>
    <x v="0"/>
    <n v="0.25333299999999997"/>
    <n v="3.9066509999999983"/>
    <n v="0.2424"/>
    <n v="-1.5999999999998238E-3"/>
    <n v="0.75291699999999995"/>
    <n v="37.645849999999996"/>
    <n v="0.12438299999999999"/>
    <n v="4.1668304999999997"/>
    <n v="159"/>
    <n v="1182"/>
    <x v="693"/>
    <n v="-3.9082509999999981"/>
  </r>
  <r>
    <n v="730"/>
    <d v="2012-12-30T00:00:00"/>
    <x v="0"/>
    <x v="0"/>
    <x v="1"/>
    <x v="11"/>
    <n v="0"/>
    <s v="Рабочий день"/>
    <d v="1899-12-31T00:00:00"/>
    <n v="0"/>
    <s v="Выходной день"/>
    <x v="1"/>
    <x v="1"/>
    <n v="0.25583299999999998"/>
    <n v="4.0241509999999998"/>
    <n v="0.23169999999999999"/>
    <n v="-0.70780000000000065"/>
    <n v="0.48333300000000001"/>
    <n v="12.083325"/>
    <n v="0.35075400000000001"/>
    <n v="5.8751294999999999"/>
    <n v="364"/>
    <n v="1432"/>
    <x v="694"/>
    <n v="-4.7319510000000005"/>
  </r>
  <r>
    <n v="731"/>
    <d v="2012-12-31T00:00:00"/>
    <x v="0"/>
    <x v="0"/>
    <x v="1"/>
    <x v="11"/>
    <n v="0"/>
    <s v="Рабочий день"/>
    <d v="1900-01-01T00:00:00"/>
    <n v="1"/>
    <s v="Рабочий день"/>
    <x v="0"/>
    <x v="0"/>
    <n v="0.215833"/>
    <n v="2.144150999999999"/>
    <n v="0.22348699999999999"/>
    <n v="-1.2498579999999997"/>
    <n v="0.57750000000000001"/>
    <n v="28.875"/>
    <n v="0.15484600000000001"/>
    <n v="5.187341"/>
    <n v="439"/>
    <n v="2290"/>
    <x v="695"/>
    <n v="-3.3940089999999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5AC2A-502E-431C-89BD-C6E1FDCB2508}" name="Кол. зарегистрированных пользователей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91:C105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5">
    <format dxfId="255">
      <pivotArea type="all" dataOnly="0" outline="0" fieldPosition="0"/>
    </format>
    <format dxfId="254">
      <pivotArea outline="0" collapsedLevelsAreSubtotals="1" fieldPosition="0"/>
    </format>
    <format dxfId="253">
      <pivotArea dataOnly="0" labelOnly="1" fieldPosition="0">
        <references count="1">
          <reference field="4" count="0"/>
        </references>
      </pivotArea>
    </format>
    <format dxfId="252">
      <pivotArea dataOnly="0" labelOnly="1" fieldPosition="0">
        <references count="1">
          <reference field="4" count="0"/>
        </references>
      </pivotArea>
    </format>
    <format dxfId="251">
      <pivotArea outline="0" collapsedLevelsAreSubtotals="1" fieldPosition="0"/>
    </format>
    <format dxfId="250">
      <pivotArea type="all" dataOnly="0" outline="0" fieldPosition="0"/>
    </format>
    <format dxfId="249">
      <pivotArea outline="0" collapsedLevelsAreSubtotals="1" fieldPosition="0"/>
    </format>
    <format dxfId="248">
      <pivotArea type="origin" dataOnly="0" labelOnly="1" outline="0" fieldPosition="0"/>
    </format>
    <format dxfId="247">
      <pivotArea field="4" type="button" dataOnly="0" labelOnly="1" outline="0" axis="axisCol" fieldPosition="0"/>
    </format>
    <format dxfId="246">
      <pivotArea type="topRight" dataOnly="0" labelOnly="1" outline="0" fieldPosition="0"/>
    </format>
    <format dxfId="245">
      <pivotArea field="3" type="button" dataOnly="0" labelOnly="1" outline="0"/>
    </format>
    <format dxfId="244">
      <pivotArea dataOnly="0" labelOnly="1" grandRow="1" outline="0" fieldPosition="0"/>
    </format>
    <format dxfId="243">
      <pivotArea dataOnly="0" labelOnly="1" fieldPosition="0">
        <references count="1">
          <reference field="4" count="0"/>
        </references>
      </pivotArea>
    </format>
    <format dxfId="242">
      <pivotArea field="5" type="button" dataOnly="0" labelOnly="1" outline="0" axis="axisRow" fieldPosition="0"/>
    </format>
    <format dxfId="241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381DF-199E-4A06-8D27-DEAA37366AAB}" name="Общее кол. арендованных велосипедов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55">
  <location ref="A8:C10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3" baseItem="0" numFmtId="3"/>
  </dataFields>
  <formats count="19">
    <format dxfId="274">
      <pivotArea type="all" dataOnly="0" outline="0" fieldPosition="0"/>
    </format>
    <format dxfId="273">
      <pivotArea outline="0" collapsedLevelsAreSubtotals="1" fieldPosition="0"/>
    </format>
    <format dxfId="272">
      <pivotArea field="3" type="button" dataOnly="0" labelOnly="1" outline="0"/>
    </format>
    <format dxfId="271">
      <pivotArea dataOnly="0" labelOnly="1" grandRow="1" outline="0" fieldPosition="0"/>
    </format>
    <format dxfId="270">
      <pivotArea dataOnly="0" labelOnly="1" fieldPosition="0">
        <references count="1">
          <reference field="4" count="0"/>
        </references>
      </pivotArea>
    </format>
    <format dxfId="269">
      <pivotArea dataOnly="0" labelOnly="1" fieldPosition="0">
        <references count="1">
          <reference field="4" count="0"/>
        </references>
      </pivotArea>
    </format>
    <format dxfId="268">
      <pivotArea outline="0" collapsedLevelsAreSubtotals="1" fieldPosition="0"/>
    </format>
    <format dxfId="267">
      <pivotArea field="4" type="button" dataOnly="0" labelOnly="1" outline="0" axis="axisCol" fieldPosition="0"/>
    </format>
    <format dxfId="266">
      <pivotArea type="all" dataOnly="0" outline="0" fieldPosition="0"/>
    </format>
    <format dxfId="265">
      <pivotArea type="all" dataOnly="0" outline="0" fieldPosition="0"/>
    </format>
    <format dxfId="264">
      <pivotArea outline="0" fieldPosition="0">
        <references count="1">
          <reference field="4294967294" count="1">
            <x v="0"/>
          </reference>
        </references>
      </pivotArea>
    </format>
    <format dxfId="263">
      <pivotArea type="all" dataOnly="0" outline="0" fieldPosition="0"/>
    </format>
    <format dxfId="262">
      <pivotArea outline="0" collapsedLevelsAreSubtotals="1" fieldPosition="0"/>
    </format>
    <format dxfId="261">
      <pivotArea type="origin" dataOnly="0" labelOnly="1" outline="0" fieldPosition="0"/>
    </format>
    <format dxfId="260">
      <pivotArea dataOnly="0" labelOnly="1" outline="0" axis="axisValues" fieldPosition="0"/>
    </format>
    <format dxfId="259">
      <pivotArea field="4" type="button" dataOnly="0" labelOnly="1" outline="0" axis="axisCol" fieldPosition="0"/>
    </format>
    <format dxfId="258">
      <pivotArea type="topRight" dataOnly="0" labelOnly="1" outline="0" fieldPosition="0"/>
    </format>
    <format dxfId="257">
      <pivotArea outline="0" collapsedLevelsAreSubtotals="1" fieldPosition="0"/>
    </format>
    <format dxfId="256">
      <pivotArea dataOnly="0" labelOnly="1" outline="0" axis="axisValues" fieldPosition="0"/>
    </format>
  </formats>
  <chartFormats count="2">
    <chartFormat chart="5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13EB7-9CE9-436B-B064-06596932E622}" name="Общее кол. арендованных велосипедов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29:C43" firstHeaderRow="1" firstDataRow="2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0" baseItem="0" numFmtId="3"/>
  </dataFields>
  <formats count="15">
    <format dxfId="289">
      <pivotArea type="all" dataOnly="0" outline="0" fieldPosition="0"/>
    </format>
    <format dxfId="288">
      <pivotArea outline="0" collapsedLevelsAreSubtotals="1" fieldPosition="0"/>
    </format>
    <format dxfId="287">
      <pivotArea dataOnly="0" labelOnly="1" fieldPosition="0">
        <references count="1">
          <reference field="4" count="0"/>
        </references>
      </pivotArea>
    </format>
    <format dxfId="286">
      <pivotArea dataOnly="0" labelOnly="1" fieldPosition="0">
        <references count="1">
          <reference field="4" count="0"/>
        </references>
      </pivotArea>
    </format>
    <format dxfId="285">
      <pivotArea outline="0" collapsedLevelsAreSubtotals="1" fieldPosition="0"/>
    </format>
    <format dxfId="284">
      <pivotArea type="all" dataOnly="0" outline="0" fieldPosition="0"/>
    </format>
    <format dxfId="283">
      <pivotArea outline="0" collapsedLevelsAreSubtotals="1" fieldPosition="0"/>
    </format>
    <format dxfId="282">
      <pivotArea type="origin" dataOnly="0" labelOnly="1" outline="0" fieldPosition="0"/>
    </format>
    <format dxfId="281">
      <pivotArea field="4" type="button" dataOnly="0" labelOnly="1" outline="0" axis="axisCol" fieldPosition="0"/>
    </format>
    <format dxfId="280">
      <pivotArea type="topRight" dataOnly="0" labelOnly="1" outline="0" fieldPosition="0"/>
    </format>
    <format dxfId="279">
      <pivotArea field="3" type="button" dataOnly="0" labelOnly="1" outline="0"/>
    </format>
    <format dxfId="278">
      <pivotArea dataOnly="0" labelOnly="1" grandRow="1" outline="0" fieldPosition="0"/>
    </format>
    <format dxfId="277">
      <pivotArea dataOnly="0" labelOnly="1" fieldPosition="0">
        <references count="1">
          <reference field="4" count="0"/>
        </references>
      </pivotArea>
    </format>
    <format dxfId="276">
      <pivotArea field="5" type="button" dataOnly="0" labelOnly="1" outline="0" axis="axisRow" fieldPosition="0"/>
    </format>
    <format dxfId="275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145F6-3179-4387-BBCC-099041387522}" name="Общее кол. арендованных велосипедов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18:C24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2" baseItem="0" numFmtId="3"/>
  </dataFields>
  <formats count="16">
    <format dxfId="305">
      <pivotArea type="all" dataOnly="0" outline="0" fieldPosition="0"/>
    </format>
    <format dxfId="304">
      <pivotArea outline="0" collapsedLevelsAreSubtotals="1" fieldPosition="0"/>
    </format>
    <format dxfId="303">
      <pivotArea dataOnly="0" labelOnly="1" fieldPosition="0">
        <references count="1">
          <reference field="4" count="0"/>
        </references>
      </pivotArea>
    </format>
    <format dxfId="302">
      <pivotArea dataOnly="0" labelOnly="1" fieldPosition="0">
        <references count="1">
          <reference field="4" count="0"/>
        </references>
      </pivotArea>
    </format>
    <format dxfId="301">
      <pivotArea outline="0" collapsedLevelsAreSubtotals="1" fieldPosition="0"/>
    </format>
    <format dxfId="300">
      <pivotArea type="all" dataOnly="0" outline="0" fieldPosition="0"/>
    </format>
    <format dxfId="299">
      <pivotArea outline="0" collapsedLevelsAreSubtotals="1" fieldPosition="0"/>
    </format>
    <format dxfId="298">
      <pivotArea type="origin" dataOnly="0" labelOnly="1" outline="0" fieldPosition="0"/>
    </format>
    <format dxfId="297">
      <pivotArea field="4" type="button" dataOnly="0" labelOnly="1" outline="0" axis="axisCol" fieldPosition="0"/>
    </format>
    <format dxfId="296">
      <pivotArea type="topRight" dataOnly="0" labelOnly="1" outline="0" fieldPosition="0"/>
    </format>
    <format dxfId="295">
      <pivotArea field="3" type="button" dataOnly="0" labelOnly="1" outline="0" axis="axisRow" fieldPosition="0"/>
    </format>
    <format dxfId="294">
      <pivotArea dataOnly="0" labelOnly="1" fieldPosition="0">
        <references count="1">
          <reference field="3" count="0"/>
        </references>
      </pivotArea>
    </format>
    <format dxfId="293">
      <pivotArea dataOnly="0" labelOnly="1" grandRow="1" outline="0" fieldPosition="0"/>
    </format>
    <format dxfId="292">
      <pivotArea dataOnly="0" labelOnly="1" fieldPosition="0">
        <references count="1">
          <reference field="4" count="0"/>
        </references>
      </pivotArea>
    </format>
    <format dxfId="291">
      <pivotArea field="3" type="button" dataOnly="0" labelOnly="1" outline="0" axis="axisRow" fieldPosition="0"/>
    </format>
    <format dxfId="290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BBA46-9378-46CA-AFE4-66B0F8E7DA5C}" name="Кол. зарегистрированных пользователей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>
  <location ref="A55:C57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4">
    <format dxfId="319">
      <pivotArea type="all" dataOnly="0" outline="0" fieldPosition="0"/>
    </format>
    <format dxfId="318">
      <pivotArea outline="0" collapsedLevelsAreSubtotals="1" fieldPosition="0"/>
    </format>
    <format dxfId="317">
      <pivotArea dataOnly="0" labelOnly="1" fieldPosition="0">
        <references count="1">
          <reference field="4" count="0"/>
        </references>
      </pivotArea>
    </format>
    <format dxfId="316">
      <pivotArea dataOnly="0" labelOnly="1" fieldPosition="0">
        <references count="1">
          <reference field="4" count="0"/>
        </references>
      </pivotArea>
    </format>
    <format dxfId="315">
      <pivotArea outline="0" collapsedLevelsAreSubtotals="1" fieldPosition="0"/>
    </format>
    <format dxfId="314">
      <pivotArea type="all" dataOnly="0" outline="0" fieldPosition="0"/>
    </format>
    <format dxfId="313">
      <pivotArea outline="0" collapsedLevelsAreSubtotals="1" fieldPosition="0"/>
    </format>
    <format dxfId="312">
      <pivotArea type="origin" dataOnly="0" labelOnly="1" outline="0" fieldPosition="0"/>
    </format>
    <format dxfId="311">
      <pivotArea field="4" type="button" dataOnly="0" labelOnly="1" outline="0" axis="axisCol" fieldPosition="0"/>
    </format>
    <format dxfId="310">
      <pivotArea type="topRight" dataOnly="0" labelOnly="1" outline="0" fieldPosition="0"/>
    </format>
    <format dxfId="309">
      <pivotArea field="3" type="button" dataOnly="0" labelOnly="1" outline="0"/>
    </format>
    <format dxfId="308">
      <pivotArea dataOnly="0" labelOnly="1" grandRow="1" outline="0" fieldPosition="0"/>
    </format>
    <format dxfId="307">
      <pivotArea dataOnly="0" labelOnly="1" fieldPosition="0">
        <references count="1">
          <reference field="4" count="0"/>
        </references>
      </pivotArea>
    </format>
    <format dxfId="306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35B42-B2DF-4412-B63C-4E3DAB851B98}" name="Кол. зарегистрированных пользователей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81:C87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5">
    <format dxfId="334">
      <pivotArea type="all" dataOnly="0" outline="0" fieldPosition="0"/>
    </format>
    <format dxfId="333">
      <pivotArea outline="0" collapsedLevelsAreSubtotals="1" fieldPosition="0"/>
    </format>
    <format dxfId="332">
      <pivotArea dataOnly="0" labelOnly="1" fieldPosition="0">
        <references count="1">
          <reference field="4" count="0"/>
        </references>
      </pivotArea>
    </format>
    <format dxfId="331">
      <pivotArea dataOnly="0" labelOnly="1" fieldPosition="0">
        <references count="1">
          <reference field="4" count="0"/>
        </references>
      </pivotArea>
    </format>
    <format dxfId="330">
      <pivotArea outline="0" collapsedLevelsAreSubtotals="1" fieldPosition="0"/>
    </format>
    <format dxfId="329">
      <pivotArea type="all" dataOnly="0" outline="0" fieldPosition="0"/>
    </format>
    <format dxfId="328">
      <pivotArea outline="0" collapsedLevelsAreSubtotals="1" fieldPosition="0"/>
    </format>
    <format dxfId="327">
      <pivotArea type="origin" dataOnly="0" labelOnly="1" outline="0" fieldPosition="0"/>
    </format>
    <format dxfId="326">
      <pivotArea field="4" type="button" dataOnly="0" labelOnly="1" outline="0" axis="axisCol" fieldPosition="0"/>
    </format>
    <format dxfId="325">
      <pivotArea type="topRight" dataOnly="0" labelOnly="1" outline="0" fieldPosition="0"/>
    </format>
    <format dxfId="324">
      <pivotArea field="3" type="button" dataOnly="0" labelOnly="1" outline="0" axis="axisRow" fieldPosition="0"/>
    </format>
    <format dxfId="323">
      <pivotArea dataOnly="0" labelOnly="1" grandRow="1" outline="0" fieldPosition="0"/>
    </format>
    <format dxfId="322">
      <pivotArea dataOnly="0" labelOnly="1" fieldPosition="0">
        <references count="1">
          <reference field="4" count="0"/>
        </references>
      </pivotArea>
    </format>
    <format dxfId="321">
      <pivotArea field="4" type="button" dataOnly="0" labelOnly="1" outline="0" axis="axisCol" fieldPosition="0"/>
    </format>
    <format dxfId="320">
      <pivotArea field="3" type="button" dataOnly="0" labelOnly="1" outline="0" axis="axisRow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48839-6AD2-49CE-9EAC-311D59EA8805}" name="Кол. случайных пользователей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>
  <location ref="A69:C71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3" baseItem="0"/>
  </dataFields>
  <formats count="14">
    <format dxfId="348">
      <pivotArea type="all" dataOnly="0" outline="0" fieldPosition="0"/>
    </format>
    <format dxfId="347">
      <pivotArea outline="0" collapsedLevelsAreSubtotals="1" fieldPosition="0"/>
    </format>
    <format dxfId="346">
      <pivotArea dataOnly="0" labelOnly="1" fieldPosition="0">
        <references count="1">
          <reference field="4" count="0"/>
        </references>
      </pivotArea>
    </format>
    <format dxfId="345">
      <pivotArea dataOnly="0" labelOnly="1" fieldPosition="0">
        <references count="1">
          <reference field="4" count="0"/>
        </references>
      </pivotArea>
    </format>
    <format dxfId="344">
      <pivotArea outline="0" collapsedLevelsAreSubtotals="1" fieldPosition="0"/>
    </format>
    <format dxfId="343">
      <pivotArea type="all" dataOnly="0" outline="0" fieldPosition="0"/>
    </format>
    <format dxfId="342">
      <pivotArea outline="0" collapsedLevelsAreSubtotals="1" fieldPosition="0"/>
    </format>
    <format dxfId="341">
      <pivotArea type="origin" dataOnly="0" labelOnly="1" outline="0" fieldPosition="0"/>
    </format>
    <format dxfId="340">
      <pivotArea field="4" type="button" dataOnly="0" labelOnly="1" outline="0" axis="axisCol" fieldPosition="0"/>
    </format>
    <format dxfId="339">
      <pivotArea type="topRight" dataOnly="0" labelOnly="1" outline="0" fieldPosition="0"/>
    </format>
    <format dxfId="338">
      <pivotArea field="3" type="button" dataOnly="0" labelOnly="1" outline="0"/>
    </format>
    <format dxfId="337">
      <pivotArea dataOnly="0" labelOnly="1" grandRow="1" outline="0" fieldPosition="0"/>
    </format>
    <format dxfId="336">
      <pivotArea dataOnly="0" labelOnly="1" fieldPosition="0">
        <references count="1">
          <reference field="4" count="0"/>
        </references>
      </pivotArea>
    </format>
    <format dxfId="335">
      <pivotArea field="4" type="button" dataOnly="0" labelOnly="1" outline="0" axis="axisCol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6488F-8B93-428E-977B-0DE25ED2A62B}" name="Кол. случайных пользователей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115:C121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0" baseItem="0"/>
  </dataFields>
  <formats count="14">
    <format dxfId="362">
      <pivotArea type="all" dataOnly="0" outline="0" fieldPosition="0"/>
    </format>
    <format dxfId="361">
      <pivotArea outline="0" collapsedLevelsAreSubtotals="1" fieldPosition="0"/>
    </format>
    <format dxfId="360">
      <pivotArea dataOnly="0" labelOnly="1" fieldPosition="0">
        <references count="1">
          <reference field="4" count="0"/>
        </references>
      </pivotArea>
    </format>
    <format dxfId="359">
      <pivotArea dataOnly="0" labelOnly="1" fieldPosition="0">
        <references count="1">
          <reference field="4" count="0"/>
        </references>
      </pivotArea>
    </format>
    <format dxfId="358">
      <pivotArea outline="0" collapsedLevelsAreSubtotals="1" fieldPosition="0"/>
    </format>
    <format dxfId="357">
      <pivotArea type="all" dataOnly="0" outline="0" fieldPosition="0"/>
    </format>
    <format dxfId="356">
      <pivotArea outline="0" collapsedLevelsAreSubtotals="1" fieldPosition="0"/>
    </format>
    <format dxfId="355">
      <pivotArea type="origin" dataOnly="0" labelOnly="1" outline="0" fieldPosition="0"/>
    </format>
    <format dxfId="354">
      <pivotArea field="4" type="button" dataOnly="0" labelOnly="1" outline="0" axis="axisCol" fieldPosition="0"/>
    </format>
    <format dxfId="353">
      <pivotArea type="topRight" dataOnly="0" labelOnly="1" outline="0" fieldPosition="0"/>
    </format>
    <format dxfId="352">
      <pivotArea field="3" type="button" dataOnly="0" labelOnly="1" outline="0" axis="axisRow" fieldPosition="0"/>
    </format>
    <format dxfId="351">
      <pivotArea dataOnly="0" labelOnly="1" grandRow="1" outline="0" fieldPosition="0"/>
    </format>
    <format dxfId="350">
      <pivotArea dataOnly="0" labelOnly="1" fieldPosition="0">
        <references count="1">
          <reference field="4" count="0"/>
        </references>
      </pivotArea>
    </format>
    <format dxfId="349">
      <pivotArea field="3" type="button" dataOnly="0" labelOnly="1" outline="0" axis="axisRow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48379-09BA-456D-8C32-77C18F2D9D43}" name="Кол. случайных пользователей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125:C139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0" baseItem="0"/>
  </dataFields>
  <formats count="16">
    <format dxfId="378">
      <pivotArea type="all" dataOnly="0" outline="0" fieldPosition="0"/>
    </format>
    <format dxfId="377">
      <pivotArea outline="0" collapsedLevelsAreSubtotals="1" fieldPosition="0"/>
    </format>
    <format dxfId="376">
      <pivotArea dataOnly="0" labelOnly="1" fieldPosition="0">
        <references count="1">
          <reference field="4" count="0"/>
        </references>
      </pivotArea>
    </format>
    <format dxfId="375">
      <pivotArea dataOnly="0" labelOnly="1" fieldPosition="0">
        <references count="1">
          <reference field="4" count="0"/>
        </references>
      </pivotArea>
    </format>
    <format dxfId="374">
      <pivotArea outline="0" collapsedLevelsAreSubtotals="1" fieldPosition="0"/>
    </format>
    <format dxfId="373">
      <pivotArea type="all" dataOnly="0" outline="0" fieldPosition="0"/>
    </format>
    <format dxfId="372">
      <pivotArea outline="0" collapsedLevelsAreSubtotals="1" fieldPosition="0"/>
    </format>
    <format dxfId="371">
      <pivotArea type="origin" dataOnly="0" labelOnly="1" outline="0" fieldPosition="0"/>
    </format>
    <format dxfId="370">
      <pivotArea field="4" type="button" dataOnly="0" labelOnly="1" outline="0" axis="axisCol" fieldPosition="0"/>
    </format>
    <format dxfId="369">
      <pivotArea type="topRight" dataOnly="0" labelOnly="1" outline="0" fieldPosition="0"/>
    </format>
    <format dxfId="368">
      <pivotArea field="3" type="button" dataOnly="0" labelOnly="1" outline="0"/>
    </format>
    <format dxfId="367">
      <pivotArea dataOnly="0" labelOnly="1" grandRow="1" outline="0" fieldPosition="0"/>
    </format>
    <format dxfId="366">
      <pivotArea dataOnly="0" labelOnly="1" fieldPosition="0">
        <references count="1">
          <reference field="4" count="0"/>
        </references>
      </pivotArea>
    </format>
    <format dxfId="365">
      <pivotArea field="3" type="button" dataOnly="0" labelOnly="1" outline="0"/>
    </format>
    <format dxfId="364">
      <pivotArea field="5" type="button" dataOnly="0" labelOnly="1" outline="0" axis="axisRow" fieldPosition="0"/>
    </format>
    <format dxfId="363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4B9EF-E050-4A01-A7AF-11339F422E59}" name="Зависимость аренды по сезон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Сезон">
  <location ref="A41:D46" firstHeaderRow="0" firstDataRow="1" firstDataCol="1"/>
  <pivotFields count="25">
    <pivotField showAll="0"/>
    <pivotField numFmtId="14" showAll="0"/>
    <pivotField showAll="0"/>
    <pivotField axis="axisRow"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164">
      <pivotArea type="all" dataOnly="0" outline="0" fieldPosition="0"/>
    </format>
    <format dxfId="163">
      <pivotArea outline="0" collapsedLevelsAreSubtotals="1" fieldPosition="0"/>
    </format>
    <format dxfId="162">
      <pivotArea outline="0" collapsedLevelsAreSubtotals="1" fieldPosition="0"/>
    </format>
    <format dxfId="161">
      <pivotArea type="all" dataOnly="0" outline="0" fieldPosition="0"/>
    </format>
    <format dxfId="160">
      <pivotArea outline="0" collapsedLevelsAreSubtotals="1" fieldPosition="0"/>
    </format>
    <format dxfId="159">
      <pivotArea type="origin" dataOnly="0" labelOnly="1" outline="0" fieldPosition="0"/>
    </format>
    <format dxfId="158">
      <pivotArea field="4" type="button" dataOnly="0" labelOnly="1" outline="0"/>
    </format>
    <format dxfId="157">
      <pivotArea type="topRight" dataOnly="0" labelOnly="1" outline="0" fieldPosition="0"/>
    </format>
    <format dxfId="156">
      <pivotArea field="3" type="button" dataOnly="0" labelOnly="1" outline="0" axis="axisRow" fieldPosition="0"/>
    </format>
    <format dxfId="155">
      <pivotArea dataOnly="0" labelOnly="1" grandRow="1" outline="0" fieldPosition="0"/>
    </format>
    <format dxfId="154">
      <pivotArea field="3" type="button" dataOnly="0" labelOnly="1" outline="0" axis="axisRow" fieldPosition="0"/>
    </format>
    <format dxfId="153">
      <pivotArea field="5" type="button" dataOnly="0" labelOnly="1" outline="0"/>
    </format>
    <format dxfId="152">
      <pivotArea field="4" type="button" dataOnly="0" labelOnly="1" outline="0"/>
    </format>
    <format dxfId="151">
      <pivotArea field="12" type="button" dataOnly="0" labelOnly="1" outline="0"/>
    </format>
    <format dxfId="150">
      <pivotArea field="8" type="button" dataOnly="0" labelOnly="1" outline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885D9-FF25-45F3-AC4F-E8230C6DAA09}" name="Зависимость аренды по рабочим и выходным дня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Рабочий / выходной день">
  <location ref="A80:D8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">
        <item x="1"/>
        <item x="0"/>
        <item t="default"/>
      </items>
    </pivotField>
    <pivotField numFmtId="167" showAll="0" minSubtotal="1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179">
      <pivotArea type="all" dataOnly="0" outline="0" fieldPosition="0"/>
    </format>
    <format dxfId="178">
      <pivotArea outline="0" collapsedLevelsAreSubtotals="1" fieldPosition="0"/>
    </format>
    <format dxfId="177">
      <pivotArea outline="0" collapsedLevelsAreSubtotals="1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4" type="button" dataOnly="0" labelOnly="1" outline="0"/>
    </format>
    <format dxfId="172">
      <pivotArea type="topRight" dataOnly="0" labelOnly="1" outline="0" fieldPosition="0"/>
    </format>
    <format dxfId="171">
      <pivotArea field="3" type="button" dataOnly="0" labelOnly="1" outline="0"/>
    </format>
    <format dxfId="170">
      <pivotArea dataOnly="0" labelOnly="1" grandRow="1" outline="0" fieldPosition="0"/>
    </format>
    <format dxfId="169">
      <pivotArea field="3" type="button" dataOnly="0" labelOnly="1" outline="0"/>
    </format>
    <format dxfId="168">
      <pivotArea field="5" type="button" dataOnly="0" labelOnly="1" outline="0"/>
    </format>
    <format dxfId="167">
      <pivotArea field="4" type="button" dataOnly="0" labelOnly="1" outline="0"/>
    </format>
    <format dxfId="166">
      <pivotArea field="12" type="button" dataOnly="0" labelOnly="1" outline="0"/>
    </format>
    <format dxfId="165">
      <pivotArea field="10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206F4-0D73-4E1B-8AC7-878F407BD942}" name="Зависимость аренды по дням недкли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День недели ">
  <location ref="A68:D76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194">
      <pivotArea type="all" dataOnly="0" outline="0" fieldPosition="0"/>
    </format>
    <format dxfId="193">
      <pivotArea outline="0" collapsedLevelsAreSubtotals="1" fieldPosition="0"/>
    </format>
    <format dxfId="192">
      <pivotArea outline="0" collapsedLevelsAreSubtotals="1" fieldPosition="0"/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type="origin" dataOnly="0" labelOnly="1" outline="0" fieldPosition="0"/>
    </format>
    <format dxfId="188">
      <pivotArea field="4" type="button" dataOnly="0" labelOnly="1" outline="0"/>
    </format>
    <format dxfId="187">
      <pivotArea type="topRight" dataOnly="0" labelOnly="1" outline="0" fieldPosition="0"/>
    </format>
    <format dxfId="186">
      <pivotArea field="3" type="button" dataOnly="0" labelOnly="1" outline="0"/>
    </format>
    <format dxfId="185">
      <pivotArea dataOnly="0" labelOnly="1" grandRow="1" outline="0" fieldPosition="0"/>
    </format>
    <format dxfId="184">
      <pivotArea field="3" type="button" dataOnly="0" labelOnly="1" outline="0"/>
    </format>
    <format dxfId="183">
      <pivotArea field="5" type="button" dataOnly="0" labelOnly="1" outline="0"/>
    </format>
    <format dxfId="182">
      <pivotArea field="4" type="button" dataOnly="0" labelOnly="1" outline="0"/>
    </format>
    <format dxfId="181">
      <pivotArea field="12" type="button" dataOnly="0" labelOnly="1" outline="0"/>
    </format>
    <format dxfId="180">
      <pivotArea field="8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83AC-A03C-477A-969B-5A59FFCF0884}" name="Зависимость аренды от погоды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54" rowHeaderCaption="Погода ">
  <location ref="A3:D7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4">
    <format dxfId="208">
      <pivotArea type="all" dataOnly="0" outline="0" fieldPosition="0"/>
    </format>
    <format dxfId="207">
      <pivotArea outline="0" collapsedLevelsAreSubtotals="1" fieldPosition="0"/>
    </format>
    <format dxfId="206">
      <pivotArea outline="0" collapsedLevelsAreSubtotals="1" fieldPosition="0"/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type="origin" dataOnly="0" labelOnly="1" outline="0" fieldPosition="0"/>
    </format>
    <format dxfId="202">
      <pivotArea field="4" type="button" dataOnly="0" labelOnly="1" outline="0"/>
    </format>
    <format dxfId="201">
      <pivotArea type="topRight" dataOnly="0" labelOnly="1" outline="0" fieldPosition="0"/>
    </format>
    <format dxfId="200">
      <pivotArea field="3" type="button" dataOnly="0" labelOnly="1" outline="0"/>
    </format>
    <format dxfId="199">
      <pivotArea dataOnly="0" labelOnly="1" grandRow="1" outline="0" fieldPosition="0"/>
    </format>
    <format dxfId="198">
      <pivotArea field="3" type="button" dataOnly="0" labelOnly="1" outline="0"/>
    </format>
    <format dxfId="197">
      <pivotArea field="5" type="button" dataOnly="0" labelOnly="1" outline="0"/>
    </format>
    <format dxfId="196">
      <pivotArea field="4" type="button" dataOnly="0" labelOnly="1" outline="0"/>
    </format>
    <format dxfId="195">
      <pivotArea field="12" type="button" dataOnly="0" labelOnly="1" outline="0" axis="axisRow" fieldPosition="0"/>
    </format>
  </formats>
  <chartFormats count="3">
    <chartFormat chart="5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ABB6B-5615-4207-B1DA-D317AF69D17A}" name="Зависимость аренды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7" rowHeaderCaption="Год">
  <location ref="A30:D3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7">
    <format dxfId="225">
      <pivotArea type="all" dataOnly="0" outline="0" fieldPosition="0"/>
    </format>
    <format dxfId="224">
      <pivotArea outline="0" collapsedLevelsAreSubtotals="1" fieldPosition="0"/>
    </format>
    <format dxfId="223">
      <pivotArea outline="0" collapsedLevelsAreSubtotals="1" fieldPosition="0"/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type="origin" dataOnly="0" labelOnly="1" outline="0" fieldPosition="0"/>
    </format>
    <format dxfId="219">
      <pivotArea field="4" type="button" dataOnly="0" labelOnly="1" outline="0" axis="axisRow" fieldPosition="0"/>
    </format>
    <format dxfId="218">
      <pivotArea type="topRight" dataOnly="0" labelOnly="1" outline="0" fieldPosition="0"/>
    </format>
    <format dxfId="217">
      <pivotArea field="3" type="button" dataOnly="0" labelOnly="1" outline="0"/>
    </format>
    <format dxfId="216">
      <pivotArea dataOnly="0" labelOnly="1" grandRow="1" outline="0" fieldPosition="0"/>
    </format>
    <format dxfId="215">
      <pivotArea field="3" type="button" dataOnly="0" labelOnly="1" outline="0"/>
    </format>
    <format dxfId="214">
      <pivotArea field="5" type="button" dataOnly="0" labelOnly="1" outline="0"/>
    </format>
    <format dxfId="213">
      <pivotArea field="4" type="button" dataOnly="0" labelOnly="1" outline="0" axis="axisRow" fieldPosition="0"/>
    </format>
    <format dxfId="212">
      <pivotArea field="12" type="button" dataOnly="0" labelOnly="1" outline="0"/>
    </format>
    <format dxfId="211">
      <pivotArea field="8" type="button" dataOnly="0" labelOnly="1" outline="0"/>
    </format>
    <format dxfId="210">
      <pivotArea field="4" type="button" dataOnly="0" labelOnly="1" outline="0" axis="axisRow" fieldPosition="0"/>
    </format>
    <format dxfId="209">
      <pivotArea field="4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45E07-758B-4276-8939-B504FF3BC172}" name="Зависимость аренды по месяц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Месяц">
  <location ref="A50:D6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240">
      <pivotArea type="all" dataOnly="0" outline="0" fieldPosition="0"/>
    </format>
    <format dxfId="239">
      <pivotArea outline="0" collapsedLevelsAreSubtotals="1" fieldPosition="0"/>
    </format>
    <format dxfId="238">
      <pivotArea outline="0" collapsedLevelsAreSubtotals="1" fieldPosition="0"/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type="origin" dataOnly="0" labelOnly="1" outline="0" fieldPosition="0"/>
    </format>
    <format dxfId="234">
      <pivotArea field="4" type="button" dataOnly="0" labelOnly="1" outline="0"/>
    </format>
    <format dxfId="233">
      <pivotArea type="topRight" dataOnly="0" labelOnly="1" outline="0" fieldPosition="0"/>
    </format>
    <format dxfId="232">
      <pivotArea field="3" type="button" dataOnly="0" labelOnly="1" outline="0"/>
    </format>
    <format dxfId="231">
      <pivotArea dataOnly="0" labelOnly="1" grandRow="1" outline="0" fieldPosition="0"/>
    </format>
    <format dxfId="230">
      <pivotArea field="3" type="button" dataOnly="0" labelOnly="1" outline="0"/>
    </format>
    <format dxfId="229">
      <pivotArea field="5" type="button" dataOnly="0" labelOnly="1" outline="0" axis="axisRow" fieldPosition="0"/>
    </format>
    <format dxfId="228">
      <pivotArea field="4" type="button" dataOnly="0" labelOnly="1" outline="0"/>
    </format>
    <format dxfId="227">
      <pivotArea field="12" type="button" dataOnly="0" labelOnly="1" outline="0"/>
    </format>
    <format dxfId="226">
      <pivotArea field="8" type="button" dataOnly="0" labelOnly="1" outline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0376D-9A41-4238-8BA9-55AF0AE0C848}" name="Сводная таблица39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0:AC16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Общее кол. арендованных велосипедов " fld="23" baseField="0" baseItem="0"/>
  </dataFields>
  <formats count="10">
    <format dxfId="11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0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08">
      <pivotArea dataOnly="0" labelOnly="1" grandCol="1" outline="0" fieldPosition="0"/>
    </format>
    <format dxfId="10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0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05">
      <pivotArea type="all" dataOnly="0" outline="0" fieldPosition="0"/>
    </format>
    <format dxfId="104">
      <pivotArea field="11" type="button" dataOnly="0" labelOnly="1" outline="0" axis="axisRow" fieldPosition="0"/>
    </format>
    <format dxfId="103">
      <pivotArea dataOnly="0" labelOnly="1" fieldPosition="0">
        <references count="1">
          <reference field="11" count="0"/>
        </references>
      </pivotArea>
    </format>
    <format dxfId="102">
      <pivotArea type="origin" dataOnly="0" labelOnly="1" outline="0" fieldPosition="0"/>
    </format>
    <format dxfId="1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A991B-0668-4BC0-9E4B-CAE38AF91E0B}" name="Сводная таблица38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9:AC25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dataField="1"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Кол. зарегистрированных пользователей " fld="22" baseField="0" baseItem="0" numFmtId="3"/>
  </dataFields>
  <formats count="10">
    <format dxfId="12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1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18">
      <pivotArea dataOnly="0" labelOnly="1" grandCol="1" outline="0" fieldPosition="0"/>
    </format>
    <format dxfId="11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1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15">
      <pivotArea type="all" dataOnly="0" outline="0" fieldPosition="0"/>
    </format>
    <format dxfId="114">
      <pivotArea field="11" type="button" dataOnly="0" labelOnly="1" outline="0" axis="axisRow" fieldPosition="0"/>
    </format>
    <format dxfId="113">
      <pivotArea dataOnly="0" labelOnly="1" fieldPosition="0">
        <references count="1">
          <reference field="11" count="0"/>
        </references>
      </pivotArea>
    </format>
    <format dxfId="112">
      <pivotArea type="origin" dataOnly="0" labelOnly="1" outline="0" fieldPosition="0"/>
    </format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78B92-257D-45F2-A4DC-0F17E244EC1C}" name="Сводная таблица37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28:AC34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Кол. случайных пользователей " fld="21" baseField="0" baseItem="0"/>
  </dataFields>
  <formats count="10">
    <format dxfId="13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2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28">
      <pivotArea dataOnly="0" labelOnly="1" grandCol="1" outline="0" fieldPosition="0"/>
    </format>
    <format dxfId="12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2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25">
      <pivotArea type="all" dataOnly="0" outline="0" fieldPosition="0"/>
    </format>
    <format dxfId="124">
      <pivotArea field="11" type="button" dataOnly="0" labelOnly="1" outline="0" axis="axisRow" fieldPosition="0"/>
    </format>
    <format dxfId="123">
      <pivotArea dataOnly="0" labelOnly="1" fieldPosition="0">
        <references count="1">
          <reference field="11" count="0"/>
        </references>
      </pivotArea>
    </format>
    <format dxfId="122">
      <pivotArea type="origin" dataOnly="0" labelOnly="1" outline="0" fieldPosition="0"/>
    </format>
    <format dxfId="1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3EDD4-E06F-40E1-92EA-356BB233E120}" name="Сводная таблица36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:AC7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Число дней в сезоне" fld="11" subtotal="count" baseField="11" baseItem="0" numFmtId="3"/>
  </dataFields>
  <formats count="10">
    <format dxfId="14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3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38">
      <pivotArea dataOnly="0" labelOnly="1" grandCol="1" outline="0" fieldPosition="0"/>
    </format>
    <format dxfId="13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3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35">
      <pivotArea type="all" dataOnly="0" outline="0" fieldPosition="0"/>
    </format>
    <format dxfId="134">
      <pivotArea field="11" type="button" dataOnly="0" labelOnly="1" outline="0" axis="axisRow" fieldPosition="0"/>
    </format>
    <format dxfId="133">
      <pivotArea dataOnly="0" labelOnly="1" fieldPosition="0">
        <references count="1">
          <reference field="11" count="0"/>
        </references>
      </pivotArea>
    </format>
    <format dxfId="132">
      <pivotArea outline="0" collapsedLevelsAreSubtotals="1" fieldPosition="0"/>
    </format>
    <format dxfId="13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B09D3-EE87-4B3C-BBFA-509537DF7370}" name="Корреляция погоды от года и сезона" cacheId="1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rowHeaderCaption="Погода" colHeaderCaption="">
  <location ref="A1:E19" firstHeaderRow="1" firstDataRow="3" firstDataCol="1"/>
  <pivotFields count="25">
    <pivotField showAll="0"/>
    <pivotField numFmtId="14"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>
      <items count="697">
        <item x="641"/>
        <item x="26"/>
        <item x="690"/>
        <item x="25"/>
        <item x="64"/>
        <item x="68"/>
        <item x="292"/>
        <item x="17"/>
        <item x="329"/>
        <item x="346"/>
        <item x="103"/>
        <item x="1"/>
        <item x="8"/>
        <item x="688"/>
        <item x="7"/>
        <item x="21"/>
        <item x="0"/>
        <item x="22"/>
        <item x="16"/>
        <item x="35"/>
        <item x="345"/>
        <item x="689"/>
        <item x="460"/>
        <item x="29"/>
        <item x="28"/>
        <item x="51"/>
        <item x="232"/>
        <item x="11"/>
        <item x="27"/>
        <item x="15"/>
        <item x="14"/>
        <item x="10"/>
        <item x="371"/>
        <item x="347"/>
        <item x="9"/>
        <item x="693"/>
        <item x="2"/>
        <item x="31"/>
        <item x="12"/>
        <item x="23"/>
        <item x="13"/>
        <item x="58"/>
        <item x="52"/>
        <item x="55"/>
        <item x="95"/>
        <item x="42"/>
        <item x="316"/>
        <item x="30"/>
        <item x="6"/>
        <item x="32"/>
        <item x="391"/>
        <item x="38"/>
        <item x="87"/>
        <item x="40"/>
        <item x="20"/>
        <item x="33"/>
        <item x="3"/>
        <item x="43"/>
        <item x="4"/>
        <item x="39"/>
        <item x="5"/>
        <item x="314"/>
        <item x="36"/>
        <item x="49"/>
        <item x="18"/>
        <item x="109"/>
        <item x="61"/>
        <item x="84"/>
        <item x="34"/>
        <item x="37"/>
        <item x="41"/>
        <item x="686"/>
        <item x="687"/>
        <item x="92"/>
        <item x="694"/>
        <item x="54"/>
        <item x="50"/>
        <item x="45"/>
        <item x="308"/>
        <item x="408"/>
        <item x="243"/>
        <item x="59"/>
        <item x="81"/>
        <item x="65"/>
        <item x="67"/>
        <item x="44"/>
        <item x="53"/>
        <item x="19"/>
        <item x="62"/>
        <item x="353"/>
        <item x="56"/>
        <item x="69"/>
        <item x="24"/>
        <item x="242"/>
        <item x="85"/>
        <item x="99"/>
        <item x="72"/>
        <item x="73"/>
        <item x="63"/>
        <item x="691"/>
        <item x="46"/>
        <item x="80"/>
        <item x="70"/>
        <item x="66"/>
        <item x="60"/>
        <item x="100"/>
        <item x="390"/>
        <item x="361"/>
        <item x="74"/>
        <item x="344"/>
        <item x="82"/>
        <item x="88"/>
        <item x="354"/>
        <item x="89"/>
        <item x="662"/>
        <item x="352"/>
        <item x="366"/>
        <item x="348"/>
        <item x="365"/>
        <item x="355"/>
        <item x="359"/>
        <item x="257"/>
        <item x="57"/>
        <item x="275"/>
        <item x="71"/>
        <item x="349"/>
        <item x="282"/>
        <item x="86"/>
        <item x="264"/>
        <item x="340"/>
        <item x="372"/>
        <item x="96"/>
        <item x="78"/>
        <item x="47"/>
        <item x="351"/>
        <item x="364"/>
        <item x="83"/>
        <item x="315"/>
        <item x="328"/>
        <item x="121"/>
        <item x="290"/>
        <item x="343"/>
        <item x="398"/>
        <item x="79"/>
        <item x="241"/>
        <item x="695"/>
        <item x="404"/>
        <item x="339"/>
        <item x="333"/>
        <item x="75"/>
        <item x="313"/>
        <item x="317"/>
        <item x="387"/>
        <item x="93"/>
        <item x="384"/>
        <item x="481"/>
        <item x="97"/>
        <item x="276"/>
        <item x="321"/>
        <item x="265"/>
        <item x="48"/>
        <item x="303"/>
        <item x="367"/>
        <item x="385"/>
        <item x="350"/>
        <item x="395"/>
        <item x="309"/>
        <item x="318"/>
        <item x="319"/>
        <item x="692"/>
        <item x="91"/>
        <item x="77"/>
        <item x="102"/>
        <item x="399"/>
        <item x="94"/>
        <item x="370"/>
        <item x="332"/>
        <item x="410"/>
        <item x="106"/>
        <item x="363"/>
        <item x="673"/>
        <item x="76"/>
        <item x="378"/>
        <item x="90"/>
        <item x="101"/>
        <item x="356"/>
        <item x="198"/>
        <item x="369"/>
        <item x="334"/>
        <item x="330"/>
        <item x="293"/>
        <item x="413"/>
        <item x="98"/>
        <item x="118"/>
        <item x="304"/>
        <item x="432"/>
        <item x="368"/>
        <item x="197"/>
        <item x="405"/>
        <item x="310"/>
        <item x="341"/>
        <item x="131"/>
        <item x="392"/>
        <item x="412"/>
        <item x="358"/>
        <item x="105"/>
        <item x="376"/>
        <item x="326"/>
        <item x="403"/>
        <item x="622"/>
        <item x="312"/>
        <item x="335"/>
        <item x="230"/>
        <item x="244"/>
        <item x="266"/>
        <item x="209"/>
        <item x="338"/>
        <item x="360"/>
        <item x="199"/>
        <item x="322"/>
        <item x="325"/>
        <item x="331"/>
        <item x="685"/>
        <item x="379"/>
        <item x="254"/>
        <item x="277"/>
        <item x="299"/>
        <item x="250"/>
        <item x="311"/>
        <item x="294"/>
        <item x="337"/>
        <item x="306"/>
        <item x="323"/>
        <item x="336"/>
        <item x="104"/>
        <item x="291"/>
        <item x="342"/>
        <item x="382"/>
        <item x="162"/>
        <item x="400"/>
        <item x="196"/>
        <item x="213"/>
        <item x="680"/>
        <item x="224"/>
        <item x="327"/>
        <item x="220"/>
        <item x="388"/>
        <item x="389"/>
        <item x="200"/>
        <item x="204"/>
        <item x="135"/>
        <item x="320"/>
        <item x="114"/>
        <item x="227"/>
        <item x="289"/>
        <item x="262"/>
        <item x="661"/>
        <item x="155"/>
        <item x="393"/>
        <item x="298"/>
        <item x="324"/>
        <item x="107"/>
        <item x="414"/>
        <item x="133"/>
        <item x="664"/>
        <item x="149"/>
        <item x="148"/>
        <item x="166"/>
        <item x="377"/>
        <item x="300"/>
        <item x="110"/>
        <item x="183"/>
        <item x="297"/>
        <item x="115"/>
        <item x="411"/>
        <item x="305"/>
        <item x="295"/>
        <item x="112"/>
        <item x="375"/>
        <item x="186"/>
        <item x="653"/>
        <item x="362"/>
        <item x="147"/>
        <item x="130"/>
        <item x="302"/>
        <item x="418"/>
        <item x="261"/>
        <item x="134"/>
        <item x="497"/>
        <item x="684"/>
        <item x="219"/>
        <item x="383"/>
        <item x="225"/>
        <item x="396"/>
        <item x="394"/>
        <item x="128"/>
        <item x="296"/>
        <item x="287"/>
        <item x="108"/>
        <item x="111"/>
        <item x="283"/>
        <item x="301"/>
        <item x="465"/>
        <item x="187"/>
        <item x="207"/>
        <item x="374"/>
        <item x="140"/>
        <item x="212"/>
        <item x="206"/>
        <item x="284"/>
        <item x="285"/>
        <item x="397"/>
        <item x="406"/>
        <item x="214"/>
        <item x="195"/>
        <item x="125"/>
        <item x="233"/>
        <item x="221"/>
        <item x="373"/>
        <item x="188"/>
        <item x="255"/>
        <item x="487"/>
        <item x="126"/>
        <item x="407"/>
        <item x="456"/>
        <item x="386"/>
        <item x="424"/>
        <item x="286"/>
        <item x="203"/>
        <item x="113"/>
        <item x="119"/>
        <item x="122"/>
        <item x="120"/>
        <item x="267"/>
        <item x="193"/>
        <item x="546"/>
        <item x="158"/>
        <item x="205"/>
        <item x="239"/>
        <item x="307"/>
        <item x="141"/>
        <item x="168"/>
        <item x="380"/>
        <item x="252"/>
        <item x="357"/>
        <item x="253"/>
        <item x="194"/>
        <item x="153"/>
        <item x="574"/>
        <item x="132"/>
        <item x="274"/>
        <item x="417"/>
        <item x="280"/>
        <item x="136"/>
        <item x="210"/>
        <item x="381"/>
        <item x="681"/>
        <item x="156"/>
        <item x="201"/>
        <item x="182"/>
        <item x="116"/>
        <item x="215"/>
        <item x="123"/>
        <item x="181"/>
        <item x="260"/>
        <item x="234"/>
        <item x="617"/>
        <item x="174"/>
        <item x="178"/>
        <item x="202"/>
        <item x="139"/>
        <item x="231"/>
        <item x="180"/>
        <item x="657"/>
        <item x="534"/>
        <item x="143"/>
        <item x="144"/>
        <item x="288"/>
        <item x="223"/>
        <item x="173"/>
        <item x="247"/>
        <item x="124"/>
        <item x="476"/>
        <item x="222"/>
        <item x="238"/>
        <item x="165"/>
        <item x="281"/>
        <item x="145"/>
        <item x="251"/>
        <item x="248"/>
        <item x="269"/>
        <item x="401"/>
        <item x="216"/>
        <item x="249"/>
        <item x="146"/>
        <item x="169"/>
        <item x="217"/>
        <item x="256"/>
        <item x="127"/>
        <item x="268"/>
        <item x="154"/>
        <item x="167"/>
        <item x="263"/>
        <item x="533"/>
        <item x="163"/>
        <item x="208"/>
        <item x="450"/>
        <item x="129"/>
        <item x="211"/>
        <item x="185"/>
        <item x="160"/>
        <item x="218"/>
        <item x="152"/>
        <item x="419"/>
        <item x="415"/>
        <item x="137"/>
        <item x="240"/>
        <item x="157"/>
        <item x="150"/>
        <item x="508"/>
        <item x="142"/>
        <item x="270"/>
        <item x="409"/>
        <item x="170"/>
        <item x="433"/>
        <item x="671"/>
        <item x="259"/>
        <item x="159"/>
        <item x="463"/>
        <item x="648"/>
        <item x="279"/>
        <item x="246"/>
        <item x="679"/>
        <item x="236"/>
        <item x="402"/>
        <item x="189"/>
        <item x="663"/>
        <item x="514"/>
        <item x="435"/>
        <item x="645"/>
        <item x="237"/>
        <item x="273"/>
        <item x="164"/>
        <item x="229"/>
        <item x="644"/>
        <item x="660"/>
        <item x="447"/>
        <item x="674"/>
        <item x="161"/>
        <item x="226"/>
        <item x="171"/>
        <item x="235"/>
        <item x="278"/>
        <item x="175"/>
        <item x="581"/>
        <item x="646"/>
        <item x="489"/>
        <item x="683"/>
        <item x="420"/>
        <item x="192"/>
        <item x="172"/>
        <item x="117"/>
        <item x="649"/>
        <item x="676"/>
        <item x="665"/>
        <item x="184"/>
        <item x="151"/>
        <item x="245"/>
        <item x="177"/>
        <item x="670"/>
        <item x="416"/>
        <item x="271"/>
        <item x="258"/>
        <item x="633"/>
        <item x="655"/>
        <item x="438"/>
        <item x="525"/>
        <item x="561"/>
        <item x="623"/>
        <item x="654"/>
        <item x="658"/>
        <item x="675"/>
        <item x="272"/>
        <item x="176"/>
        <item x="527"/>
        <item x="677"/>
        <item x="190"/>
        <item x="682"/>
        <item x="434"/>
        <item x="642"/>
        <item x="467"/>
        <item x="672"/>
        <item x="448"/>
        <item x="678"/>
        <item x="656"/>
        <item x="461"/>
        <item x="659"/>
        <item x="666"/>
        <item x="647"/>
        <item x="526"/>
        <item x="436"/>
        <item x="544"/>
        <item x="475"/>
        <item x="669"/>
        <item x="468"/>
        <item x="494"/>
        <item x="566"/>
        <item x="138"/>
        <item x="588"/>
        <item x="518"/>
        <item x="421"/>
        <item x="545"/>
        <item x="630"/>
        <item x="426"/>
        <item x="228"/>
        <item x="517"/>
        <item x="449"/>
        <item x="191"/>
        <item x="441"/>
        <item x="594"/>
        <item x="643"/>
        <item x="650"/>
        <item x="541"/>
        <item x="589"/>
        <item x="440"/>
        <item x="179"/>
        <item x="580"/>
        <item x="488"/>
        <item x="428"/>
        <item x="480"/>
        <item x="437"/>
        <item x="587"/>
        <item x="427"/>
        <item x="469"/>
        <item x="423"/>
        <item x="462"/>
        <item x="592"/>
        <item x="532"/>
        <item x="516"/>
        <item x="528"/>
        <item x="429"/>
        <item x="464"/>
        <item x="667"/>
        <item x="439"/>
        <item x="531"/>
        <item x="652"/>
        <item x="474"/>
        <item x="536"/>
        <item x="471"/>
        <item x="567"/>
        <item x="466"/>
        <item x="422"/>
        <item x="473"/>
        <item x="454"/>
        <item x="624"/>
        <item x="451"/>
        <item x="470"/>
        <item x="443"/>
        <item x="444"/>
        <item x="445"/>
        <item x="575"/>
        <item x="492"/>
        <item x="568"/>
        <item x="457"/>
        <item x="535"/>
        <item x="477"/>
        <item x="493"/>
        <item x="554"/>
        <item x="506"/>
        <item x="668"/>
        <item x="459"/>
        <item x="629"/>
        <item x="529"/>
        <item x="507"/>
        <item x="553"/>
        <item x="455"/>
        <item x="491"/>
        <item x="490"/>
        <item x="442"/>
        <item x="616"/>
        <item x="521"/>
        <item x="569"/>
        <item x="543"/>
        <item x="560"/>
        <item x="515"/>
        <item x="542"/>
        <item x="651"/>
        <item x="495"/>
        <item x="446"/>
        <item x="551"/>
        <item x="590"/>
        <item x="603"/>
        <item x="430"/>
        <item x="524"/>
        <item x="472"/>
        <item x="615"/>
        <item x="520"/>
        <item x="552"/>
        <item x="582"/>
        <item x="548"/>
        <item x="540"/>
        <item x="513"/>
        <item x="500"/>
        <item x="501"/>
        <item x="576"/>
        <item x="562"/>
        <item x="478"/>
        <item x="583"/>
        <item x="502"/>
        <item x="635"/>
        <item x="555"/>
        <item x="628"/>
        <item x="591"/>
        <item x="486"/>
        <item x="453"/>
        <item x="572"/>
        <item x="559"/>
        <item x="556"/>
        <item x="558"/>
        <item x="537"/>
        <item x="563"/>
        <item x="627"/>
        <item x="565"/>
        <item x="458"/>
        <item x="619"/>
        <item x="602"/>
        <item x="523"/>
        <item x="496"/>
        <item x="570"/>
        <item x="586"/>
        <item x="638"/>
        <item x="510"/>
        <item x="577"/>
        <item x="483"/>
        <item x="612"/>
        <item x="530"/>
        <item x="547"/>
        <item x="613"/>
        <item x="509"/>
        <item x="482"/>
        <item x="479"/>
        <item x="609"/>
        <item x="522"/>
        <item x="639"/>
        <item x="538"/>
        <item x="519"/>
        <item x="452"/>
        <item x="631"/>
        <item x="636"/>
        <item x="503"/>
        <item x="505"/>
        <item x="539"/>
        <item x="593"/>
        <item x="632"/>
        <item x="596"/>
        <item x="564"/>
        <item x="610"/>
        <item x="626"/>
        <item x="618"/>
        <item x="557"/>
        <item x="579"/>
        <item x="604"/>
        <item x="549"/>
        <item x="571"/>
        <item x="484"/>
        <item x="499"/>
        <item x="511"/>
        <item x="625"/>
        <item x="637"/>
        <item x="584"/>
        <item x="512"/>
        <item x="585"/>
        <item x="605"/>
        <item x="611"/>
        <item x="504"/>
        <item x="578"/>
        <item x="597"/>
        <item x="599"/>
        <item x="425"/>
        <item x="640"/>
        <item x="573"/>
        <item x="598"/>
        <item x="608"/>
        <item x="621"/>
        <item x="600"/>
        <item x="634"/>
        <item x="498"/>
        <item x="620"/>
        <item x="606"/>
        <item x="550"/>
        <item x="595"/>
        <item x="485"/>
        <item x="431"/>
        <item x="607"/>
        <item x="614"/>
        <item x="601"/>
        <item t="default"/>
      </items>
    </pivotField>
    <pivotField numFmtId="166" showAll="0"/>
  </pivotFields>
  <rowFields count="2">
    <field x="11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2">
    <field x="4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Число дней в сезоне" fld="11" subtotal="count" baseField="2" baseItem="2" numFmtId="3"/>
    <dataField name="Общее кол. арендованных велосипедов " fld="23" baseField="0" baseItem="0"/>
  </dataFields>
  <formats count="9">
    <format dxfId="14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4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47">
      <pivotArea dataOnly="0" labelOnly="1" grandCol="1" outline="0" fieldPosition="0"/>
    </format>
    <format dxfId="146">
      <pivotArea type="all" dataOnly="0" outline="0" fieldPosition="0"/>
    </format>
    <format dxfId="145">
      <pivotArea field="11" type="button" dataOnly="0" labelOnly="1" outline="0" axis="axisRow" fieldPosition="0"/>
    </format>
    <format dxfId="144">
      <pivotArea outline="0" collapsedLevelsAreSubtotals="1" fieldPosition="0"/>
    </format>
    <format dxfId="143">
      <pivotArea type="origin" dataOnly="0" labelOnly="1" outline="0" fieldPosition="0"/>
    </format>
    <format dxfId="142">
      <pivotArea dataOnly="0" labelOnly="1" fieldPosition="0">
        <references count="1">
          <reference field="11" count="0"/>
        </references>
      </pivotArea>
    </format>
    <format dxfId="141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6960F-3F3E-4C6B-9896-91CFBD7331AB}" name="Сводная таблица23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28:AW34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Кол. случайных пользователей " fld="21" baseField="0" baseItem="0"/>
  </dataFields>
  <formats count="10">
    <format dxfId="61">
      <pivotArea type="all" dataOnly="0" outline="0" fieldPosition="0"/>
    </format>
    <format dxfId="60">
      <pivotArea field="11" type="button" dataOnly="0" labelOnly="1" outline="0" axis="axisRow" fieldPosition="0"/>
    </format>
    <format dxfId="59">
      <pivotArea dataOnly="0" labelOnly="1" fieldPosition="0">
        <references count="1">
          <reference field="11" count="0"/>
        </references>
      </pivotArea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5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54">
      <pivotArea dataOnly="0" labelOnly="1" grandCol="1" outline="0" fieldPosition="0"/>
    </format>
    <format dxfId="5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5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15BBC-9C1F-4CF7-8518-098A5CF8C6C7}" name="Сводная таблица22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9:AW25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dataField="1"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Кол. зарегистрированных пользователей " fld="22" baseField="0" baseItem="0"/>
  </dataFields>
  <formats count="10">
    <format dxfId="71">
      <pivotArea type="all" dataOnly="0" outline="0" fieldPosition="0"/>
    </format>
    <format dxfId="70">
      <pivotArea field="11" type="button" dataOnly="0" labelOnly="1" outline="0" axis="axisRow" fieldPosition="0"/>
    </format>
    <format dxfId="69">
      <pivotArea dataOnly="0" labelOnly="1" fieldPosition="0">
        <references count="1">
          <reference field="11" count="0"/>
        </references>
      </pivotArea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6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64">
      <pivotArea dataOnly="0" labelOnly="1" grandCol="1" outline="0" fieldPosition="0"/>
    </format>
    <format dxfId="6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6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A6AF3-D914-4A01-83C4-C49C62325B28}" name="Сводная таблица20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0:AW16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Общее кол. арендованных велосипедов " fld="23" baseField="0" baseItem="0"/>
  </dataFields>
  <formats count="10">
    <format dxfId="81">
      <pivotArea type="all" dataOnly="0" outline="0" fieldPosition="0"/>
    </format>
    <format dxfId="80">
      <pivotArea field="11" type="button" dataOnly="0" labelOnly="1" outline="0" axis="axisRow" fieldPosition="0"/>
    </format>
    <format dxfId="79">
      <pivotArea dataOnly="0" labelOnly="1" fieldPosition="0">
        <references count="1">
          <reference field="11" count="0"/>
        </references>
      </pivotArea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7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7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B6568-1FC2-4F87-9013-45481DF07AB5}" name="Сводная таблица18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:AW7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Число дней в сезоне" fld="11" subtotal="count" baseField="11" baseItem="0" numFmtId="3"/>
  </dataFields>
  <formats count="10">
    <format dxfId="91">
      <pivotArea type="all" dataOnly="0" outline="0" fieldPosition="0"/>
    </format>
    <format dxfId="90">
      <pivotArea field="11" type="button" dataOnly="0" labelOnly="1" outline="0" axis="axisRow" fieldPosition="0"/>
    </format>
    <format dxfId="89">
      <pivotArea dataOnly="0" labelOnly="1" fieldPosition="0">
        <references count="1">
          <reference field="11" count="0"/>
        </references>
      </pivotArea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8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84">
      <pivotArea dataOnly="0" labelOnly="1" grandCol="1" outline="0" fieldPosition="0"/>
    </format>
    <format dxfId="8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8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3A2AF-1A94-4803-831C-85E64DCFB48B}" name="Корреляция погоды от года и месяца" cacheId="1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rowHeaderCaption="Погода" colHeaderCaption="">
  <location ref="A1:E40" firstHeaderRow="1" firstDataRow="3" firstDataCol="1"/>
  <pivotFields count="25">
    <pivotField showAll="0"/>
    <pivotField numFmtId="14" showAll="0"/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>
      <items count="697">
        <item x="641"/>
        <item x="26"/>
        <item x="690"/>
        <item x="25"/>
        <item x="64"/>
        <item x="68"/>
        <item x="292"/>
        <item x="17"/>
        <item x="329"/>
        <item x="346"/>
        <item x="103"/>
        <item x="1"/>
        <item x="8"/>
        <item x="688"/>
        <item x="7"/>
        <item x="21"/>
        <item x="0"/>
        <item x="22"/>
        <item x="16"/>
        <item x="35"/>
        <item x="345"/>
        <item x="689"/>
        <item x="460"/>
        <item x="29"/>
        <item x="28"/>
        <item x="51"/>
        <item x="232"/>
        <item x="11"/>
        <item x="27"/>
        <item x="15"/>
        <item x="14"/>
        <item x="10"/>
        <item x="371"/>
        <item x="347"/>
        <item x="9"/>
        <item x="693"/>
        <item x="2"/>
        <item x="31"/>
        <item x="12"/>
        <item x="23"/>
        <item x="13"/>
        <item x="58"/>
        <item x="52"/>
        <item x="55"/>
        <item x="95"/>
        <item x="42"/>
        <item x="316"/>
        <item x="30"/>
        <item x="6"/>
        <item x="32"/>
        <item x="391"/>
        <item x="38"/>
        <item x="87"/>
        <item x="40"/>
        <item x="20"/>
        <item x="33"/>
        <item x="3"/>
        <item x="43"/>
        <item x="4"/>
        <item x="39"/>
        <item x="5"/>
        <item x="314"/>
        <item x="36"/>
        <item x="49"/>
        <item x="18"/>
        <item x="109"/>
        <item x="61"/>
        <item x="84"/>
        <item x="34"/>
        <item x="37"/>
        <item x="41"/>
        <item x="686"/>
        <item x="687"/>
        <item x="92"/>
        <item x="694"/>
        <item x="54"/>
        <item x="50"/>
        <item x="45"/>
        <item x="308"/>
        <item x="408"/>
        <item x="243"/>
        <item x="59"/>
        <item x="81"/>
        <item x="65"/>
        <item x="67"/>
        <item x="44"/>
        <item x="53"/>
        <item x="19"/>
        <item x="62"/>
        <item x="353"/>
        <item x="56"/>
        <item x="69"/>
        <item x="24"/>
        <item x="242"/>
        <item x="85"/>
        <item x="99"/>
        <item x="72"/>
        <item x="73"/>
        <item x="63"/>
        <item x="691"/>
        <item x="46"/>
        <item x="80"/>
        <item x="70"/>
        <item x="66"/>
        <item x="60"/>
        <item x="100"/>
        <item x="390"/>
        <item x="361"/>
        <item x="74"/>
        <item x="344"/>
        <item x="82"/>
        <item x="88"/>
        <item x="354"/>
        <item x="89"/>
        <item x="662"/>
        <item x="352"/>
        <item x="366"/>
        <item x="348"/>
        <item x="365"/>
        <item x="355"/>
        <item x="359"/>
        <item x="257"/>
        <item x="57"/>
        <item x="275"/>
        <item x="71"/>
        <item x="349"/>
        <item x="282"/>
        <item x="86"/>
        <item x="264"/>
        <item x="340"/>
        <item x="372"/>
        <item x="96"/>
        <item x="78"/>
        <item x="47"/>
        <item x="351"/>
        <item x="364"/>
        <item x="83"/>
        <item x="315"/>
        <item x="328"/>
        <item x="121"/>
        <item x="290"/>
        <item x="343"/>
        <item x="398"/>
        <item x="79"/>
        <item x="241"/>
        <item x="695"/>
        <item x="404"/>
        <item x="339"/>
        <item x="333"/>
        <item x="75"/>
        <item x="313"/>
        <item x="317"/>
        <item x="387"/>
        <item x="93"/>
        <item x="384"/>
        <item x="481"/>
        <item x="97"/>
        <item x="276"/>
        <item x="321"/>
        <item x="265"/>
        <item x="48"/>
        <item x="303"/>
        <item x="367"/>
        <item x="385"/>
        <item x="350"/>
        <item x="395"/>
        <item x="309"/>
        <item x="318"/>
        <item x="319"/>
        <item x="692"/>
        <item x="91"/>
        <item x="77"/>
        <item x="102"/>
        <item x="399"/>
        <item x="94"/>
        <item x="370"/>
        <item x="332"/>
        <item x="410"/>
        <item x="106"/>
        <item x="363"/>
        <item x="673"/>
        <item x="76"/>
        <item x="378"/>
        <item x="90"/>
        <item x="101"/>
        <item x="356"/>
        <item x="198"/>
        <item x="369"/>
        <item x="334"/>
        <item x="330"/>
        <item x="293"/>
        <item x="413"/>
        <item x="98"/>
        <item x="118"/>
        <item x="304"/>
        <item x="432"/>
        <item x="368"/>
        <item x="197"/>
        <item x="405"/>
        <item x="310"/>
        <item x="341"/>
        <item x="131"/>
        <item x="392"/>
        <item x="412"/>
        <item x="358"/>
        <item x="105"/>
        <item x="376"/>
        <item x="326"/>
        <item x="403"/>
        <item x="622"/>
        <item x="312"/>
        <item x="335"/>
        <item x="230"/>
        <item x="244"/>
        <item x="266"/>
        <item x="209"/>
        <item x="338"/>
        <item x="360"/>
        <item x="199"/>
        <item x="322"/>
        <item x="325"/>
        <item x="331"/>
        <item x="685"/>
        <item x="379"/>
        <item x="254"/>
        <item x="277"/>
        <item x="299"/>
        <item x="250"/>
        <item x="311"/>
        <item x="294"/>
        <item x="337"/>
        <item x="306"/>
        <item x="323"/>
        <item x="336"/>
        <item x="104"/>
        <item x="291"/>
        <item x="342"/>
        <item x="382"/>
        <item x="162"/>
        <item x="400"/>
        <item x="196"/>
        <item x="213"/>
        <item x="680"/>
        <item x="224"/>
        <item x="327"/>
        <item x="220"/>
        <item x="388"/>
        <item x="389"/>
        <item x="200"/>
        <item x="204"/>
        <item x="135"/>
        <item x="320"/>
        <item x="114"/>
        <item x="227"/>
        <item x="289"/>
        <item x="262"/>
        <item x="661"/>
        <item x="155"/>
        <item x="393"/>
        <item x="298"/>
        <item x="324"/>
        <item x="107"/>
        <item x="414"/>
        <item x="133"/>
        <item x="664"/>
        <item x="149"/>
        <item x="148"/>
        <item x="166"/>
        <item x="377"/>
        <item x="300"/>
        <item x="110"/>
        <item x="183"/>
        <item x="297"/>
        <item x="115"/>
        <item x="411"/>
        <item x="305"/>
        <item x="295"/>
        <item x="112"/>
        <item x="375"/>
        <item x="186"/>
        <item x="653"/>
        <item x="362"/>
        <item x="147"/>
        <item x="130"/>
        <item x="302"/>
        <item x="418"/>
        <item x="261"/>
        <item x="134"/>
        <item x="497"/>
        <item x="684"/>
        <item x="219"/>
        <item x="383"/>
        <item x="225"/>
        <item x="396"/>
        <item x="394"/>
        <item x="128"/>
        <item x="296"/>
        <item x="287"/>
        <item x="108"/>
        <item x="111"/>
        <item x="283"/>
        <item x="301"/>
        <item x="465"/>
        <item x="187"/>
        <item x="207"/>
        <item x="374"/>
        <item x="140"/>
        <item x="212"/>
        <item x="206"/>
        <item x="284"/>
        <item x="285"/>
        <item x="397"/>
        <item x="406"/>
        <item x="214"/>
        <item x="195"/>
        <item x="125"/>
        <item x="233"/>
        <item x="221"/>
        <item x="373"/>
        <item x="188"/>
        <item x="255"/>
        <item x="487"/>
        <item x="126"/>
        <item x="407"/>
        <item x="456"/>
        <item x="386"/>
        <item x="424"/>
        <item x="286"/>
        <item x="203"/>
        <item x="113"/>
        <item x="119"/>
        <item x="122"/>
        <item x="120"/>
        <item x="267"/>
        <item x="193"/>
        <item x="546"/>
        <item x="158"/>
        <item x="205"/>
        <item x="239"/>
        <item x="307"/>
        <item x="141"/>
        <item x="168"/>
        <item x="380"/>
        <item x="252"/>
        <item x="357"/>
        <item x="253"/>
        <item x="194"/>
        <item x="153"/>
        <item x="574"/>
        <item x="132"/>
        <item x="274"/>
        <item x="417"/>
        <item x="280"/>
        <item x="136"/>
        <item x="210"/>
        <item x="381"/>
        <item x="681"/>
        <item x="156"/>
        <item x="201"/>
        <item x="182"/>
        <item x="116"/>
        <item x="215"/>
        <item x="123"/>
        <item x="181"/>
        <item x="260"/>
        <item x="234"/>
        <item x="617"/>
        <item x="174"/>
        <item x="178"/>
        <item x="202"/>
        <item x="139"/>
        <item x="231"/>
        <item x="180"/>
        <item x="657"/>
        <item x="534"/>
        <item x="143"/>
        <item x="144"/>
        <item x="288"/>
        <item x="223"/>
        <item x="173"/>
        <item x="247"/>
        <item x="124"/>
        <item x="476"/>
        <item x="222"/>
        <item x="238"/>
        <item x="165"/>
        <item x="281"/>
        <item x="145"/>
        <item x="251"/>
        <item x="248"/>
        <item x="269"/>
        <item x="401"/>
        <item x="216"/>
        <item x="249"/>
        <item x="146"/>
        <item x="169"/>
        <item x="217"/>
        <item x="256"/>
        <item x="127"/>
        <item x="268"/>
        <item x="154"/>
        <item x="167"/>
        <item x="263"/>
        <item x="533"/>
        <item x="163"/>
        <item x="208"/>
        <item x="450"/>
        <item x="129"/>
        <item x="211"/>
        <item x="185"/>
        <item x="160"/>
        <item x="218"/>
        <item x="152"/>
        <item x="419"/>
        <item x="415"/>
        <item x="137"/>
        <item x="240"/>
        <item x="157"/>
        <item x="150"/>
        <item x="508"/>
        <item x="142"/>
        <item x="270"/>
        <item x="409"/>
        <item x="170"/>
        <item x="433"/>
        <item x="671"/>
        <item x="259"/>
        <item x="159"/>
        <item x="463"/>
        <item x="648"/>
        <item x="279"/>
        <item x="246"/>
        <item x="679"/>
        <item x="236"/>
        <item x="402"/>
        <item x="189"/>
        <item x="663"/>
        <item x="514"/>
        <item x="435"/>
        <item x="645"/>
        <item x="237"/>
        <item x="273"/>
        <item x="164"/>
        <item x="229"/>
        <item x="644"/>
        <item x="660"/>
        <item x="447"/>
        <item x="674"/>
        <item x="161"/>
        <item x="226"/>
        <item x="171"/>
        <item x="235"/>
        <item x="278"/>
        <item x="175"/>
        <item x="581"/>
        <item x="646"/>
        <item x="489"/>
        <item x="683"/>
        <item x="420"/>
        <item x="192"/>
        <item x="172"/>
        <item x="117"/>
        <item x="649"/>
        <item x="676"/>
        <item x="665"/>
        <item x="184"/>
        <item x="151"/>
        <item x="245"/>
        <item x="177"/>
        <item x="670"/>
        <item x="416"/>
        <item x="271"/>
        <item x="258"/>
        <item x="633"/>
        <item x="655"/>
        <item x="438"/>
        <item x="525"/>
        <item x="561"/>
        <item x="623"/>
        <item x="654"/>
        <item x="658"/>
        <item x="675"/>
        <item x="272"/>
        <item x="176"/>
        <item x="527"/>
        <item x="677"/>
        <item x="190"/>
        <item x="682"/>
        <item x="434"/>
        <item x="642"/>
        <item x="467"/>
        <item x="672"/>
        <item x="448"/>
        <item x="678"/>
        <item x="656"/>
        <item x="461"/>
        <item x="659"/>
        <item x="666"/>
        <item x="647"/>
        <item x="526"/>
        <item x="436"/>
        <item x="544"/>
        <item x="475"/>
        <item x="669"/>
        <item x="468"/>
        <item x="494"/>
        <item x="566"/>
        <item x="138"/>
        <item x="588"/>
        <item x="518"/>
        <item x="421"/>
        <item x="545"/>
        <item x="630"/>
        <item x="426"/>
        <item x="228"/>
        <item x="517"/>
        <item x="449"/>
        <item x="191"/>
        <item x="441"/>
        <item x="594"/>
        <item x="643"/>
        <item x="650"/>
        <item x="541"/>
        <item x="589"/>
        <item x="440"/>
        <item x="179"/>
        <item x="580"/>
        <item x="488"/>
        <item x="428"/>
        <item x="480"/>
        <item x="437"/>
        <item x="587"/>
        <item x="427"/>
        <item x="469"/>
        <item x="423"/>
        <item x="462"/>
        <item x="592"/>
        <item x="532"/>
        <item x="516"/>
        <item x="528"/>
        <item x="429"/>
        <item x="464"/>
        <item x="667"/>
        <item x="439"/>
        <item x="531"/>
        <item x="652"/>
        <item x="474"/>
        <item x="536"/>
        <item x="471"/>
        <item x="567"/>
        <item x="466"/>
        <item x="422"/>
        <item x="473"/>
        <item x="454"/>
        <item x="624"/>
        <item x="451"/>
        <item x="470"/>
        <item x="443"/>
        <item x="444"/>
        <item x="445"/>
        <item x="575"/>
        <item x="492"/>
        <item x="568"/>
        <item x="457"/>
        <item x="535"/>
        <item x="477"/>
        <item x="493"/>
        <item x="554"/>
        <item x="506"/>
        <item x="668"/>
        <item x="459"/>
        <item x="629"/>
        <item x="529"/>
        <item x="507"/>
        <item x="553"/>
        <item x="455"/>
        <item x="491"/>
        <item x="490"/>
        <item x="442"/>
        <item x="616"/>
        <item x="521"/>
        <item x="569"/>
        <item x="543"/>
        <item x="560"/>
        <item x="515"/>
        <item x="542"/>
        <item x="651"/>
        <item x="495"/>
        <item x="446"/>
        <item x="551"/>
        <item x="590"/>
        <item x="603"/>
        <item x="430"/>
        <item x="524"/>
        <item x="472"/>
        <item x="615"/>
        <item x="520"/>
        <item x="552"/>
        <item x="582"/>
        <item x="548"/>
        <item x="540"/>
        <item x="513"/>
        <item x="500"/>
        <item x="501"/>
        <item x="576"/>
        <item x="562"/>
        <item x="478"/>
        <item x="583"/>
        <item x="502"/>
        <item x="635"/>
        <item x="555"/>
        <item x="628"/>
        <item x="591"/>
        <item x="486"/>
        <item x="453"/>
        <item x="572"/>
        <item x="559"/>
        <item x="556"/>
        <item x="558"/>
        <item x="537"/>
        <item x="563"/>
        <item x="627"/>
        <item x="565"/>
        <item x="458"/>
        <item x="619"/>
        <item x="602"/>
        <item x="523"/>
        <item x="496"/>
        <item x="570"/>
        <item x="586"/>
        <item x="638"/>
        <item x="510"/>
        <item x="577"/>
        <item x="483"/>
        <item x="612"/>
        <item x="530"/>
        <item x="547"/>
        <item x="613"/>
        <item x="509"/>
        <item x="482"/>
        <item x="479"/>
        <item x="609"/>
        <item x="522"/>
        <item x="639"/>
        <item x="538"/>
        <item x="519"/>
        <item x="452"/>
        <item x="631"/>
        <item x="636"/>
        <item x="503"/>
        <item x="505"/>
        <item x="539"/>
        <item x="593"/>
        <item x="632"/>
        <item x="596"/>
        <item x="564"/>
        <item x="610"/>
        <item x="626"/>
        <item x="618"/>
        <item x="557"/>
        <item x="579"/>
        <item x="604"/>
        <item x="549"/>
        <item x="571"/>
        <item x="484"/>
        <item x="499"/>
        <item x="511"/>
        <item x="625"/>
        <item x="637"/>
        <item x="584"/>
        <item x="512"/>
        <item x="585"/>
        <item x="605"/>
        <item x="611"/>
        <item x="504"/>
        <item x="578"/>
        <item x="597"/>
        <item x="599"/>
        <item x="425"/>
        <item x="640"/>
        <item x="573"/>
        <item x="598"/>
        <item x="608"/>
        <item x="621"/>
        <item x="600"/>
        <item x="634"/>
        <item x="498"/>
        <item x="620"/>
        <item x="606"/>
        <item x="550"/>
        <item x="595"/>
        <item x="485"/>
        <item x="431"/>
        <item x="607"/>
        <item x="614"/>
        <item x="601"/>
        <item t="default"/>
      </items>
    </pivotField>
    <pivotField numFmtId="166" showAll="0"/>
  </pivotFields>
  <rowFields count="2">
    <field x="11"/>
    <field x="5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6"/>
    </i>
    <i r="1">
      <x v="8"/>
    </i>
    <i r="1">
      <x v="9"/>
    </i>
    <i r="1">
      <x v="10"/>
    </i>
    <i r="1">
      <x v="11"/>
    </i>
    <i t="grand">
      <x/>
    </i>
  </rowItems>
  <colFields count="2">
    <field x="4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Число дней в месяце" fld="11" subtotal="count" baseField="2" baseItem="2" numFmtId="3"/>
    <dataField name="Общее кол. арендованных велосипедов " fld="23" baseField="0" baseItem="0"/>
  </dataFields>
  <formats count="9">
    <format dxfId="10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9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98">
      <pivotArea dataOnly="0" labelOnly="1" grandCol="1" outline="0" fieldPosition="0"/>
    </format>
    <format dxfId="97">
      <pivotArea type="all" dataOnly="0" outline="0" fieldPosition="0"/>
    </format>
    <format dxfId="96">
      <pivotArea field="11" type="button" dataOnly="0" labelOnly="1" outline="0" axis="axisRow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dataOnly="0" labelOnly="1" fieldPosition="0">
        <references count="1">
          <reference field="11" count="0"/>
        </references>
      </pivotArea>
    </format>
    <format dxfId="92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C1FE0-16A6-4EFC-93E2-A44C7145EC13}" autoFormatId="16" applyNumberFormats="0" applyBorderFormats="0" applyFontFormats="0" applyPatternFormats="0" applyAlignmentFormats="0" applyWidthHeightFormats="0">
  <queryTableRefresh nextId="24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oliday" tableColumnId="6"/>
      <queryTableField id="7" name="weekday" tableColumnId="7"/>
      <queryTableField id="8" name="working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9C9-589E-4687-A4ED-B3FF41F1CD5B}" name="day_24" displayName="day_24" ref="A2:P733" tableType="queryTable" totalsRowShown="0" headerRowDxfId="396" dataDxfId="395">
  <autoFilter ref="A2:P733" xr:uid="{12C739C9-589E-4687-A4ED-B3FF41F1CD5B}"/>
  <tableColumns count="16">
    <tableColumn id="1" xr3:uid="{C4360895-5353-446E-802B-8CFCF8AABB18}" uniqueName="1" name="instant" queryTableFieldId="1" dataDxfId="394"/>
    <tableColumn id="2" xr3:uid="{704492BA-C64F-4F79-B005-81A4A21644E0}" uniqueName="2" name="dteday" queryTableFieldId="2" dataDxfId="393"/>
    <tableColumn id="3" xr3:uid="{398529C3-40F6-4CC7-8C18-A90D318AE389}" uniqueName="3" name="season" queryTableFieldId="3" dataDxfId="392"/>
    <tableColumn id="4" xr3:uid="{902F7525-0F6F-41B1-ACB2-2CC5F789B110}" uniqueName="4" name="yr" queryTableFieldId="4" dataDxfId="391"/>
    <tableColumn id="5" xr3:uid="{36C0CFBB-5E71-4B6B-ADDD-400106797E0C}" uniqueName="5" name="mnth" queryTableFieldId="5" dataDxfId="390"/>
    <tableColumn id="6" xr3:uid="{3CA267BA-3C72-4834-A903-984D79F2300E}" uniqueName="6" name="holiday" queryTableFieldId="6" dataDxfId="389"/>
    <tableColumn id="7" xr3:uid="{54398CF1-0E83-4044-8436-D66C30BB7772}" uniqueName="7" name="weekday" queryTableFieldId="7" dataDxfId="388"/>
    <tableColumn id="8" xr3:uid="{2433F42A-0D3E-4F5C-B842-0F59FF6152E4}" uniqueName="8" name="workingday" queryTableFieldId="8" dataDxfId="387"/>
    <tableColumn id="9" xr3:uid="{21A4667E-D38A-4808-900C-01FD04CB17F1}" uniqueName="9" name="weathersit" queryTableFieldId="9" dataDxfId="386"/>
    <tableColumn id="10" xr3:uid="{1BD3042F-0274-4D8C-A472-37CC4ABBD56C}" uniqueName="10" name="temp" queryTableFieldId="10" dataDxfId="385"/>
    <tableColumn id="11" xr3:uid="{A9AFF196-C488-462E-A1DF-9A6F8984A3A7}" uniqueName="11" name="atemp" queryTableFieldId="11" dataDxfId="384"/>
    <tableColumn id="12" xr3:uid="{F0949FCF-C4E3-47BA-9DBD-E81E631E0D02}" uniqueName="12" name="hum" queryTableFieldId="12" dataDxfId="383"/>
    <tableColumn id="13" xr3:uid="{F61D6B99-0698-4BA2-962C-6355E89DB65E}" uniqueName="13" name="windspeed" queryTableFieldId="13" dataDxfId="382"/>
    <tableColumn id="14" xr3:uid="{F9A2A0EC-AE48-4ACB-990F-6EF505FDAD24}" uniqueName="14" name="casual" queryTableFieldId="14" dataDxfId="381"/>
    <tableColumn id="15" xr3:uid="{986D8F8B-32EF-4216-9B6A-2AA37D7E2AD6}" uniqueName="15" name="registered" queryTableFieldId="15" dataDxfId="380"/>
    <tableColumn id="16" xr3:uid="{D5A6C2C1-3CD7-49CC-8460-087DCAC2D27F}" uniqueName="16" name="cnt" queryTableFieldId="16" dataDxfId="3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27F64C-8152-4D2D-8852-A0F68E73366D}" name="Данные" displayName="Данные" ref="A2:Y733" totalsRowShown="0" headerRowDxfId="51" dataDxfId="50">
  <autoFilter ref="A2:Y733" xr:uid="{A027F64C-8152-4D2D-8852-A0F68E73366D}"/>
  <tableColumns count="25">
    <tableColumn id="1" xr3:uid="{176A3687-540B-42AA-B63C-1970908FAD7E}" name="Индекс записи" dataDxfId="49" totalsRowDxfId="48"/>
    <tableColumn id="2" xr3:uid="{B51AE475-D7CB-4950-A267-AFDD8D4BA027}" name="Дата" dataDxfId="47" totalsRowDxfId="46"/>
    <tableColumn id="3" xr3:uid="{C036ED3E-6B6A-4A70-B217-43277EE513F5}" name="Сезон" dataDxfId="45" totalsRowDxfId="44"/>
    <tableColumn id="4" xr3:uid="{7E620479-AC99-44A6-9611-C38F41181CC3}" name="Сезон описание" dataDxfId="43" totalsRowDxfId="42">
      <calculatedColumnFormula>VLOOKUP(C3,Сезон!$A$2:$G$5,6)</calculatedColumnFormula>
    </tableColumn>
    <tableColumn id="5" xr3:uid="{83C49780-25B4-42DF-BE93-27C7C518F1DB}" name="Год" dataDxfId="41" totalsRowDxfId="40">
      <calculatedColumnFormula>YEAR(B3)</calculatedColumnFormula>
    </tableColumn>
    <tableColumn id="6" xr3:uid="{5E4E7032-61C1-4652-8C69-B66B76182AE4}" name="Месяц" dataDxfId="39" totalsRowDxfId="38">
      <calculatedColumnFormula>MONTH(B3)</calculatedColumnFormula>
    </tableColumn>
    <tableColumn id="7" xr3:uid="{1B767C91-4D84-4E5C-8B08-74CEDFD8E4D8}" name="Праздничный день" dataDxfId="37" totalsRowDxfId="36"/>
    <tableColumn id="25" xr3:uid="{28B31FA2-9B5B-4B7F-ACCA-4A42ADD2747B}" name="Праздничный день описание" dataDxfId="35" totalsRowDxfId="34">
      <calculatedColumnFormula>IF(G3,"Праздничный день","Рабочий день")</calculatedColumnFormula>
    </tableColumn>
    <tableColumn id="8" xr3:uid="{6DC25EEA-3512-43D8-AEAC-E5F873488014}" name="День недели" dataDxfId="33" totalsRowDxfId="32">
      <calculatedColumnFormula>WEEKDAY(B3,1)</calculatedColumnFormula>
    </tableColumn>
    <tableColumn id="9" xr3:uid="{3A0B85E6-7052-403C-A45D-4C59A980F1E2}" name="Рабочий день" dataDxfId="31" totalsRowDxfId="30"/>
    <tableColumn id="24" xr3:uid="{F13AC29F-A406-428E-9DA4-AE1216FB9F3B}" name="Рабочий день описание" dataDxfId="29" totalsRowDxfId="28">
      <calculatedColumnFormula>IF(J3,"Рабочий день","Выходной день")</calculatedColumnFormula>
    </tableColumn>
    <tableColumn id="10" xr3:uid="{ADCA22E2-286D-4C31-9FB1-649E21148AA7}" name="Погода" dataDxfId="27" totalsRowDxfId="26"/>
    <tableColumn id="23" xr3:uid="{74419220-C941-4B14-864D-495E349E2AAB}" name="Погода описание" dataDxfId="25" totalsRowDxfId="24">
      <calculatedColumnFormula>LOOKUP(L3,Погода!$A$2:$B$5)</calculatedColumnFormula>
    </tableColumn>
    <tableColumn id="11" xr3:uid="{0AD97130-8CFE-4C23-8735-947FDB9B6FF1}" name="Температура, t0" dataDxfId="23" totalsRowDxfId="22"/>
    <tableColumn id="12" xr3:uid="{B30C1E21-D3A0-4798-8D26-DA888140506F}" name="Температура, ℃" dataDxfId="21" totalsRowDxfId="20">
      <calculatedColumnFormula>N3*(39-(-8))-8</calculatedColumnFormula>
    </tableColumn>
    <tableColumn id="13" xr3:uid="{CB6AFC88-C909-43F3-BBE7-FEA87559F57C}" name="Температура по ощущениям, t1" dataDxfId="19" totalsRowDxfId="18"/>
    <tableColumn id="14" xr3:uid="{7EB2DD47-F582-4CD3-809C-C4CBAC83C475}" name="Температура по ощущениям, ℃" dataDxfId="17" totalsRowDxfId="16">
      <calculatedColumnFormula>P3*(50-(-16))-16</calculatedColumnFormula>
    </tableColumn>
    <tableColumn id="15" xr3:uid="{991DE10C-6293-4C84-AE23-51B536707426}" name="Влажность" dataDxfId="15" totalsRowDxfId="14"/>
    <tableColumn id="16" xr3:uid="{7EA5E46A-A6B6-4F0F-8510-757E03A5839A}" name="Влажность, %" dataDxfId="13" totalsRowDxfId="12">
      <calculatedColumnFormula array="1">_xlfn.IFS(L3=1,R3*Погода!$C$2,L3=2,R3*Погода!$C$3,L3=3,R3*Погода!$C$4,L3=4,R3*Погода!$C$5)</calculatedColumnFormula>
    </tableColumn>
    <tableColumn id="17" xr3:uid="{93F302E3-AC1B-4CC2-97DD-33A13A93E658}" name="Скорость ветра" dataDxfId="11" totalsRowDxfId="10"/>
    <tableColumn id="18" xr3:uid="{3740F3C9-E9BB-4080-A62F-3F6263A19A8B}" name="Скорость ветра, км/ч" dataDxfId="9" totalsRowDxfId="8">
      <calculatedColumnFormula array="1">_xlfn.IFS(L3=1,T3*Погода!$D$2,L3=2,T3*Погода!$D$3,L3=3,T3*Погода!$D$4,L3=4,T3*Погода!$D$5)</calculatedColumnFormula>
    </tableColumn>
    <tableColumn id="19" xr3:uid="{1B9672C4-EEEF-4E2D-ACEE-AC39E17AA617}" name="Кол. случайных пользователей" dataDxfId="7" totalsRowDxfId="6"/>
    <tableColumn id="20" xr3:uid="{8487A74F-1159-49D4-A6FE-36DF40768668}" name="Кол. зарегистрированных пользователей" dataDxfId="5" totalsRowDxfId="4"/>
    <tableColumn id="21" xr3:uid="{59382E7A-CE6D-4B09-8423-8FE68FF7453D}" name="Общее кол. арендованных велосипедов" dataDxfId="3" totalsRowDxfId="2"/>
    <tableColumn id="22" xr3:uid="{D8DECD9F-3607-4E82-A9B6-F4A63C0107F9}" name="Разница между Температура по ощущениям, ℃ и Температура, ℃" dataDxfId="1" totalsRowDxfId="0">
      <calculatedColumnFormula>Q3-O3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do.eduprof.ru/pluginfile.php/482247/mod_assign/intro/day_24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C2DE-65F6-4682-BDD2-600279EE83E7}">
  <dimension ref="A1:A73"/>
  <sheetViews>
    <sheetView tabSelected="1" workbookViewId="0">
      <selection activeCell="B1" sqref="B1"/>
    </sheetView>
  </sheetViews>
  <sheetFormatPr defaultRowHeight="13.8" x14ac:dyDescent="0.25"/>
  <cols>
    <col min="1" max="1" width="155.5546875" style="1" customWidth="1"/>
    <col min="2" max="16384" width="8.88671875" style="1"/>
  </cols>
  <sheetData>
    <row r="1" spans="1:1" x14ac:dyDescent="0.25">
      <c r="A1" s="53" t="s">
        <v>189</v>
      </c>
    </row>
    <row r="2" spans="1:1" x14ac:dyDescent="0.25">
      <c r="A2" s="99" t="s">
        <v>231</v>
      </c>
    </row>
    <row r="3" spans="1:1" x14ac:dyDescent="0.25">
      <c r="A3" s="97"/>
    </row>
    <row r="4" spans="1:1" x14ac:dyDescent="0.25">
      <c r="A4" s="100" t="s">
        <v>190</v>
      </c>
    </row>
    <row r="5" spans="1:1" x14ac:dyDescent="0.25">
      <c r="A5" s="97"/>
    </row>
    <row r="6" spans="1:1" x14ac:dyDescent="0.25">
      <c r="A6" s="101" t="s">
        <v>191</v>
      </c>
    </row>
    <row r="7" spans="1:1" x14ac:dyDescent="0.25">
      <c r="A7" s="97"/>
    </row>
    <row r="8" spans="1:1" x14ac:dyDescent="0.25">
      <c r="A8" s="102" t="s">
        <v>192</v>
      </c>
    </row>
    <row r="9" spans="1:1" x14ac:dyDescent="0.25">
      <c r="A9" s="97"/>
    </row>
    <row r="10" spans="1:1" ht="27.6" x14ac:dyDescent="0.25">
      <c r="A10" s="103" t="s">
        <v>201</v>
      </c>
    </row>
    <row r="11" spans="1:1" x14ac:dyDescent="0.25">
      <c r="A11" s="97"/>
    </row>
    <row r="12" spans="1:1" x14ac:dyDescent="0.25">
      <c r="A12" s="98" t="s">
        <v>193</v>
      </c>
    </row>
    <row r="13" spans="1:1" x14ac:dyDescent="0.25">
      <c r="A13" s="98"/>
    </row>
    <row r="14" spans="1:1" x14ac:dyDescent="0.25">
      <c r="A14" s="97"/>
    </row>
    <row r="15" spans="1:1" x14ac:dyDescent="0.25">
      <c r="A15" s="103" t="s">
        <v>230</v>
      </c>
    </row>
    <row r="16" spans="1:1" x14ac:dyDescent="0.25">
      <c r="A16" s="97"/>
    </row>
    <row r="17" spans="1:1" x14ac:dyDescent="0.25">
      <c r="A17" s="101" t="s">
        <v>207</v>
      </c>
    </row>
    <row r="18" spans="1:1" x14ac:dyDescent="0.25">
      <c r="A18" s="97"/>
    </row>
    <row r="19" spans="1:1" x14ac:dyDescent="0.25">
      <c r="A19" s="101" t="s">
        <v>202</v>
      </c>
    </row>
    <row r="20" spans="1:1" x14ac:dyDescent="0.25">
      <c r="A20" s="97"/>
    </row>
    <row r="21" spans="1:1" x14ac:dyDescent="0.25">
      <c r="A21" s="101" t="s">
        <v>203</v>
      </c>
    </row>
    <row r="22" spans="1:1" x14ac:dyDescent="0.25">
      <c r="A22" s="97"/>
    </row>
    <row r="23" spans="1:1" x14ac:dyDescent="0.25">
      <c r="A23" s="101" t="s">
        <v>204</v>
      </c>
    </row>
    <row r="24" spans="1:1" x14ac:dyDescent="0.25">
      <c r="A24" s="97"/>
    </row>
    <row r="25" spans="1:1" x14ac:dyDescent="0.25">
      <c r="A25" s="101" t="s">
        <v>205</v>
      </c>
    </row>
    <row r="26" spans="1:1" x14ac:dyDescent="0.25">
      <c r="A26" s="97"/>
    </row>
    <row r="27" spans="1:1" x14ac:dyDescent="0.25">
      <c r="A27" s="101" t="s">
        <v>206</v>
      </c>
    </row>
    <row r="28" spans="1:1" x14ac:dyDescent="0.25">
      <c r="A28" s="97"/>
    </row>
    <row r="29" spans="1:1" x14ac:dyDescent="0.25">
      <c r="A29" s="101" t="s">
        <v>233</v>
      </c>
    </row>
    <row r="30" spans="1:1" x14ac:dyDescent="0.25">
      <c r="A30" s="101"/>
    </row>
    <row r="31" spans="1:1" x14ac:dyDescent="0.25">
      <c r="A31" s="97"/>
    </row>
    <row r="32" spans="1:1" x14ac:dyDescent="0.25">
      <c r="A32" s="103" t="s">
        <v>229</v>
      </c>
    </row>
    <row r="33" spans="1:1" x14ac:dyDescent="0.25">
      <c r="A33" s="97"/>
    </row>
    <row r="34" spans="1:1" x14ac:dyDescent="0.25">
      <c r="A34" s="101" t="s">
        <v>194</v>
      </c>
    </row>
    <row r="35" spans="1:1" x14ac:dyDescent="0.25">
      <c r="A35" s="97"/>
    </row>
    <row r="36" spans="1:1" x14ac:dyDescent="0.25">
      <c r="A36" s="101" t="s">
        <v>208</v>
      </c>
    </row>
    <row r="37" spans="1:1" x14ac:dyDescent="0.25">
      <c r="A37" s="97"/>
    </row>
    <row r="38" spans="1:1" x14ac:dyDescent="0.25">
      <c r="A38" s="104" t="s">
        <v>232</v>
      </c>
    </row>
    <row r="39" spans="1:1" x14ac:dyDescent="0.25">
      <c r="A39" s="97"/>
    </row>
    <row r="40" spans="1:1" x14ac:dyDescent="0.25">
      <c r="A40" s="105" t="s">
        <v>195</v>
      </c>
    </row>
    <row r="41" spans="1:1" x14ac:dyDescent="0.25">
      <c r="A41" s="97"/>
    </row>
    <row r="42" spans="1:1" x14ac:dyDescent="0.25">
      <c r="A42" s="102" t="s">
        <v>196</v>
      </c>
    </row>
    <row r="43" spans="1:1" x14ac:dyDescent="0.25">
      <c r="A43" s="97"/>
    </row>
    <row r="44" spans="1:1" x14ac:dyDescent="0.25">
      <c r="A44" s="103" t="s">
        <v>197</v>
      </c>
    </row>
    <row r="45" spans="1:1" x14ac:dyDescent="0.25">
      <c r="A45" s="97"/>
    </row>
    <row r="46" spans="1:1" ht="55.2" x14ac:dyDescent="0.25">
      <c r="A46" s="101" t="s">
        <v>198</v>
      </c>
    </row>
    <row r="47" spans="1:1" x14ac:dyDescent="0.25">
      <c r="A47" s="97"/>
    </row>
    <row r="48" spans="1:1" ht="55.2" x14ac:dyDescent="0.25">
      <c r="A48" s="101" t="s">
        <v>199</v>
      </c>
    </row>
    <row r="49" spans="1:1" x14ac:dyDescent="0.25">
      <c r="A49" s="97"/>
    </row>
    <row r="50" spans="1:1" x14ac:dyDescent="0.25">
      <c r="A50" s="103" t="s">
        <v>200</v>
      </c>
    </row>
    <row r="51" spans="1:1" x14ac:dyDescent="0.25">
      <c r="A51" s="97"/>
    </row>
    <row r="52" spans="1:1" x14ac:dyDescent="0.25">
      <c r="A52" s="106" t="s">
        <v>215</v>
      </c>
    </row>
    <row r="53" spans="1:1" x14ac:dyDescent="0.25">
      <c r="A53" s="107"/>
    </row>
    <row r="54" spans="1:1" x14ac:dyDescent="0.25">
      <c r="A54" s="107" t="s">
        <v>228</v>
      </c>
    </row>
    <row r="55" spans="1:1" x14ac:dyDescent="0.25">
      <c r="A55" s="107" t="s">
        <v>222</v>
      </c>
    </row>
    <row r="56" spans="1:1" x14ac:dyDescent="0.25">
      <c r="A56" s="107" t="s">
        <v>234</v>
      </c>
    </row>
    <row r="57" spans="1:1" x14ac:dyDescent="0.25">
      <c r="A57" s="107" t="s">
        <v>223</v>
      </c>
    </row>
    <row r="58" spans="1:1" x14ac:dyDescent="0.25">
      <c r="A58" s="107" t="s">
        <v>224</v>
      </c>
    </row>
    <row r="59" spans="1:1" x14ac:dyDescent="0.25">
      <c r="A59" s="107" t="s">
        <v>221</v>
      </c>
    </row>
    <row r="60" spans="1:1" x14ac:dyDescent="0.25">
      <c r="A60" s="107" t="s">
        <v>225</v>
      </c>
    </row>
    <row r="61" spans="1:1" x14ac:dyDescent="0.25">
      <c r="A61" s="107" t="s">
        <v>235</v>
      </c>
    </row>
    <row r="62" spans="1:1" x14ac:dyDescent="0.25">
      <c r="A62" s="107" t="s">
        <v>227</v>
      </c>
    </row>
    <row r="63" spans="1:1" x14ac:dyDescent="0.25">
      <c r="A63" s="108" t="s">
        <v>226</v>
      </c>
    </row>
    <row r="64" spans="1:1" x14ac:dyDescent="0.25">
      <c r="A64" s="108" t="s">
        <v>213</v>
      </c>
    </row>
    <row r="65" spans="1:1" x14ac:dyDescent="0.25">
      <c r="A65" s="108" t="s">
        <v>212</v>
      </c>
    </row>
    <row r="66" spans="1:1" x14ac:dyDescent="0.25">
      <c r="A66" s="108" t="s">
        <v>211</v>
      </c>
    </row>
    <row r="67" spans="1:1" x14ac:dyDescent="0.25">
      <c r="A67" s="107" t="s">
        <v>214</v>
      </c>
    </row>
    <row r="68" spans="1:1" x14ac:dyDescent="0.25">
      <c r="A68" s="107" t="s">
        <v>210</v>
      </c>
    </row>
    <row r="69" spans="1:1" x14ac:dyDescent="0.25">
      <c r="A69" s="107" t="s">
        <v>209</v>
      </c>
    </row>
    <row r="70" spans="1:1" x14ac:dyDescent="0.25">
      <c r="A70" s="107" t="s">
        <v>217</v>
      </c>
    </row>
    <row r="71" spans="1:1" x14ac:dyDescent="0.25">
      <c r="A71" s="107" t="s">
        <v>218</v>
      </c>
    </row>
    <row r="72" spans="1:1" x14ac:dyDescent="0.25">
      <c r="A72" s="107" t="s">
        <v>220</v>
      </c>
    </row>
    <row r="73" spans="1:1" x14ac:dyDescent="0.25">
      <c r="A73" s="107" t="s">
        <v>219</v>
      </c>
    </row>
  </sheetData>
  <hyperlinks>
    <hyperlink ref="A12" r:id="rId1" display="https://sdo.eduprof.ru/pluginfile.php/482247/mod_assign/intro/day_24.csv" xr:uid="{A1FCA263-A522-4ED9-8593-2FFFBBAD85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0E6-4660-4C27-8C49-06F174DB98A7}">
  <dimension ref="A1:P7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" sqref="Q1"/>
    </sheetView>
  </sheetViews>
  <sheetFormatPr defaultRowHeight="13.8" x14ac:dyDescent="0.25"/>
  <cols>
    <col min="1" max="1" width="11.33203125" style="1" bestFit="1" customWidth="1"/>
    <col min="2" max="2" width="11.21875" style="1" bestFit="1" customWidth="1"/>
    <col min="3" max="3" width="11.109375" style="1" bestFit="1" customWidth="1"/>
    <col min="4" max="4" width="7.21875" style="1" bestFit="1" customWidth="1"/>
    <col min="5" max="5" width="10" style="1" bestFit="1" customWidth="1"/>
    <col min="6" max="6" width="11.88671875" style="1" bestFit="1" customWidth="1"/>
    <col min="7" max="7" width="12.77734375" style="1" bestFit="1" customWidth="1"/>
    <col min="8" max="8" width="15.5546875" style="1" bestFit="1" customWidth="1"/>
    <col min="9" max="9" width="14.109375" style="1" bestFit="1" customWidth="1"/>
    <col min="10" max="10" width="10" style="1" bestFit="1" customWidth="1"/>
    <col min="11" max="11" width="10.77734375" style="1" bestFit="1" customWidth="1"/>
    <col min="12" max="12" width="9.33203125" style="1" bestFit="1" customWidth="1"/>
    <col min="13" max="13" width="14.33203125" style="1" bestFit="1" customWidth="1"/>
    <col min="14" max="14" width="10.77734375" style="1" bestFit="1" customWidth="1"/>
    <col min="15" max="15" width="13.77734375" style="1" bestFit="1" customWidth="1"/>
    <col min="16" max="16" width="8.109375" style="1" bestFit="1" customWidth="1"/>
    <col min="17" max="16384" width="8.88671875" style="1"/>
  </cols>
  <sheetData>
    <row r="1" spans="1:16" ht="28.8" customHeight="1" x14ac:dyDescent="0.25">
      <c r="A1" s="75" t="s">
        <v>148</v>
      </c>
      <c r="B1" s="43" t="s">
        <v>216</v>
      </c>
      <c r="C1" s="43" t="s">
        <v>17</v>
      </c>
      <c r="D1" s="43" t="s">
        <v>19</v>
      </c>
      <c r="E1" s="43" t="s">
        <v>18</v>
      </c>
      <c r="F1" s="54" t="s">
        <v>55</v>
      </c>
      <c r="G1" s="54" t="s">
        <v>20</v>
      </c>
      <c r="H1" s="54" t="s">
        <v>54</v>
      </c>
      <c r="I1" s="43" t="s">
        <v>26</v>
      </c>
      <c r="J1" s="54" t="s">
        <v>153</v>
      </c>
      <c r="K1" s="54" t="s">
        <v>134</v>
      </c>
      <c r="L1" s="43" t="s">
        <v>41</v>
      </c>
      <c r="M1" s="54" t="s">
        <v>42</v>
      </c>
      <c r="N1" s="54" t="s">
        <v>145</v>
      </c>
      <c r="O1" s="54" t="s">
        <v>51</v>
      </c>
      <c r="P1" s="54" t="s">
        <v>50</v>
      </c>
    </row>
    <row r="2" spans="1:16" x14ac:dyDescent="0.25">
      <c r="A2" s="8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7" t="s">
        <v>8</v>
      </c>
      <c r="J2" s="8" t="s">
        <v>9</v>
      </c>
      <c r="K2" s="8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 x14ac:dyDescent="0.25">
      <c r="A3" s="1">
        <v>1</v>
      </c>
      <c r="B3" s="2">
        <v>40544</v>
      </c>
      <c r="C3" s="1">
        <v>1</v>
      </c>
      <c r="D3" s="1">
        <v>0</v>
      </c>
      <c r="E3" s="1">
        <v>1</v>
      </c>
      <c r="F3" s="1">
        <v>0</v>
      </c>
      <c r="G3" s="76">
        <v>6</v>
      </c>
      <c r="H3" s="1">
        <v>0</v>
      </c>
      <c r="I3" s="1">
        <v>2</v>
      </c>
      <c r="J3" s="40">
        <v>0.344167</v>
      </c>
      <c r="K3" s="40">
        <v>0.36362499999999998</v>
      </c>
      <c r="L3" s="40">
        <v>0.80583300000000002</v>
      </c>
      <c r="M3" s="40">
        <v>0.16044600000000001</v>
      </c>
      <c r="N3" s="1">
        <v>331</v>
      </c>
      <c r="O3" s="1">
        <v>654</v>
      </c>
      <c r="P3" s="1">
        <v>985</v>
      </c>
    </row>
    <row r="4" spans="1:16" x14ac:dyDescent="0.25">
      <c r="A4" s="1">
        <v>2</v>
      </c>
      <c r="B4" s="2">
        <v>40545</v>
      </c>
      <c r="C4" s="1">
        <v>1</v>
      </c>
      <c r="D4" s="1">
        <v>0</v>
      </c>
      <c r="E4" s="1">
        <v>1</v>
      </c>
      <c r="F4" s="1">
        <v>0</v>
      </c>
      <c r="G4" s="76">
        <v>0</v>
      </c>
      <c r="H4" s="1">
        <v>0</v>
      </c>
      <c r="I4" s="1">
        <v>2</v>
      </c>
      <c r="J4" s="40">
        <v>0.36347800000000002</v>
      </c>
      <c r="K4" s="40">
        <v>0.35373900000000003</v>
      </c>
      <c r="L4" s="40">
        <v>0.69608700000000001</v>
      </c>
      <c r="M4" s="40">
        <v>0.24853900000000001</v>
      </c>
      <c r="N4" s="1">
        <v>131</v>
      </c>
      <c r="O4" s="1">
        <v>670</v>
      </c>
      <c r="P4" s="1">
        <v>801</v>
      </c>
    </row>
    <row r="5" spans="1:16" x14ac:dyDescent="0.25">
      <c r="A5" s="1">
        <v>3</v>
      </c>
      <c r="B5" s="2">
        <v>40546</v>
      </c>
      <c r="C5" s="1">
        <v>1</v>
      </c>
      <c r="D5" s="1">
        <v>0</v>
      </c>
      <c r="E5" s="1">
        <v>1</v>
      </c>
      <c r="F5" s="1">
        <v>0</v>
      </c>
      <c r="G5" s="76">
        <v>1</v>
      </c>
      <c r="H5" s="1">
        <v>1</v>
      </c>
      <c r="I5" s="1">
        <v>1</v>
      </c>
      <c r="J5" s="40">
        <v>0.19636400000000001</v>
      </c>
      <c r="K5" s="40">
        <v>0.18940499999999999</v>
      </c>
      <c r="L5" s="40">
        <v>0.43727300000000002</v>
      </c>
      <c r="M5" s="40">
        <v>0.248309</v>
      </c>
      <c r="N5" s="1">
        <v>120</v>
      </c>
      <c r="O5" s="1">
        <v>1229</v>
      </c>
      <c r="P5" s="1">
        <v>1349</v>
      </c>
    </row>
    <row r="6" spans="1:16" x14ac:dyDescent="0.25">
      <c r="A6" s="1">
        <v>4</v>
      </c>
      <c r="B6" s="2">
        <v>40547</v>
      </c>
      <c r="C6" s="1">
        <v>1</v>
      </c>
      <c r="D6" s="1">
        <v>0</v>
      </c>
      <c r="E6" s="1">
        <v>1</v>
      </c>
      <c r="F6" s="1">
        <v>0</v>
      </c>
      <c r="G6" s="76">
        <v>2</v>
      </c>
      <c r="H6" s="1">
        <v>1</v>
      </c>
      <c r="I6" s="1">
        <v>1</v>
      </c>
      <c r="J6" s="40">
        <v>0.2</v>
      </c>
      <c r="K6" s="40">
        <v>0.212122</v>
      </c>
      <c r="L6" s="40">
        <v>0.59043500000000004</v>
      </c>
      <c r="M6" s="40">
        <v>0.16029599999999999</v>
      </c>
      <c r="N6" s="1">
        <v>108</v>
      </c>
      <c r="O6" s="1">
        <v>1454</v>
      </c>
      <c r="P6" s="1">
        <v>1562</v>
      </c>
    </row>
    <row r="7" spans="1:16" x14ac:dyDescent="0.25">
      <c r="A7" s="1">
        <v>5</v>
      </c>
      <c r="B7" s="2">
        <v>40548</v>
      </c>
      <c r="C7" s="1">
        <v>1</v>
      </c>
      <c r="D7" s="1">
        <v>0</v>
      </c>
      <c r="E7" s="1">
        <v>1</v>
      </c>
      <c r="F7" s="1">
        <v>0</v>
      </c>
      <c r="G7" s="76">
        <v>3</v>
      </c>
      <c r="H7" s="1">
        <v>1</v>
      </c>
      <c r="I7" s="1">
        <v>1</v>
      </c>
      <c r="J7" s="40">
        <v>0.22695699999999999</v>
      </c>
      <c r="K7" s="40">
        <v>0.22927</v>
      </c>
      <c r="L7" s="40">
        <v>0.43695699999999998</v>
      </c>
      <c r="M7" s="40">
        <v>0.18690000000000001</v>
      </c>
      <c r="N7" s="1">
        <v>82</v>
      </c>
      <c r="O7" s="1">
        <v>1518</v>
      </c>
      <c r="P7" s="1">
        <v>1600</v>
      </c>
    </row>
    <row r="8" spans="1:16" x14ac:dyDescent="0.25">
      <c r="A8" s="1">
        <v>6</v>
      </c>
      <c r="B8" s="2">
        <v>40549</v>
      </c>
      <c r="C8" s="1">
        <v>1</v>
      </c>
      <c r="D8" s="1">
        <v>0</v>
      </c>
      <c r="E8" s="1">
        <v>1</v>
      </c>
      <c r="F8" s="1">
        <v>0</v>
      </c>
      <c r="G8" s="76">
        <v>4</v>
      </c>
      <c r="H8" s="1">
        <v>1</v>
      </c>
      <c r="I8" s="1">
        <v>1</v>
      </c>
      <c r="J8" s="40">
        <v>0.204348</v>
      </c>
      <c r="K8" s="40">
        <v>0.233209</v>
      </c>
      <c r="L8" s="40">
        <v>0.51826099999999997</v>
      </c>
      <c r="M8" s="40">
        <v>8.9565199999999998E-2</v>
      </c>
      <c r="N8" s="1">
        <v>88</v>
      </c>
      <c r="O8" s="1">
        <v>1518</v>
      </c>
      <c r="P8" s="1">
        <v>1606</v>
      </c>
    </row>
    <row r="9" spans="1:16" x14ac:dyDescent="0.25">
      <c r="A9" s="1">
        <v>7</v>
      </c>
      <c r="B9" s="2">
        <v>40550</v>
      </c>
      <c r="C9" s="1">
        <v>1</v>
      </c>
      <c r="D9" s="1">
        <v>0</v>
      </c>
      <c r="E9" s="1">
        <v>1</v>
      </c>
      <c r="F9" s="1">
        <v>0</v>
      </c>
      <c r="G9" s="76">
        <v>5</v>
      </c>
      <c r="H9" s="1">
        <v>1</v>
      </c>
      <c r="I9" s="1">
        <v>2</v>
      </c>
      <c r="J9" s="40">
        <v>0.196522</v>
      </c>
      <c r="K9" s="40">
        <v>0.208839</v>
      </c>
      <c r="L9" s="40">
        <v>0.49869599999999997</v>
      </c>
      <c r="M9" s="40">
        <v>0.16872599999999999</v>
      </c>
      <c r="N9" s="1">
        <v>148</v>
      </c>
      <c r="O9" s="1">
        <v>1362</v>
      </c>
      <c r="P9" s="1">
        <v>1510</v>
      </c>
    </row>
    <row r="10" spans="1:16" x14ac:dyDescent="0.25">
      <c r="A10" s="1">
        <v>8</v>
      </c>
      <c r="B10" s="2">
        <v>40551</v>
      </c>
      <c r="C10" s="1">
        <v>1</v>
      </c>
      <c r="D10" s="1">
        <v>0</v>
      </c>
      <c r="E10" s="1">
        <v>1</v>
      </c>
      <c r="F10" s="1">
        <v>0</v>
      </c>
      <c r="G10" s="76">
        <v>6</v>
      </c>
      <c r="H10" s="1">
        <v>0</v>
      </c>
      <c r="I10" s="1">
        <v>2</v>
      </c>
      <c r="J10" s="40">
        <v>0.16500000000000001</v>
      </c>
      <c r="K10" s="40">
        <v>0.16225400000000001</v>
      </c>
      <c r="L10" s="40">
        <v>0.535833</v>
      </c>
      <c r="M10" s="40">
        <v>0.26680399999999999</v>
      </c>
      <c r="N10" s="1">
        <v>68</v>
      </c>
      <c r="O10" s="1">
        <v>891</v>
      </c>
      <c r="P10" s="1">
        <v>959</v>
      </c>
    </row>
    <row r="11" spans="1:16" x14ac:dyDescent="0.25">
      <c r="A11" s="1">
        <v>9</v>
      </c>
      <c r="B11" s="2">
        <v>40552</v>
      </c>
      <c r="C11" s="1">
        <v>1</v>
      </c>
      <c r="D11" s="1">
        <v>0</v>
      </c>
      <c r="E11" s="1">
        <v>1</v>
      </c>
      <c r="F11" s="1">
        <v>0</v>
      </c>
      <c r="G11" s="76">
        <v>0</v>
      </c>
      <c r="H11" s="1">
        <v>0</v>
      </c>
      <c r="I11" s="1">
        <v>1</v>
      </c>
      <c r="J11" s="40">
        <v>0.13833300000000001</v>
      </c>
      <c r="K11" s="40">
        <v>0.116175</v>
      </c>
      <c r="L11" s="40">
        <v>0.43416700000000003</v>
      </c>
      <c r="M11" s="40">
        <v>0.36194999999999999</v>
      </c>
      <c r="N11" s="1">
        <v>54</v>
      </c>
      <c r="O11" s="1">
        <v>768</v>
      </c>
      <c r="P11" s="1">
        <v>822</v>
      </c>
    </row>
    <row r="12" spans="1:16" x14ac:dyDescent="0.25">
      <c r="A12" s="1">
        <v>10</v>
      </c>
      <c r="B12" s="2">
        <v>40553</v>
      </c>
      <c r="C12" s="1">
        <v>1</v>
      </c>
      <c r="D12" s="1">
        <v>0</v>
      </c>
      <c r="E12" s="1">
        <v>1</v>
      </c>
      <c r="F12" s="1">
        <v>0</v>
      </c>
      <c r="G12" s="76">
        <v>1</v>
      </c>
      <c r="H12" s="1">
        <v>1</v>
      </c>
      <c r="I12" s="1">
        <v>1</v>
      </c>
      <c r="J12" s="40">
        <v>0.15083299999999999</v>
      </c>
      <c r="K12" s="40">
        <v>0.15088799999999999</v>
      </c>
      <c r="L12" s="40">
        <v>0.48291699999999999</v>
      </c>
      <c r="M12" s="40">
        <v>0.22326699999999999</v>
      </c>
      <c r="N12" s="1">
        <v>41</v>
      </c>
      <c r="O12" s="1">
        <v>1280</v>
      </c>
      <c r="P12" s="1">
        <v>1321</v>
      </c>
    </row>
    <row r="13" spans="1:16" x14ac:dyDescent="0.25">
      <c r="A13" s="1">
        <v>11</v>
      </c>
      <c r="B13" s="2">
        <v>40554</v>
      </c>
      <c r="C13" s="1">
        <v>1</v>
      </c>
      <c r="D13" s="1">
        <v>0</v>
      </c>
      <c r="E13" s="1">
        <v>1</v>
      </c>
      <c r="F13" s="1">
        <v>0</v>
      </c>
      <c r="G13" s="76">
        <v>2</v>
      </c>
      <c r="H13" s="1">
        <v>1</v>
      </c>
      <c r="I13" s="1">
        <v>2</v>
      </c>
      <c r="J13" s="40">
        <v>0.16909099999999999</v>
      </c>
      <c r="K13" s="40">
        <v>0.191464</v>
      </c>
      <c r="L13" s="40">
        <v>0.68636399999999997</v>
      </c>
      <c r="M13" s="40">
        <v>0.122132</v>
      </c>
      <c r="N13" s="1">
        <v>43</v>
      </c>
      <c r="O13" s="1">
        <v>1220</v>
      </c>
      <c r="P13" s="1">
        <v>1263</v>
      </c>
    </row>
    <row r="14" spans="1:16" x14ac:dyDescent="0.25">
      <c r="A14" s="1">
        <v>12</v>
      </c>
      <c r="B14" s="2">
        <v>40555</v>
      </c>
      <c r="C14" s="1">
        <v>1</v>
      </c>
      <c r="D14" s="1">
        <v>0</v>
      </c>
      <c r="E14" s="1">
        <v>1</v>
      </c>
      <c r="F14" s="1">
        <v>0</v>
      </c>
      <c r="G14" s="76">
        <v>3</v>
      </c>
      <c r="H14" s="1">
        <v>1</v>
      </c>
      <c r="I14" s="1">
        <v>1</v>
      </c>
      <c r="J14" s="40">
        <v>0.17272699999999999</v>
      </c>
      <c r="K14" s="40">
        <v>0.160473</v>
      </c>
      <c r="L14" s="40">
        <v>0.59954499999999999</v>
      </c>
      <c r="M14" s="40">
        <v>0.30462699999999998</v>
      </c>
      <c r="N14" s="1">
        <v>25</v>
      </c>
      <c r="O14" s="1">
        <v>1137</v>
      </c>
      <c r="P14" s="1">
        <v>1162</v>
      </c>
    </row>
    <row r="15" spans="1:16" x14ac:dyDescent="0.25">
      <c r="A15" s="1">
        <v>13</v>
      </c>
      <c r="B15" s="2">
        <v>40556</v>
      </c>
      <c r="C15" s="1">
        <v>1</v>
      </c>
      <c r="D15" s="1">
        <v>0</v>
      </c>
      <c r="E15" s="1">
        <v>1</v>
      </c>
      <c r="F15" s="1">
        <v>0</v>
      </c>
      <c r="G15" s="76">
        <v>4</v>
      </c>
      <c r="H15" s="1">
        <v>1</v>
      </c>
      <c r="I15" s="1">
        <v>1</v>
      </c>
      <c r="J15" s="40">
        <v>0.16500000000000001</v>
      </c>
      <c r="K15" s="40">
        <v>0.15088299999999999</v>
      </c>
      <c r="L15" s="40">
        <v>0.47041699999999997</v>
      </c>
      <c r="M15" s="40">
        <v>0.30099999999999999</v>
      </c>
      <c r="N15" s="1">
        <v>38</v>
      </c>
      <c r="O15" s="1">
        <v>1368</v>
      </c>
      <c r="P15" s="1">
        <v>1406</v>
      </c>
    </row>
    <row r="16" spans="1:16" x14ac:dyDescent="0.25">
      <c r="A16" s="1">
        <v>14</v>
      </c>
      <c r="B16" s="2">
        <v>40557</v>
      </c>
      <c r="C16" s="1">
        <v>1</v>
      </c>
      <c r="D16" s="1">
        <v>0</v>
      </c>
      <c r="E16" s="1">
        <v>1</v>
      </c>
      <c r="F16" s="1">
        <v>0</v>
      </c>
      <c r="G16" s="76">
        <v>5</v>
      </c>
      <c r="H16" s="1">
        <v>1</v>
      </c>
      <c r="I16" s="1">
        <v>1</v>
      </c>
      <c r="J16" s="40">
        <v>0.16087000000000001</v>
      </c>
      <c r="K16" s="40">
        <v>0.188413</v>
      </c>
      <c r="L16" s="40">
        <v>0.53782600000000003</v>
      </c>
      <c r="M16" s="40">
        <v>0.12654799999999999</v>
      </c>
      <c r="N16" s="1">
        <v>54</v>
      </c>
      <c r="O16" s="1">
        <v>1367</v>
      </c>
      <c r="P16" s="1">
        <v>1421</v>
      </c>
    </row>
    <row r="17" spans="1:16" x14ac:dyDescent="0.25">
      <c r="A17" s="1">
        <v>15</v>
      </c>
      <c r="B17" s="2">
        <v>40558</v>
      </c>
      <c r="C17" s="1">
        <v>1</v>
      </c>
      <c r="D17" s="1">
        <v>0</v>
      </c>
      <c r="E17" s="1">
        <v>1</v>
      </c>
      <c r="F17" s="1">
        <v>0</v>
      </c>
      <c r="G17" s="76">
        <v>6</v>
      </c>
      <c r="H17" s="1">
        <v>0</v>
      </c>
      <c r="I17" s="1">
        <v>2</v>
      </c>
      <c r="J17" s="40">
        <v>0.23333300000000001</v>
      </c>
      <c r="K17" s="40">
        <v>0.248112</v>
      </c>
      <c r="L17" s="40">
        <v>0.49875000000000003</v>
      </c>
      <c r="M17" s="40">
        <v>0.15796299999999999</v>
      </c>
      <c r="N17" s="1">
        <v>222</v>
      </c>
      <c r="O17" s="1">
        <v>1026</v>
      </c>
      <c r="P17" s="1">
        <v>1248</v>
      </c>
    </row>
    <row r="18" spans="1:16" x14ac:dyDescent="0.25">
      <c r="A18" s="1">
        <v>16</v>
      </c>
      <c r="B18" s="2">
        <v>40559</v>
      </c>
      <c r="C18" s="1">
        <v>1</v>
      </c>
      <c r="D18" s="1">
        <v>0</v>
      </c>
      <c r="E18" s="1">
        <v>1</v>
      </c>
      <c r="F18" s="1">
        <v>0</v>
      </c>
      <c r="G18" s="76">
        <v>0</v>
      </c>
      <c r="H18" s="1">
        <v>0</v>
      </c>
      <c r="I18" s="1">
        <v>1</v>
      </c>
      <c r="J18" s="40">
        <v>0.23166700000000001</v>
      </c>
      <c r="K18" s="40">
        <v>0.23421700000000001</v>
      </c>
      <c r="L18" s="40">
        <v>0.48375000000000001</v>
      </c>
      <c r="M18" s="40">
        <v>0.18843299999999999</v>
      </c>
      <c r="N18" s="1">
        <v>251</v>
      </c>
      <c r="O18" s="1">
        <v>953</v>
      </c>
      <c r="P18" s="1">
        <v>1204</v>
      </c>
    </row>
    <row r="19" spans="1:16" x14ac:dyDescent="0.25">
      <c r="A19" s="1">
        <v>17</v>
      </c>
      <c r="B19" s="2">
        <v>40560</v>
      </c>
      <c r="C19" s="1">
        <v>1</v>
      </c>
      <c r="D19" s="1">
        <v>0</v>
      </c>
      <c r="E19" s="1">
        <v>1</v>
      </c>
      <c r="F19" s="1">
        <v>1</v>
      </c>
      <c r="G19" s="76">
        <v>1</v>
      </c>
      <c r="H19" s="1">
        <v>0</v>
      </c>
      <c r="I19" s="1">
        <v>2</v>
      </c>
      <c r="J19" s="40">
        <v>0.17583299999999999</v>
      </c>
      <c r="K19" s="40">
        <v>0.17677100000000001</v>
      </c>
      <c r="L19" s="40">
        <v>0.53749999999999998</v>
      </c>
      <c r="M19" s="40">
        <v>0.194017</v>
      </c>
      <c r="N19" s="1">
        <v>117</v>
      </c>
      <c r="O19" s="1">
        <v>883</v>
      </c>
      <c r="P19" s="1">
        <v>1000</v>
      </c>
    </row>
    <row r="20" spans="1:16" x14ac:dyDescent="0.25">
      <c r="A20" s="1">
        <v>18</v>
      </c>
      <c r="B20" s="2">
        <v>40561</v>
      </c>
      <c r="C20" s="1">
        <v>1</v>
      </c>
      <c r="D20" s="1">
        <v>0</v>
      </c>
      <c r="E20" s="1">
        <v>1</v>
      </c>
      <c r="F20" s="1">
        <v>0</v>
      </c>
      <c r="G20" s="76">
        <v>2</v>
      </c>
      <c r="H20" s="1">
        <v>1</v>
      </c>
      <c r="I20" s="1">
        <v>2</v>
      </c>
      <c r="J20" s="40">
        <v>0.216667</v>
      </c>
      <c r="K20" s="40">
        <v>0.23233300000000001</v>
      </c>
      <c r="L20" s="40">
        <v>0.86166699999999996</v>
      </c>
      <c r="M20" s="40">
        <v>0.14677499999999999</v>
      </c>
      <c r="N20" s="1">
        <v>9</v>
      </c>
      <c r="O20" s="1">
        <v>674</v>
      </c>
      <c r="P20" s="1">
        <v>683</v>
      </c>
    </row>
    <row r="21" spans="1:16" x14ac:dyDescent="0.25">
      <c r="A21" s="1">
        <v>19</v>
      </c>
      <c r="B21" s="2">
        <v>40562</v>
      </c>
      <c r="C21" s="1">
        <v>1</v>
      </c>
      <c r="D21" s="1">
        <v>0</v>
      </c>
      <c r="E21" s="1">
        <v>1</v>
      </c>
      <c r="F21" s="1">
        <v>0</v>
      </c>
      <c r="G21" s="76">
        <v>3</v>
      </c>
      <c r="H21" s="1">
        <v>1</v>
      </c>
      <c r="I21" s="1">
        <v>2</v>
      </c>
      <c r="J21" s="40">
        <v>0.29217399999999999</v>
      </c>
      <c r="K21" s="40">
        <v>0.29842200000000002</v>
      </c>
      <c r="L21" s="40">
        <v>0.74173900000000004</v>
      </c>
      <c r="M21" s="40">
        <v>0.208317</v>
      </c>
      <c r="N21" s="1">
        <v>78</v>
      </c>
      <c r="O21" s="1">
        <v>1572</v>
      </c>
      <c r="P21" s="1">
        <v>1650</v>
      </c>
    </row>
    <row r="22" spans="1:16" x14ac:dyDescent="0.25">
      <c r="A22" s="1">
        <v>20</v>
      </c>
      <c r="B22" s="2">
        <v>40563</v>
      </c>
      <c r="C22" s="1">
        <v>1</v>
      </c>
      <c r="D22" s="1">
        <v>0</v>
      </c>
      <c r="E22" s="1">
        <v>1</v>
      </c>
      <c r="F22" s="1">
        <v>0</v>
      </c>
      <c r="G22" s="76">
        <v>4</v>
      </c>
      <c r="H22" s="1">
        <v>1</v>
      </c>
      <c r="I22" s="1">
        <v>2</v>
      </c>
      <c r="J22" s="40">
        <v>0.26166699999999998</v>
      </c>
      <c r="K22" s="40">
        <v>0.25505</v>
      </c>
      <c r="L22" s="40">
        <v>0.53833299999999995</v>
      </c>
      <c r="M22" s="40">
        <v>0.19590399999999999</v>
      </c>
      <c r="N22" s="1">
        <v>83</v>
      </c>
      <c r="O22" s="1">
        <v>1844</v>
      </c>
      <c r="P22" s="1">
        <v>1927</v>
      </c>
    </row>
    <row r="23" spans="1:16" x14ac:dyDescent="0.25">
      <c r="A23" s="1">
        <v>21</v>
      </c>
      <c r="B23" s="2">
        <v>40564</v>
      </c>
      <c r="C23" s="1">
        <v>1</v>
      </c>
      <c r="D23" s="1">
        <v>0</v>
      </c>
      <c r="E23" s="1">
        <v>1</v>
      </c>
      <c r="F23" s="1">
        <v>0</v>
      </c>
      <c r="G23" s="76">
        <v>5</v>
      </c>
      <c r="H23" s="1">
        <v>1</v>
      </c>
      <c r="I23" s="1">
        <v>1</v>
      </c>
      <c r="J23" s="40">
        <v>0.17749999999999999</v>
      </c>
      <c r="K23" s="40">
        <v>0.157833</v>
      </c>
      <c r="L23" s="40">
        <v>0.45708300000000002</v>
      </c>
      <c r="M23" s="40">
        <v>0.353242</v>
      </c>
      <c r="N23" s="1">
        <v>75</v>
      </c>
      <c r="O23" s="1">
        <v>1468</v>
      </c>
      <c r="P23" s="1">
        <v>1543</v>
      </c>
    </row>
    <row r="24" spans="1:16" x14ac:dyDescent="0.25">
      <c r="A24" s="1">
        <v>22</v>
      </c>
      <c r="B24" s="2">
        <v>40565</v>
      </c>
      <c r="C24" s="1">
        <v>1</v>
      </c>
      <c r="D24" s="1">
        <v>0</v>
      </c>
      <c r="E24" s="1">
        <v>1</v>
      </c>
      <c r="F24" s="1">
        <v>0</v>
      </c>
      <c r="G24" s="76">
        <v>6</v>
      </c>
      <c r="H24" s="1">
        <v>0</v>
      </c>
      <c r="I24" s="1">
        <v>1</v>
      </c>
      <c r="J24" s="40">
        <v>5.91304E-2</v>
      </c>
      <c r="K24" s="40">
        <v>7.9069600000000004E-2</v>
      </c>
      <c r="L24" s="40">
        <v>0.4</v>
      </c>
      <c r="M24" s="40">
        <v>0.17197000000000001</v>
      </c>
      <c r="N24" s="1">
        <v>93</v>
      </c>
      <c r="O24" s="1">
        <v>888</v>
      </c>
      <c r="P24" s="1">
        <v>981</v>
      </c>
    </row>
    <row r="25" spans="1:16" x14ac:dyDescent="0.25">
      <c r="A25" s="1">
        <v>23</v>
      </c>
      <c r="B25" s="2">
        <v>40566</v>
      </c>
      <c r="C25" s="1">
        <v>1</v>
      </c>
      <c r="D25" s="1">
        <v>0</v>
      </c>
      <c r="E25" s="1">
        <v>1</v>
      </c>
      <c r="F25" s="1">
        <v>0</v>
      </c>
      <c r="G25" s="76">
        <v>0</v>
      </c>
      <c r="H25" s="1">
        <v>0</v>
      </c>
      <c r="I25" s="1">
        <v>1</v>
      </c>
      <c r="J25" s="40">
        <v>9.6521700000000002E-2</v>
      </c>
      <c r="K25" s="40">
        <v>9.8839099999999999E-2</v>
      </c>
      <c r="L25" s="40">
        <v>0.43652200000000002</v>
      </c>
      <c r="M25" s="40">
        <v>0.24660000000000001</v>
      </c>
      <c r="N25" s="1">
        <v>150</v>
      </c>
      <c r="O25" s="1">
        <v>836</v>
      </c>
      <c r="P25" s="1">
        <v>986</v>
      </c>
    </row>
    <row r="26" spans="1:16" x14ac:dyDescent="0.25">
      <c r="A26" s="1">
        <v>24</v>
      </c>
      <c r="B26" s="2">
        <v>40567</v>
      </c>
      <c r="C26" s="1">
        <v>1</v>
      </c>
      <c r="D26" s="1">
        <v>0</v>
      </c>
      <c r="E26" s="1">
        <v>1</v>
      </c>
      <c r="F26" s="1">
        <v>0</v>
      </c>
      <c r="G26" s="76">
        <v>1</v>
      </c>
      <c r="H26" s="1">
        <v>1</v>
      </c>
      <c r="I26" s="1">
        <v>1</v>
      </c>
      <c r="J26" s="40">
        <v>9.73913E-2</v>
      </c>
      <c r="K26" s="40">
        <v>0.11792999999999999</v>
      </c>
      <c r="L26" s="40">
        <v>0.49173899999999998</v>
      </c>
      <c r="M26" s="40">
        <v>0.15833</v>
      </c>
      <c r="N26" s="1">
        <v>86</v>
      </c>
      <c r="O26" s="1">
        <v>1330</v>
      </c>
      <c r="P26" s="1">
        <v>1416</v>
      </c>
    </row>
    <row r="27" spans="1:16" x14ac:dyDescent="0.25">
      <c r="A27" s="1">
        <v>25</v>
      </c>
      <c r="B27" s="2">
        <v>40568</v>
      </c>
      <c r="C27" s="1">
        <v>1</v>
      </c>
      <c r="D27" s="1">
        <v>0</v>
      </c>
      <c r="E27" s="1">
        <v>1</v>
      </c>
      <c r="F27" s="1">
        <v>0</v>
      </c>
      <c r="G27" s="76">
        <v>2</v>
      </c>
      <c r="H27" s="1">
        <v>1</v>
      </c>
      <c r="I27" s="1">
        <v>2</v>
      </c>
      <c r="J27" s="40">
        <v>0.22347800000000001</v>
      </c>
      <c r="K27" s="40">
        <v>0.23452600000000001</v>
      </c>
      <c r="L27" s="40">
        <v>0.61695699999999998</v>
      </c>
      <c r="M27" s="40">
        <v>0.12979599999999999</v>
      </c>
      <c r="N27" s="1">
        <v>186</v>
      </c>
      <c r="O27" s="1">
        <v>1799</v>
      </c>
      <c r="P27" s="1">
        <v>1985</v>
      </c>
    </row>
    <row r="28" spans="1:16" x14ac:dyDescent="0.25">
      <c r="A28" s="1">
        <v>26</v>
      </c>
      <c r="B28" s="2">
        <v>40569</v>
      </c>
      <c r="C28" s="1">
        <v>1</v>
      </c>
      <c r="D28" s="1">
        <v>0</v>
      </c>
      <c r="E28" s="1">
        <v>1</v>
      </c>
      <c r="F28" s="1">
        <v>0</v>
      </c>
      <c r="G28" s="76">
        <v>3</v>
      </c>
      <c r="H28" s="1">
        <v>1</v>
      </c>
      <c r="I28" s="1">
        <v>3</v>
      </c>
      <c r="J28" s="40">
        <v>0.2175</v>
      </c>
      <c r="K28" s="40">
        <v>0.2036</v>
      </c>
      <c r="L28" s="40">
        <v>0.86250000000000004</v>
      </c>
      <c r="M28" s="40">
        <v>0.29385</v>
      </c>
      <c r="N28" s="1">
        <v>34</v>
      </c>
      <c r="O28" s="1">
        <v>472</v>
      </c>
      <c r="P28" s="1">
        <v>506</v>
      </c>
    </row>
    <row r="29" spans="1:16" x14ac:dyDescent="0.25">
      <c r="A29" s="1">
        <v>27</v>
      </c>
      <c r="B29" s="2">
        <v>40570</v>
      </c>
      <c r="C29" s="1">
        <v>1</v>
      </c>
      <c r="D29" s="1">
        <v>0</v>
      </c>
      <c r="E29" s="1">
        <v>1</v>
      </c>
      <c r="F29" s="1">
        <v>0</v>
      </c>
      <c r="G29" s="76">
        <v>4</v>
      </c>
      <c r="H29" s="1">
        <v>1</v>
      </c>
      <c r="I29" s="1">
        <v>1</v>
      </c>
      <c r="J29" s="40">
        <v>0.19500000000000001</v>
      </c>
      <c r="K29" s="40">
        <v>0.21970000000000001</v>
      </c>
      <c r="L29" s="40">
        <v>0.6875</v>
      </c>
      <c r="M29" s="40">
        <v>0.11383699999999999</v>
      </c>
      <c r="N29" s="1">
        <v>15</v>
      </c>
      <c r="O29" s="1">
        <v>416</v>
      </c>
      <c r="P29" s="1">
        <v>431</v>
      </c>
    </row>
    <row r="30" spans="1:16" x14ac:dyDescent="0.25">
      <c r="A30" s="1">
        <v>28</v>
      </c>
      <c r="B30" s="2">
        <v>40571</v>
      </c>
      <c r="C30" s="1">
        <v>1</v>
      </c>
      <c r="D30" s="1">
        <v>0</v>
      </c>
      <c r="E30" s="1">
        <v>1</v>
      </c>
      <c r="F30" s="1">
        <v>0</v>
      </c>
      <c r="G30" s="76">
        <v>5</v>
      </c>
      <c r="H30" s="1">
        <v>1</v>
      </c>
      <c r="I30" s="1">
        <v>2</v>
      </c>
      <c r="J30" s="40">
        <v>0.20347799999999999</v>
      </c>
      <c r="K30" s="40">
        <v>0.22331699999999999</v>
      </c>
      <c r="L30" s="40">
        <v>0.79304300000000005</v>
      </c>
      <c r="M30" s="40">
        <v>0.12330000000000001</v>
      </c>
      <c r="N30" s="1">
        <v>38</v>
      </c>
      <c r="O30" s="1">
        <v>1129</v>
      </c>
      <c r="P30" s="1">
        <v>1167</v>
      </c>
    </row>
    <row r="31" spans="1:16" x14ac:dyDescent="0.25">
      <c r="A31" s="1">
        <v>29</v>
      </c>
      <c r="B31" s="2">
        <v>40572</v>
      </c>
      <c r="C31" s="1">
        <v>1</v>
      </c>
      <c r="D31" s="1">
        <v>0</v>
      </c>
      <c r="E31" s="1">
        <v>1</v>
      </c>
      <c r="F31" s="1">
        <v>0</v>
      </c>
      <c r="G31" s="76">
        <v>6</v>
      </c>
      <c r="H31" s="1">
        <v>0</v>
      </c>
      <c r="I31" s="1">
        <v>1</v>
      </c>
      <c r="J31" s="40">
        <v>0.196522</v>
      </c>
      <c r="K31" s="40">
        <v>0.21212600000000001</v>
      </c>
      <c r="L31" s="40">
        <v>0.65173899999999996</v>
      </c>
      <c r="M31" s="40">
        <v>0.14536499999999999</v>
      </c>
      <c r="N31" s="1">
        <v>123</v>
      </c>
      <c r="O31" s="1">
        <v>975</v>
      </c>
      <c r="P31" s="1">
        <v>1098</v>
      </c>
    </row>
    <row r="32" spans="1:16" x14ac:dyDescent="0.25">
      <c r="A32" s="1">
        <v>30</v>
      </c>
      <c r="B32" s="2">
        <v>40573</v>
      </c>
      <c r="C32" s="1">
        <v>1</v>
      </c>
      <c r="D32" s="1">
        <v>0</v>
      </c>
      <c r="E32" s="1">
        <v>1</v>
      </c>
      <c r="F32" s="1">
        <v>0</v>
      </c>
      <c r="G32" s="76">
        <v>0</v>
      </c>
      <c r="H32" s="1">
        <v>0</v>
      </c>
      <c r="I32" s="1">
        <v>1</v>
      </c>
      <c r="J32" s="40">
        <v>0.21652199999999999</v>
      </c>
      <c r="K32" s="40">
        <v>0.25032199999999999</v>
      </c>
      <c r="L32" s="40">
        <v>0.72217399999999998</v>
      </c>
      <c r="M32" s="40">
        <v>7.3982599999999996E-2</v>
      </c>
      <c r="N32" s="1">
        <v>140</v>
      </c>
      <c r="O32" s="1">
        <v>956</v>
      </c>
      <c r="P32" s="1">
        <v>1096</v>
      </c>
    </row>
    <row r="33" spans="1:16" x14ac:dyDescent="0.25">
      <c r="A33" s="1">
        <v>31</v>
      </c>
      <c r="B33" s="2">
        <v>40574</v>
      </c>
      <c r="C33" s="1">
        <v>1</v>
      </c>
      <c r="D33" s="1">
        <v>0</v>
      </c>
      <c r="E33" s="1">
        <v>1</v>
      </c>
      <c r="F33" s="1">
        <v>0</v>
      </c>
      <c r="G33" s="76">
        <v>1</v>
      </c>
      <c r="H33" s="1">
        <v>1</v>
      </c>
      <c r="I33" s="1">
        <v>2</v>
      </c>
      <c r="J33" s="40">
        <v>0.18083299999999999</v>
      </c>
      <c r="K33" s="40">
        <v>0.18625</v>
      </c>
      <c r="L33" s="40">
        <v>0.60375000000000001</v>
      </c>
      <c r="M33" s="40">
        <v>0.187192</v>
      </c>
      <c r="N33" s="1">
        <v>42</v>
      </c>
      <c r="O33" s="1">
        <v>1459</v>
      </c>
      <c r="P33" s="1">
        <v>1501</v>
      </c>
    </row>
    <row r="34" spans="1:16" x14ac:dyDescent="0.25">
      <c r="A34" s="1">
        <v>32</v>
      </c>
      <c r="B34" s="2">
        <v>40575</v>
      </c>
      <c r="C34" s="1">
        <v>1</v>
      </c>
      <c r="D34" s="1">
        <v>0</v>
      </c>
      <c r="E34" s="1">
        <v>2</v>
      </c>
      <c r="F34" s="1">
        <v>0</v>
      </c>
      <c r="G34" s="76">
        <v>2</v>
      </c>
      <c r="H34" s="1">
        <v>1</v>
      </c>
      <c r="I34" s="1">
        <v>2</v>
      </c>
      <c r="J34" s="40">
        <v>0.19217400000000001</v>
      </c>
      <c r="K34" s="40">
        <v>0.23452999999999999</v>
      </c>
      <c r="L34" s="40">
        <v>0.829565</v>
      </c>
      <c r="M34" s="40">
        <v>5.3213000000000003E-2</v>
      </c>
      <c r="N34" s="1">
        <v>47</v>
      </c>
      <c r="O34" s="1">
        <v>1313</v>
      </c>
      <c r="P34" s="1">
        <v>1360</v>
      </c>
    </row>
    <row r="35" spans="1:16" x14ac:dyDescent="0.25">
      <c r="A35" s="1">
        <v>33</v>
      </c>
      <c r="B35" s="2">
        <v>40576</v>
      </c>
      <c r="C35" s="1">
        <v>1</v>
      </c>
      <c r="D35" s="1">
        <v>0</v>
      </c>
      <c r="E35" s="1">
        <v>2</v>
      </c>
      <c r="F35" s="1">
        <v>0</v>
      </c>
      <c r="G35" s="76">
        <v>3</v>
      </c>
      <c r="H35" s="1">
        <v>1</v>
      </c>
      <c r="I35" s="1">
        <v>2</v>
      </c>
      <c r="J35" s="40">
        <v>0.26</v>
      </c>
      <c r="K35" s="40">
        <v>0.254417</v>
      </c>
      <c r="L35" s="40">
        <v>0.77541700000000002</v>
      </c>
      <c r="M35" s="40">
        <v>0.26430799999999999</v>
      </c>
      <c r="N35" s="1">
        <v>72</v>
      </c>
      <c r="O35" s="1">
        <v>1454</v>
      </c>
      <c r="P35" s="1">
        <v>1526</v>
      </c>
    </row>
    <row r="36" spans="1:16" x14ac:dyDescent="0.25">
      <c r="A36" s="1">
        <v>34</v>
      </c>
      <c r="B36" s="2">
        <v>40577</v>
      </c>
      <c r="C36" s="1">
        <v>1</v>
      </c>
      <c r="D36" s="1">
        <v>0</v>
      </c>
      <c r="E36" s="1">
        <v>2</v>
      </c>
      <c r="F36" s="1">
        <v>0</v>
      </c>
      <c r="G36" s="76">
        <v>4</v>
      </c>
      <c r="H36" s="1">
        <v>1</v>
      </c>
      <c r="I36" s="1">
        <v>1</v>
      </c>
      <c r="J36" s="40">
        <v>0.18695700000000001</v>
      </c>
      <c r="K36" s="40">
        <v>0.17787800000000001</v>
      </c>
      <c r="L36" s="40">
        <v>0.43782599999999999</v>
      </c>
      <c r="M36" s="40">
        <v>0.277752</v>
      </c>
      <c r="N36" s="1">
        <v>61</v>
      </c>
      <c r="O36" s="1">
        <v>1489</v>
      </c>
      <c r="P36" s="1">
        <v>1550</v>
      </c>
    </row>
    <row r="37" spans="1:16" x14ac:dyDescent="0.25">
      <c r="A37" s="1">
        <v>35</v>
      </c>
      <c r="B37" s="2">
        <v>40578</v>
      </c>
      <c r="C37" s="1">
        <v>1</v>
      </c>
      <c r="D37" s="1">
        <v>0</v>
      </c>
      <c r="E37" s="1">
        <v>2</v>
      </c>
      <c r="F37" s="1">
        <v>0</v>
      </c>
      <c r="G37" s="76">
        <v>5</v>
      </c>
      <c r="H37" s="1">
        <v>1</v>
      </c>
      <c r="I37" s="1">
        <v>2</v>
      </c>
      <c r="J37" s="40">
        <v>0.21130399999999999</v>
      </c>
      <c r="K37" s="40">
        <v>0.22858700000000001</v>
      </c>
      <c r="L37" s="40">
        <v>0.58521699999999999</v>
      </c>
      <c r="M37" s="40">
        <v>0.12783900000000001</v>
      </c>
      <c r="N37" s="1">
        <v>88</v>
      </c>
      <c r="O37" s="1">
        <v>1620</v>
      </c>
      <c r="P37" s="1">
        <v>1708</v>
      </c>
    </row>
    <row r="38" spans="1:16" x14ac:dyDescent="0.25">
      <c r="A38" s="1">
        <v>36</v>
      </c>
      <c r="B38" s="2">
        <v>40579</v>
      </c>
      <c r="C38" s="1">
        <v>1</v>
      </c>
      <c r="D38" s="1">
        <v>0</v>
      </c>
      <c r="E38" s="1">
        <v>2</v>
      </c>
      <c r="F38" s="1">
        <v>0</v>
      </c>
      <c r="G38" s="76">
        <v>6</v>
      </c>
      <c r="H38" s="1">
        <v>0</v>
      </c>
      <c r="I38" s="1">
        <v>2</v>
      </c>
      <c r="J38" s="40">
        <v>0.23333300000000001</v>
      </c>
      <c r="K38" s="40">
        <v>0.243058</v>
      </c>
      <c r="L38" s="40">
        <v>0.92916699999999997</v>
      </c>
      <c r="M38" s="40">
        <v>0.161079</v>
      </c>
      <c r="N38" s="1">
        <v>100</v>
      </c>
      <c r="O38" s="1">
        <v>905</v>
      </c>
      <c r="P38" s="1">
        <v>1005</v>
      </c>
    </row>
    <row r="39" spans="1:16" x14ac:dyDescent="0.25">
      <c r="A39" s="1">
        <v>37</v>
      </c>
      <c r="B39" s="2">
        <v>40580</v>
      </c>
      <c r="C39" s="1">
        <v>1</v>
      </c>
      <c r="D39" s="1">
        <v>0</v>
      </c>
      <c r="E39" s="1">
        <v>2</v>
      </c>
      <c r="F39" s="1">
        <v>0</v>
      </c>
      <c r="G39" s="76">
        <v>0</v>
      </c>
      <c r="H39" s="1">
        <v>0</v>
      </c>
      <c r="I39" s="1">
        <v>1</v>
      </c>
      <c r="J39" s="40">
        <v>0.285833</v>
      </c>
      <c r="K39" s="40">
        <v>0.29167100000000001</v>
      </c>
      <c r="L39" s="40">
        <v>0.56833299999999998</v>
      </c>
      <c r="M39" s="40">
        <v>0.14180000000000001</v>
      </c>
      <c r="N39" s="1">
        <v>354</v>
      </c>
      <c r="O39" s="1">
        <v>1269</v>
      </c>
      <c r="P39" s="1">
        <v>1623</v>
      </c>
    </row>
    <row r="40" spans="1:16" x14ac:dyDescent="0.25">
      <c r="A40" s="1">
        <v>38</v>
      </c>
      <c r="B40" s="2">
        <v>40581</v>
      </c>
      <c r="C40" s="1">
        <v>1</v>
      </c>
      <c r="D40" s="1">
        <v>0</v>
      </c>
      <c r="E40" s="1">
        <v>2</v>
      </c>
      <c r="F40" s="1">
        <v>0</v>
      </c>
      <c r="G40" s="76">
        <v>1</v>
      </c>
      <c r="H40" s="1">
        <v>1</v>
      </c>
      <c r="I40" s="1">
        <v>1</v>
      </c>
      <c r="J40" s="40">
        <v>0.27166699999999999</v>
      </c>
      <c r="K40" s="40">
        <v>0.30365799999999998</v>
      </c>
      <c r="L40" s="40">
        <v>0.73833300000000002</v>
      </c>
      <c r="M40" s="40">
        <v>4.5408299999999999E-2</v>
      </c>
      <c r="N40" s="1">
        <v>120</v>
      </c>
      <c r="O40" s="1">
        <v>1592</v>
      </c>
      <c r="P40" s="1">
        <v>1712</v>
      </c>
    </row>
    <row r="41" spans="1:16" x14ac:dyDescent="0.25">
      <c r="A41" s="1">
        <v>39</v>
      </c>
      <c r="B41" s="2">
        <v>40582</v>
      </c>
      <c r="C41" s="1">
        <v>1</v>
      </c>
      <c r="D41" s="1">
        <v>0</v>
      </c>
      <c r="E41" s="1">
        <v>2</v>
      </c>
      <c r="F41" s="1">
        <v>0</v>
      </c>
      <c r="G41" s="76">
        <v>2</v>
      </c>
      <c r="H41" s="1">
        <v>1</v>
      </c>
      <c r="I41" s="1">
        <v>1</v>
      </c>
      <c r="J41" s="40">
        <v>0.220833</v>
      </c>
      <c r="K41" s="40">
        <v>0.19824600000000001</v>
      </c>
      <c r="L41" s="40">
        <v>0.53791699999999998</v>
      </c>
      <c r="M41" s="40">
        <v>0.36194999999999999</v>
      </c>
      <c r="N41" s="1">
        <v>64</v>
      </c>
      <c r="O41" s="1">
        <v>1466</v>
      </c>
      <c r="P41" s="1">
        <v>1530</v>
      </c>
    </row>
    <row r="42" spans="1:16" x14ac:dyDescent="0.25">
      <c r="A42" s="1">
        <v>40</v>
      </c>
      <c r="B42" s="2">
        <v>40583</v>
      </c>
      <c r="C42" s="1">
        <v>1</v>
      </c>
      <c r="D42" s="1">
        <v>0</v>
      </c>
      <c r="E42" s="1">
        <v>2</v>
      </c>
      <c r="F42" s="1">
        <v>0</v>
      </c>
      <c r="G42" s="76">
        <v>3</v>
      </c>
      <c r="H42" s="1">
        <v>1</v>
      </c>
      <c r="I42" s="1">
        <v>2</v>
      </c>
      <c r="J42" s="40">
        <v>0.13478299999999999</v>
      </c>
      <c r="K42" s="40">
        <v>0.14428299999999999</v>
      </c>
      <c r="L42" s="40">
        <v>0.49478299999999997</v>
      </c>
      <c r="M42" s="40">
        <v>0.18883900000000001</v>
      </c>
      <c r="N42" s="1">
        <v>53</v>
      </c>
      <c r="O42" s="1">
        <v>1552</v>
      </c>
      <c r="P42" s="1">
        <v>1605</v>
      </c>
    </row>
    <row r="43" spans="1:16" x14ac:dyDescent="0.25">
      <c r="A43" s="1">
        <v>41</v>
      </c>
      <c r="B43" s="2">
        <v>40584</v>
      </c>
      <c r="C43" s="1">
        <v>1</v>
      </c>
      <c r="D43" s="1">
        <v>0</v>
      </c>
      <c r="E43" s="1">
        <v>2</v>
      </c>
      <c r="F43" s="1">
        <v>0</v>
      </c>
      <c r="G43" s="76">
        <v>4</v>
      </c>
      <c r="H43" s="1">
        <v>1</v>
      </c>
      <c r="I43" s="1">
        <v>1</v>
      </c>
      <c r="J43" s="40">
        <v>0.144348</v>
      </c>
      <c r="K43" s="40">
        <v>0.14954799999999999</v>
      </c>
      <c r="L43" s="40">
        <v>0.43739099999999997</v>
      </c>
      <c r="M43" s="40">
        <v>0.22193499999999999</v>
      </c>
      <c r="N43" s="1">
        <v>47</v>
      </c>
      <c r="O43" s="1">
        <v>1491</v>
      </c>
      <c r="P43" s="1">
        <v>1538</v>
      </c>
    </row>
    <row r="44" spans="1:16" x14ac:dyDescent="0.25">
      <c r="A44" s="1">
        <v>42</v>
      </c>
      <c r="B44" s="2">
        <v>40585</v>
      </c>
      <c r="C44" s="1">
        <v>1</v>
      </c>
      <c r="D44" s="1">
        <v>0</v>
      </c>
      <c r="E44" s="1">
        <v>2</v>
      </c>
      <c r="F44" s="1">
        <v>0</v>
      </c>
      <c r="G44" s="76">
        <v>5</v>
      </c>
      <c r="H44" s="1">
        <v>1</v>
      </c>
      <c r="I44" s="1">
        <v>1</v>
      </c>
      <c r="J44" s="40">
        <v>0.18909100000000001</v>
      </c>
      <c r="K44" s="40">
        <v>0.213509</v>
      </c>
      <c r="L44" s="40">
        <v>0.50636400000000004</v>
      </c>
      <c r="M44" s="40">
        <v>0.10854999999999999</v>
      </c>
      <c r="N44" s="1">
        <v>149</v>
      </c>
      <c r="O44" s="1">
        <v>1597</v>
      </c>
      <c r="P44" s="1">
        <v>1746</v>
      </c>
    </row>
    <row r="45" spans="1:16" x14ac:dyDescent="0.25">
      <c r="A45" s="1">
        <v>43</v>
      </c>
      <c r="B45" s="2">
        <v>40586</v>
      </c>
      <c r="C45" s="1">
        <v>1</v>
      </c>
      <c r="D45" s="1">
        <v>0</v>
      </c>
      <c r="E45" s="1">
        <v>2</v>
      </c>
      <c r="F45" s="1">
        <v>0</v>
      </c>
      <c r="G45" s="76">
        <v>6</v>
      </c>
      <c r="H45" s="1">
        <v>0</v>
      </c>
      <c r="I45" s="1">
        <v>1</v>
      </c>
      <c r="J45" s="40">
        <v>0.2225</v>
      </c>
      <c r="K45" s="40">
        <v>0.23295399999999999</v>
      </c>
      <c r="L45" s="40">
        <v>0.54416699999999996</v>
      </c>
      <c r="M45" s="40">
        <v>0.20336699999999999</v>
      </c>
      <c r="N45" s="1">
        <v>288</v>
      </c>
      <c r="O45" s="1">
        <v>1184</v>
      </c>
      <c r="P45" s="1">
        <v>1472</v>
      </c>
    </row>
    <row r="46" spans="1:16" x14ac:dyDescent="0.25">
      <c r="A46" s="1">
        <v>44</v>
      </c>
      <c r="B46" s="2">
        <v>40587</v>
      </c>
      <c r="C46" s="1">
        <v>1</v>
      </c>
      <c r="D46" s="1">
        <v>0</v>
      </c>
      <c r="E46" s="1">
        <v>2</v>
      </c>
      <c r="F46" s="1">
        <v>0</v>
      </c>
      <c r="G46" s="76">
        <v>0</v>
      </c>
      <c r="H46" s="1">
        <v>0</v>
      </c>
      <c r="I46" s="1">
        <v>1</v>
      </c>
      <c r="J46" s="40">
        <v>0.31652200000000003</v>
      </c>
      <c r="K46" s="40">
        <v>0.32411299999999998</v>
      </c>
      <c r="L46" s="40">
        <v>0.45739099999999999</v>
      </c>
      <c r="M46" s="40">
        <v>0.26088299999999998</v>
      </c>
      <c r="N46" s="1">
        <v>397</v>
      </c>
      <c r="O46" s="1">
        <v>1192</v>
      </c>
      <c r="P46" s="1">
        <v>1589</v>
      </c>
    </row>
    <row r="47" spans="1:16" x14ac:dyDescent="0.25">
      <c r="A47" s="1">
        <v>45</v>
      </c>
      <c r="B47" s="2">
        <v>40588</v>
      </c>
      <c r="C47" s="1">
        <v>1</v>
      </c>
      <c r="D47" s="1">
        <v>0</v>
      </c>
      <c r="E47" s="1">
        <v>2</v>
      </c>
      <c r="F47" s="1">
        <v>0</v>
      </c>
      <c r="G47" s="76">
        <v>1</v>
      </c>
      <c r="H47" s="1">
        <v>1</v>
      </c>
      <c r="I47" s="1">
        <v>1</v>
      </c>
      <c r="J47" s="40">
        <v>0.41499999999999998</v>
      </c>
      <c r="K47" s="40">
        <v>0.39834999999999998</v>
      </c>
      <c r="L47" s="40">
        <v>0.37583299999999997</v>
      </c>
      <c r="M47" s="40">
        <v>0.417908</v>
      </c>
      <c r="N47" s="1">
        <v>208</v>
      </c>
      <c r="O47" s="1">
        <v>1705</v>
      </c>
      <c r="P47" s="1">
        <v>1913</v>
      </c>
    </row>
    <row r="48" spans="1:16" x14ac:dyDescent="0.25">
      <c r="A48" s="1">
        <v>46</v>
      </c>
      <c r="B48" s="2">
        <v>40589</v>
      </c>
      <c r="C48" s="1">
        <v>1</v>
      </c>
      <c r="D48" s="1">
        <v>0</v>
      </c>
      <c r="E48" s="1">
        <v>2</v>
      </c>
      <c r="F48" s="1">
        <v>0</v>
      </c>
      <c r="G48" s="76">
        <v>2</v>
      </c>
      <c r="H48" s="1">
        <v>1</v>
      </c>
      <c r="I48" s="1">
        <v>1</v>
      </c>
      <c r="J48" s="40">
        <v>0.26608700000000002</v>
      </c>
      <c r="K48" s="40">
        <v>0.254274</v>
      </c>
      <c r="L48" s="40">
        <v>0.31434800000000002</v>
      </c>
      <c r="M48" s="40">
        <v>0.29137400000000002</v>
      </c>
      <c r="N48" s="1">
        <v>140</v>
      </c>
      <c r="O48" s="1">
        <v>1675</v>
      </c>
      <c r="P48" s="1">
        <v>1815</v>
      </c>
    </row>
    <row r="49" spans="1:16" x14ac:dyDescent="0.25">
      <c r="A49" s="1">
        <v>47</v>
      </c>
      <c r="B49" s="2">
        <v>40590</v>
      </c>
      <c r="C49" s="1">
        <v>1</v>
      </c>
      <c r="D49" s="1">
        <v>0</v>
      </c>
      <c r="E49" s="1">
        <v>2</v>
      </c>
      <c r="F49" s="1">
        <v>0</v>
      </c>
      <c r="G49" s="76">
        <v>3</v>
      </c>
      <c r="H49" s="1">
        <v>1</v>
      </c>
      <c r="I49" s="1">
        <v>1</v>
      </c>
      <c r="J49" s="40">
        <v>0.31826100000000002</v>
      </c>
      <c r="K49" s="40">
        <v>0.31619999999999998</v>
      </c>
      <c r="L49" s="40">
        <v>0.42347800000000002</v>
      </c>
      <c r="M49" s="40">
        <v>0.25179099999999999</v>
      </c>
      <c r="N49" s="1">
        <v>218</v>
      </c>
      <c r="O49" s="1">
        <v>1897</v>
      </c>
      <c r="P49" s="1">
        <v>2115</v>
      </c>
    </row>
    <row r="50" spans="1:16" x14ac:dyDescent="0.25">
      <c r="A50" s="1">
        <v>48</v>
      </c>
      <c r="B50" s="2">
        <v>40591</v>
      </c>
      <c r="C50" s="1">
        <v>1</v>
      </c>
      <c r="D50" s="1">
        <v>0</v>
      </c>
      <c r="E50" s="1">
        <v>2</v>
      </c>
      <c r="F50" s="1">
        <v>0</v>
      </c>
      <c r="G50" s="76">
        <v>4</v>
      </c>
      <c r="H50" s="1">
        <v>1</v>
      </c>
      <c r="I50" s="1">
        <v>1</v>
      </c>
      <c r="J50" s="40">
        <v>0.43583300000000003</v>
      </c>
      <c r="K50" s="40">
        <v>0.42865799999999998</v>
      </c>
      <c r="L50" s="40">
        <v>0.505</v>
      </c>
      <c r="M50" s="40">
        <v>0.230104</v>
      </c>
      <c r="N50" s="1">
        <v>259</v>
      </c>
      <c r="O50" s="1">
        <v>2216</v>
      </c>
      <c r="P50" s="1">
        <v>2475</v>
      </c>
    </row>
    <row r="51" spans="1:16" x14ac:dyDescent="0.25">
      <c r="A51" s="1">
        <v>49</v>
      </c>
      <c r="B51" s="2">
        <v>40592</v>
      </c>
      <c r="C51" s="1">
        <v>1</v>
      </c>
      <c r="D51" s="1">
        <v>0</v>
      </c>
      <c r="E51" s="1">
        <v>2</v>
      </c>
      <c r="F51" s="1">
        <v>0</v>
      </c>
      <c r="G51" s="76">
        <v>5</v>
      </c>
      <c r="H51" s="1">
        <v>1</v>
      </c>
      <c r="I51" s="1">
        <v>1</v>
      </c>
      <c r="J51" s="40">
        <v>0.52166699999999999</v>
      </c>
      <c r="K51" s="40">
        <v>0.51198299999999997</v>
      </c>
      <c r="L51" s="40">
        <v>0.51666699999999999</v>
      </c>
      <c r="M51" s="40">
        <v>0.26492500000000002</v>
      </c>
      <c r="N51" s="1">
        <v>579</v>
      </c>
      <c r="O51" s="1">
        <v>2348</v>
      </c>
      <c r="P51" s="1">
        <v>2927</v>
      </c>
    </row>
    <row r="52" spans="1:16" x14ac:dyDescent="0.25">
      <c r="A52" s="1">
        <v>50</v>
      </c>
      <c r="B52" s="2">
        <v>40593</v>
      </c>
      <c r="C52" s="1">
        <v>1</v>
      </c>
      <c r="D52" s="1">
        <v>0</v>
      </c>
      <c r="E52" s="1">
        <v>2</v>
      </c>
      <c r="F52" s="1">
        <v>0</v>
      </c>
      <c r="G52" s="76">
        <v>6</v>
      </c>
      <c r="H52" s="1">
        <v>0</v>
      </c>
      <c r="I52" s="1">
        <v>1</v>
      </c>
      <c r="J52" s="40">
        <v>0.39916699999999999</v>
      </c>
      <c r="K52" s="40">
        <v>0.39140399999999997</v>
      </c>
      <c r="L52" s="40">
        <v>0.187917</v>
      </c>
      <c r="M52" s="40">
        <v>0.507463</v>
      </c>
      <c r="N52" s="1">
        <v>532</v>
      </c>
      <c r="O52" s="1">
        <v>1103</v>
      </c>
      <c r="P52" s="1">
        <v>1635</v>
      </c>
    </row>
    <row r="53" spans="1:16" x14ac:dyDescent="0.25">
      <c r="A53" s="1">
        <v>51</v>
      </c>
      <c r="B53" s="2">
        <v>40594</v>
      </c>
      <c r="C53" s="1">
        <v>1</v>
      </c>
      <c r="D53" s="1">
        <v>0</v>
      </c>
      <c r="E53" s="1">
        <v>2</v>
      </c>
      <c r="F53" s="1">
        <v>0</v>
      </c>
      <c r="G53" s="76">
        <v>0</v>
      </c>
      <c r="H53" s="1">
        <v>0</v>
      </c>
      <c r="I53" s="1">
        <v>1</v>
      </c>
      <c r="J53" s="40">
        <v>0.285217</v>
      </c>
      <c r="K53" s="40">
        <v>0.27733000000000002</v>
      </c>
      <c r="L53" s="40">
        <v>0.40782600000000002</v>
      </c>
      <c r="M53" s="40">
        <v>0.22323499999999999</v>
      </c>
      <c r="N53" s="1">
        <v>639</v>
      </c>
      <c r="O53" s="1">
        <v>1173</v>
      </c>
      <c r="P53" s="1">
        <v>1812</v>
      </c>
    </row>
    <row r="54" spans="1:16" x14ac:dyDescent="0.25">
      <c r="A54" s="1">
        <v>52</v>
      </c>
      <c r="B54" s="2">
        <v>40595</v>
      </c>
      <c r="C54" s="1">
        <v>1</v>
      </c>
      <c r="D54" s="1">
        <v>0</v>
      </c>
      <c r="E54" s="1">
        <v>2</v>
      </c>
      <c r="F54" s="1">
        <v>1</v>
      </c>
      <c r="G54" s="76">
        <v>1</v>
      </c>
      <c r="H54" s="1">
        <v>0</v>
      </c>
      <c r="I54" s="1">
        <v>2</v>
      </c>
      <c r="J54" s="40">
        <v>0.30333300000000002</v>
      </c>
      <c r="K54" s="40">
        <v>0.28407500000000002</v>
      </c>
      <c r="L54" s="40">
        <v>0.60499999999999998</v>
      </c>
      <c r="M54" s="40">
        <v>0.30784600000000001</v>
      </c>
      <c r="N54" s="1">
        <v>195</v>
      </c>
      <c r="O54" s="1">
        <v>912</v>
      </c>
      <c r="P54" s="1">
        <v>1107</v>
      </c>
    </row>
    <row r="55" spans="1:16" x14ac:dyDescent="0.25">
      <c r="A55" s="1">
        <v>53</v>
      </c>
      <c r="B55" s="2">
        <v>40596</v>
      </c>
      <c r="C55" s="1">
        <v>1</v>
      </c>
      <c r="D55" s="1">
        <v>0</v>
      </c>
      <c r="E55" s="1">
        <v>2</v>
      </c>
      <c r="F55" s="1">
        <v>0</v>
      </c>
      <c r="G55" s="76">
        <v>2</v>
      </c>
      <c r="H55" s="1">
        <v>1</v>
      </c>
      <c r="I55" s="1">
        <v>1</v>
      </c>
      <c r="J55" s="40">
        <v>0.182222</v>
      </c>
      <c r="K55" s="40">
        <v>0.186033</v>
      </c>
      <c r="L55" s="40">
        <v>0.57777800000000001</v>
      </c>
      <c r="M55" s="40">
        <v>0.195683</v>
      </c>
      <c r="N55" s="1">
        <v>74</v>
      </c>
      <c r="O55" s="1">
        <v>1376</v>
      </c>
      <c r="P55" s="1">
        <v>1450</v>
      </c>
    </row>
    <row r="56" spans="1:16" x14ac:dyDescent="0.25">
      <c r="A56" s="1">
        <v>54</v>
      </c>
      <c r="B56" s="2">
        <v>40597</v>
      </c>
      <c r="C56" s="1">
        <v>1</v>
      </c>
      <c r="D56" s="1">
        <v>0</v>
      </c>
      <c r="E56" s="1">
        <v>2</v>
      </c>
      <c r="F56" s="1">
        <v>0</v>
      </c>
      <c r="G56" s="76">
        <v>3</v>
      </c>
      <c r="H56" s="1">
        <v>1</v>
      </c>
      <c r="I56" s="1">
        <v>1</v>
      </c>
      <c r="J56" s="40">
        <v>0.22173899999999999</v>
      </c>
      <c r="K56" s="40">
        <v>0.24571699999999999</v>
      </c>
      <c r="L56" s="40">
        <v>0.423043</v>
      </c>
      <c r="M56" s="40">
        <v>9.4113000000000002E-2</v>
      </c>
      <c r="N56" s="1">
        <v>139</v>
      </c>
      <c r="O56" s="1">
        <v>1778</v>
      </c>
      <c r="P56" s="1">
        <v>1917</v>
      </c>
    </row>
    <row r="57" spans="1:16" x14ac:dyDescent="0.25">
      <c r="A57" s="1">
        <v>55</v>
      </c>
      <c r="B57" s="2">
        <v>40598</v>
      </c>
      <c r="C57" s="1">
        <v>1</v>
      </c>
      <c r="D57" s="1">
        <v>0</v>
      </c>
      <c r="E57" s="1">
        <v>2</v>
      </c>
      <c r="F57" s="1">
        <v>0</v>
      </c>
      <c r="G57" s="76">
        <v>4</v>
      </c>
      <c r="H57" s="1">
        <v>1</v>
      </c>
      <c r="I57" s="1">
        <v>2</v>
      </c>
      <c r="J57" s="40">
        <v>0.29565200000000003</v>
      </c>
      <c r="K57" s="40">
        <v>0.28919099999999998</v>
      </c>
      <c r="L57" s="40">
        <v>0.69739099999999998</v>
      </c>
      <c r="M57" s="40">
        <v>0.250496</v>
      </c>
      <c r="N57" s="1">
        <v>100</v>
      </c>
      <c r="O57" s="1">
        <v>1707</v>
      </c>
      <c r="P57" s="1">
        <v>1807</v>
      </c>
    </row>
    <row r="58" spans="1:16" x14ac:dyDescent="0.25">
      <c r="A58" s="1">
        <v>56</v>
      </c>
      <c r="B58" s="2">
        <v>40599</v>
      </c>
      <c r="C58" s="1">
        <v>1</v>
      </c>
      <c r="D58" s="1">
        <v>0</v>
      </c>
      <c r="E58" s="1">
        <v>2</v>
      </c>
      <c r="F58" s="1">
        <v>0</v>
      </c>
      <c r="G58" s="76">
        <v>5</v>
      </c>
      <c r="H58" s="1">
        <v>1</v>
      </c>
      <c r="I58" s="1">
        <v>2</v>
      </c>
      <c r="J58" s="40">
        <v>0.36434800000000001</v>
      </c>
      <c r="K58" s="40">
        <v>0.35046100000000002</v>
      </c>
      <c r="L58" s="40">
        <v>0.71217399999999997</v>
      </c>
      <c r="M58" s="40">
        <v>0.34653899999999999</v>
      </c>
      <c r="N58" s="1">
        <v>120</v>
      </c>
      <c r="O58" s="1">
        <v>1341</v>
      </c>
      <c r="P58" s="1">
        <v>1461</v>
      </c>
    </row>
    <row r="59" spans="1:16" x14ac:dyDescent="0.25">
      <c r="A59" s="1">
        <v>57</v>
      </c>
      <c r="B59" s="2">
        <v>40600</v>
      </c>
      <c r="C59" s="1">
        <v>1</v>
      </c>
      <c r="D59" s="1">
        <v>0</v>
      </c>
      <c r="E59" s="1">
        <v>2</v>
      </c>
      <c r="F59" s="1">
        <v>0</v>
      </c>
      <c r="G59" s="76">
        <v>6</v>
      </c>
      <c r="H59" s="1">
        <v>0</v>
      </c>
      <c r="I59" s="1">
        <v>1</v>
      </c>
      <c r="J59" s="40">
        <v>0.28249999999999997</v>
      </c>
      <c r="K59" s="40">
        <v>0.282192</v>
      </c>
      <c r="L59" s="40">
        <v>0.53791699999999998</v>
      </c>
      <c r="M59" s="40">
        <v>0.18657099999999999</v>
      </c>
      <c r="N59" s="1">
        <v>424</v>
      </c>
      <c r="O59" s="1">
        <v>1545</v>
      </c>
      <c r="P59" s="1">
        <v>1969</v>
      </c>
    </row>
    <row r="60" spans="1:16" x14ac:dyDescent="0.25">
      <c r="A60" s="1">
        <v>58</v>
      </c>
      <c r="B60" s="2">
        <v>40601</v>
      </c>
      <c r="C60" s="1">
        <v>1</v>
      </c>
      <c r="D60" s="1">
        <v>0</v>
      </c>
      <c r="E60" s="1">
        <v>2</v>
      </c>
      <c r="F60" s="1">
        <v>0</v>
      </c>
      <c r="G60" s="76">
        <v>0</v>
      </c>
      <c r="H60" s="1">
        <v>0</v>
      </c>
      <c r="I60" s="1">
        <v>1</v>
      </c>
      <c r="J60" s="40">
        <v>0.34347800000000001</v>
      </c>
      <c r="K60" s="40">
        <v>0.351109</v>
      </c>
      <c r="L60" s="40">
        <v>0.68</v>
      </c>
      <c r="M60" s="40">
        <v>0.125248</v>
      </c>
      <c r="N60" s="1">
        <v>694</v>
      </c>
      <c r="O60" s="1">
        <v>1708</v>
      </c>
      <c r="P60" s="1">
        <v>2402</v>
      </c>
    </row>
    <row r="61" spans="1:16" x14ac:dyDescent="0.25">
      <c r="A61" s="1">
        <v>59</v>
      </c>
      <c r="B61" s="2">
        <v>40602</v>
      </c>
      <c r="C61" s="1">
        <v>1</v>
      </c>
      <c r="D61" s="1">
        <v>0</v>
      </c>
      <c r="E61" s="1">
        <v>2</v>
      </c>
      <c r="F61" s="1">
        <v>0</v>
      </c>
      <c r="G61" s="76">
        <v>1</v>
      </c>
      <c r="H61" s="1">
        <v>1</v>
      </c>
      <c r="I61" s="1">
        <v>2</v>
      </c>
      <c r="J61" s="40">
        <v>0.407273</v>
      </c>
      <c r="K61" s="40">
        <v>0.40011799999999997</v>
      </c>
      <c r="L61" s="40">
        <v>0.87636400000000003</v>
      </c>
      <c r="M61" s="40">
        <v>0.289686</v>
      </c>
      <c r="N61" s="1">
        <v>81</v>
      </c>
      <c r="O61" s="1">
        <v>1365</v>
      </c>
      <c r="P61" s="1">
        <v>1446</v>
      </c>
    </row>
    <row r="62" spans="1:16" x14ac:dyDescent="0.25">
      <c r="A62" s="1">
        <v>60</v>
      </c>
      <c r="B62" s="2">
        <v>40603</v>
      </c>
      <c r="C62" s="1">
        <v>1</v>
      </c>
      <c r="D62" s="1">
        <v>0</v>
      </c>
      <c r="E62" s="1">
        <v>3</v>
      </c>
      <c r="F62" s="1">
        <v>0</v>
      </c>
      <c r="G62" s="76">
        <v>2</v>
      </c>
      <c r="H62" s="1">
        <v>1</v>
      </c>
      <c r="I62" s="1">
        <v>1</v>
      </c>
      <c r="J62" s="40">
        <v>0.26666699999999999</v>
      </c>
      <c r="K62" s="40">
        <v>0.26387899999999997</v>
      </c>
      <c r="L62" s="40">
        <v>0.53500000000000003</v>
      </c>
      <c r="M62" s="40">
        <v>0.21642500000000001</v>
      </c>
      <c r="N62" s="1">
        <v>137</v>
      </c>
      <c r="O62" s="1">
        <v>1714</v>
      </c>
      <c r="P62" s="1">
        <v>1851</v>
      </c>
    </row>
    <row r="63" spans="1:16" x14ac:dyDescent="0.25">
      <c r="A63" s="1">
        <v>61</v>
      </c>
      <c r="B63" s="2">
        <v>40604</v>
      </c>
      <c r="C63" s="1">
        <v>1</v>
      </c>
      <c r="D63" s="1">
        <v>0</v>
      </c>
      <c r="E63" s="1">
        <v>3</v>
      </c>
      <c r="F63" s="1">
        <v>0</v>
      </c>
      <c r="G63" s="76">
        <v>3</v>
      </c>
      <c r="H63" s="1">
        <v>1</v>
      </c>
      <c r="I63" s="1">
        <v>1</v>
      </c>
      <c r="J63" s="40">
        <v>0.33500000000000002</v>
      </c>
      <c r="K63" s="40">
        <v>0.32007099999999999</v>
      </c>
      <c r="L63" s="40">
        <v>0.44958300000000001</v>
      </c>
      <c r="M63" s="40">
        <v>0.30783300000000002</v>
      </c>
      <c r="N63" s="1">
        <v>231</v>
      </c>
      <c r="O63" s="1">
        <v>1903</v>
      </c>
      <c r="P63" s="1">
        <v>2134</v>
      </c>
    </row>
    <row r="64" spans="1:16" x14ac:dyDescent="0.25">
      <c r="A64" s="1">
        <v>62</v>
      </c>
      <c r="B64" s="2">
        <v>40605</v>
      </c>
      <c r="C64" s="1">
        <v>1</v>
      </c>
      <c r="D64" s="1">
        <v>0</v>
      </c>
      <c r="E64" s="1">
        <v>3</v>
      </c>
      <c r="F64" s="1">
        <v>0</v>
      </c>
      <c r="G64" s="76">
        <v>4</v>
      </c>
      <c r="H64" s="1">
        <v>1</v>
      </c>
      <c r="I64" s="1">
        <v>1</v>
      </c>
      <c r="J64" s="40">
        <v>0.19833300000000001</v>
      </c>
      <c r="K64" s="40">
        <v>0.20013300000000001</v>
      </c>
      <c r="L64" s="40">
        <v>0.31833299999999998</v>
      </c>
      <c r="M64" s="40">
        <v>0.22575400000000001</v>
      </c>
      <c r="N64" s="1">
        <v>123</v>
      </c>
      <c r="O64" s="1">
        <v>1562</v>
      </c>
      <c r="P64" s="1">
        <v>1685</v>
      </c>
    </row>
    <row r="65" spans="1:16" x14ac:dyDescent="0.25">
      <c r="A65" s="1">
        <v>63</v>
      </c>
      <c r="B65" s="2">
        <v>40606</v>
      </c>
      <c r="C65" s="1">
        <v>1</v>
      </c>
      <c r="D65" s="1">
        <v>0</v>
      </c>
      <c r="E65" s="1">
        <v>3</v>
      </c>
      <c r="F65" s="1">
        <v>0</v>
      </c>
      <c r="G65" s="76">
        <v>5</v>
      </c>
      <c r="H65" s="1">
        <v>1</v>
      </c>
      <c r="I65" s="1">
        <v>2</v>
      </c>
      <c r="J65" s="40">
        <v>0.26166699999999998</v>
      </c>
      <c r="K65" s="40">
        <v>0.25567899999999999</v>
      </c>
      <c r="L65" s="40">
        <v>0.61041699999999999</v>
      </c>
      <c r="M65" s="40">
        <v>0.203346</v>
      </c>
      <c r="N65" s="1">
        <v>214</v>
      </c>
      <c r="O65" s="1">
        <v>1730</v>
      </c>
      <c r="P65" s="1">
        <v>1944</v>
      </c>
    </row>
    <row r="66" spans="1:16" x14ac:dyDescent="0.25">
      <c r="A66" s="1">
        <v>64</v>
      </c>
      <c r="B66" s="2">
        <v>40607</v>
      </c>
      <c r="C66" s="1">
        <v>1</v>
      </c>
      <c r="D66" s="1">
        <v>0</v>
      </c>
      <c r="E66" s="1">
        <v>3</v>
      </c>
      <c r="F66" s="1">
        <v>0</v>
      </c>
      <c r="G66" s="76">
        <v>6</v>
      </c>
      <c r="H66" s="1">
        <v>0</v>
      </c>
      <c r="I66" s="1">
        <v>2</v>
      </c>
      <c r="J66" s="40">
        <v>0.38416699999999998</v>
      </c>
      <c r="K66" s="40">
        <v>0.37877899999999998</v>
      </c>
      <c r="L66" s="40">
        <v>0.78916699999999995</v>
      </c>
      <c r="M66" s="40">
        <v>0.25187100000000001</v>
      </c>
      <c r="N66" s="1">
        <v>640</v>
      </c>
      <c r="O66" s="1">
        <v>1437</v>
      </c>
      <c r="P66" s="1">
        <v>2077</v>
      </c>
    </row>
    <row r="67" spans="1:16" x14ac:dyDescent="0.25">
      <c r="A67" s="1">
        <v>65</v>
      </c>
      <c r="B67" s="2">
        <v>40608</v>
      </c>
      <c r="C67" s="1">
        <v>1</v>
      </c>
      <c r="D67" s="1">
        <v>0</v>
      </c>
      <c r="E67" s="1">
        <v>3</v>
      </c>
      <c r="F67" s="1">
        <v>0</v>
      </c>
      <c r="G67" s="76">
        <v>0</v>
      </c>
      <c r="H67" s="1">
        <v>0</v>
      </c>
      <c r="I67" s="1">
        <v>2</v>
      </c>
      <c r="J67" s="40">
        <v>0.37652200000000002</v>
      </c>
      <c r="K67" s="40">
        <v>0.36625200000000002</v>
      </c>
      <c r="L67" s="40">
        <v>0.94826100000000002</v>
      </c>
      <c r="M67" s="40">
        <v>0.34328700000000001</v>
      </c>
      <c r="N67" s="1">
        <v>114</v>
      </c>
      <c r="O67" s="1">
        <v>491</v>
      </c>
      <c r="P67" s="1">
        <v>605</v>
      </c>
    </row>
    <row r="68" spans="1:16" x14ac:dyDescent="0.25">
      <c r="A68" s="1">
        <v>66</v>
      </c>
      <c r="B68" s="2">
        <v>40609</v>
      </c>
      <c r="C68" s="1">
        <v>1</v>
      </c>
      <c r="D68" s="1">
        <v>0</v>
      </c>
      <c r="E68" s="1">
        <v>3</v>
      </c>
      <c r="F68" s="1">
        <v>0</v>
      </c>
      <c r="G68" s="76">
        <v>1</v>
      </c>
      <c r="H68" s="1">
        <v>1</v>
      </c>
      <c r="I68" s="1">
        <v>1</v>
      </c>
      <c r="J68" s="40">
        <v>0.261739</v>
      </c>
      <c r="K68" s="40">
        <v>0.23846100000000001</v>
      </c>
      <c r="L68" s="40">
        <v>0.55130400000000002</v>
      </c>
      <c r="M68" s="40">
        <v>0.34135199999999999</v>
      </c>
      <c r="N68" s="1">
        <v>244</v>
      </c>
      <c r="O68" s="1">
        <v>1628</v>
      </c>
      <c r="P68" s="1">
        <v>1872</v>
      </c>
    </row>
    <row r="69" spans="1:16" x14ac:dyDescent="0.25">
      <c r="A69" s="1">
        <v>67</v>
      </c>
      <c r="B69" s="2">
        <v>40610</v>
      </c>
      <c r="C69" s="1">
        <v>1</v>
      </c>
      <c r="D69" s="1">
        <v>0</v>
      </c>
      <c r="E69" s="1">
        <v>3</v>
      </c>
      <c r="F69" s="1">
        <v>0</v>
      </c>
      <c r="G69" s="76">
        <v>2</v>
      </c>
      <c r="H69" s="1">
        <v>1</v>
      </c>
      <c r="I69" s="1">
        <v>1</v>
      </c>
      <c r="J69" s="40">
        <v>0.29249999999999998</v>
      </c>
      <c r="K69" s="40">
        <v>0.3024</v>
      </c>
      <c r="L69" s="40">
        <v>0.42083300000000001</v>
      </c>
      <c r="M69" s="40">
        <v>0.12064999999999999</v>
      </c>
      <c r="N69" s="1">
        <v>316</v>
      </c>
      <c r="O69" s="1">
        <v>1817</v>
      </c>
      <c r="P69" s="1">
        <v>2133</v>
      </c>
    </row>
    <row r="70" spans="1:16" x14ac:dyDescent="0.25">
      <c r="A70" s="1">
        <v>68</v>
      </c>
      <c r="B70" s="2">
        <v>40611</v>
      </c>
      <c r="C70" s="1">
        <v>1</v>
      </c>
      <c r="D70" s="1">
        <v>0</v>
      </c>
      <c r="E70" s="1">
        <v>3</v>
      </c>
      <c r="F70" s="1">
        <v>0</v>
      </c>
      <c r="G70" s="76">
        <v>3</v>
      </c>
      <c r="H70" s="1">
        <v>1</v>
      </c>
      <c r="I70" s="1">
        <v>2</v>
      </c>
      <c r="J70" s="40">
        <v>0.29583300000000001</v>
      </c>
      <c r="K70" s="40">
        <v>0.28660799999999997</v>
      </c>
      <c r="L70" s="40">
        <v>0.77541700000000002</v>
      </c>
      <c r="M70" s="40">
        <v>0.22015000000000001</v>
      </c>
      <c r="N70" s="1">
        <v>191</v>
      </c>
      <c r="O70" s="1">
        <v>1700</v>
      </c>
      <c r="P70" s="1">
        <v>1891</v>
      </c>
    </row>
    <row r="71" spans="1:16" x14ac:dyDescent="0.25">
      <c r="A71" s="1">
        <v>69</v>
      </c>
      <c r="B71" s="23">
        <v>40612</v>
      </c>
      <c r="C71" s="1">
        <v>1</v>
      </c>
      <c r="D71" s="1">
        <v>0</v>
      </c>
      <c r="E71" s="1">
        <v>3</v>
      </c>
      <c r="F71" s="1">
        <v>0</v>
      </c>
      <c r="G71" s="76">
        <v>4</v>
      </c>
      <c r="H71" s="1">
        <v>1</v>
      </c>
      <c r="I71" s="24">
        <v>3</v>
      </c>
      <c r="J71" s="40">
        <v>0.38909100000000002</v>
      </c>
      <c r="K71" s="40">
        <v>0.38566800000000001</v>
      </c>
      <c r="L71" s="74">
        <v>0</v>
      </c>
      <c r="M71" s="40">
        <v>0.26187700000000003</v>
      </c>
      <c r="N71" s="1">
        <v>46</v>
      </c>
      <c r="O71" s="1">
        <v>577</v>
      </c>
      <c r="P71" s="1">
        <v>623</v>
      </c>
    </row>
    <row r="72" spans="1:16" x14ac:dyDescent="0.25">
      <c r="A72" s="1">
        <v>70</v>
      </c>
      <c r="B72" s="2">
        <v>40613</v>
      </c>
      <c r="C72" s="1">
        <v>1</v>
      </c>
      <c r="D72" s="1">
        <v>0</v>
      </c>
      <c r="E72" s="1">
        <v>3</v>
      </c>
      <c r="F72" s="1">
        <v>0</v>
      </c>
      <c r="G72" s="76">
        <v>5</v>
      </c>
      <c r="H72" s="1">
        <v>1</v>
      </c>
      <c r="I72" s="1">
        <v>2</v>
      </c>
      <c r="J72" s="40">
        <v>0.31652200000000003</v>
      </c>
      <c r="K72" s="40">
        <v>0.30499999999999999</v>
      </c>
      <c r="L72" s="40">
        <v>0.64956499999999995</v>
      </c>
      <c r="M72" s="40">
        <v>0.23297000000000001</v>
      </c>
      <c r="N72" s="1">
        <v>247</v>
      </c>
      <c r="O72" s="1">
        <v>1730</v>
      </c>
      <c r="P72" s="1">
        <v>1977</v>
      </c>
    </row>
    <row r="73" spans="1:16" x14ac:dyDescent="0.25">
      <c r="A73" s="1">
        <v>71</v>
      </c>
      <c r="B73" s="2">
        <v>40614</v>
      </c>
      <c r="C73" s="1">
        <v>1</v>
      </c>
      <c r="D73" s="1">
        <v>0</v>
      </c>
      <c r="E73" s="1">
        <v>3</v>
      </c>
      <c r="F73" s="1">
        <v>0</v>
      </c>
      <c r="G73" s="76">
        <v>6</v>
      </c>
      <c r="H73" s="1">
        <v>0</v>
      </c>
      <c r="I73" s="1">
        <v>1</v>
      </c>
      <c r="J73" s="40">
        <v>0.32916699999999999</v>
      </c>
      <c r="K73" s="40">
        <v>0.32574999999999998</v>
      </c>
      <c r="L73" s="40">
        <v>0.59458299999999997</v>
      </c>
      <c r="M73" s="40">
        <v>0.220775</v>
      </c>
      <c r="N73" s="1">
        <v>724</v>
      </c>
      <c r="O73" s="1">
        <v>1408</v>
      </c>
      <c r="P73" s="1">
        <v>2132</v>
      </c>
    </row>
    <row r="74" spans="1:16" x14ac:dyDescent="0.25">
      <c r="A74" s="1">
        <v>72</v>
      </c>
      <c r="B74" s="2">
        <v>40615</v>
      </c>
      <c r="C74" s="1">
        <v>1</v>
      </c>
      <c r="D74" s="1">
        <v>0</v>
      </c>
      <c r="E74" s="1">
        <v>3</v>
      </c>
      <c r="F74" s="1">
        <v>0</v>
      </c>
      <c r="G74" s="76">
        <v>0</v>
      </c>
      <c r="H74" s="1">
        <v>0</v>
      </c>
      <c r="I74" s="1">
        <v>1</v>
      </c>
      <c r="J74" s="40">
        <v>0.38434800000000002</v>
      </c>
      <c r="K74" s="40">
        <v>0.38009100000000001</v>
      </c>
      <c r="L74" s="40">
        <v>0.52739100000000005</v>
      </c>
      <c r="M74" s="40">
        <v>0.27060400000000001</v>
      </c>
      <c r="N74" s="1">
        <v>982</v>
      </c>
      <c r="O74" s="1">
        <v>1435</v>
      </c>
      <c r="P74" s="1">
        <v>2417</v>
      </c>
    </row>
    <row r="75" spans="1:16" x14ac:dyDescent="0.25">
      <c r="A75" s="1">
        <v>73</v>
      </c>
      <c r="B75" s="2">
        <v>40616</v>
      </c>
      <c r="C75" s="1">
        <v>1</v>
      </c>
      <c r="D75" s="1">
        <v>0</v>
      </c>
      <c r="E75" s="1">
        <v>3</v>
      </c>
      <c r="F75" s="1">
        <v>0</v>
      </c>
      <c r="G75" s="76">
        <v>1</v>
      </c>
      <c r="H75" s="1">
        <v>1</v>
      </c>
      <c r="I75" s="1">
        <v>1</v>
      </c>
      <c r="J75" s="40">
        <v>0.32521699999999998</v>
      </c>
      <c r="K75" s="40">
        <v>0.33200000000000002</v>
      </c>
      <c r="L75" s="40">
        <v>0.49695699999999998</v>
      </c>
      <c r="M75" s="40">
        <v>0.13692599999999999</v>
      </c>
      <c r="N75" s="1">
        <v>359</v>
      </c>
      <c r="O75" s="1">
        <v>1687</v>
      </c>
      <c r="P75" s="1">
        <v>2046</v>
      </c>
    </row>
    <row r="76" spans="1:16" x14ac:dyDescent="0.25">
      <c r="A76" s="1">
        <v>74</v>
      </c>
      <c r="B76" s="2">
        <v>40617</v>
      </c>
      <c r="C76" s="1">
        <v>1</v>
      </c>
      <c r="D76" s="1">
        <v>0</v>
      </c>
      <c r="E76" s="1">
        <v>3</v>
      </c>
      <c r="F76" s="1">
        <v>0</v>
      </c>
      <c r="G76" s="76">
        <v>2</v>
      </c>
      <c r="H76" s="1">
        <v>1</v>
      </c>
      <c r="I76" s="1">
        <v>2</v>
      </c>
      <c r="J76" s="40">
        <v>0.31739099999999998</v>
      </c>
      <c r="K76" s="40">
        <v>0.31817800000000002</v>
      </c>
      <c r="L76" s="40">
        <v>0.65565200000000001</v>
      </c>
      <c r="M76" s="40">
        <v>0.184309</v>
      </c>
      <c r="N76" s="1">
        <v>289</v>
      </c>
      <c r="O76" s="1">
        <v>1767</v>
      </c>
      <c r="P76" s="1">
        <v>2056</v>
      </c>
    </row>
    <row r="77" spans="1:16" x14ac:dyDescent="0.25">
      <c r="A77" s="1">
        <v>75</v>
      </c>
      <c r="B77" s="2">
        <v>40618</v>
      </c>
      <c r="C77" s="1">
        <v>1</v>
      </c>
      <c r="D77" s="1">
        <v>0</v>
      </c>
      <c r="E77" s="1">
        <v>3</v>
      </c>
      <c r="F77" s="1">
        <v>0</v>
      </c>
      <c r="G77" s="76">
        <v>3</v>
      </c>
      <c r="H77" s="1">
        <v>1</v>
      </c>
      <c r="I77" s="1">
        <v>2</v>
      </c>
      <c r="J77" s="40">
        <v>0.36521700000000001</v>
      </c>
      <c r="K77" s="40">
        <v>0.36692999999999998</v>
      </c>
      <c r="L77" s="40">
        <v>0.77652200000000005</v>
      </c>
      <c r="M77" s="40">
        <v>0.20311699999999999</v>
      </c>
      <c r="N77" s="1">
        <v>321</v>
      </c>
      <c r="O77" s="1">
        <v>1871</v>
      </c>
      <c r="P77" s="1">
        <v>2192</v>
      </c>
    </row>
    <row r="78" spans="1:16" x14ac:dyDescent="0.25">
      <c r="A78" s="1">
        <v>76</v>
      </c>
      <c r="B78" s="2">
        <v>40619</v>
      </c>
      <c r="C78" s="1">
        <v>1</v>
      </c>
      <c r="D78" s="1">
        <v>0</v>
      </c>
      <c r="E78" s="1">
        <v>3</v>
      </c>
      <c r="F78" s="1">
        <v>0</v>
      </c>
      <c r="G78" s="76">
        <v>4</v>
      </c>
      <c r="H78" s="1">
        <v>1</v>
      </c>
      <c r="I78" s="1">
        <v>1</v>
      </c>
      <c r="J78" s="40">
        <v>0.41499999999999998</v>
      </c>
      <c r="K78" s="40">
        <v>0.410333</v>
      </c>
      <c r="L78" s="40">
        <v>0.60291700000000004</v>
      </c>
      <c r="M78" s="40">
        <v>0.20957899999999999</v>
      </c>
      <c r="N78" s="1">
        <v>424</v>
      </c>
      <c r="O78" s="1">
        <v>2320</v>
      </c>
      <c r="P78" s="1">
        <v>2744</v>
      </c>
    </row>
    <row r="79" spans="1:16" x14ac:dyDescent="0.25">
      <c r="A79" s="1">
        <v>77</v>
      </c>
      <c r="B79" s="2">
        <v>40620</v>
      </c>
      <c r="C79" s="1">
        <v>1</v>
      </c>
      <c r="D79" s="1">
        <v>0</v>
      </c>
      <c r="E79" s="1">
        <v>3</v>
      </c>
      <c r="F79" s="1">
        <v>0</v>
      </c>
      <c r="G79" s="76">
        <v>5</v>
      </c>
      <c r="H79" s="1">
        <v>1</v>
      </c>
      <c r="I79" s="1">
        <v>1</v>
      </c>
      <c r="J79" s="40">
        <v>0.54</v>
      </c>
      <c r="K79" s="40">
        <v>0.52700899999999995</v>
      </c>
      <c r="L79" s="40">
        <v>0.52521700000000004</v>
      </c>
      <c r="M79" s="40">
        <v>0.231017</v>
      </c>
      <c r="N79" s="1">
        <v>884</v>
      </c>
      <c r="O79" s="1">
        <v>2355</v>
      </c>
      <c r="P79" s="1">
        <v>3239</v>
      </c>
    </row>
    <row r="80" spans="1:16" x14ac:dyDescent="0.25">
      <c r="A80" s="1">
        <v>78</v>
      </c>
      <c r="B80" s="2">
        <v>40621</v>
      </c>
      <c r="C80" s="1">
        <v>1</v>
      </c>
      <c r="D80" s="1">
        <v>0</v>
      </c>
      <c r="E80" s="1">
        <v>3</v>
      </c>
      <c r="F80" s="1">
        <v>0</v>
      </c>
      <c r="G80" s="76">
        <v>6</v>
      </c>
      <c r="H80" s="1">
        <v>0</v>
      </c>
      <c r="I80" s="1">
        <v>1</v>
      </c>
      <c r="J80" s="40">
        <v>0.47249999999999998</v>
      </c>
      <c r="K80" s="40">
        <v>0.46652500000000002</v>
      </c>
      <c r="L80" s="40">
        <v>0.37916699999999998</v>
      </c>
      <c r="M80" s="40">
        <v>0.36816700000000002</v>
      </c>
      <c r="N80" s="1">
        <v>1424</v>
      </c>
      <c r="O80" s="1">
        <v>1693</v>
      </c>
      <c r="P80" s="1">
        <v>3117</v>
      </c>
    </row>
    <row r="81" spans="1:16" x14ac:dyDescent="0.25">
      <c r="A81" s="1">
        <v>79</v>
      </c>
      <c r="B81" s="2">
        <v>40622</v>
      </c>
      <c r="C81" s="1">
        <v>1</v>
      </c>
      <c r="D81" s="1">
        <v>0</v>
      </c>
      <c r="E81" s="1">
        <v>3</v>
      </c>
      <c r="F81" s="1">
        <v>0</v>
      </c>
      <c r="G81" s="76">
        <v>0</v>
      </c>
      <c r="H81" s="1">
        <v>0</v>
      </c>
      <c r="I81" s="1">
        <v>1</v>
      </c>
      <c r="J81" s="40">
        <v>0.33250000000000002</v>
      </c>
      <c r="K81" s="40">
        <v>0.32574999999999998</v>
      </c>
      <c r="L81" s="40">
        <v>0.47375</v>
      </c>
      <c r="M81" s="40">
        <v>0.20772099999999999</v>
      </c>
      <c r="N81" s="1">
        <v>1047</v>
      </c>
      <c r="O81" s="1">
        <v>1424</v>
      </c>
      <c r="P81" s="1">
        <v>2471</v>
      </c>
    </row>
    <row r="82" spans="1:16" x14ac:dyDescent="0.25">
      <c r="A82" s="1">
        <v>80</v>
      </c>
      <c r="B82" s="2">
        <v>40623</v>
      </c>
      <c r="C82" s="1">
        <v>2</v>
      </c>
      <c r="D82" s="1">
        <v>0</v>
      </c>
      <c r="E82" s="1">
        <v>3</v>
      </c>
      <c r="F82" s="1">
        <v>0</v>
      </c>
      <c r="G82" s="76">
        <v>1</v>
      </c>
      <c r="H82" s="1">
        <v>1</v>
      </c>
      <c r="I82" s="1">
        <v>2</v>
      </c>
      <c r="J82" s="40">
        <v>0.43043500000000001</v>
      </c>
      <c r="K82" s="40">
        <v>0.40973500000000002</v>
      </c>
      <c r="L82" s="40">
        <v>0.73739100000000002</v>
      </c>
      <c r="M82" s="40">
        <v>0.28878300000000001</v>
      </c>
      <c r="N82" s="1">
        <v>401</v>
      </c>
      <c r="O82" s="1">
        <v>1676</v>
      </c>
      <c r="P82" s="1">
        <v>2077</v>
      </c>
    </row>
    <row r="83" spans="1:16" x14ac:dyDescent="0.25">
      <c r="A83" s="1">
        <v>81</v>
      </c>
      <c r="B83" s="2">
        <v>40624</v>
      </c>
      <c r="C83" s="1">
        <v>2</v>
      </c>
      <c r="D83" s="1">
        <v>0</v>
      </c>
      <c r="E83" s="1">
        <v>3</v>
      </c>
      <c r="F83" s="1">
        <v>0</v>
      </c>
      <c r="G83" s="76">
        <v>2</v>
      </c>
      <c r="H83" s="1">
        <v>1</v>
      </c>
      <c r="I83" s="1">
        <v>1</v>
      </c>
      <c r="J83" s="40">
        <v>0.44166699999999998</v>
      </c>
      <c r="K83" s="40">
        <v>0.44064199999999998</v>
      </c>
      <c r="L83" s="40">
        <v>0.624583</v>
      </c>
      <c r="M83" s="40">
        <v>0.22575000000000001</v>
      </c>
      <c r="N83" s="1">
        <v>460</v>
      </c>
      <c r="O83" s="1">
        <v>2243</v>
      </c>
      <c r="P83" s="1">
        <v>2703</v>
      </c>
    </row>
    <row r="84" spans="1:16" x14ac:dyDescent="0.25">
      <c r="A84" s="1">
        <v>82</v>
      </c>
      <c r="B84" s="2">
        <v>40625</v>
      </c>
      <c r="C84" s="1">
        <v>2</v>
      </c>
      <c r="D84" s="1">
        <v>0</v>
      </c>
      <c r="E84" s="1">
        <v>3</v>
      </c>
      <c r="F84" s="1">
        <v>0</v>
      </c>
      <c r="G84" s="76">
        <v>3</v>
      </c>
      <c r="H84" s="1">
        <v>1</v>
      </c>
      <c r="I84" s="1">
        <v>2</v>
      </c>
      <c r="J84" s="40">
        <v>0.34695700000000002</v>
      </c>
      <c r="K84" s="40">
        <v>0.33793899999999999</v>
      </c>
      <c r="L84" s="40">
        <v>0.83956500000000001</v>
      </c>
      <c r="M84" s="40">
        <v>0.234261</v>
      </c>
      <c r="N84" s="1">
        <v>203</v>
      </c>
      <c r="O84" s="1">
        <v>1918</v>
      </c>
      <c r="P84" s="1">
        <v>2121</v>
      </c>
    </row>
    <row r="85" spans="1:16" x14ac:dyDescent="0.25">
      <c r="A85" s="1">
        <v>83</v>
      </c>
      <c r="B85" s="2">
        <v>40626</v>
      </c>
      <c r="C85" s="1">
        <v>2</v>
      </c>
      <c r="D85" s="1">
        <v>0</v>
      </c>
      <c r="E85" s="1">
        <v>3</v>
      </c>
      <c r="F85" s="1">
        <v>0</v>
      </c>
      <c r="G85" s="76">
        <v>4</v>
      </c>
      <c r="H85" s="1">
        <v>1</v>
      </c>
      <c r="I85" s="1">
        <v>2</v>
      </c>
      <c r="J85" s="40">
        <v>0.28499999999999998</v>
      </c>
      <c r="K85" s="40">
        <v>0.27083299999999999</v>
      </c>
      <c r="L85" s="40">
        <v>0.80583300000000002</v>
      </c>
      <c r="M85" s="40">
        <v>0.243787</v>
      </c>
      <c r="N85" s="1">
        <v>166</v>
      </c>
      <c r="O85" s="1">
        <v>1699</v>
      </c>
      <c r="P85" s="1">
        <v>1865</v>
      </c>
    </row>
    <row r="86" spans="1:16" x14ac:dyDescent="0.25">
      <c r="A86" s="1">
        <v>84</v>
      </c>
      <c r="B86" s="2">
        <v>40627</v>
      </c>
      <c r="C86" s="1">
        <v>2</v>
      </c>
      <c r="D86" s="1">
        <v>0</v>
      </c>
      <c r="E86" s="1">
        <v>3</v>
      </c>
      <c r="F86" s="1">
        <v>0</v>
      </c>
      <c r="G86" s="76">
        <v>5</v>
      </c>
      <c r="H86" s="1">
        <v>1</v>
      </c>
      <c r="I86" s="1">
        <v>1</v>
      </c>
      <c r="J86" s="40">
        <v>0.26416699999999999</v>
      </c>
      <c r="K86" s="40">
        <v>0.25631199999999998</v>
      </c>
      <c r="L86" s="40">
        <v>0.495</v>
      </c>
      <c r="M86" s="40">
        <v>0.23072500000000001</v>
      </c>
      <c r="N86" s="1">
        <v>300</v>
      </c>
      <c r="O86" s="1">
        <v>1910</v>
      </c>
      <c r="P86" s="1">
        <v>2210</v>
      </c>
    </row>
    <row r="87" spans="1:16" x14ac:dyDescent="0.25">
      <c r="A87" s="1">
        <v>85</v>
      </c>
      <c r="B87" s="2">
        <v>40628</v>
      </c>
      <c r="C87" s="1">
        <v>2</v>
      </c>
      <c r="D87" s="1">
        <v>0</v>
      </c>
      <c r="E87" s="1">
        <v>3</v>
      </c>
      <c r="F87" s="1">
        <v>0</v>
      </c>
      <c r="G87" s="76">
        <v>6</v>
      </c>
      <c r="H87" s="1">
        <v>0</v>
      </c>
      <c r="I87" s="1">
        <v>1</v>
      </c>
      <c r="J87" s="40">
        <v>0.26583299999999999</v>
      </c>
      <c r="K87" s="40">
        <v>0.25757099999999999</v>
      </c>
      <c r="L87" s="40">
        <v>0.39416699999999999</v>
      </c>
      <c r="M87" s="40">
        <v>0.20957100000000001</v>
      </c>
      <c r="N87" s="1">
        <v>981</v>
      </c>
      <c r="O87" s="1">
        <v>1515</v>
      </c>
      <c r="P87" s="1">
        <v>2496</v>
      </c>
    </row>
    <row r="88" spans="1:16" x14ac:dyDescent="0.25">
      <c r="A88" s="1">
        <v>86</v>
      </c>
      <c r="B88" s="2">
        <v>40629</v>
      </c>
      <c r="C88" s="1">
        <v>2</v>
      </c>
      <c r="D88" s="1">
        <v>0</v>
      </c>
      <c r="E88" s="1">
        <v>3</v>
      </c>
      <c r="F88" s="1">
        <v>0</v>
      </c>
      <c r="G88" s="76">
        <v>0</v>
      </c>
      <c r="H88" s="1">
        <v>0</v>
      </c>
      <c r="I88" s="1">
        <v>2</v>
      </c>
      <c r="J88" s="40">
        <v>0.25304300000000002</v>
      </c>
      <c r="K88" s="40">
        <v>0.25033899999999998</v>
      </c>
      <c r="L88" s="40">
        <v>0.49391299999999999</v>
      </c>
      <c r="M88" s="40">
        <v>0.18429999999999999</v>
      </c>
      <c r="N88" s="1">
        <v>472</v>
      </c>
      <c r="O88" s="1">
        <v>1221</v>
      </c>
      <c r="P88" s="1">
        <v>1693</v>
      </c>
    </row>
    <row r="89" spans="1:16" x14ac:dyDescent="0.25">
      <c r="A89" s="1">
        <v>87</v>
      </c>
      <c r="B89" s="2">
        <v>40630</v>
      </c>
      <c r="C89" s="1">
        <v>2</v>
      </c>
      <c r="D89" s="1">
        <v>0</v>
      </c>
      <c r="E89" s="1">
        <v>3</v>
      </c>
      <c r="F89" s="1">
        <v>0</v>
      </c>
      <c r="G89" s="76">
        <v>1</v>
      </c>
      <c r="H89" s="1">
        <v>1</v>
      </c>
      <c r="I89" s="1">
        <v>1</v>
      </c>
      <c r="J89" s="40">
        <v>0.26434800000000003</v>
      </c>
      <c r="K89" s="40">
        <v>0.25757400000000003</v>
      </c>
      <c r="L89" s="40">
        <v>0.302174</v>
      </c>
      <c r="M89" s="40">
        <v>0.212204</v>
      </c>
      <c r="N89" s="1">
        <v>222</v>
      </c>
      <c r="O89" s="1">
        <v>1806</v>
      </c>
      <c r="P89" s="1">
        <v>2028</v>
      </c>
    </row>
    <row r="90" spans="1:16" x14ac:dyDescent="0.25">
      <c r="A90" s="1">
        <v>88</v>
      </c>
      <c r="B90" s="2">
        <v>40631</v>
      </c>
      <c r="C90" s="1">
        <v>2</v>
      </c>
      <c r="D90" s="1">
        <v>0</v>
      </c>
      <c r="E90" s="1">
        <v>3</v>
      </c>
      <c r="F90" s="1">
        <v>0</v>
      </c>
      <c r="G90" s="76">
        <v>2</v>
      </c>
      <c r="H90" s="1">
        <v>1</v>
      </c>
      <c r="I90" s="1">
        <v>1</v>
      </c>
      <c r="J90" s="40">
        <v>0.30249999999999999</v>
      </c>
      <c r="K90" s="40">
        <v>0.292908</v>
      </c>
      <c r="L90" s="40">
        <v>0.31416699999999997</v>
      </c>
      <c r="M90" s="40">
        <v>0.226996</v>
      </c>
      <c r="N90" s="1">
        <v>317</v>
      </c>
      <c r="O90" s="1">
        <v>2108</v>
      </c>
      <c r="P90" s="1">
        <v>2425</v>
      </c>
    </row>
    <row r="91" spans="1:16" x14ac:dyDescent="0.25">
      <c r="A91" s="1">
        <v>89</v>
      </c>
      <c r="B91" s="2">
        <v>40632</v>
      </c>
      <c r="C91" s="1">
        <v>2</v>
      </c>
      <c r="D91" s="1">
        <v>0</v>
      </c>
      <c r="E91" s="1">
        <v>3</v>
      </c>
      <c r="F91" s="1">
        <v>0</v>
      </c>
      <c r="G91" s="76">
        <v>3</v>
      </c>
      <c r="H91" s="1">
        <v>1</v>
      </c>
      <c r="I91" s="1">
        <v>2</v>
      </c>
      <c r="J91" s="40">
        <v>0.3</v>
      </c>
      <c r="K91" s="40">
        <v>0.29735</v>
      </c>
      <c r="L91" s="40">
        <v>0.64666699999999999</v>
      </c>
      <c r="M91" s="40">
        <v>0.17288799999999999</v>
      </c>
      <c r="N91" s="1">
        <v>168</v>
      </c>
      <c r="O91" s="1">
        <v>1368</v>
      </c>
      <c r="P91" s="1">
        <v>1536</v>
      </c>
    </row>
    <row r="92" spans="1:16" x14ac:dyDescent="0.25">
      <c r="A92" s="1">
        <v>90</v>
      </c>
      <c r="B92" s="2">
        <v>40633</v>
      </c>
      <c r="C92" s="1">
        <v>2</v>
      </c>
      <c r="D92" s="1">
        <v>0</v>
      </c>
      <c r="E92" s="1">
        <v>3</v>
      </c>
      <c r="F92" s="1">
        <v>0</v>
      </c>
      <c r="G92" s="76">
        <v>4</v>
      </c>
      <c r="H92" s="1">
        <v>1</v>
      </c>
      <c r="I92" s="1">
        <v>3</v>
      </c>
      <c r="J92" s="40">
        <v>0.26833299999999999</v>
      </c>
      <c r="K92" s="40">
        <v>0.257575</v>
      </c>
      <c r="L92" s="40">
        <v>0.91833299999999995</v>
      </c>
      <c r="M92" s="40">
        <v>0.21764600000000001</v>
      </c>
      <c r="N92" s="1">
        <v>179</v>
      </c>
      <c r="O92" s="1">
        <v>1506</v>
      </c>
      <c r="P92" s="1">
        <v>1685</v>
      </c>
    </row>
    <row r="93" spans="1:16" x14ac:dyDescent="0.25">
      <c r="A93" s="1">
        <v>91</v>
      </c>
      <c r="B93" s="2">
        <v>40634</v>
      </c>
      <c r="C93" s="1">
        <v>2</v>
      </c>
      <c r="D93" s="1">
        <v>0</v>
      </c>
      <c r="E93" s="1">
        <v>4</v>
      </c>
      <c r="F93" s="1">
        <v>0</v>
      </c>
      <c r="G93" s="76">
        <v>5</v>
      </c>
      <c r="H93" s="1">
        <v>1</v>
      </c>
      <c r="I93" s="1">
        <v>2</v>
      </c>
      <c r="J93" s="40">
        <v>0.3</v>
      </c>
      <c r="K93" s="40">
        <v>0.28345399999999998</v>
      </c>
      <c r="L93" s="40">
        <v>0.68625000000000003</v>
      </c>
      <c r="M93" s="40">
        <v>0.25870799999999999</v>
      </c>
      <c r="N93" s="1">
        <v>307</v>
      </c>
      <c r="O93" s="1">
        <v>1920</v>
      </c>
      <c r="P93" s="1">
        <v>2227</v>
      </c>
    </row>
    <row r="94" spans="1:16" x14ac:dyDescent="0.25">
      <c r="A94" s="1">
        <v>92</v>
      </c>
      <c r="B94" s="2">
        <v>40635</v>
      </c>
      <c r="C94" s="1">
        <v>2</v>
      </c>
      <c r="D94" s="1">
        <v>0</v>
      </c>
      <c r="E94" s="1">
        <v>4</v>
      </c>
      <c r="F94" s="1">
        <v>0</v>
      </c>
      <c r="G94" s="76">
        <v>6</v>
      </c>
      <c r="H94" s="1">
        <v>0</v>
      </c>
      <c r="I94" s="1">
        <v>2</v>
      </c>
      <c r="J94" s="40">
        <v>0.315</v>
      </c>
      <c r="K94" s="40">
        <v>0.315637</v>
      </c>
      <c r="L94" s="40">
        <v>0.65375000000000005</v>
      </c>
      <c r="M94" s="40">
        <v>0.19714599999999999</v>
      </c>
      <c r="N94" s="1">
        <v>898</v>
      </c>
      <c r="O94" s="1">
        <v>1354</v>
      </c>
      <c r="P94" s="1">
        <v>2252</v>
      </c>
    </row>
    <row r="95" spans="1:16" x14ac:dyDescent="0.25">
      <c r="A95" s="1">
        <v>93</v>
      </c>
      <c r="B95" s="2">
        <v>40636</v>
      </c>
      <c r="C95" s="1">
        <v>2</v>
      </c>
      <c r="D95" s="1">
        <v>0</v>
      </c>
      <c r="E95" s="1">
        <v>4</v>
      </c>
      <c r="F95" s="1">
        <v>0</v>
      </c>
      <c r="G95" s="76">
        <v>0</v>
      </c>
      <c r="H95" s="1">
        <v>0</v>
      </c>
      <c r="I95" s="1">
        <v>1</v>
      </c>
      <c r="J95" s="40">
        <v>0.37833299999999997</v>
      </c>
      <c r="K95" s="40">
        <v>0.37876700000000002</v>
      </c>
      <c r="L95" s="40">
        <v>0.48</v>
      </c>
      <c r="M95" s="40">
        <v>0.18221300000000001</v>
      </c>
      <c r="N95" s="1">
        <v>1651</v>
      </c>
      <c r="O95" s="1">
        <v>1598</v>
      </c>
      <c r="P95" s="1">
        <v>3249</v>
      </c>
    </row>
    <row r="96" spans="1:16" x14ac:dyDescent="0.25">
      <c r="A96" s="1">
        <v>94</v>
      </c>
      <c r="B96" s="2">
        <v>40637</v>
      </c>
      <c r="C96" s="1">
        <v>2</v>
      </c>
      <c r="D96" s="1">
        <v>0</v>
      </c>
      <c r="E96" s="1">
        <v>4</v>
      </c>
      <c r="F96" s="1">
        <v>0</v>
      </c>
      <c r="G96" s="76">
        <v>1</v>
      </c>
      <c r="H96" s="1">
        <v>1</v>
      </c>
      <c r="I96" s="1">
        <v>1</v>
      </c>
      <c r="J96" s="40">
        <v>0.57333299999999998</v>
      </c>
      <c r="K96" s="40">
        <v>0.54292899999999999</v>
      </c>
      <c r="L96" s="40">
        <v>0.42625000000000002</v>
      </c>
      <c r="M96" s="40">
        <v>0.385571</v>
      </c>
      <c r="N96" s="1">
        <v>734</v>
      </c>
      <c r="O96" s="1">
        <v>2381</v>
      </c>
      <c r="P96" s="1">
        <v>3115</v>
      </c>
    </row>
    <row r="97" spans="1:16" x14ac:dyDescent="0.25">
      <c r="A97" s="1">
        <v>95</v>
      </c>
      <c r="B97" s="2">
        <v>40638</v>
      </c>
      <c r="C97" s="1">
        <v>2</v>
      </c>
      <c r="D97" s="1">
        <v>0</v>
      </c>
      <c r="E97" s="1">
        <v>4</v>
      </c>
      <c r="F97" s="1">
        <v>0</v>
      </c>
      <c r="G97" s="76">
        <v>2</v>
      </c>
      <c r="H97" s="1">
        <v>1</v>
      </c>
      <c r="I97" s="1">
        <v>2</v>
      </c>
      <c r="J97" s="40">
        <v>0.41416700000000001</v>
      </c>
      <c r="K97" s="40">
        <v>0.39834999999999998</v>
      </c>
      <c r="L97" s="40">
        <v>0.64208299999999996</v>
      </c>
      <c r="M97" s="40">
        <v>0.388067</v>
      </c>
      <c r="N97" s="1">
        <v>167</v>
      </c>
      <c r="O97" s="1">
        <v>1628</v>
      </c>
      <c r="P97" s="1">
        <v>1795</v>
      </c>
    </row>
    <row r="98" spans="1:16" x14ac:dyDescent="0.25">
      <c r="A98" s="1">
        <v>96</v>
      </c>
      <c r="B98" s="2">
        <v>40639</v>
      </c>
      <c r="C98" s="1">
        <v>2</v>
      </c>
      <c r="D98" s="1">
        <v>0</v>
      </c>
      <c r="E98" s="1">
        <v>4</v>
      </c>
      <c r="F98" s="1">
        <v>0</v>
      </c>
      <c r="G98" s="76">
        <v>3</v>
      </c>
      <c r="H98" s="1">
        <v>1</v>
      </c>
      <c r="I98" s="1">
        <v>1</v>
      </c>
      <c r="J98" s="40">
        <v>0.39083299999999999</v>
      </c>
      <c r="K98" s="40">
        <v>0.38760800000000001</v>
      </c>
      <c r="L98" s="40">
        <v>0.470833</v>
      </c>
      <c r="M98" s="40">
        <v>0.26306299999999999</v>
      </c>
      <c r="N98" s="1">
        <v>413</v>
      </c>
      <c r="O98" s="1">
        <v>2395</v>
      </c>
      <c r="P98" s="1">
        <v>2808</v>
      </c>
    </row>
    <row r="99" spans="1:16" x14ac:dyDescent="0.25">
      <c r="A99" s="1">
        <v>97</v>
      </c>
      <c r="B99" s="2">
        <v>40640</v>
      </c>
      <c r="C99" s="1">
        <v>2</v>
      </c>
      <c r="D99" s="1">
        <v>0</v>
      </c>
      <c r="E99" s="1">
        <v>4</v>
      </c>
      <c r="F99" s="1">
        <v>0</v>
      </c>
      <c r="G99" s="76">
        <v>4</v>
      </c>
      <c r="H99" s="1">
        <v>1</v>
      </c>
      <c r="I99" s="1">
        <v>1</v>
      </c>
      <c r="J99" s="40">
        <v>0.4375</v>
      </c>
      <c r="K99" s="40">
        <v>0.43369600000000003</v>
      </c>
      <c r="L99" s="40">
        <v>0.60291700000000004</v>
      </c>
      <c r="M99" s="40">
        <v>0.16231200000000001</v>
      </c>
      <c r="N99" s="1">
        <v>571</v>
      </c>
      <c r="O99" s="1">
        <v>2570</v>
      </c>
      <c r="P99" s="1">
        <v>3141</v>
      </c>
    </row>
    <row r="100" spans="1:16" x14ac:dyDescent="0.25">
      <c r="A100" s="1">
        <v>98</v>
      </c>
      <c r="B100" s="2">
        <v>40641</v>
      </c>
      <c r="C100" s="1">
        <v>2</v>
      </c>
      <c r="D100" s="1">
        <v>0</v>
      </c>
      <c r="E100" s="1">
        <v>4</v>
      </c>
      <c r="F100" s="1">
        <v>0</v>
      </c>
      <c r="G100" s="76">
        <v>5</v>
      </c>
      <c r="H100" s="1">
        <v>1</v>
      </c>
      <c r="I100" s="1">
        <v>2</v>
      </c>
      <c r="J100" s="40">
        <v>0.33583299999999999</v>
      </c>
      <c r="K100" s="40">
        <v>0.32447900000000002</v>
      </c>
      <c r="L100" s="40">
        <v>0.83625000000000005</v>
      </c>
      <c r="M100" s="40">
        <v>0.226992</v>
      </c>
      <c r="N100" s="1">
        <v>172</v>
      </c>
      <c r="O100" s="1">
        <v>1299</v>
      </c>
      <c r="P100" s="1">
        <v>1471</v>
      </c>
    </row>
    <row r="101" spans="1:16" x14ac:dyDescent="0.25">
      <c r="A101" s="1">
        <v>99</v>
      </c>
      <c r="B101" s="2">
        <v>40642</v>
      </c>
      <c r="C101" s="1">
        <v>2</v>
      </c>
      <c r="D101" s="1">
        <v>0</v>
      </c>
      <c r="E101" s="1">
        <v>4</v>
      </c>
      <c r="F101" s="1">
        <v>0</v>
      </c>
      <c r="G101" s="76">
        <v>6</v>
      </c>
      <c r="H101" s="1">
        <v>0</v>
      </c>
      <c r="I101" s="1">
        <v>2</v>
      </c>
      <c r="J101" s="40">
        <v>0.34250000000000003</v>
      </c>
      <c r="K101" s="40">
        <v>0.34152900000000003</v>
      </c>
      <c r="L101" s="40">
        <v>0.87749999999999995</v>
      </c>
      <c r="M101" s="40">
        <v>0.13308300000000001</v>
      </c>
      <c r="N101" s="1">
        <v>879</v>
      </c>
      <c r="O101" s="1">
        <v>1576</v>
      </c>
      <c r="P101" s="1">
        <v>2455</v>
      </c>
    </row>
    <row r="102" spans="1:16" x14ac:dyDescent="0.25">
      <c r="A102" s="1">
        <v>100</v>
      </c>
      <c r="B102" s="2">
        <v>40643</v>
      </c>
      <c r="C102" s="1">
        <v>2</v>
      </c>
      <c r="D102" s="1">
        <v>0</v>
      </c>
      <c r="E102" s="1">
        <v>4</v>
      </c>
      <c r="F102" s="1">
        <v>0</v>
      </c>
      <c r="G102" s="76">
        <v>0</v>
      </c>
      <c r="H102" s="1">
        <v>0</v>
      </c>
      <c r="I102" s="1">
        <v>2</v>
      </c>
      <c r="J102" s="40">
        <v>0.42666700000000002</v>
      </c>
      <c r="K102" s="40">
        <v>0.42673699999999998</v>
      </c>
      <c r="L102" s="40">
        <v>0.85750000000000004</v>
      </c>
      <c r="M102" s="40">
        <v>0.14676700000000001</v>
      </c>
      <c r="N102" s="1">
        <v>1188</v>
      </c>
      <c r="O102" s="1">
        <v>1707</v>
      </c>
      <c r="P102" s="1">
        <v>2895</v>
      </c>
    </row>
    <row r="103" spans="1:16" x14ac:dyDescent="0.25">
      <c r="A103" s="1">
        <v>101</v>
      </c>
      <c r="B103" s="2">
        <v>40644</v>
      </c>
      <c r="C103" s="1">
        <v>2</v>
      </c>
      <c r="D103" s="1">
        <v>0</v>
      </c>
      <c r="E103" s="1">
        <v>4</v>
      </c>
      <c r="F103" s="1">
        <v>0</v>
      </c>
      <c r="G103" s="76">
        <v>1</v>
      </c>
      <c r="H103" s="1">
        <v>1</v>
      </c>
      <c r="I103" s="1">
        <v>2</v>
      </c>
      <c r="J103" s="40">
        <v>0.59565199999999996</v>
      </c>
      <c r="K103" s="40">
        <v>0.56521699999999997</v>
      </c>
      <c r="L103" s="40">
        <v>0.71695600000000004</v>
      </c>
      <c r="M103" s="40">
        <v>0.32447399999999998</v>
      </c>
      <c r="N103" s="1">
        <v>855</v>
      </c>
      <c r="O103" s="1">
        <v>2493</v>
      </c>
      <c r="P103" s="1">
        <v>3348</v>
      </c>
    </row>
    <row r="104" spans="1:16" x14ac:dyDescent="0.25">
      <c r="A104" s="1">
        <v>102</v>
      </c>
      <c r="B104" s="2">
        <v>40645</v>
      </c>
      <c r="C104" s="1">
        <v>2</v>
      </c>
      <c r="D104" s="1">
        <v>0</v>
      </c>
      <c r="E104" s="1">
        <v>4</v>
      </c>
      <c r="F104" s="1">
        <v>0</v>
      </c>
      <c r="G104" s="76">
        <v>2</v>
      </c>
      <c r="H104" s="1">
        <v>1</v>
      </c>
      <c r="I104" s="1">
        <v>2</v>
      </c>
      <c r="J104" s="40">
        <v>0.50249999999999995</v>
      </c>
      <c r="K104" s="40">
        <v>0.49305399999999999</v>
      </c>
      <c r="L104" s="40">
        <v>0.73916700000000002</v>
      </c>
      <c r="M104" s="40">
        <v>0.27487899999999998</v>
      </c>
      <c r="N104" s="1">
        <v>257</v>
      </c>
      <c r="O104" s="1">
        <v>1777</v>
      </c>
      <c r="P104" s="1">
        <v>2034</v>
      </c>
    </row>
    <row r="105" spans="1:16" x14ac:dyDescent="0.25">
      <c r="A105" s="1">
        <v>103</v>
      </c>
      <c r="B105" s="2">
        <v>40646</v>
      </c>
      <c r="C105" s="1">
        <v>2</v>
      </c>
      <c r="D105" s="1">
        <v>0</v>
      </c>
      <c r="E105" s="1">
        <v>4</v>
      </c>
      <c r="F105" s="1">
        <v>0</v>
      </c>
      <c r="G105" s="76">
        <v>3</v>
      </c>
      <c r="H105" s="1">
        <v>1</v>
      </c>
      <c r="I105" s="1">
        <v>2</v>
      </c>
      <c r="J105" s="40">
        <v>0.41249999999999998</v>
      </c>
      <c r="K105" s="40">
        <v>0.41728300000000002</v>
      </c>
      <c r="L105" s="40">
        <v>0.81916699999999998</v>
      </c>
      <c r="M105" s="40">
        <v>0.25061699999999998</v>
      </c>
      <c r="N105" s="1">
        <v>209</v>
      </c>
      <c r="O105" s="1">
        <v>1953</v>
      </c>
      <c r="P105" s="1">
        <v>2162</v>
      </c>
    </row>
    <row r="106" spans="1:16" x14ac:dyDescent="0.25">
      <c r="A106" s="1">
        <v>104</v>
      </c>
      <c r="B106" s="2">
        <v>40647</v>
      </c>
      <c r="C106" s="1">
        <v>2</v>
      </c>
      <c r="D106" s="1">
        <v>0</v>
      </c>
      <c r="E106" s="1">
        <v>4</v>
      </c>
      <c r="F106" s="1">
        <v>0</v>
      </c>
      <c r="G106" s="76">
        <v>4</v>
      </c>
      <c r="H106" s="1">
        <v>1</v>
      </c>
      <c r="I106" s="1">
        <v>1</v>
      </c>
      <c r="J106" s="40">
        <v>0.46750000000000003</v>
      </c>
      <c r="K106" s="40">
        <v>0.46274199999999999</v>
      </c>
      <c r="L106" s="40">
        <v>0.54041700000000004</v>
      </c>
      <c r="M106" s="40">
        <v>0.11070000000000001</v>
      </c>
      <c r="N106" s="1">
        <v>529</v>
      </c>
      <c r="O106" s="1">
        <v>2738</v>
      </c>
      <c r="P106" s="1">
        <v>3267</v>
      </c>
    </row>
    <row r="107" spans="1:16" x14ac:dyDescent="0.25">
      <c r="A107" s="1">
        <v>105</v>
      </c>
      <c r="B107" s="2">
        <v>40648</v>
      </c>
      <c r="C107" s="1">
        <v>2</v>
      </c>
      <c r="D107" s="1">
        <v>0</v>
      </c>
      <c r="E107" s="1">
        <v>4</v>
      </c>
      <c r="F107" s="1">
        <v>1</v>
      </c>
      <c r="G107" s="76">
        <v>5</v>
      </c>
      <c r="H107" s="1">
        <v>0</v>
      </c>
      <c r="I107" s="1">
        <v>1</v>
      </c>
      <c r="J107" s="40">
        <v>0.44666699999999998</v>
      </c>
      <c r="K107" s="40">
        <v>0.441913</v>
      </c>
      <c r="L107" s="40">
        <v>0.67125000000000001</v>
      </c>
      <c r="M107" s="40">
        <v>0.22637499999999999</v>
      </c>
      <c r="N107" s="1">
        <v>642</v>
      </c>
      <c r="O107" s="1">
        <v>2484</v>
      </c>
      <c r="P107" s="1">
        <v>3126</v>
      </c>
    </row>
    <row r="108" spans="1:16" x14ac:dyDescent="0.25">
      <c r="A108" s="1">
        <v>106</v>
      </c>
      <c r="B108" s="2">
        <v>40649</v>
      </c>
      <c r="C108" s="1">
        <v>2</v>
      </c>
      <c r="D108" s="1">
        <v>0</v>
      </c>
      <c r="E108" s="1">
        <v>4</v>
      </c>
      <c r="F108" s="1">
        <v>0</v>
      </c>
      <c r="G108" s="76">
        <v>6</v>
      </c>
      <c r="H108" s="1">
        <v>0</v>
      </c>
      <c r="I108" s="1">
        <v>3</v>
      </c>
      <c r="J108" s="40">
        <v>0.43083300000000002</v>
      </c>
      <c r="K108" s="40">
        <v>0.42549199999999998</v>
      </c>
      <c r="L108" s="40">
        <v>0.88833300000000004</v>
      </c>
      <c r="M108" s="40">
        <v>0.340808</v>
      </c>
      <c r="N108" s="1">
        <v>121</v>
      </c>
      <c r="O108" s="1">
        <v>674</v>
      </c>
      <c r="P108" s="1">
        <v>795</v>
      </c>
    </row>
    <row r="109" spans="1:16" x14ac:dyDescent="0.25">
      <c r="A109" s="1">
        <v>107</v>
      </c>
      <c r="B109" s="2">
        <v>40650</v>
      </c>
      <c r="C109" s="1">
        <v>2</v>
      </c>
      <c r="D109" s="1">
        <v>0</v>
      </c>
      <c r="E109" s="1">
        <v>4</v>
      </c>
      <c r="F109" s="1">
        <v>0</v>
      </c>
      <c r="G109" s="76">
        <v>0</v>
      </c>
      <c r="H109" s="1">
        <v>0</v>
      </c>
      <c r="I109" s="1">
        <v>1</v>
      </c>
      <c r="J109" s="40">
        <v>0.45666699999999999</v>
      </c>
      <c r="K109" s="40">
        <v>0.44569599999999998</v>
      </c>
      <c r="L109" s="40">
        <v>0.47958299999999998</v>
      </c>
      <c r="M109" s="40">
        <v>0.30349599999999999</v>
      </c>
      <c r="N109" s="1">
        <v>1558</v>
      </c>
      <c r="O109" s="1">
        <v>2186</v>
      </c>
      <c r="P109" s="1">
        <v>3744</v>
      </c>
    </row>
    <row r="110" spans="1:16" x14ac:dyDescent="0.25">
      <c r="A110" s="1">
        <v>108</v>
      </c>
      <c r="B110" s="2">
        <v>40651</v>
      </c>
      <c r="C110" s="1">
        <v>2</v>
      </c>
      <c r="D110" s="1">
        <v>0</v>
      </c>
      <c r="E110" s="1">
        <v>4</v>
      </c>
      <c r="F110" s="1">
        <v>0</v>
      </c>
      <c r="G110" s="76">
        <v>1</v>
      </c>
      <c r="H110" s="1">
        <v>1</v>
      </c>
      <c r="I110" s="1">
        <v>1</v>
      </c>
      <c r="J110" s="40">
        <v>0.51249999999999996</v>
      </c>
      <c r="K110" s="40">
        <v>0.50314599999999998</v>
      </c>
      <c r="L110" s="40">
        <v>0.54249999999999998</v>
      </c>
      <c r="M110" s="40">
        <v>0.16356699999999999</v>
      </c>
      <c r="N110" s="1">
        <v>669</v>
      </c>
      <c r="O110" s="1">
        <v>2760</v>
      </c>
      <c r="P110" s="1">
        <v>3429</v>
      </c>
    </row>
    <row r="111" spans="1:16" x14ac:dyDescent="0.25">
      <c r="A111" s="1">
        <v>109</v>
      </c>
      <c r="B111" s="2">
        <v>40652</v>
      </c>
      <c r="C111" s="1">
        <v>2</v>
      </c>
      <c r="D111" s="1">
        <v>0</v>
      </c>
      <c r="E111" s="1">
        <v>4</v>
      </c>
      <c r="F111" s="1">
        <v>0</v>
      </c>
      <c r="G111" s="76">
        <v>2</v>
      </c>
      <c r="H111" s="1">
        <v>1</v>
      </c>
      <c r="I111" s="1">
        <v>2</v>
      </c>
      <c r="J111" s="40">
        <v>0.50583299999999998</v>
      </c>
      <c r="K111" s="40">
        <v>0.48925800000000003</v>
      </c>
      <c r="L111" s="40">
        <v>0.66583300000000001</v>
      </c>
      <c r="M111" s="40">
        <v>0.157971</v>
      </c>
      <c r="N111" s="1">
        <v>409</v>
      </c>
      <c r="O111" s="1">
        <v>2795</v>
      </c>
      <c r="P111" s="1">
        <v>3204</v>
      </c>
    </row>
    <row r="112" spans="1:16" x14ac:dyDescent="0.25">
      <c r="A112" s="1">
        <v>110</v>
      </c>
      <c r="B112" s="2">
        <v>40653</v>
      </c>
      <c r="C112" s="1">
        <v>2</v>
      </c>
      <c r="D112" s="1">
        <v>0</v>
      </c>
      <c r="E112" s="1">
        <v>4</v>
      </c>
      <c r="F112" s="1">
        <v>0</v>
      </c>
      <c r="G112" s="76">
        <v>3</v>
      </c>
      <c r="H112" s="1">
        <v>1</v>
      </c>
      <c r="I112" s="1">
        <v>1</v>
      </c>
      <c r="J112" s="40">
        <v>0.59499999999999997</v>
      </c>
      <c r="K112" s="40">
        <v>0.564392</v>
      </c>
      <c r="L112" s="40">
        <v>0.61416700000000002</v>
      </c>
      <c r="M112" s="40">
        <v>0.241925</v>
      </c>
      <c r="N112" s="1">
        <v>613</v>
      </c>
      <c r="O112" s="1">
        <v>3331</v>
      </c>
      <c r="P112" s="1">
        <v>3944</v>
      </c>
    </row>
    <row r="113" spans="1:16" x14ac:dyDescent="0.25">
      <c r="A113" s="1">
        <v>111</v>
      </c>
      <c r="B113" s="2">
        <v>40654</v>
      </c>
      <c r="C113" s="1">
        <v>2</v>
      </c>
      <c r="D113" s="1">
        <v>0</v>
      </c>
      <c r="E113" s="1">
        <v>4</v>
      </c>
      <c r="F113" s="1">
        <v>0</v>
      </c>
      <c r="G113" s="76">
        <v>4</v>
      </c>
      <c r="H113" s="1">
        <v>1</v>
      </c>
      <c r="I113" s="1">
        <v>1</v>
      </c>
      <c r="J113" s="40">
        <v>0.45916699999999999</v>
      </c>
      <c r="K113" s="40">
        <v>0.45389200000000002</v>
      </c>
      <c r="L113" s="40">
        <v>0.40708299999999997</v>
      </c>
      <c r="M113" s="40">
        <v>0.32525799999999999</v>
      </c>
      <c r="N113" s="1">
        <v>745</v>
      </c>
      <c r="O113" s="1">
        <v>3444</v>
      </c>
      <c r="P113" s="1">
        <v>4189</v>
      </c>
    </row>
    <row r="114" spans="1:16" x14ac:dyDescent="0.25">
      <c r="A114" s="1">
        <v>112</v>
      </c>
      <c r="B114" s="2">
        <v>40655</v>
      </c>
      <c r="C114" s="1">
        <v>2</v>
      </c>
      <c r="D114" s="1">
        <v>0</v>
      </c>
      <c r="E114" s="1">
        <v>4</v>
      </c>
      <c r="F114" s="1">
        <v>0</v>
      </c>
      <c r="G114" s="76">
        <v>5</v>
      </c>
      <c r="H114" s="1">
        <v>1</v>
      </c>
      <c r="I114" s="1">
        <v>2</v>
      </c>
      <c r="J114" s="40">
        <v>0.33666699999999999</v>
      </c>
      <c r="K114" s="40">
        <v>0.32195400000000002</v>
      </c>
      <c r="L114" s="40">
        <v>0.72958299999999998</v>
      </c>
      <c r="M114" s="40">
        <v>0.21952099999999999</v>
      </c>
      <c r="N114" s="1">
        <v>177</v>
      </c>
      <c r="O114" s="1">
        <v>1506</v>
      </c>
      <c r="P114" s="1">
        <v>1683</v>
      </c>
    </row>
    <row r="115" spans="1:16" x14ac:dyDescent="0.25">
      <c r="A115" s="1">
        <v>113</v>
      </c>
      <c r="B115" s="2">
        <v>40656</v>
      </c>
      <c r="C115" s="1">
        <v>2</v>
      </c>
      <c r="D115" s="1">
        <v>0</v>
      </c>
      <c r="E115" s="1">
        <v>4</v>
      </c>
      <c r="F115" s="1">
        <v>0</v>
      </c>
      <c r="G115" s="76">
        <v>6</v>
      </c>
      <c r="H115" s="1">
        <v>0</v>
      </c>
      <c r="I115" s="1">
        <v>2</v>
      </c>
      <c r="J115" s="40">
        <v>0.46</v>
      </c>
      <c r="K115" s="40">
        <v>0.45012099999999999</v>
      </c>
      <c r="L115" s="40">
        <v>0.88791699999999996</v>
      </c>
      <c r="M115" s="40">
        <v>0.23072500000000001</v>
      </c>
      <c r="N115" s="1">
        <v>1462</v>
      </c>
      <c r="O115" s="1">
        <v>2574</v>
      </c>
      <c r="P115" s="1">
        <v>4036</v>
      </c>
    </row>
    <row r="116" spans="1:16" x14ac:dyDescent="0.25">
      <c r="A116" s="1">
        <v>114</v>
      </c>
      <c r="B116" s="2">
        <v>40657</v>
      </c>
      <c r="C116" s="1">
        <v>2</v>
      </c>
      <c r="D116" s="1">
        <v>0</v>
      </c>
      <c r="E116" s="1">
        <v>4</v>
      </c>
      <c r="F116" s="1">
        <v>0</v>
      </c>
      <c r="G116" s="76">
        <v>0</v>
      </c>
      <c r="H116" s="1">
        <v>0</v>
      </c>
      <c r="I116" s="1">
        <v>2</v>
      </c>
      <c r="J116" s="40">
        <v>0.58166700000000005</v>
      </c>
      <c r="K116" s="40">
        <v>0.551763</v>
      </c>
      <c r="L116" s="40">
        <v>0.81083300000000003</v>
      </c>
      <c r="M116" s="40">
        <v>0.19217500000000001</v>
      </c>
      <c r="N116" s="1">
        <v>1710</v>
      </c>
      <c r="O116" s="1">
        <v>2481</v>
      </c>
      <c r="P116" s="1">
        <v>4191</v>
      </c>
    </row>
    <row r="117" spans="1:16" x14ac:dyDescent="0.25">
      <c r="A117" s="1">
        <v>115</v>
      </c>
      <c r="B117" s="2">
        <v>40658</v>
      </c>
      <c r="C117" s="1">
        <v>2</v>
      </c>
      <c r="D117" s="1">
        <v>0</v>
      </c>
      <c r="E117" s="1">
        <v>4</v>
      </c>
      <c r="F117" s="1">
        <v>0</v>
      </c>
      <c r="G117" s="76">
        <v>1</v>
      </c>
      <c r="H117" s="1">
        <v>1</v>
      </c>
      <c r="I117" s="1">
        <v>1</v>
      </c>
      <c r="J117" s="40">
        <v>0.60666699999999996</v>
      </c>
      <c r="K117" s="40">
        <v>0.57450000000000001</v>
      </c>
      <c r="L117" s="40">
        <v>0.776667</v>
      </c>
      <c r="M117" s="40">
        <v>0.185333</v>
      </c>
      <c r="N117" s="1">
        <v>773</v>
      </c>
      <c r="O117" s="1">
        <v>3300</v>
      </c>
      <c r="P117" s="1">
        <v>4073</v>
      </c>
    </row>
    <row r="118" spans="1:16" x14ac:dyDescent="0.25">
      <c r="A118" s="1">
        <v>116</v>
      </c>
      <c r="B118" s="2">
        <v>40659</v>
      </c>
      <c r="C118" s="1">
        <v>2</v>
      </c>
      <c r="D118" s="1">
        <v>0</v>
      </c>
      <c r="E118" s="1">
        <v>4</v>
      </c>
      <c r="F118" s="1">
        <v>0</v>
      </c>
      <c r="G118" s="76">
        <v>2</v>
      </c>
      <c r="H118" s="1">
        <v>1</v>
      </c>
      <c r="I118" s="1">
        <v>1</v>
      </c>
      <c r="J118" s="40">
        <v>0.63166699999999998</v>
      </c>
      <c r="K118" s="40">
        <v>0.59408300000000003</v>
      </c>
      <c r="L118" s="40">
        <v>0.72916700000000001</v>
      </c>
      <c r="M118" s="40">
        <v>0.32650000000000001</v>
      </c>
      <c r="N118" s="1">
        <v>678</v>
      </c>
      <c r="O118" s="1">
        <v>3722</v>
      </c>
      <c r="P118" s="1">
        <v>4400</v>
      </c>
    </row>
    <row r="119" spans="1:16" x14ac:dyDescent="0.25">
      <c r="A119" s="1">
        <v>117</v>
      </c>
      <c r="B119" s="2">
        <v>40660</v>
      </c>
      <c r="C119" s="1">
        <v>2</v>
      </c>
      <c r="D119" s="1">
        <v>0</v>
      </c>
      <c r="E119" s="1">
        <v>4</v>
      </c>
      <c r="F119" s="1">
        <v>0</v>
      </c>
      <c r="G119" s="76">
        <v>3</v>
      </c>
      <c r="H119" s="1">
        <v>1</v>
      </c>
      <c r="I119" s="1">
        <v>2</v>
      </c>
      <c r="J119" s="40">
        <v>0.62</v>
      </c>
      <c r="K119" s="40">
        <v>0.57514200000000004</v>
      </c>
      <c r="L119" s="40">
        <v>0.83541699999999997</v>
      </c>
      <c r="M119" s="40">
        <v>0.31219999999999998</v>
      </c>
      <c r="N119" s="1">
        <v>547</v>
      </c>
      <c r="O119" s="1">
        <v>3325</v>
      </c>
      <c r="P119" s="1">
        <v>3872</v>
      </c>
    </row>
    <row r="120" spans="1:16" x14ac:dyDescent="0.25">
      <c r="A120" s="1">
        <v>118</v>
      </c>
      <c r="B120" s="2">
        <v>40661</v>
      </c>
      <c r="C120" s="1">
        <v>2</v>
      </c>
      <c r="D120" s="1">
        <v>0</v>
      </c>
      <c r="E120" s="1">
        <v>4</v>
      </c>
      <c r="F120" s="1">
        <v>0</v>
      </c>
      <c r="G120" s="76">
        <v>4</v>
      </c>
      <c r="H120" s="1">
        <v>1</v>
      </c>
      <c r="I120" s="1">
        <v>2</v>
      </c>
      <c r="J120" s="40">
        <v>0.61750000000000005</v>
      </c>
      <c r="K120" s="40">
        <v>0.57892900000000003</v>
      </c>
      <c r="L120" s="40">
        <v>0.70083300000000004</v>
      </c>
      <c r="M120" s="40">
        <v>0.32090800000000003</v>
      </c>
      <c r="N120" s="1">
        <v>569</v>
      </c>
      <c r="O120" s="1">
        <v>3489</v>
      </c>
      <c r="P120" s="1">
        <v>4058</v>
      </c>
    </row>
    <row r="121" spans="1:16" x14ac:dyDescent="0.25">
      <c r="A121" s="1">
        <v>119</v>
      </c>
      <c r="B121" s="2">
        <v>40662</v>
      </c>
      <c r="C121" s="1">
        <v>2</v>
      </c>
      <c r="D121" s="1">
        <v>0</v>
      </c>
      <c r="E121" s="1">
        <v>4</v>
      </c>
      <c r="F121" s="1">
        <v>0</v>
      </c>
      <c r="G121" s="76">
        <v>5</v>
      </c>
      <c r="H121" s="1">
        <v>1</v>
      </c>
      <c r="I121" s="1">
        <v>1</v>
      </c>
      <c r="J121" s="40">
        <v>0.51</v>
      </c>
      <c r="K121" s="40">
        <v>0.49746299999999999</v>
      </c>
      <c r="L121" s="40">
        <v>0.45708300000000002</v>
      </c>
      <c r="M121" s="40">
        <v>0.240063</v>
      </c>
      <c r="N121" s="1">
        <v>878</v>
      </c>
      <c r="O121" s="1">
        <v>3717</v>
      </c>
      <c r="P121" s="1">
        <v>4595</v>
      </c>
    </row>
    <row r="122" spans="1:16" x14ac:dyDescent="0.25">
      <c r="A122" s="1">
        <v>120</v>
      </c>
      <c r="B122" s="2">
        <v>40663</v>
      </c>
      <c r="C122" s="1">
        <v>2</v>
      </c>
      <c r="D122" s="1">
        <v>0</v>
      </c>
      <c r="E122" s="1">
        <v>4</v>
      </c>
      <c r="F122" s="1">
        <v>0</v>
      </c>
      <c r="G122" s="76">
        <v>6</v>
      </c>
      <c r="H122" s="1">
        <v>0</v>
      </c>
      <c r="I122" s="1">
        <v>1</v>
      </c>
      <c r="J122" s="40">
        <v>0.47249999999999998</v>
      </c>
      <c r="K122" s="40">
        <v>0.46402100000000002</v>
      </c>
      <c r="L122" s="40">
        <v>0.50333300000000003</v>
      </c>
      <c r="M122" s="40">
        <v>0.23507500000000001</v>
      </c>
      <c r="N122" s="1">
        <v>1965</v>
      </c>
      <c r="O122" s="1">
        <v>3347</v>
      </c>
      <c r="P122" s="1">
        <v>5312</v>
      </c>
    </row>
    <row r="123" spans="1:16" x14ac:dyDescent="0.25">
      <c r="A123" s="1">
        <v>121</v>
      </c>
      <c r="B123" s="2">
        <v>40664</v>
      </c>
      <c r="C123" s="1">
        <v>2</v>
      </c>
      <c r="D123" s="1">
        <v>0</v>
      </c>
      <c r="E123" s="1">
        <v>5</v>
      </c>
      <c r="F123" s="1">
        <v>0</v>
      </c>
      <c r="G123" s="76">
        <v>0</v>
      </c>
      <c r="H123" s="1">
        <v>0</v>
      </c>
      <c r="I123" s="1">
        <v>2</v>
      </c>
      <c r="J123" s="40">
        <v>0.45166699999999999</v>
      </c>
      <c r="K123" s="40">
        <v>0.44820399999999999</v>
      </c>
      <c r="L123" s="40">
        <v>0.76208299999999995</v>
      </c>
      <c r="M123" s="40">
        <v>0.106354</v>
      </c>
      <c r="N123" s="1">
        <v>1138</v>
      </c>
      <c r="O123" s="1">
        <v>2213</v>
      </c>
      <c r="P123" s="1">
        <v>3351</v>
      </c>
    </row>
    <row r="124" spans="1:16" x14ac:dyDescent="0.25">
      <c r="A124" s="1">
        <v>122</v>
      </c>
      <c r="B124" s="2">
        <v>40665</v>
      </c>
      <c r="C124" s="1">
        <v>2</v>
      </c>
      <c r="D124" s="1">
        <v>0</v>
      </c>
      <c r="E124" s="1">
        <v>5</v>
      </c>
      <c r="F124" s="1">
        <v>0</v>
      </c>
      <c r="G124" s="76">
        <v>1</v>
      </c>
      <c r="H124" s="1">
        <v>1</v>
      </c>
      <c r="I124" s="1">
        <v>2</v>
      </c>
      <c r="J124" s="40">
        <v>0.54916699999999996</v>
      </c>
      <c r="K124" s="40">
        <v>0.532833</v>
      </c>
      <c r="L124" s="40">
        <v>0.73</v>
      </c>
      <c r="M124" s="40">
        <v>0.18345400000000001</v>
      </c>
      <c r="N124" s="1">
        <v>847</v>
      </c>
      <c r="O124" s="1">
        <v>3554</v>
      </c>
      <c r="P124" s="1">
        <v>4401</v>
      </c>
    </row>
    <row r="125" spans="1:16" x14ac:dyDescent="0.25">
      <c r="A125" s="1">
        <v>123</v>
      </c>
      <c r="B125" s="2">
        <v>40666</v>
      </c>
      <c r="C125" s="1">
        <v>2</v>
      </c>
      <c r="D125" s="1">
        <v>0</v>
      </c>
      <c r="E125" s="1">
        <v>5</v>
      </c>
      <c r="F125" s="1">
        <v>0</v>
      </c>
      <c r="G125" s="76">
        <v>2</v>
      </c>
      <c r="H125" s="1">
        <v>1</v>
      </c>
      <c r="I125" s="1">
        <v>2</v>
      </c>
      <c r="J125" s="40">
        <v>0.61666699999999997</v>
      </c>
      <c r="K125" s="40">
        <v>0.58207900000000001</v>
      </c>
      <c r="L125" s="40">
        <v>0.69708300000000001</v>
      </c>
      <c r="M125" s="40">
        <v>0.342667</v>
      </c>
      <c r="N125" s="1">
        <v>603</v>
      </c>
      <c r="O125" s="1">
        <v>3848</v>
      </c>
      <c r="P125" s="1">
        <v>4451</v>
      </c>
    </row>
    <row r="126" spans="1:16" x14ac:dyDescent="0.25">
      <c r="A126" s="1">
        <v>124</v>
      </c>
      <c r="B126" s="2">
        <v>40667</v>
      </c>
      <c r="C126" s="1">
        <v>2</v>
      </c>
      <c r="D126" s="1">
        <v>0</v>
      </c>
      <c r="E126" s="1">
        <v>5</v>
      </c>
      <c r="F126" s="1">
        <v>0</v>
      </c>
      <c r="G126" s="76">
        <v>3</v>
      </c>
      <c r="H126" s="1">
        <v>1</v>
      </c>
      <c r="I126" s="1">
        <v>2</v>
      </c>
      <c r="J126" s="40">
        <v>0.41416700000000001</v>
      </c>
      <c r="K126" s="40">
        <v>0.40465000000000001</v>
      </c>
      <c r="L126" s="40">
        <v>0.73708300000000004</v>
      </c>
      <c r="M126" s="40">
        <v>0.32899600000000001</v>
      </c>
      <c r="N126" s="1">
        <v>255</v>
      </c>
      <c r="O126" s="1">
        <v>2378</v>
      </c>
      <c r="P126" s="1">
        <v>2633</v>
      </c>
    </row>
    <row r="127" spans="1:16" x14ac:dyDescent="0.25">
      <c r="A127" s="1">
        <v>125</v>
      </c>
      <c r="B127" s="2">
        <v>40668</v>
      </c>
      <c r="C127" s="1">
        <v>2</v>
      </c>
      <c r="D127" s="1">
        <v>0</v>
      </c>
      <c r="E127" s="1">
        <v>5</v>
      </c>
      <c r="F127" s="1">
        <v>0</v>
      </c>
      <c r="G127" s="76">
        <v>4</v>
      </c>
      <c r="H127" s="1">
        <v>1</v>
      </c>
      <c r="I127" s="1">
        <v>1</v>
      </c>
      <c r="J127" s="40">
        <v>0.45916699999999999</v>
      </c>
      <c r="K127" s="40">
        <v>0.441917</v>
      </c>
      <c r="L127" s="40">
        <v>0.44416699999999998</v>
      </c>
      <c r="M127" s="40">
        <v>0.29539199999999999</v>
      </c>
      <c r="N127" s="1">
        <v>614</v>
      </c>
      <c r="O127" s="1">
        <v>3819</v>
      </c>
      <c r="P127" s="1">
        <v>4433</v>
      </c>
    </row>
    <row r="128" spans="1:16" x14ac:dyDescent="0.25">
      <c r="A128" s="1">
        <v>126</v>
      </c>
      <c r="B128" s="2">
        <v>40669</v>
      </c>
      <c r="C128" s="1">
        <v>2</v>
      </c>
      <c r="D128" s="1">
        <v>0</v>
      </c>
      <c r="E128" s="1">
        <v>5</v>
      </c>
      <c r="F128" s="1">
        <v>0</v>
      </c>
      <c r="G128" s="76">
        <v>5</v>
      </c>
      <c r="H128" s="1">
        <v>1</v>
      </c>
      <c r="I128" s="1">
        <v>1</v>
      </c>
      <c r="J128" s="40">
        <v>0.47916700000000001</v>
      </c>
      <c r="K128" s="40">
        <v>0.47411700000000001</v>
      </c>
      <c r="L128" s="40">
        <v>0.59</v>
      </c>
      <c r="M128" s="40">
        <v>0.228246</v>
      </c>
      <c r="N128" s="1">
        <v>894</v>
      </c>
      <c r="O128" s="1">
        <v>3714</v>
      </c>
      <c r="P128" s="1">
        <v>4608</v>
      </c>
    </row>
    <row r="129" spans="1:16" x14ac:dyDescent="0.25">
      <c r="A129" s="1">
        <v>127</v>
      </c>
      <c r="B129" s="2">
        <v>40670</v>
      </c>
      <c r="C129" s="1">
        <v>2</v>
      </c>
      <c r="D129" s="1">
        <v>0</v>
      </c>
      <c r="E129" s="1">
        <v>5</v>
      </c>
      <c r="F129" s="1">
        <v>0</v>
      </c>
      <c r="G129" s="76">
        <v>6</v>
      </c>
      <c r="H129" s="1">
        <v>0</v>
      </c>
      <c r="I129" s="1">
        <v>1</v>
      </c>
      <c r="J129" s="40">
        <v>0.52</v>
      </c>
      <c r="K129" s="40">
        <v>0.51262099999999999</v>
      </c>
      <c r="L129" s="40">
        <v>0.54125000000000001</v>
      </c>
      <c r="M129" s="40">
        <v>0.16045000000000001</v>
      </c>
      <c r="N129" s="1">
        <v>1612</v>
      </c>
      <c r="O129" s="1">
        <v>3102</v>
      </c>
      <c r="P129" s="1">
        <v>4714</v>
      </c>
    </row>
    <row r="130" spans="1:16" x14ac:dyDescent="0.25">
      <c r="A130" s="1">
        <v>128</v>
      </c>
      <c r="B130" s="2">
        <v>40671</v>
      </c>
      <c r="C130" s="1">
        <v>2</v>
      </c>
      <c r="D130" s="1">
        <v>0</v>
      </c>
      <c r="E130" s="1">
        <v>5</v>
      </c>
      <c r="F130" s="1">
        <v>0</v>
      </c>
      <c r="G130" s="76">
        <v>0</v>
      </c>
      <c r="H130" s="1">
        <v>0</v>
      </c>
      <c r="I130" s="1">
        <v>1</v>
      </c>
      <c r="J130" s="40">
        <v>0.52833300000000005</v>
      </c>
      <c r="K130" s="40">
        <v>0.51893299999999998</v>
      </c>
      <c r="L130" s="40">
        <v>0.63166699999999998</v>
      </c>
      <c r="M130" s="40">
        <v>7.4637499999999996E-2</v>
      </c>
      <c r="N130" s="1">
        <v>1401</v>
      </c>
      <c r="O130" s="1">
        <v>2932</v>
      </c>
      <c r="P130" s="1">
        <v>4333</v>
      </c>
    </row>
    <row r="131" spans="1:16" x14ac:dyDescent="0.25">
      <c r="A131" s="1">
        <v>129</v>
      </c>
      <c r="B131" s="2">
        <v>40672</v>
      </c>
      <c r="C131" s="1">
        <v>2</v>
      </c>
      <c r="D131" s="1">
        <v>0</v>
      </c>
      <c r="E131" s="1">
        <v>5</v>
      </c>
      <c r="F131" s="1">
        <v>0</v>
      </c>
      <c r="G131" s="76">
        <v>1</v>
      </c>
      <c r="H131" s="1">
        <v>1</v>
      </c>
      <c r="I131" s="1">
        <v>1</v>
      </c>
      <c r="J131" s="40">
        <v>0.53249999999999997</v>
      </c>
      <c r="K131" s="40">
        <v>0.52524599999999999</v>
      </c>
      <c r="L131" s="40">
        <v>0.58875</v>
      </c>
      <c r="M131" s="40">
        <v>0.17599999999999999</v>
      </c>
      <c r="N131" s="1">
        <v>664</v>
      </c>
      <c r="O131" s="1">
        <v>3698</v>
      </c>
      <c r="P131" s="1">
        <v>4362</v>
      </c>
    </row>
    <row r="132" spans="1:16" x14ac:dyDescent="0.25">
      <c r="A132" s="1">
        <v>130</v>
      </c>
      <c r="B132" s="2">
        <v>40673</v>
      </c>
      <c r="C132" s="1">
        <v>2</v>
      </c>
      <c r="D132" s="1">
        <v>0</v>
      </c>
      <c r="E132" s="1">
        <v>5</v>
      </c>
      <c r="F132" s="1">
        <v>0</v>
      </c>
      <c r="G132" s="76">
        <v>2</v>
      </c>
      <c r="H132" s="1">
        <v>1</v>
      </c>
      <c r="I132" s="1">
        <v>1</v>
      </c>
      <c r="J132" s="40">
        <v>0.53249999999999997</v>
      </c>
      <c r="K132" s="40">
        <v>0.52272099999999999</v>
      </c>
      <c r="L132" s="40">
        <v>0.48916700000000002</v>
      </c>
      <c r="M132" s="40">
        <v>0.115671</v>
      </c>
      <c r="N132" s="1">
        <v>694</v>
      </c>
      <c r="O132" s="1">
        <v>4109</v>
      </c>
      <c r="P132" s="1">
        <v>4803</v>
      </c>
    </row>
    <row r="133" spans="1:16" x14ac:dyDescent="0.25">
      <c r="A133" s="1">
        <v>131</v>
      </c>
      <c r="B133" s="2">
        <v>40674</v>
      </c>
      <c r="C133" s="1">
        <v>2</v>
      </c>
      <c r="D133" s="1">
        <v>0</v>
      </c>
      <c r="E133" s="1">
        <v>5</v>
      </c>
      <c r="F133" s="1">
        <v>0</v>
      </c>
      <c r="G133" s="76">
        <v>3</v>
      </c>
      <c r="H133" s="1">
        <v>1</v>
      </c>
      <c r="I133" s="1">
        <v>1</v>
      </c>
      <c r="J133" s="40">
        <v>0.54249999999999998</v>
      </c>
      <c r="K133" s="40">
        <v>0.52839999999999998</v>
      </c>
      <c r="L133" s="40">
        <v>0.63291699999999995</v>
      </c>
      <c r="M133" s="40">
        <v>0.120642</v>
      </c>
      <c r="N133" s="1">
        <v>550</v>
      </c>
      <c r="O133" s="1">
        <v>3632</v>
      </c>
      <c r="P133" s="1">
        <v>4182</v>
      </c>
    </row>
    <row r="134" spans="1:16" x14ac:dyDescent="0.25">
      <c r="A134" s="1">
        <v>132</v>
      </c>
      <c r="B134" s="2">
        <v>40675</v>
      </c>
      <c r="C134" s="1">
        <v>2</v>
      </c>
      <c r="D134" s="1">
        <v>0</v>
      </c>
      <c r="E134" s="1">
        <v>5</v>
      </c>
      <c r="F134" s="1">
        <v>0</v>
      </c>
      <c r="G134" s="76">
        <v>4</v>
      </c>
      <c r="H134" s="1">
        <v>1</v>
      </c>
      <c r="I134" s="1">
        <v>1</v>
      </c>
      <c r="J134" s="40">
        <v>0.53500000000000003</v>
      </c>
      <c r="K134" s="40">
        <v>0.52336300000000002</v>
      </c>
      <c r="L134" s="40">
        <v>0.74750000000000005</v>
      </c>
      <c r="M134" s="40">
        <v>0.189667</v>
      </c>
      <c r="N134" s="1">
        <v>695</v>
      </c>
      <c r="O134" s="1">
        <v>4169</v>
      </c>
      <c r="P134" s="1">
        <v>4864</v>
      </c>
    </row>
    <row r="135" spans="1:16" x14ac:dyDescent="0.25">
      <c r="A135" s="1">
        <v>133</v>
      </c>
      <c r="B135" s="2">
        <v>40676</v>
      </c>
      <c r="C135" s="1">
        <v>2</v>
      </c>
      <c r="D135" s="1">
        <v>0</v>
      </c>
      <c r="E135" s="1">
        <v>5</v>
      </c>
      <c r="F135" s="1">
        <v>0</v>
      </c>
      <c r="G135" s="76">
        <v>5</v>
      </c>
      <c r="H135" s="1">
        <v>1</v>
      </c>
      <c r="I135" s="1">
        <v>2</v>
      </c>
      <c r="J135" s="40">
        <v>0.51249999999999996</v>
      </c>
      <c r="K135" s="40">
        <v>0.49430000000000002</v>
      </c>
      <c r="L135" s="40">
        <v>0.86333300000000002</v>
      </c>
      <c r="M135" s="40">
        <v>0.179725</v>
      </c>
      <c r="N135" s="1">
        <v>692</v>
      </c>
      <c r="O135" s="1">
        <v>3413</v>
      </c>
      <c r="P135" s="1">
        <v>4105</v>
      </c>
    </row>
    <row r="136" spans="1:16" x14ac:dyDescent="0.25">
      <c r="A136" s="1">
        <v>134</v>
      </c>
      <c r="B136" s="2">
        <v>40677</v>
      </c>
      <c r="C136" s="1">
        <v>2</v>
      </c>
      <c r="D136" s="1">
        <v>0</v>
      </c>
      <c r="E136" s="1">
        <v>5</v>
      </c>
      <c r="F136" s="1">
        <v>0</v>
      </c>
      <c r="G136" s="76">
        <v>6</v>
      </c>
      <c r="H136" s="1">
        <v>0</v>
      </c>
      <c r="I136" s="1">
        <v>2</v>
      </c>
      <c r="J136" s="40">
        <v>0.52083299999999999</v>
      </c>
      <c r="K136" s="40">
        <v>0.50062899999999999</v>
      </c>
      <c r="L136" s="40">
        <v>0.92249999999999999</v>
      </c>
      <c r="M136" s="40">
        <v>0.13494999999999999</v>
      </c>
      <c r="N136" s="1">
        <v>902</v>
      </c>
      <c r="O136" s="1">
        <v>2507</v>
      </c>
      <c r="P136" s="1">
        <v>3409</v>
      </c>
    </row>
    <row r="137" spans="1:16" x14ac:dyDescent="0.25">
      <c r="A137" s="1">
        <v>135</v>
      </c>
      <c r="B137" s="2">
        <v>40678</v>
      </c>
      <c r="C137" s="1">
        <v>2</v>
      </c>
      <c r="D137" s="1">
        <v>0</v>
      </c>
      <c r="E137" s="1">
        <v>5</v>
      </c>
      <c r="F137" s="1">
        <v>0</v>
      </c>
      <c r="G137" s="76">
        <v>0</v>
      </c>
      <c r="H137" s="1">
        <v>0</v>
      </c>
      <c r="I137" s="1">
        <v>2</v>
      </c>
      <c r="J137" s="40">
        <v>0.5625</v>
      </c>
      <c r="K137" s="40">
        <v>0.53600000000000003</v>
      </c>
      <c r="L137" s="40">
        <v>0.86708300000000005</v>
      </c>
      <c r="M137" s="40">
        <v>0.152979</v>
      </c>
      <c r="N137" s="1">
        <v>1582</v>
      </c>
      <c r="O137" s="1">
        <v>2971</v>
      </c>
      <c r="P137" s="1">
        <v>4553</v>
      </c>
    </row>
    <row r="138" spans="1:16" x14ac:dyDescent="0.25">
      <c r="A138" s="1">
        <v>136</v>
      </c>
      <c r="B138" s="2">
        <v>40679</v>
      </c>
      <c r="C138" s="1">
        <v>2</v>
      </c>
      <c r="D138" s="1">
        <v>0</v>
      </c>
      <c r="E138" s="1">
        <v>5</v>
      </c>
      <c r="F138" s="1">
        <v>0</v>
      </c>
      <c r="G138" s="76">
        <v>1</v>
      </c>
      <c r="H138" s="1">
        <v>1</v>
      </c>
      <c r="I138" s="1">
        <v>1</v>
      </c>
      <c r="J138" s="40">
        <v>0.57750000000000001</v>
      </c>
      <c r="K138" s="40">
        <v>0.550512</v>
      </c>
      <c r="L138" s="40">
        <v>0.78791699999999998</v>
      </c>
      <c r="M138" s="40">
        <v>0.12687100000000001</v>
      </c>
      <c r="N138" s="1">
        <v>773</v>
      </c>
      <c r="O138" s="1">
        <v>3185</v>
      </c>
      <c r="P138" s="1">
        <v>3958</v>
      </c>
    </row>
    <row r="139" spans="1:16" x14ac:dyDescent="0.25">
      <c r="A139" s="1">
        <v>137</v>
      </c>
      <c r="B139" s="2">
        <v>40680</v>
      </c>
      <c r="C139" s="1">
        <v>2</v>
      </c>
      <c r="D139" s="1">
        <v>0</v>
      </c>
      <c r="E139" s="1">
        <v>5</v>
      </c>
      <c r="F139" s="1">
        <v>0</v>
      </c>
      <c r="G139" s="76">
        <v>2</v>
      </c>
      <c r="H139" s="1">
        <v>1</v>
      </c>
      <c r="I139" s="1">
        <v>2</v>
      </c>
      <c r="J139" s="40">
        <v>0.56166700000000003</v>
      </c>
      <c r="K139" s="40">
        <v>0.53852900000000004</v>
      </c>
      <c r="L139" s="40">
        <v>0.83791700000000002</v>
      </c>
      <c r="M139" s="40">
        <v>0.27735399999999999</v>
      </c>
      <c r="N139" s="1">
        <v>678</v>
      </c>
      <c r="O139" s="1">
        <v>3445</v>
      </c>
      <c r="P139" s="1">
        <v>4123</v>
      </c>
    </row>
    <row r="140" spans="1:16" x14ac:dyDescent="0.25">
      <c r="A140" s="1">
        <v>138</v>
      </c>
      <c r="B140" s="2">
        <v>40681</v>
      </c>
      <c r="C140" s="1">
        <v>2</v>
      </c>
      <c r="D140" s="1">
        <v>0</v>
      </c>
      <c r="E140" s="1">
        <v>5</v>
      </c>
      <c r="F140" s="1">
        <v>0</v>
      </c>
      <c r="G140" s="76">
        <v>3</v>
      </c>
      <c r="H140" s="1">
        <v>1</v>
      </c>
      <c r="I140" s="1">
        <v>2</v>
      </c>
      <c r="J140" s="40">
        <v>0.55000000000000004</v>
      </c>
      <c r="K140" s="40">
        <v>0.52715800000000002</v>
      </c>
      <c r="L140" s="40">
        <v>0.87</v>
      </c>
      <c r="M140" s="40">
        <v>0.201492</v>
      </c>
      <c r="N140" s="1">
        <v>536</v>
      </c>
      <c r="O140" s="1">
        <v>3319</v>
      </c>
      <c r="P140" s="1">
        <v>3855</v>
      </c>
    </row>
    <row r="141" spans="1:16" x14ac:dyDescent="0.25">
      <c r="A141" s="1">
        <v>139</v>
      </c>
      <c r="B141" s="2">
        <v>40682</v>
      </c>
      <c r="C141" s="1">
        <v>2</v>
      </c>
      <c r="D141" s="1">
        <v>0</v>
      </c>
      <c r="E141" s="1">
        <v>5</v>
      </c>
      <c r="F141" s="1">
        <v>0</v>
      </c>
      <c r="G141" s="76">
        <v>4</v>
      </c>
      <c r="H141" s="1">
        <v>1</v>
      </c>
      <c r="I141" s="1">
        <v>2</v>
      </c>
      <c r="J141" s="40">
        <v>0.530833</v>
      </c>
      <c r="K141" s="40">
        <v>0.51074200000000003</v>
      </c>
      <c r="L141" s="40">
        <v>0.82958299999999996</v>
      </c>
      <c r="M141" s="40">
        <v>0.108213</v>
      </c>
      <c r="N141" s="1">
        <v>735</v>
      </c>
      <c r="O141" s="1">
        <v>3840</v>
      </c>
      <c r="P141" s="1">
        <v>4575</v>
      </c>
    </row>
    <row r="142" spans="1:16" x14ac:dyDescent="0.25">
      <c r="A142" s="1">
        <v>140</v>
      </c>
      <c r="B142" s="2">
        <v>40683</v>
      </c>
      <c r="C142" s="1">
        <v>2</v>
      </c>
      <c r="D142" s="1">
        <v>0</v>
      </c>
      <c r="E142" s="1">
        <v>5</v>
      </c>
      <c r="F142" s="1">
        <v>0</v>
      </c>
      <c r="G142" s="76">
        <v>5</v>
      </c>
      <c r="H142" s="1">
        <v>1</v>
      </c>
      <c r="I142" s="1">
        <v>1</v>
      </c>
      <c r="J142" s="40">
        <v>0.53666700000000001</v>
      </c>
      <c r="K142" s="40">
        <v>0.52904200000000001</v>
      </c>
      <c r="L142" s="40">
        <v>0.71958299999999997</v>
      </c>
      <c r="M142" s="40">
        <v>0.12501300000000001</v>
      </c>
      <c r="N142" s="1">
        <v>909</v>
      </c>
      <c r="O142" s="1">
        <v>4008</v>
      </c>
      <c r="P142" s="1">
        <v>4917</v>
      </c>
    </row>
    <row r="143" spans="1:16" x14ac:dyDescent="0.25">
      <c r="A143" s="1">
        <v>141</v>
      </c>
      <c r="B143" s="2">
        <v>40684</v>
      </c>
      <c r="C143" s="1">
        <v>2</v>
      </c>
      <c r="D143" s="1">
        <v>0</v>
      </c>
      <c r="E143" s="1">
        <v>5</v>
      </c>
      <c r="F143" s="1">
        <v>0</v>
      </c>
      <c r="G143" s="76">
        <v>6</v>
      </c>
      <c r="H143" s="1">
        <v>0</v>
      </c>
      <c r="I143" s="1">
        <v>1</v>
      </c>
      <c r="J143" s="40">
        <v>0.60250000000000004</v>
      </c>
      <c r="K143" s="40">
        <v>0.57197500000000001</v>
      </c>
      <c r="L143" s="40">
        <v>0.62666699999999997</v>
      </c>
      <c r="M143" s="40">
        <v>0.12064999999999999</v>
      </c>
      <c r="N143" s="1">
        <v>2258</v>
      </c>
      <c r="O143" s="1">
        <v>3547</v>
      </c>
      <c r="P143" s="1">
        <v>5805</v>
      </c>
    </row>
    <row r="144" spans="1:16" x14ac:dyDescent="0.25">
      <c r="A144" s="1">
        <v>142</v>
      </c>
      <c r="B144" s="2">
        <v>40685</v>
      </c>
      <c r="C144" s="1">
        <v>2</v>
      </c>
      <c r="D144" s="1">
        <v>0</v>
      </c>
      <c r="E144" s="1">
        <v>5</v>
      </c>
      <c r="F144" s="1">
        <v>0</v>
      </c>
      <c r="G144" s="76">
        <v>0</v>
      </c>
      <c r="H144" s="1">
        <v>0</v>
      </c>
      <c r="I144" s="1">
        <v>1</v>
      </c>
      <c r="J144" s="40">
        <v>0.60416700000000001</v>
      </c>
      <c r="K144" s="40">
        <v>0.57450000000000001</v>
      </c>
      <c r="L144" s="40">
        <v>0.749583</v>
      </c>
      <c r="M144" s="40">
        <v>0.148008</v>
      </c>
      <c r="N144" s="1">
        <v>1576</v>
      </c>
      <c r="O144" s="1">
        <v>3084</v>
      </c>
      <c r="P144" s="1">
        <v>4660</v>
      </c>
    </row>
    <row r="145" spans="1:16" x14ac:dyDescent="0.25">
      <c r="A145" s="1">
        <v>143</v>
      </c>
      <c r="B145" s="2">
        <v>40686</v>
      </c>
      <c r="C145" s="1">
        <v>2</v>
      </c>
      <c r="D145" s="1">
        <v>0</v>
      </c>
      <c r="E145" s="1">
        <v>5</v>
      </c>
      <c r="F145" s="1">
        <v>0</v>
      </c>
      <c r="G145" s="76">
        <v>1</v>
      </c>
      <c r="H145" s="1">
        <v>1</v>
      </c>
      <c r="I145" s="1">
        <v>2</v>
      </c>
      <c r="J145" s="40">
        <v>0.63166699999999998</v>
      </c>
      <c r="K145" s="40">
        <v>0.59029600000000004</v>
      </c>
      <c r="L145" s="40">
        <v>0.81</v>
      </c>
      <c r="M145" s="40">
        <v>0.23384199999999999</v>
      </c>
      <c r="N145" s="1">
        <v>836</v>
      </c>
      <c r="O145" s="1">
        <v>3438</v>
      </c>
      <c r="P145" s="1">
        <v>4274</v>
      </c>
    </row>
    <row r="146" spans="1:16" x14ac:dyDescent="0.25">
      <c r="A146" s="1">
        <v>144</v>
      </c>
      <c r="B146" s="2">
        <v>40687</v>
      </c>
      <c r="C146" s="1">
        <v>2</v>
      </c>
      <c r="D146" s="1">
        <v>0</v>
      </c>
      <c r="E146" s="1">
        <v>5</v>
      </c>
      <c r="F146" s="1">
        <v>0</v>
      </c>
      <c r="G146" s="76">
        <v>2</v>
      </c>
      <c r="H146" s="1">
        <v>1</v>
      </c>
      <c r="I146" s="1">
        <v>2</v>
      </c>
      <c r="J146" s="40">
        <v>0.66</v>
      </c>
      <c r="K146" s="40">
        <v>0.60481300000000005</v>
      </c>
      <c r="L146" s="40">
        <v>0.74083299999999996</v>
      </c>
      <c r="M146" s="40">
        <v>0.207092</v>
      </c>
      <c r="N146" s="1">
        <v>659</v>
      </c>
      <c r="O146" s="1">
        <v>3833</v>
      </c>
      <c r="P146" s="1">
        <v>4492</v>
      </c>
    </row>
    <row r="147" spans="1:16" x14ac:dyDescent="0.25">
      <c r="A147" s="1">
        <v>145</v>
      </c>
      <c r="B147" s="2">
        <v>40688</v>
      </c>
      <c r="C147" s="1">
        <v>2</v>
      </c>
      <c r="D147" s="1">
        <v>0</v>
      </c>
      <c r="E147" s="1">
        <v>5</v>
      </c>
      <c r="F147" s="1">
        <v>0</v>
      </c>
      <c r="G147" s="76">
        <v>3</v>
      </c>
      <c r="H147" s="1">
        <v>1</v>
      </c>
      <c r="I147" s="1">
        <v>1</v>
      </c>
      <c r="J147" s="40">
        <v>0.660833</v>
      </c>
      <c r="K147" s="40">
        <v>0.61554200000000003</v>
      </c>
      <c r="L147" s="40">
        <v>0.69625000000000004</v>
      </c>
      <c r="M147" s="40">
        <v>0.15423300000000001</v>
      </c>
      <c r="N147" s="1">
        <v>740</v>
      </c>
      <c r="O147" s="1">
        <v>4238</v>
      </c>
      <c r="P147" s="1">
        <v>4978</v>
      </c>
    </row>
    <row r="148" spans="1:16" x14ac:dyDescent="0.25">
      <c r="A148" s="1">
        <v>146</v>
      </c>
      <c r="B148" s="2">
        <v>40689</v>
      </c>
      <c r="C148" s="1">
        <v>2</v>
      </c>
      <c r="D148" s="1">
        <v>0</v>
      </c>
      <c r="E148" s="1">
        <v>5</v>
      </c>
      <c r="F148" s="1">
        <v>0</v>
      </c>
      <c r="G148" s="76">
        <v>4</v>
      </c>
      <c r="H148" s="1">
        <v>1</v>
      </c>
      <c r="I148" s="1">
        <v>1</v>
      </c>
      <c r="J148" s="40">
        <v>0.70833299999999999</v>
      </c>
      <c r="K148" s="40">
        <v>0.65468800000000005</v>
      </c>
      <c r="L148" s="40">
        <v>0.67749999999999999</v>
      </c>
      <c r="M148" s="40">
        <v>0.19964199999999999</v>
      </c>
      <c r="N148" s="1">
        <v>758</v>
      </c>
      <c r="O148" s="1">
        <v>3919</v>
      </c>
      <c r="P148" s="1">
        <v>4677</v>
      </c>
    </row>
    <row r="149" spans="1:16" x14ac:dyDescent="0.25">
      <c r="A149" s="1">
        <v>147</v>
      </c>
      <c r="B149" s="2">
        <v>40690</v>
      </c>
      <c r="C149" s="1">
        <v>2</v>
      </c>
      <c r="D149" s="1">
        <v>0</v>
      </c>
      <c r="E149" s="1">
        <v>5</v>
      </c>
      <c r="F149" s="1">
        <v>0</v>
      </c>
      <c r="G149" s="76">
        <v>5</v>
      </c>
      <c r="H149" s="1">
        <v>1</v>
      </c>
      <c r="I149" s="1">
        <v>1</v>
      </c>
      <c r="J149" s="40">
        <v>0.68166700000000002</v>
      </c>
      <c r="K149" s="40">
        <v>0.63700800000000002</v>
      </c>
      <c r="L149" s="40">
        <v>0.65375000000000005</v>
      </c>
      <c r="M149" s="40">
        <v>0.240679</v>
      </c>
      <c r="N149" s="1">
        <v>871</v>
      </c>
      <c r="O149" s="1">
        <v>3808</v>
      </c>
      <c r="P149" s="1">
        <v>4679</v>
      </c>
    </row>
    <row r="150" spans="1:16" x14ac:dyDescent="0.25">
      <c r="A150" s="1">
        <v>148</v>
      </c>
      <c r="B150" s="2">
        <v>40691</v>
      </c>
      <c r="C150" s="1">
        <v>2</v>
      </c>
      <c r="D150" s="1">
        <v>0</v>
      </c>
      <c r="E150" s="1">
        <v>5</v>
      </c>
      <c r="F150" s="1">
        <v>0</v>
      </c>
      <c r="G150" s="76">
        <v>6</v>
      </c>
      <c r="H150" s="1">
        <v>0</v>
      </c>
      <c r="I150" s="1">
        <v>1</v>
      </c>
      <c r="J150" s="40">
        <v>0.655833</v>
      </c>
      <c r="K150" s="40">
        <v>0.61237900000000001</v>
      </c>
      <c r="L150" s="40">
        <v>0.72958299999999998</v>
      </c>
      <c r="M150" s="40">
        <v>0.23009199999999999</v>
      </c>
      <c r="N150" s="1">
        <v>2001</v>
      </c>
      <c r="O150" s="1">
        <v>2757</v>
      </c>
      <c r="P150" s="1">
        <v>4758</v>
      </c>
    </row>
    <row r="151" spans="1:16" x14ac:dyDescent="0.25">
      <c r="A151" s="1">
        <v>149</v>
      </c>
      <c r="B151" s="2">
        <v>40692</v>
      </c>
      <c r="C151" s="1">
        <v>2</v>
      </c>
      <c r="D151" s="1">
        <v>0</v>
      </c>
      <c r="E151" s="1">
        <v>5</v>
      </c>
      <c r="F151" s="1">
        <v>0</v>
      </c>
      <c r="G151" s="76">
        <v>0</v>
      </c>
      <c r="H151" s="1">
        <v>0</v>
      </c>
      <c r="I151" s="1">
        <v>1</v>
      </c>
      <c r="J151" s="40">
        <v>0.66749999999999998</v>
      </c>
      <c r="K151" s="40">
        <v>0.61555000000000004</v>
      </c>
      <c r="L151" s="40">
        <v>0.81874999999999998</v>
      </c>
      <c r="M151" s="40">
        <v>0.21393799999999999</v>
      </c>
      <c r="N151" s="1">
        <v>2355</v>
      </c>
      <c r="O151" s="1">
        <v>2433</v>
      </c>
      <c r="P151" s="1">
        <v>4788</v>
      </c>
    </row>
    <row r="152" spans="1:16" x14ac:dyDescent="0.25">
      <c r="A152" s="1">
        <v>150</v>
      </c>
      <c r="B152" s="2">
        <v>40693</v>
      </c>
      <c r="C152" s="1">
        <v>2</v>
      </c>
      <c r="D152" s="1">
        <v>0</v>
      </c>
      <c r="E152" s="1">
        <v>5</v>
      </c>
      <c r="F152" s="1">
        <v>1</v>
      </c>
      <c r="G152" s="76">
        <v>1</v>
      </c>
      <c r="H152" s="1">
        <v>0</v>
      </c>
      <c r="I152" s="1">
        <v>1</v>
      </c>
      <c r="J152" s="40">
        <v>0.73333300000000001</v>
      </c>
      <c r="K152" s="40">
        <v>0.67109200000000002</v>
      </c>
      <c r="L152" s="40">
        <v>0.68500000000000005</v>
      </c>
      <c r="M152" s="40">
        <v>0.13122500000000001</v>
      </c>
      <c r="N152" s="1">
        <v>1549</v>
      </c>
      <c r="O152" s="1">
        <v>2549</v>
      </c>
      <c r="P152" s="1">
        <v>4098</v>
      </c>
    </row>
    <row r="153" spans="1:16" x14ac:dyDescent="0.25">
      <c r="A153" s="1">
        <v>151</v>
      </c>
      <c r="B153" s="2">
        <v>40694</v>
      </c>
      <c r="C153" s="1">
        <v>2</v>
      </c>
      <c r="D153" s="1">
        <v>0</v>
      </c>
      <c r="E153" s="1">
        <v>5</v>
      </c>
      <c r="F153" s="1">
        <v>0</v>
      </c>
      <c r="G153" s="76">
        <v>2</v>
      </c>
      <c r="H153" s="1">
        <v>1</v>
      </c>
      <c r="I153" s="1">
        <v>1</v>
      </c>
      <c r="J153" s="40">
        <v>0.77500000000000002</v>
      </c>
      <c r="K153" s="40">
        <v>0.725383</v>
      </c>
      <c r="L153" s="40">
        <v>0.63666699999999998</v>
      </c>
      <c r="M153" s="40">
        <v>0.111329</v>
      </c>
      <c r="N153" s="1">
        <v>673</v>
      </c>
      <c r="O153" s="1">
        <v>3309</v>
      </c>
      <c r="P153" s="1">
        <v>3982</v>
      </c>
    </row>
    <row r="154" spans="1:16" x14ac:dyDescent="0.25">
      <c r="A154" s="1">
        <v>152</v>
      </c>
      <c r="B154" s="2">
        <v>40695</v>
      </c>
      <c r="C154" s="1">
        <v>2</v>
      </c>
      <c r="D154" s="1">
        <v>0</v>
      </c>
      <c r="E154" s="1">
        <v>6</v>
      </c>
      <c r="F154" s="1">
        <v>0</v>
      </c>
      <c r="G154" s="76">
        <v>3</v>
      </c>
      <c r="H154" s="1">
        <v>1</v>
      </c>
      <c r="I154" s="1">
        <v>2</v>
      </c>
      <c r="J154" s="40">
        <v>0.76416700000000004</v>
      </c>
      <c r="K154" s="40">
        <v>0.72096700000000002</v>
      </c>
      <c r="L154" s="40">
        <v>0.67708299999999999</v>
      </c>
      <c r="M154" s="40">
        <v>0.207092</v>
      </c>
      <c r="N154" s="1">
        <v>513</v>
      </c>
      <c r="O154" s="1">
        <v>3461</v>
      </c>
      <c r="P154" s="1">
        <v>3974</v>
      </c>
    </row>
    <row r="155" spans="1:16" x14ac:dyDescent="0.25">
      <c r="A155" s="1">
        <v>153</v>
      </c>
      <c r="B155" s="2">
        <v>40696</v>
      </c>
      <c r="C155" s="1">
        <v>2</v>
      </c>
      <c r="D155" s="1">
        <v>0</v>
      </c>
      <c r="E155" s="1">
        <v>6</v>
      </c>
      <c r="F155" s="1">
        <v>0</v>
      </c>
      <c r="G155" s="76">
        <v>4</v>
      </c>
      <c r="H155" s="1">
        <v>1</v>
      </c>
      <c r="I155" s="1">
        <v>1</v>
      </c>
      <c r="J155" s="40">
        <v>0.71499999999999997</v>
      </c>
      <c r="K155" s="40">
        <v>0.64394200000000001</v>
      </c>
      <c r="L155" s="40">
        <v>0.30499999999999999</v>
      </c>
      <c r="M155" s="40">
        <v>0.29228700000000002</v>
      </c>
      <c r="N155" s="1">
        <v>736</v>
      </c>
      <c r="O155" s="1">
        <v>4232</v>
      </c>
      <c r="P155" s="1">
        <v>4968</v>
      </c>
    </row>
    <row r="156" spans="1:16" x14ac:dyDescent="0.25">
      <c r="A156" s="1">
        <v>154</v>
      </c>
      <c r="B156" s="2">
        <v>40697</v>
      </c>
      <c r="C156" s="1">
        <v>2</v>
      </c>
      <c r="D156" s="1">
        <v>0</v>
      </c>
      <c r="E156" s="1">
        <v>6</v>
      </c>
      <c r="F156" s="1">
        <v>0</v>
      </c>
      <c r="G156" s="76">
        <v>5</v>
      </c>
      <c r="H156" s="1">
        <v>1</v>
      </c>
      <c r="I156" s="1">
        <v>1</v>
      </c>
      <c r="J156" s="40">
        <v>0.62</v>
      </c>
      <c r="K156" s="40">
        <v>0.58713300000000002</v>
      </c>
      <c r="L156" s="40">
        <v>0.35416700000000001</v>
      </c>
      <c r="M156" s="40">
        <v>0.25312099999999998</v>
      </c>
      <c r="N156" s="1">
        <v>898</v>
      </c>
      <c r="O156" s="1">
        <v>4414</v>
      </c>
      <c r="P156" s="1">
        <v>5312</v>
      </c>
    </row>
    <row r="157" spans="1:16" x14ac:dyDescent="0.25">
      <c r="A157" s="1">
        <v>155</v>
      </c>
      <c r="B157" s="2">
        <v>40698</v>
      </c>
      <c r="C157" s="1">
        <v>2</v>
      </c>
      <c r="D157" s="1">
        <v>0</v>
      </c>
      <c r="E157" s="1">
        <v>6</v>
      </c>
      <c r="F157" s="1">
        <v>0</v>
      </c>
      <c r="G157" s="76">
        <v>6</v>
      </c>
      <c r="H157" s="1">
        <v>0</v>
      </c>
      <c r="I157" s="1">
        <v>1</v>
      </c>
      <c r="J157" s="40">
        <v>0.63500000000000001</v>
      </c>
      <c r="K157" s="40">
        <v>0.594696</v>
      </c>
      <c r="L157" s="40">
        <v>0.45624999999999999</v>
      </c>
      <c r="M157" s="40">
        <v>0.123142</v>
      </c>
      <c r="N157" s="1">
        <v>1869</v>
      </c>
      <c r="O157" s="1">
        <v>3473</v>
      </c>
      <c r="P157" s="1">
        <v>5342</v>
      </c>
    </row>
    <row r="158" spans="1:16" x14ac:dyDescent="0.25">
      <c r="A158" s="1">
        <v>156</v>
      </c>
      <c r="B158" s="2">
        <v>40699</v>
      </c>
      <c r="C158" s="1">
        <v>2</v>
      </c>
      <c r="D158" s="1">
        <v>0</v>
      </c>
      <c r="E158" s="1">
        <v>6</v>
      </c>
      <c r="F158" s="1">
        <v>0</v>
      </c>
      <c r="G158" s="76">
        <v>0</v>
      </c>
      <c r="H158" s="1">
        <v>0</v>
      </c>
      <c r="I158" s="1">
        <v>2</v>
      </c>
      <c r="J158" s="40">
        <v>0.64833300000000005</v>
      </c>
      <c r="K158" s="40">
        <v>0.61680400000000002</v>
      </c>
      <c r="L158" s="40">
        <v>0.65249999999999997</v>
      </c>
      <c r="M158" s="40">
        <v>0.13869200000000001</v>
      </c>
      <c r="N158" s="1">
        <v>1685</v>
      </c>
      <c r="O158" s="1">
        <v>3221</v>
      </c>
      <c r="P158" s="1">
        <v>4906</v>
      </c>
    </row>
    <row r="159" spans="1:16" x14ac:dyDescent="0.25">
      <c r="A159" s="1">
        <v>157</v>
      </c>
      <c r="B159" s="2">
        <v>40700</v>
      </c>
      <c r="C159" s="1">
        <v>2</v>
      </c>
      <c r="D159" s="1">
        <v>0</v>
      </c>
      <c r="E159" s="1">
        <v>6</v>
      </c>
      <c r="F159" s="1">
        <v>0</v>
      </c>
      <c r="G159" s="76">
        <v>1</v>
      </c>
      <c r="H159" s="1">
        <v>1</v>
      </c>
      <c r="I159" s="1">
        <v>1</v>
      </c>
      <c r="J159" s="40">
        <v>0.67833299999999996</v>
      </c>
      <c r="K159" s="40">
        <v>0.62185800000000002</v>
      </c>
      <c r="L159" s="40">
        <v>0.6</v>
      </c>
      <c r="M159" s="40">
        <v>0.121896</v>
      </c>
      <c r="N159" s="1">
        <v>673</v>
      </c>
      <c r="O159" s="1">
        <v>3875</v>
      </c>
      <c r="P159" s="1">
        <v>4548</v>
      </c>
    </row>
    <row r="160" spans="1:16" x14ac:dyDescent="0.25">
      <c r="A160" s="1">
        <v>158</v>
      </c>
      <c r="B160" s="2">
        <v>40701</v>
      </c>
      <c r="C160" s="1">
        <v>2</v>
      </c>
      <c r="D160" s="1">
        <v>0</v>
      </c>
      <c r="E160" s="1">
        <v>6</v>
      </c>
      <c r="F160" s="1">
        <v>0</v>
      </c>
      <c r="G160" s="76">
        <v>2</v>
      </c>
      <c r="H160" s="1">
        <v>1</v>
      </c>
      <c r="I160" s="1">
        <v>1</v>
      </c>
      <c r="J160" s="40">
        <v>0.70750000000000002</v>
      </c>
      <c r="K160" s="40">
        <v>0.65595000000000003</v>
      </c>
      <c r="L160" s="40">
        <v>0.59791700000000003</v>
      </c>
      <c r="M160" s="40">
        <v>0.187808</v>
      </c>
      <c r="N160" s="1">
        <v>763</v>
      </c>
      <c r="O160" s="1">
        <v>4070</v>
      </c>
      <c r="P160" s="1">
        <v>4833</v>
      </c>
    </row>
    <row r="161" spans="1:16" x14ac:dyDescent="0.25">
      <c r="A161" s="1">
        <v>159</v>
      </c>
      <c r="B161" s="2">
        <v>40702</v>
      </c>
      <c r="C161" s="1">
        <v>2</v>
      </c>
      <c r="D161" s="1">
        <v>0</v>
      </c>
      <c r="E161" s="1">
        <v>6</v>
      </c>
      <c r="F161" s="1">
        <v>0</v>
      </c>
      <c r="G161" s="76">
        <v>3</v>
      </c>
      <c r="H161" s="1">
        <v>1</v>
      </c>
      <c r="I161" s="1">
        <v>1</v>
      </c>
      <c r="J161" s="40">
        <v>0.77583299999999999</v>
      </c>
      <c r="K161" s="40">
        <v>0.72727900000000001</v>
      </c>
      <c r="L161" s="40">
        <v>0.62208300000000005</v>
      </c>
      <c r="M161" s="40">
        <v>0.13681699999999999</v>
      </c>
      <c r="N161" s="1">
        <v>676</v>
      </c>
      <c r="O161" s="1">
        <v>3725</v>
      </c>
      <c r="P161" s="1">
        <v>4401</v>
      </c>
    </row>
    <row r="162" spans="1:16" x14ac:dyDescent="0.25">
      <c r="A162" s="1">
        <v>160</v>
      </c>
      <c r="B162" s="2">
        <v>40703</v>
      </c>
      <c r="C162" s="1">
        <v>2</v>
      </c>
      <c r="D162" s="1">
        <v>0</v>
      </c>
      <c r="E162" s="1">
        <v>6</v>
      </c>
      <c r="F162" s="1">
        <v>0</v>
      </c>
      <c r="G162" s="76">
        <v>4</v>
      </c>
      <c r="H162" s="1">
        <v>1</v>
      </c>
      <c r="I162" s="1">
        <v>2</v>
      </c>
      <c r="J162" s="40">
        <v>0.80833299999999997</v>
      </c>
      <c r="K162" s="40">
        <v>0.757579</v>
      </c>
      <c r="L162" s="40">
        <v>0.56833299999999998</v>
      </c>
      <c r="M162" s="40">
        <v>0.14988299999999999</v>
      </c>
      <c r="N162" s="1">
        <v>563</v>
      </c>
      <c r="O162" s="1">
        <v>3352</v>
      </c>
      <c r="P162" s="1">
        <v>3915</v>
      </c>
    </row>
    <row r="163" spans="1:16" x14ac:dyDescent="0.25">
      <c r="A163" s="1">
        <v>161</v>
      </c>
      <c r="B163" s="2">
        <v>40704</v>
      </c>
      <c r="C163" s="1">
        <v>2</v>
      </c>
      <c r="D163" s="1">
        <v>0</v>
      </c>
      <c r="E163" s="1">
        <v>6</v>
      </c>
      <c r="F163" s="1">
        <v>0</v>
      </c>
      <c r="G163" s="76">
        <v>5</v>
      </c>
      <c r="H163" s="1">
        <v>1</v>
      </c>
      <c r="I163" s="1">
        <v>1</v>
      </c>
      <c r="J163" s="40">
        <v>0.755</v>
      </c>
      <c r="K163" s="40">
        <v>0.70329200000000003</v>
      </c>
      <c r="L163" s="40">
        <v>0.60499999999999998</v>
      </c>
      <c r="M163" s="40">
        <v>0.14055400000000001</v>
      </c>
      <c r="N163" s="1">
        <v>815</v>
      </c>
      <c r="O163" s="1">
        <v>3771</v>
      </c>
      <c r="P163" s="1">
        <v>4586</v>
      </c>
    </row>
    <row r="164" spans="1:16" x14ac:dyDescent="0.25">
      <c r="A164" s="1">
        <v>162</v>
      </c>
      <c r="B164" s="2">
        <v>40705</v>
      </c>
      <c r="C164" s="1">
        <v>2</v>
      </c>
      <c r="D164" s="1">
        <v>0</v>
      </c>
      <c r="E164" s="1">
        <v>6</v>
      </c>
      <c r="F164" s="1">
        <v>0</v>
      </c>
      <c r="G164" s="76">
        <v>6</v>
      </c>
      <c r="H164" s="1">
        <v>0</v>
      </c>
      <c r="I164" s="1">
        <v>1</v>
      </c>
      <c r="J164" s="40">
        <v>0.72499999999999998</v>
      </c>
      <c r="K164" s="40">
        <v>0.67803800000000003</v>
      </c>
      <c r="L164" s="40">
        <v>0.65458300000000003</v>
      </c>
      <c r="M164" s="40">
        <v>0.15484999999999999</v>
      </c>
      <c r="N164" s="1">
        <v>1729</v>
      </c>
      <c r="O164" s="1">
        <v>3237</v>
      </c>
      <c r="P164" s="1">
        <v>4966</v>
      </c>
    </row>
    <row r="165" spans="1:16" x14ac:dyDescent="0.25">
      <c r="A165" s="1">
        <v>163</v>
      </c>
      <c r="B165" s="2">
        <v>40706</v>
      </c>
      <c r="C165" s="1">
        <v>2</v>
      </c>
      <c r="D165" s="1">
        <v>0</v>
      </c>
      <c r="E165" s="1">
        <v>6</v>
      </c>
      <c r="F165" s="1">
        <v>0</v>
      </c>
      <c r="G165" s="76">
        <v>0</v>
      </c>
      <c r="H165" s="1">
        <v>0</v>
      </c>
      <c r="I165" s="1">
        <v>1</v>
      </c>
      <c r="J165" s="40">
        <v>0.6925</v>
      </c>
      <c r="K165" s="40">
        <v>0.64332500000000004</v>
      </c>
      <c r="L165" s="40">
        <v>0.74791700000000005</v>
      </c>
      <c r="M165" s="40">
        <v>0.16356699999999999</v>
      </c>
      <c r="N165" s="1">
        <v>1467</v>
      </c>
      <c r="O165" s="1">
        <v>2993</v>
      </c>
      <c r="P165" s="1">
        <v>4460</v>
      </c>
    </row>
    <row r="166" spans="1:16" x14ac:dyDescent="0.25">
      <c r="A166" s="1">
        <v>164</v>
      </c>
      <c r="B166" s="2">
        <v>40707</v>
      </c>
      <c r="C166" s="1">
        <v>2</v>
      </c>
      <c r="D166" s="1">
        <v>0</v>
      </c>
      <c r="E166" s="1">
        <v>6</v>
      </c>
      <c r="F166" s="1">
        <v>0</v>
      </c>
      <c r="G166" s="76">
        <v>1</v>
      </c>
      <c r="H166" s="1">
        <v>1</v>
      </c>
      <c r="I166" s="1">
        <v>1</v>
      </c>
      <c r="J166" s="40">
        <v>0.63500000000000001</v>
      </c>
      <c r="K166" s="40">
        <v>0.60165400000000002</v>
      </c>
      <c r="L166" s="40">
        <v>0.49458299999999999</v>
      </c>
      <c r="M166" s="40">
        <v>0.30535000000000001</v>
      </c>
      <c r="N166" s="1">
        <v>863</v>
      </c>
      <c r="O166" s="1">
        <v>4157</v>
      </c>
      <c r="P166" s="1">
        <v>5020</v>
      </c>
    </row>
    <row r="167" spans="1:16" x14ac:dyDescent="0.25">
      <c r="A167" s="1">
        <v>165</v>
      </c>
      <c r="B167" s="2">
        <v>40708</v>
      </c>
      <c r="C167" s="1">
        <v>2</v>
      </c>
      <c r="D167" s="1">
        <v>0</v>
      </c>
      <c r="E167" s="1">
        <v>6</v>
      </c>
      <c r="F167" s="1">
        <v>0</v>
      </c>
      <c r="G167" s="76">
        <v>2</v>
      </c>
      <c r="H167" s="1">
        <v>1</v>
      </c>
      <c r="I167" s="1">
        <v>1</v>
      </c>
      <c r="J167" s="40">
        <v>0.60416700000000001</v>
      </c>
      <c r="K167" s="40">
        <v>0.59154600000000002</v>
      </c>
      <c r="L167" s="40">
        <v>0.50708299999999995</v>
      </c>
      <c r="M167" s="40">
        <v>0.26928299999999999</v>
      </c>
      <c r="N167" s="1">
        <v>727</v>
      </c>
      <c r="O167" s="1">
        <v>4164</v>
      </c>
      <c r="P167" s="1">
        <v>4891</v>
      </c>
    </row>
    <row r="168" spans="1:16" x14ac:dyDescent="0.25">
      <c r="A168" s="1">
        <v>166</v>
      </c>
      <c r="B168" s="2">
        <v>40709</v>
      </c>
      <c r="C168" s="1">
        <v>2</v>
      </c>
      <c r="D168" s="1">
        <v>0</v>
      </c>
      <c r="E168" s="1">
        <v>6</v>
      </c>
      <c r="F168" s="1">
        <v>0</v>
      </c>
      <c r="G168" s="76">
        <v>3</v>
      </c>
      <c r="H168" s="1">
        <v>1</v>
      </c>
      <c r="I168" s="1">
        <v>1</v>
      </c>
      <c r="J168" s="40">
        <v>0.62666699999999997</v>
      </c>
      <c r="K168" s="40">
        <v>0.587754</v>
      </c>
      <c r="L168" s="40">
        <v>0.471667</v>
      </c>
      <c r="M168" s="40">
        <v>0.16791200000000001</v>
      </c>
      <c r="N168" s="1">
        <v>769</v>
      </c>
      <c r="O168" s="1">
        <v>4411</v>
      </c>
      <c r="P168" s="1">
        <v>5180</v>
      </c>
    </row>
    <row r="169" spans="1:16" x14ac:dyDescent="0.25">
      <c r="A169" s="1">
        <v>167</v>
      </c>
      <c r="B169" s="2">
        <v>40710</v>
      </c>
      <c r="C169" s="1">
        <v>2</v>
      </c>
      <c r="D169" s="1">
        <v>0</v>
      </c>
      <c r="E169" s="1">
        <v>6</v>
      </c>
      <c r="F169" s="1">
        <v>0</v>
      </c>
      <c r="G169" s="76">
        <v>4</v>
      </c>
      <c r="H169" s="1">
        <v>1</v>
      </c>
      <c r="I169" s="1">
        <v>2</v>
      </c>
      <c r="J169" s="40">
        <v>0.62833300000000003</v>
      </c>
      <c r="K169" s="40">
        <v>0.59534600000000004</v>
      </c>
      <c r="L169" s="40">
        <v>0.68833299999999997</v>
      </c>
      <c r="M169" s="40">
        <v>0.20647099999999999</v>
      </c>
      <c r="N169" s="1">
        <v>545</v>
      </c>
      <c r="O169" s="1">
        <v>3222</v>
      </c>
      <c r="P169" s="1">
        <v>3767</v>
      </c>
    </row>
    <row r="170" spans="1:16" x14ac:dyDescent="0.25">
      <c r="A170" s="1">
        <v>168</v>
      </c>
      <c r="B170" s="2">
        <v>40711</v>
      </c>
      <c r="C170" s="1">
        <v>2</v>
      </c>
      <c r="D170" s="1">
        <v>0</v>
      </c>
      <c r="E170" s="1">
        <v>6</v>
      </c>
      <c r="F170" s="1">
        <v>0</v>
      </c>
      <c r="G170" s="76">
        <v>5</v>
      </c>
      <c r="H170" s="1">
        <v>1</v>
      </c>
      <c r="I170" s="1">
        <v>1</v>
      </c>
      <c r="J170" s="40">
        <v>0.64916700000000005</v>
      </c>
      <c r="K170" s="40">
        <v>0.600383</v>
      </c>
      <c r="L170" s="40">
        <v>0.73583299999999996</v>
      </c>
      <c r="M170" s="40">
        <v>0.14302899999999999</v>
      </c>
      <c r="N170" s="1">
        <v>863</v>
      </c>
      <c r="O170" s="1">
        <v>3981</v>
      </c>
      <c r="P170" s="1">
        <v>4844</v>
      </c>
    </row>
    <row r="171" spans="1:16" x14ac:dyDescent="0.25">
      <c r="A171" s="1">
        <v>169</v>
      </c>
      <c r="B171" s="2">
        <v>40712</v>
      </c>
      <c r="C171" s="1">
        <v>2</v>
      </c>
      <c r="D171" s="1">
        <v>0</v>
      </c>
      <c r="E171" s="1">
        <v>6</v>
      </c>
      <c r="F171" s="1">
        <v>0</v>
      </c>
      <c r="G171" s="76">
        <v>6</v>
      </c>
      <c r="H171" s="1">
        <v>0</v>
      </c>
      <c r="I171" s="1">
        <v>1</v>
      </c>
      <c r="J171" s="40">
        <v>0.69666700000000004</v>
      </c>
      <c r="K171" s="40">
        <v>0.64395400000000003</v>
      </c>
      <c r="L171" s="40">
        <v>0.67041700000000004</v>
      </c>
      <c r="M171" s="40">
        <v>0.119408</v>
      </c>
      <c r="N171" s="1">
        <v>1807</v>
      </c>
      <c r="O171" s="1">
        <v>3312</v>
      </c>
      <c r="P171" s="1">
        <v>5119</v>
      </c>
    </row>
    <row r="172" spans="1:16" x14ac:dyDescent="0.25">
      <c r="A172" s="1">
        <v>170</v>
      </c>
      <c r="B172" s="2">
        <v>40713</v>
      </c>
      <c r="C172" s="1">
        <v>2</v>
      </c>
      <c r="D172" s="1">
        <v>0</v>
      </c>
      <c r="E172" s="1">
        <v>6</v>
      </c>
      <c r="F172" s="1">
        <v>0</v>
      </c>
      <c r="G172" s="76">
        <v>0</v>
      </c>
      <c r="H172" s="1">
        <v>0</v>
      </c>
      <c r="I172" s="1">
        <v>2</v>
      </c>
      <c r="J172" s="40">
        <v>0.69916699999999998</v>
      </c>
      <c r="K172" s="40">
        <v>0.64584600000000003</v>
      </c>
      <c r="L172" s="40">
        <v>0.66666700000000001</v>
      </c>
      <c r="M172" s="40">
        <v>0.10199999999999999</v>
      </c>
      <c r="N172" s="1">
        <v>1639</v>
      </c>
      <c r="O172" s="1">
        <v>3105</v>
      </c>
      <c r="P172" s="1">
        <v>4744</v>
      </c>
    </row>
    <row r="173" spans="1:16" x14ac:dyDescent="0.25">
      <c r="A173" s="1">
        <v>171</v>
      </c>
      <c r="B173" s="2">
        <v>40714</v>
      </c>
      <c r="C173" s="1">
        <v>2</v>
      </c>
      <c r="D173" s="1">
        <v>0</v>
      </c>
      <c r="E173" s="1">
        <v>6</v>
      </c>
      <c r="F173" s="1">
        <v>0</v>
      </c>
      <c r="G173" s="76">
        <v>1</v>
      </c>
      <c r="H173" s="1">
        <v>1</v>
      </c>
      <c r="I173" s="1">
        <v>2</v>
      </c>
      <c r="J173" s="40">
        <v>0.63500000000000001</v>
      </c>
      <c r="K173" s="40">
        <v>0.59534600000000004</v>
      </c>
      <c r="L173" s="40">
        <v>0.74624999999999997</v>
      </c>
      <c r="M173" s="40">
        <v>0.155475</v>
      </c>
      <c r="N173" s="1">
        <v>699</v>
      </c>
      <c r="O173" s="1">
        <v>3311</v>
      </c>
      <c r="P173" s="1">
        <v>4010</v>
      </c>
    </row>
    <row r="174" spans="1:16" x14ac:dyDescent="0.25">
      <c r="A174" s="1">
        <v>172</v>
      </c>
      <c r="B174" s="2">
        <v>40715</v>
      </c>
      <c r="C174" s="1">
        <v>3</v>
      </c>
      <c r="D174" s="1">
        <v>0</v>
      </c>
      <c r="E174" s="1">
        <v>6</v>
      </c>
      <c r="F174" s="1">
        <v>0</v>
      </c>
      <c r="G174" s="76">
        <v>2</v>
      </c>
      <c r="H174" s="1">
        <v>1</v>
      </c>
      <c r="I174" s="1">
        <v>2</v>
      </c>
      <c r="J174" s="40">
        <v>0.68083300000000002</v>
      </c>
      <c r="K174" s="40">
        <v>0.63764600000000005</v>
      </c>
      <c r="L174" s="40">
        <v>0.77041700000000002</v>
      </c>
      <c r="M174" s="40">
        <v>0.17102500000000001</v>
      </c>
      <c r="N174" s="1">
        <v>774</v>
      </c>
      <c r="O174" s="1">
        <v>4061</v>
      </c>
      <c r="P174" s="1">
        <v>4835</v>
      </c>
    </row>
    <row r="175" spans="1:16" x14ac:dyDescent="0.25">
      <c r="A175" s="1">
        <v>173</v>
      </c>
      <c r="B175" s="2">
        <v>40716</v>
      </c>
      <c r="C175" s="1">
        <v>3</v>
      </c>
      <c r="D175" s="1">
        <v>0</v>
      </c>
      <c r="E175" s="1">
        <v>6</v>
      </c>
      <c r="F175" s="1">
        <v>0</v>
      </c>
      <c r="G175" s="76">
        <v>3</v>
      </c>
      <c r="H175" s="1">
        <v>1</v>
      </c>
      <c r="I175" s="1">
        <v>1</v>
      </c>
      <c r="J175" s="40">
        <v>0.73333300000000001</v>
      </c>
      <c r="K175" s="40">
        <v>0.69382900000000003</v>
      </c>
      <c r="L175" s="40">
        <v>0.70750000000000002</v>
      </c>
      <c r="M175" s="40">
        <v>0.172262</v>
      </c>
      <c r="N175" s="1">
        <v>661</v>
      </c>
      <c r="O175" s="1">
        <v>3846</v>
      </c>
      <c r="P175" s="1">
        <v>4507</v>
      </c>
    </row>
    <row r="176" spans="1:16" x14ac:dyDescent="0.25">
      <c r="A176" s="1">
        <v>174</v>
      </c>
      <c r="B176" s="2">
        <v>40717</v>
      </c>
      <c r="C176" s="1">
        <v>3</v>
      </c>
      <c r="D176" s="1">
        <v>0</v>
      </c>
      <c r="E176" s="1">
        <v>6</v>
      </c>
      <c r="F176" s="1">
        <v>0</v>
      </c>
      <c r="G176" s="76">
        <v>4</v>
      </c>
      <c r="H176" s="1">
        <v>1</v>
      </c>
      <c r="I176" s="1">
        <v>2</v>
      </c>
      <c r="J176" s="40">
        <v>0.72833300000000001</v>
      </c>
      <c r="K176" s="40">
        <v>0.69383300000000003</v>
      </c>
      <c r="L176" s="40">
        <v>0.70333299999999999</v>
      </c>
      <c r="M176" s="40">
        <v>0.23880399999999999</v>
      </c>
      <c r="N176" s="1">
        <v>746</v>
      </c>
      <c r="O176" s="1">
        <v>4044</v>
      </c>
      <c r="P176" s="1">
        <v>4790</v>
      </c>
    </row>
    <row r="177" spans="1:16" x14ac:dyDescent="0.25">
      <c r="A177" s="1">
        <v>175</v>
      </c>
      <c r="B177" s="2">
        <v>40718</v>
      </c>
      <c r="C177" s="1">
        <v>3</v>
      </c>
      <c r="D177" s="1">
        <v>0</v>
      </c>
      <c r="E177" s="1">
        <v>6</v>
      </c>
      <c r="F177" s="1">
        <v>0</v>
      </c>
      <c r="G177" s="76">
        <v>5</v>
      </c>
      <c r="H177" s="1">
        <v>1</v>
      </c>
      <c r="I177" s="1">
        <v>1</v>
      </c>
      <c r="J177" s="40">
        <v>0.72416700000000001</v>
      </c>
      <c r="K177" s="40">
        <v>0.65658300000000003</v>
      </c>
      <c r="L177" s="40">
        <v>0.57333299999999998</v>
      </c>
      <c r="M177" s="40">
        <v>0.222025</v>
      </c>
      <c r="N177" s="1">
        <v>969</v>
      </c>
      <c r="O177" s="1">
        <v>4022</v>
      </c>
      <c r="P177" s="1">
        <v>4991</v>
      </c>
    </row>
    <row r="178" spans="1:16" x14ac:dyDescent="0.25">
      <c r="A178" s="1">
        <v>176</v>
      </c>
      <c r="B178" s="2">
        <v>40719</v>
      </c>
      <c r="C178" s="1">
        <v>3</v>
      </c>
      <c r="D178" s="1">
        <v>0</v>
      </c>
      <c r="E178" s="1">
        <v>6</v>
      </c>
      <c r="F178" s="1">
        <v>0</v>
      </c>
      <c r="G178" s="76">
        <v>6</v>
      </c>
      <c r="H178" s="1">
        <v>0</v>
      </c>
      <c r="I178" s="1">
        <v>1</v>
      </c>
      <c r="J178" s="40">
        <v>0.69499999999999995</v>
      </c>
      <c r="K178" s="40">
        <v>0.64331300000000002</v>
      </c>
      <c r="L178" s="40">
        <v>0.48333300000000001</v>
      </c>
      <c r="M178" s="40">
        <v>0.20957100000000001</v>
      </c>
      <c r="N178" s="1">
        <v>1782</v>
      </c>
      <c r="O178" s="1">
        <v>3420</v>
      </c>
      <c r="P178" s="1">
        <v>5202</v>
      </c>
    </row>
    <row r="179" spans="1:16" x14ac:dyDescent="0.25">
      <c r="A179" s="1">
        <v>177</v>
      </c>
      <c r="B179" s="2">
        <v>40720</v>
      </c>
      <c r="C179" s="1">
        <v>3</v>
      </c>
      <c r="D179" s="1">
        <v>0</v>
      </c>
      <c r="E179" s="1">
        <v>6</v>
      </c>
      <c r="F179" s="1">
        <v>0</v>
      </c>
      <c r="G179" s="76">
        <v>0</v>
      </c>
      <c r="H179" s="1">
        <v>0</v>
      </c>
      <c r="I179" s="1">
        <v>1</v>
      </c>
      <c r="J179" s="40">
        <v>0.68</v>
      </c>
      <c r="K179" s="40">
        <v>0.637629</v>
      </c>
      <c r="L179" s="40">
        <v>0.51333300000000004</v>
      </c>
      <c r="M179" s="40">
        <v>9.4533300000000001E-2</v>
      </c>
      <c r="N179" s="1">
        <v>1920</v>
      </c>
      <c r="O179" s="1">
        <v>3385</v>
      </c>
      <c r="P179" s="1">
        <v>5305</v>
      </c>
    </row>
    <row r="180" spans="1:16" x14ac:dyDescent="0.25">
      <c r="A180" s="1">
        <v>178</v>
      </c>
      <c r="B180" s="2">
        <v>40721</v>
      </c>
      <c r="C180" s="1">
        <v>3</v>
      </c>
      <c r="D180" s="1">
        <v>0</v>
      </c>
      <c r="E180" s="1">
        <v>6</v>
      </c>
      <c r="F180" s="1">
        <v>0</v>
      </c>
      <c r="G180" s="76">
        <v>1</v>
      </c>
      <c r="H180" s="1">
        <v>1</v>
      </c>
      <c r="I180" s="1">
        <v>2</v>
      </c>
      <c r="J180" s="40">
        <v>0.6825</v>
      </c>
      <c r="K180" s="40">
        <v>0.63700400000000001</v>
      </c>
      <c r="L180" s="40">
        <v>0.65833299999999995</v>
      </c>
      <c r="M180" s="40">
        <v>0.107588</v>
      </c>
      <c r="N180" s="1">
        <v>854</v>
      </c>
      <c r="O180" s="1">
        <v>3854</v>
      </c>
      <c r="P180" s="1">
        <v>4708</v>
      </c>
    </row>
    <row r="181" spans="1:16" x14ac:dyDescent="0.25">
      <c r="A181" s="1">
        <v>179</v>
      </c>
      <c r="B181" s="2">
        <v>40722</v>
      </c>
      <c r="C181" s="1">
        <v>3</v>
      </c>
      <c r="D181" s="1">
        <v>0</v>
      </c>
      <c r="E181" s="1">
        <v>6</v>
      </c>
      <c r="F181" s="1">
        <v>0</v>
      </c>
      <c r="G181" s="76">
        <v>2</v>
      </c>
      <c r="H181" s="1">
        <v>1</v>
      </c>
      <c r="I181" s="1">
        <v>1</v>
      </c>
      <c r="J181" s="40">
        <v>0.74416700000000002</v>
      </c>
      <c r="K181" s="40">
        <v>0.69255800000000001</v>
      </c>
      <c r="L181" s="40">
        <v>0.63416700000000004</v>
      </c>
      <c r="M181" s="40">
        <v>0.14428299999999999</v>
      </c>
      <c r="N181" s="1">
        <v>732</v>
      </c>
      <c r="O181" s="1">
        <v>3916</v>
      </c>
      <c r="P181" s="1">
        <v>4648</v>
      </c>
    </row>
    <row r="182" spans="1:16" x14ac:dyDescent="0.25">
      <c r="A182" s="1">
        <v>180</v>
      </c>
      <c r="B182" s="2">
        <v>40723</v>
      </c>
      <c r="C182" s="1">
        <v>3</v>
      </c>
      <c r="D182" s="1">
        <v>0</v>
      </c>
      <c r="E182" s="1">
        <v>6</v>
      </c>
      <c r="F182" s="1">
        <v>0</v>
      </c>
      <c r="G182" s="76">
        <v>3</v>
      </c>
      <c r="H182" s="1">
        <v>1</v>
      </c>
      <c r="I182" s="1">
        <v>1</v>
      </c>
      <c r="J182" s="40">
        <v>0.72833300000000001</v>
      </c>
      <c r="K182" s="40">
        <v>0.65468800000000005</v>
      </c>
      <c r="L182" s="40">
        <v>0.497917</v>
      </c>
      <c r="M182" s="40">
        <v>0.26182100000000003</v>
      </c>
      <c r="N182" s="1">
        <v>848</v>
      </c>
      <c r="O182" s="1">
        <v>4377</v>
      </c>
      <c r="P182" s="1">
        <v>5225</v>
      </c>
    </row>
    <row r="183" spans="1:16" x14ac:dyDescent="0.25">
      <c r="A183" s="1">
        <v>181</v>
      </c>
      <c r="B183" s="2">
        <v>40724</v>
      </c>
      <c r="C183" s="1">
        <v>3</v>
      </c>
      <c r="D183" s="1">
        <v>0</v>
      </c>
      <c r="E183" s="1">
        <v>6</v>
      </c>
      <c r="F183" s="1">
        <v>0</v>
      </c>
      <c r="G183" s="76">
        <v>4</v>
      </c>
      <c r="H183" s="1">
        <v>1</v>
      </c>
      <c r="I183" s="1">
        <v>1</v>
      </c>
      <c r="J183" s="40">
        <v>0.69666700000000004</v>
      </c>
      <c r="K183" s="40">
        <v>0.63700800000000002</v>
      </c>
      <c r="L183" s="40">
        <v>0.43416700000000003</v>
      </c>
      <c r="M183" s="40">
        <v>0.185312</v>
      </c>
      <c r="N183" s="1">
        <v>1027</v>
      </c>
      <c r="O183" s="1">
        <v>4488</v>
      </c>
      <c r="P183" s="1">
        <v>5515</v>
      </c>
    </row>
    <row r="184" spans="1:16" x14ac:dyDescent="0.25">
      <c r="A184" s="1">
        <v>182</v>
      </c>
      <c r="B184" s="2">
        <v>40725</v>
      </c>
      <c r="C184" s="1">
        <v>3</v>
      </c>
      <c r="D184" s="1">
        <v>0</v>
      </c>
      <c r="E184" s="1">
        <v>7</v>
      </c>
      <c r="F184" s="1">
        <v>0</v>
      </c>
      <c r="G184" s="76">
        <v>5</v>
      </c>
      <c r="H184" s="1">
        <v>1</v>
      </c>
      <c r="I184" s="1">
        <v>1</v>
      </c>
      <c r="J184" s="40">
        <v>0.72250000000000003</v>
      </c>
      <c r="K184" s="40">
        <v>0.65216200000000002</v>
      </c>
      <c r="L184" s="40">
        <v>0.39624999999999999</v>
      </c>
      <c r="M184" s="40">
        <v>0.102608</v>
      </c>
      <c r="N184" s="1">
        <v>1246</v>
      </c>
      <c r="O184" s="1">
        <v>4116</v>
      </c>
      <c r="P184" s="1">
        <v>5362</v>
      </c>
    </row>
    <row r="185" spans="1:16" x14ac:dyDescent="0.25">
      <c r="A185" s="1">
        <v>183</v>
      </c>
      <c r="B185" s="2">
        <v>40726</v>
      </c>
      <c r="C185" s="1">
        <v>3</v>
      </c>
      <c r="D185" s="1">
        <v>0</v>
      </c>
      <c r="E185" s="1">
        <v>7</v>
      </c>
      <c r="F185" s="1">
        <v>0</v>
      </c>
      <c r="G185" s="76">
        <v>6</v>
      </c>
      <c r="H185" s="1">
        <v>0</v>
      </c>
      <c r="I185" s="1">
        <v>1</v>
      </c>
      <c r="J185" s="40">
        <v>0.73833300000000002</v>
      </c>
      <c r="K185" s="40">
        <v>0.66730800000000001</v>
      </c>
      <c r="L185" s="40">
        <v>0.44458300000000001</v>
      </c>
      <c r="M185" s="40">
        <v>0.115062</v>
      </c>
      <c r="N185" s="1">
        <v>2204</v>
      </c>
      <c r="O185" s="1">
        <v>2915</v>
      </c>
      <c r="P185" s="1">
        <v>5119</v>
      </c>
    </row>
    <row r="186" spans="1:16" x14ac:dyDescent="0.25">
      <c r="A186" s="1">
        <v>184</v>
      </c>
      <c r="B186" s="2">
        <v>40727</v>
      </c>
      <c r="C186" s="1">
        <v>3</v>
      </c>
      <c r="D186" s="1">
        <v>0</v>
      </c>
      <c r="E186" s="1">
        <v>7</v>
      </c>
      <c r="F186" s="1">
        <v>0</v>
      </c>
      <c r="G186" s="76">
        <v>0</v>
      </c>
      <c r="H186" s="1">
        <v>0</v>
      </c>
      <c r="I186" s="1">
        <v>2</v>
      </c>
      <c r="J186" s="40">
        <v>0.71666700000000005</v>
      </c>
      <c r="K186" s="40">
        <v>0.66857500000000003</v>
      </c>
      <c r="L186" s="40">
        <v>0.6825</v>
      </c>
      <c r="M186" s="40">
        <v>0.22885800000000001</v>
      </c>
      <c r="N186" s="1">
        <v>2282</v>
      </c>
      <c r="O186" s="1">
        <v>2367</v>
      </c>
      <c r="P186" s="1">
        <v>4649</v>
      </c>
    </row>
    <row r="187" spans="1:16" x14ac:dyDescent="0.25">
      <c r="A187" s="1">
        <v>185</v>
      </c>
      <c r="B187" s="2">
        <v>40728</v>
      </c>
      <c r="C187" s="1">
        <v>3</v>
      </c>
      <c r="D187" s="1">
        <v>0</v>
      </c>
      <c r="E187" s="1">
        <v>7</v>
      </c>
      <c r="F187" s="1">
        <v>1</v>
      </c>
      <c r="G187" s="76">
        <v>1</v>
      </c>
      <c r="H187" s="1">
        <v>0</v>
      </c>
      <c r="I187" s="1">
        <v>2</v>
      </c>
      <c r="J187" s="40">
        <v>0.72666699999999995</v>
      </c>
      <c r="K187" s="40">
        <v>0.66541700000000004</v>
      </c>
      <c r="L187" s="40">
        <v>0.63791699999999996</v>
      </c>
      <c r="M187" s="40">
        <v>8.1479200000000002E-2</v>
      </c>
      <c r="N187" s="1">
        <v>3065</v>
      </c>
      <c r="O187" s="1">
        <v>2978</v>
      </c>
      <c r="P187" s="1">
        <v>6043</v>
      </c>
    </row>
    <row r="188" spans="1:16" x14ac:dyDescent="0.25">
      <c r="A188" s="1">
        <v>186</v>
      </c>
      <c r="B188" s="2">
        <v>40729</v>
      </c>
      <c r="C188" s="1">
        <v>3</v>
      </c>
      <c r="D188" s="1">
        <v>0</v>
      </c>
      <c r="E188" s="1">
        <v>7</v>
      </c>
      <c r="F188" s="1">
        <v>0</v>
      </c>
      <c r="G188" s="76">
        <v>2</v>
      </c>
      <c r="H188" s="1">
        <v>1</v>
      </c>
      <c r="I188" s="1">
        <v>1</v>
      </c>
      <c r="J188" s="40">
        <v>0.74666699999999997</v>
      </c>
      <c r="K188" s="40">
        <v>0.69633800000000001</v>
      </c>
      <c r="L188" s="40">
        <v>0.59041699999999997</v>
      </c>
      <c r="M188" s="40">
        <v>0.12625800000000001</v>
      </c>
      <c r="N188" s="1">
        <v>1031</v>
      </c>
      <c r="O188" s="1">
        <v>3634</v>
      </c>
      <c r="P188" s="1">
        <v>4665</v>
      </c>
    </row>
    <row r="189" spans="1:16" x14ac:dyDescent="0.25">
      <c r="A189" s="1">
        <v>187</v>
      </c>
      <c r="B189" s="2">
        <v>40730</v>
      </c>
      <c r="C189" s="1">
        <v>3</v>
      </c>
      <c r="D189" s="1">
        <v>0</v>
      </c>
      <c r="E189" s="1">
        <v>7</v>
      </c>
      <c r="F189" s="1">
        <v>0</v>
      </c>
      <c r="G189" s="76">
        <v>3</v>
      </c>
      <c r="H189" s="1">
        <v>1</v>
      </c>
      <c r="I189" s="1">
        <v>1</v>
      </c>
      <c r="J189" s="40">
        <v>0.72</v>
      </c>
      <c r="K189" s="40">
        <v>0.68563300000000005</v>
      </c>
      <c r="L189" s="40">
        <v>0.74333300000000002</v>
      </c>
      <c r="M189" s="40">
        <v>0.14988299999999999</v>
      </c>
      <c r="N189" s="1">
        <v>784</v>
      </c>
      <c r="O189" s="1">
        <v>3845</v>
      </c>
      <c r="P189" s="1">
        <v>4629</v>
      </c>
    </row>
    <row r="190" spans="1:16" x14ac:dyDescent="0.25">
      <c r="A190" s="1">
        <v>188</v>
      </c>
      <c r="B190" s="2">
        <v>40731</v>
      </c>
      <c r="C190" s="1">
        <v>3</v>
      </c>
      <c r="D190" s="1">
        <v>0</v>
      </c>
      <c r="E190" s="1">
        <v>7</v>
      </c>
      <c r="F190" s="1">
        <v>0</v>
      </c>
      <c r="G190" s="76">
        <v>4</v>
      </c>
      <c r="H190" s="1">
        <v>1</v>
      </c>
      <c r="I190" s="1">
        <v>1</v>
      </c>
      <c r="J190" s="40">
        <v>0.75</v>
      </c>
      <c r="K190" s="40">
        <v>0.68687100000000001</v>
      </c>
      <c r="L190" s="40">
        <v>0.65125</v>
      </c>
      <c r="M190" s="40">
        <v>0.15920000000000001</v>
      </c>
      <c r="N190" s="1">
        <v>754</v>
      </c>
      <c r="O190" s="1">
        <v>3838</v>
      </c>
      <c r="P190" s="1">
        <v>4592</v>
      </c>
    </row>
    <row r="191" spans="1:16" x14ac:dyDescent="0.25">
      <c r="A191" s="1">
        <v>189</v>
      </c>
      <c r="B191" s="2">
        <v>40732</v>
      </c>
      <c r="C191" s="1">
        <v>3</v>
      </c>
      <c r="D191" s="1">
        <v>0</v>
      </c>
      <c r="E191" s="1">
        <v>7</v>
      </c>
      <c r="F191" s="1">
        <v>0</v>
      </c>
      <c r="G191" s="76">
        <v>5</v>
      </c>
      <c r="H191" s="1">
        <v>1</v>
      </c>
      <c r="I191" s="1">
        <v>2</v>
      </c>
      <c r="J191" s="40">
        <v>0.70916699999999999</v>
      </c>
      <c r="K191" s="40">
        <v>0.67048300000000005</v>
      </c>
      <c r="L191" s="40">
        <v>0.75791699999999995</v>
      </c>
      <c r="M191" s="40">
        <v>0.225129</v>
      </c>
      <c r="N191" s="1">
        <v>692</v>
      </c>
      <c r="O191" s="1">
        <v>3348</v>
      </c>
      <c r="P191" s="1">
        <v>4040</v>
      </c>
    </row>
    <row r="192" spans="1:16" x14ac:dyDescent="0.25">
      <c r="A192" s="1">
        <v>190</v>
      </c>
      <c r="B192" s="2">
        <v>40733</v>
      </c>
      <c r="C192" s="1">
        <v>3</v>
      </c>
      <c r="D192" s="1">
        <v>0</v>
      </c>
      <c r="E192" s="1">
        <v>7</v>
      </c>
      <c r="F192" s="1">
        <v>0</v>
      </c>
      <c r="G192" s="76">
        <v>6</v>
      </c>
      <c r="H192" s="1">
        <v>0</v>
      </c>
      <c r="I192" s="1">
        <v>1</v>
      </c>
      <c r="J192" s="40">
        <v>0.73333300000000001</v>
      </c>
      <c r="K192" s="40">
        <v>0.66415800000000003</v>
      </c>
      <c r="L192" s="40">
        <v>0.60916700000000001</v>
      </c>
      <c r="M192" s="40">
        <v>0.16791200000000001</v>
      </c>
      <c r="N192" s="1">
        <v>1988</v>
      </c>
      <c r="O192" s="1">
        <v>3348</v>
      </c>
      <c r="P192" s="1">
        <v>5336</v>
      </c>
    </row>
    <row r="193" spans="1:16" x14ac:dyDescent="0.25">
      <c r="A193" s="1">
        <v>191</v>
      </c>
      <c r="B193" s="2">
        <v>40734</v>
      </c>
      <c r="C193" s="1">
        <v>3</v>
      </c>
      <c r="D193" s="1">
        <v>0</v>
      </c>
      <c r="E193" s="1">
        <v>7</v>
      </c>
      <c r="F193" s="1">
        <v>0</v>
      </c>
      <c r="G193" s="76">
        <v>0</v>
      </c>
      <c r="H193" s="1">
        <v>0</v>
      </c>
      <c r="I193" s="1">
        <v>1</v>
      </c>
      <c r="J193" s="40">
        <v>0.74750000000000005</v>
      </c>
      <c r="K193" s="40">
        <v>0.690025</v>
      </c>
      <c r="L193" s="40">
        <v>0.57833299999999999</v>
      </c>
      <c r="M193" s="40">
        <v>0.183471</v>
      </c>
      <c r="N193" s="1">
        <v>1743</v>
      </c>
      <c r="O193" s="1">
        <v>3138</v>
      </c>
      <c r="P193" s="1">
        <v>4881</v>
      </c>
    </row>
    <row r="194" spans="1:16" x14ac:dyDescent="0.25">
      <c r="A194" s="1">
        <v>192</v>
      </c>
      <c r="B194" s="2">
        <v>40735</v>
      </c>
      <c r="C194" s="1">
        <v>3</v>
      </c>
      <c r="D194" s="1">
        <v>0</v>
      </c>
      <c r="E194" s="1">
        <v>7</v>
      </c>
      <c r="F194" s="1">
        <v>0</v>
      </c>
      <c r="G194" s="76">
        <v>1</v>
      </c>
      <c r="H194" s="1">
        <v>1</v>
      </c>
      <c r="I194" s="1">
        <v>1</v>
      </c>
      <c r="J194" s="40">
        <v>0.76249999999999996</v>
      </c>
      <c r="K194" s="40">
        <v>0.72980400000000001</v>
      </c>
      <c r="L194" s="40">
        <v>0.63583299999999998</v>
      </c>
      <c r="M194" s="40">
        <v>0.282337</v>
      </c>
      <c r="N194" s="1">
        <v>723</v>
      </c>
      <c r="O194" s="1">
        <v>3363</v>
      </c>
      <c r="P194" s="1">
        <v>4086</v>
      </c>
    </row>
    <row r="195" spans="1:16" x14ac:dyDescent="0.25">
      <c r="A195" s="1">
        <v>193</v>
      </c>
      <c r="B195" s="2">
        <v>40736</v>
      </c>
      <c r="C195" s="1">
        <v>3</v>
      </c>
      <c r="D195" s="1">
        <v>0</v>
      </c>
      <c r="E195" s="1">
        <v>7</v>
      </c>
      <c r="F195" s="1">
        <v>0</v>
      </c>
      <c r="G195" s="76">
        <v>2</v>
      </c>
      <c r="H195" s="1">
        <v>1</v>
      </c>
      <c r="I195" s="1">
        <v>1</v>
      </c>
      <c r="J195" s="40">
        <v>0.79416699999999996</v>
      </c>
      <c r="K195" s="40">
        <v>0.73927500000000002</v>
      </c>
      <c r="L195" s="40">
        <v>0.55916699999999997</v>
      </c>
      <c r="M195" s="40">
        <v>0.20025399999999999</v>
      </c>
      <c r="N195" s="1">
        <v>662</v>
      </c>
      <c r="O195" s="1">
        <v>3596</v>
      </c>
      <c r="P195" s="1">
        <v>4258</v>
      </c>
    </row>
    <row r="196" spans="1:16" x14ac:dyDescent="0.25">
      <c r="A196" s="1">
        <v>194</v>
      </c>
      <c r="B196" s="2">
        <v>40737</v>
      </c>
      <c r="C196" s="1">
        <v>3</v>
      </c>
      <c r="D196" s="1">
        <v>0</v>
      </c>
      <c r="E196" s="1">
        <v>7</v>
      </c>
      <c r="F196" s="1">
        <v>0</v>
      </c>
      <c r="G196" s="76">
        <v>3</v>
      </c>
      <c r="H196" s="1">
        <v>1</v>
      </c>
      <c r="I196" s="1">
        <v>1</v>
      </c>
      <c r="J196" s="40">
        <v>0.74666699999999997</v>
      </c>
      <c r="K196" s="40">
        <v>0.68940400000000002</v>
      </c>
      <c r="L196" s="40">
        <v>0.63166699999999998</v>
      </c>
      <c r="M196" s="40">
        <v>0.14613300000000001</v>
      </c>
      <c r="N196" s="1">
        <v>748</v>
      </c>
      <c r="O196" s="1">
        <v>3594</v>
      </c>
      <c r="P196" s="1">
        <v>4342</v>
      </c>
    </row>
    <row r="197" spans="1:16" x14ac:dyDescent="0.25">
      <c r="A197" s="1">
        <v>195</v>
      </c>
      <c r="B197" s="2">
        <v>40738</v>
      </c>
      <c r="C197" s="1">
        <v>3</v>
      </c>
      <c r="D197" s="1">
        <v>0</v>
      </c>
      <c r="E197" s="1">
        <v>7</v>
      </c>
      <c r="F197" s="1">
        <v>0</v>
      </c>
      <c r="G197" s="76">
        <v>4</v>
      </c>
      <c r="H197" s="1">
        <v>1</v>
      </c>
      <c r="I197" s="1">
        <v>1</v>
      </c>
      <c r="J197" s="40">
        <v>0.68083300000000002</v>
      </c>
      <c r="K197" s="40">
        <v>0.635104</v>
      </c>
      <c r="L197" s="40">
        <v>0.47625000000000001</v>
      </c>
      <c r="M197" s="40">
        <v>0.24066699999999999</v>
      </c>
      <c r="N197" s="1">
        <v>888</v>
      </c>
      <c r="O197" s="1">
        <v>4196</v>
      </c>
      <c r="P197" s="1">
        <v>5084</v>
      </c>
    </row>
    <row r="198" spans="1:16" x14ac:dyDescent="0.25">
      <c r="A198" s="1">
        <v>196</v>
      </c>
      <c r="B198" s="2">
        <v>40739</v>
      </c>
      <c r="C198" s="1">
        <v>3</v>
      </c>
      <c r="D198" s="1">
        <v>0</v>
      </c>
      <c r="E198" s="1">
        <v>7</v>
      </c>
      <c r="F198" s="1">
        <v>0</v>
      </c>
      <c r="G198" s="76">
        <v>5</v>
      </c>
      <c r="H198" s="1">
        <v>1</v>
      </c>
      <c r="I198" s="1">
        <v>1</v>
      </c>
      <c r="J198" s="40">
        <v>0.66333299999999995</v>
      </c>
      <c r="K198" s="40">
        <v>0.62437100000000001</v>
      </c>
      <c r="L198" s="40">
        <v>0.59125000000000005</v>
      </c>
      <c r="M198" s="40">
        <v>0.182833</v>
      </c>
      <c r="N198" s="1">
        <v>1318</v>
      </c>
      <c r="O198" s="1">
        <v>4220</v>
      </c>
      <c r="P198" s="1">
        <v>5538</v>
      </c>
    </row>
    <row r="199" spans="1:16" x14ac:dyDescent="0.25">
      <c r="A199" s="1">
        <v>197</v>
      </c>
      <c r="B199" s="2">
        <v>40740</v>
      </c>
      <c r="C199" s="1">
        <v>3</v>
      </c>
      <c r="D199" s="1">
        <v>0</v>
      </c>
      <c r="E199" s="1">
        <v>7</v>
      </c>
      <c r="F199" s="1">
        <v>0</v>
      </c>
      <c r="G199" s="76">
        <v>6</v>
      </c>
      <c r="H199" s="1">
        <v>0</v>
      </c>
      <c r="I199" s="1">
        <v>1</v>
      </c>
      <c r="J199" s="40">
        <v>0.68666700000000003</v>
      </c>
      <c r="K199" s="40">
        <v>0.63826300000000002</v>
      </c>
      <c r="L199" s="40">
        <v>0.58499999999999996</v>
      </c>
      <c r="M199" s="40">
        <v>0.208342</v>
      </c>
      <c r="N199" s="1">
        <v>2418</v>
      </c>
      <c r="O199" s="1">
        <v>3505</v>
      </c>
      <c r="P199" s="1">
        <v>5923</v>
      </c>
    </row>
    <row r="200" spans="1:16" x14ac:dyDescent="0.25">
      <c r="A200" s="1">
        <v>198</v>
      </c>
      <c r="B200" s="2">
        <v>40741</v>
      </c>
      <c r="C200" s="1">
        <v>3</v>
      </c>
      <c r="D200" s="1">
        <v>0</v>
      </c>
      <c r="E200" s="1">
        <v>7</v>
      </c>
      <c r="F200" s="1">
        <v>0</v>
      </c>
      <c r="G200" s="76">
        <v>0</v>
      </c>
      <c r="H200" s="1">
        <v>0</v>
      </c>
      <c r="I200" s="1">
        <v>1</v>
      </c>
      <c r="J200" s="40">
        <v>0.719167</v>
      </c>
      <c r="K200" s="40">
        <v>0.66983300000000001</v>
      </c>
      <c r="L200" s="40">
        <v>0.60416700000000001</v>
      </c>
      <c r="M200" s="40">
        <v>0.245033</v>
      </c>
      <c r="N200" s="1">
        <v>2006</v>
      </c>
      <c r="O200" s="1">
        <v>3296</v>
      </c>
      <c r="P200" s="1">
        <v>5302</v>
      </c>
    </row>
    <row r="201" spans="1:16" x14ac:dyDescent="0.25">
      <c r="A201" s="1">
        <v>199</v>
      </c>
      <c r="B201" s="2">
        <v>40742</v>
      </c>
      <c r="C201" s="1">
        <v>3</v>
      </c>
      <c r="D201" s="1">
        <v>0</v>
      </c>
      <c r="E201" s="1">
        <v>7</v>
      </c>
      <c r="F201" s="1">
        <v>0</v>
      </c>
      <c r="G201" s="76">
        <v>1</v>
      </c>
      <c r="H201" s="1">
        <v>1</v>
      </c>
      <c r="I201" s="1">
        <v>1</v>
      </c>
      <c r="J201" s="40">
        <v>0.74666699999999997</v>
      </c>
      <c r="K201" s="40">
        <v>0.70392500000000002</v>
      </c>
      <c r="L201" s="40">
        <v>0.65125</v>
      </c>
      <c r="M201" s="40">
        <v>0.215804</v>
      </c>
      <c r="N201" s="1">
        <v>841</v>
      </c>
      <c r="O201" s="1">
        <v>3617</v>
      </c>
      <c r="P201" s="1">
        <v>4458</v>
      </c>
    </row>
    <row r="202" spans="1:16" x14ac:dyDescent="0.25">
      <c r="A202" s="1">
        <v>200</v>
      </c>
      <c r="B202" s="2">
        <v>40743</v>
      </c>
      <c r="C202" s="1">
        <v>3</v>
      </c>
      <c r="D202" s="1">
        <v>0</v>
      </c>
      <c r="E202" s="1">
        <v>7</v>
      </c>
      <c r="F202" s="1">
        <v>0</v>
      </c>
      <c r="G202" s="76">
        <v>2</v>
      </c>
      <c r="H202" s="1">
        <v>1</v>
      </c>
      <c r="I202" s="1">
        <v>1</v>
      </c>
      <c r="J202" s="40">
        <v>0.776667</v>
      </c>
      <c r="K202" s="40">
        <v>0.747479</v>
      </c>
      <c r="L202" s="40">
        <v>0.65041700000000002</v>
      </c>
      <c r="M202" s="40">
        <v>0.13059999999999999</v>
      </c>
      <c r="N202" s="1">
        <v>752</v>
      </c>
      <c r="O202" s="1">
        <v>3789</v>
      </c>
      <c r="P202" s="1">
        <v>4541</v>
      </c>
    </row>
    <row r="203" spans="1:16" x14ac:dyDescent="0.25">
      <c r="A203" s="1">
        <v>201</v>
      </c>
      <c r="B203" s="2">
        <v>40744</v>
      </c>
      <c r="C203" s="1">
        <v>3</v>
      </c>
      <c r="D203" s="1">
        <v>0</v>
      </c>
      <c r="E203" s="1">
        <v>7</v>
      </c>
      <c r="F203" s="1">
        <v>0</v>
      </c>
      <c r="G203" s="76">
        <v>3</v>
      </c>
      <c r="H203" s="1">
        <v>1</v>
      </c>
      <c r="I203" s="1">
        <v>1</v>
      </c>
      <c r="J203" s="40">
        <v>0.76833300000000004</v>
      </c>
      <c r="K203" s="40">
        <v>0.74685000000000001</v>
      </c>
      <c r="L203" s="40">
        <v>0.70708300000000002</v>
      </c>
      <c r="M203" s="40">
        <v>0.113817</v>
      </c>
      <c r="N203" s="1">
        <v>644</v>
      </c>
      <c r="O203" s="1">
        <v>3688</v>
      </c>
      <c r="P203" s="1">
        <v>4332</v>
      </c>
    </row>
    <row r="204" spans="1:16" x14ac:dyDescent="0.25">
      <c r="A204" s="1">
        <v>202</v>
      </c>
      <c r="B204" s="2">
        <v>40745</v>
      </c>
      <c r="C204" s="1">
        <v>3</v>
      </c>
      <c r="D204" s="1">
        <v>0</v>
      </c>
      <c r="E204" s="1">
        <v>7</v>
      </c>
      <c r="F204" s="1">
        <v>0</v>
      </c>
      <c r="G204" s="76">
        <v>4</v>
      </c>
      <c r="H204" s="1">
        <v>1</v>
      </c>
      <c r="I204" s="1">
        <v>2</v>
      </c>
      <c r="J204" s="40">
        <v>0.81499999999999995</v>
      </c>
      <c r="K204" s="40">
        <v>0.82637099999999997</v>
      </c>
      <c r="L204" s="40">
        <v>0.69125000000000003</v>
      </c>
      <c r="M204" s="40">
        <v>0.222021</v>
      </c>
      <c r="N204" s="1">
        <v>632</v>
      </c>
      <c r="O204" s="1">
        <v>3152</v>
      </c>
      <c r="P204" s="1">
        <v>3784</v>
      </c>
    </row>
    <row r="205" spans="1:16" x14ac:dyDescent="0.25">
      <c r="A205" s="1">
        <v>203</v>
      </c>
      <c r="B205" s="2">
        <v>40746</v>
      </c>
      <c r="C205" s="1">
        <v>3</v>
      </c>
      <c r="D205" s="1">
        <v>0</v>
      </c>
      <c r="E205" s="1">
        <v>7</v>
      </c>
      <c r="F205" s="1">
        <v>0</v>
      </c>
      <c r="G205" s="76">
        <v>5</v>
      </c>
      <c r="H205" s="1">
        <v>1</v>
      </c>
      <c r="I205" s="1">
        <v>1</v>
      </c>
      <c r="J205" s="40">
        <v>0.848333</v>
      </c>
      <c r="K205" s="40">
        <v>0.84089599999999998</v>
      </c>
      <c r="L205" s="40">
        <v>0.58041699999999996</v>
      </c>
      <c r="M205" s="40">
        <v>0.1331</v>
      </c>
      <c r="N205" s="1">
        <v>562</v>
      </c>
      <c r="O205" s="1">
        <v>2825</v>
      </c>
      <c r="P205" s="1">
        <v>3387</v>
      </c>
    </row>
    <row r="206" spans="1:16" x14ac:dyDescent="0.25">
      <c r="A206" s="1">
        <v>204</v>
      </c>
      <c r="B206" s="2">
        <v>40747</v>
      </c>
      <c r="C206" s="1">
        <v>3</v>
      </c>
      <c r="D206" s="1">
        <v>0</v>
      </c>
      <c r="E206" s="1">
        <v>7</v>
      </c>
      <c r="F206" s="1">
        <v>0</v>
      </c>
      <c r="G206" s="76">
        <v>6</v>
      </c>
      <c r="H206" s="1">
        <v>0</v>
      </c>
      <c r="I206" s="1">
        <v>1</v>
      </c>
      <c r="J206" s="40">
        <v>0.84916700000000001</v>
      </c>
      <c r="K206" s="40">
        <v>0.80428699999999997</v>
      </c>
      <c r="L206" s="40">
        <v>0.5</v>
      </c>
      <c r="M206" s="40">
        <v>0.131221</v>
      </c>
      <c r="N206" s="1">
        <v>987</v>
      </c>
      <c r="O206" s="1">
        <v>2298</v>
      </c>
      <c r="P206" s="1">
        <v>3285</v>
      </c>
    </row>
    <row r="207" spans="1:16" x14ac:dyDescent="0.25">
      <c r="A207" s="1">
        <v>205</v>
      </c>
      <c r="B207" s="2">
        <v>40748</v>
      </c>
      <c r="C207" s="1">
        <v>3</v>
      </c>
      <c r="D207" s="1">
        <v>0</v>
      </c>
      <c r="E207" s="1">
        <v>7</v>
      </c>
      <c r="F207" s="1">
        <v>0</v>
      </c>
      <c r="G207" s="76">
        <v>0</v>
      </c>
      <c r="H207" s="1">
        <v>0</v>
      </c>
      <c r="I207" s="1">
        <v>1</v>
      </c>
      <c r="J207" s="40">
        <v>0.83</v>
      </c>
      <c r="K207" s="40">
        <v>0.79482900000000001</v>
      </c>
      <c r="L207" s="40">
        <v>0.55083300000000002</v>
      </c>
      <c r="M207" s="40">
        <v>0.16917099999999999</v>
      </c>
      <c r="N207" s="1">
        <v>1050</v>
      </c>
      <c r="O207" s="1">
        <v>2556</v>
      </c>
      <c r="P207" s="1">
        <v>3606</v>
      </c>
    </row>
    <row r="208" spans="1:16" x14ac:dyDescent="0.25">
      <c r="A208" s="1">
        <v>206</v>
      </c>
      <c r="B208" s="2">
        <v>40749</v>
      </c>
      <c r="C208" s="1">
        <v>3</v>
      </c>
      <c r="D208" s="1">
        <v>0</v>
      </c>
      <c r="E208" s="1">
        <v>7</v>
      </c>
      <c r="F208" s="1">
        <v>0</v>
      </c>
      <c r="G208" s="76">
        <v>1</v>
      </c>
      <c r="H208" s="1">
        <v>1</v>
      </c>
      <c r="I208" s="1">
        <v>1</v>
      </c>
      <c r="J208" s="40">
        <v>0.74333300000000002</v>
      </c>
      <c r="K208" s="40">
        <v>0.72095799999999999</v>
      </c>
      <c r="L208" s="40">
        <v>0.75708299999999995</v>
      </c>
      <c r="M208" s="40">
        <v>9.0808299999999995E-2</v>
      </c>
      <c r="N208" s="1">
        <v>568</v>
      </c>
      <c r="O208" s="1">
        <v>3272</v>
      </c>
      <c r="P208" s="1">
        <v>3840</v>
      </c>
    </row>
    <row r="209" spans="1:16" x14ac:dyDescent="0.25">
      <c r="A209" s="1">
        <v>207</v>
      </c>
      <c r="B209" s="2">
        <v>40750</v>
      </c>
      <c r="C209" s="1">
        <v>3</v>
      </c>
      <c r="D209" s="1">
        <v>0</v>
      </c>
      <c r="E209" s="1">
        <v>7</v>
      </c>
      <c r="F209" s="1">
        <v>0</v>
      </c>
      <c r="G209" s="76">
        <v>2</v>
      </c>
      <c r="H209" s="1">
        <v>1</v>
      </c>
      <c r="I209" s="1">
        <v>1</v>
      </c>
      <c r="J209" s="40">
        <v>0.77166699999999999</v>
      </c>
      <c r="K209" s="40">
        <v>0.69697900000000002</v>
      </c>
      <c r="L209" s="40">
        <v>0.54083300000000001</v>
      </c>
      <c r="M209" s="40">
        <v>0.20025799999999999</v>
      </c>
      <c r="N209" s="1">
        <v>750</v>
      </c>
      <c r="O209" s="1">
        <v>3840</v>
      </c>
      <c r="P209" s="1">
        <v>4590</v>
      </c>
    </row>
    <row r="210" spans="1:16" x14ac:dyDescent="0.25">
      <c r="A210" s="1">
        <v>208</v>
      </c>
      <c r="B210" s="2">
        <v>40751</v>
      </c>
      <c r="C210" s="1">
        <v>3</v>
      </c>
      <c r="D210" s="1">
        <v>0</v>
      </c>
      <c r="E210" s="1">
        <v>7</v>
      </c>
      <c r="F210" s="1">
        <v>0</v>
      </c>
      <c r="G210" s="76">
        <v>3</v>
      </c>
      <c r="H210" s="1">
        <v>1</v>
      </c>
      <c r="I210" s="1">
        <v>1</v>
      </c>
      <c r="J210" s="40">
        <v>0.77500000000000002</v>
      </c>
      <c r="K210" s="40">
        <v>0.69066700000000003</v>
      </c>
      <c r="L210" s="40">
        <v>0.40291700000000003</v>
      </c>
      <c r="M210" s="40">
        <v>0.18346299999999999</v>
      </c>
      <c r="N210" s="1">
        <v>755</v>
      </c>
      <c r="O210" s="1">
        <v>3901</v>
      </c>
      <c r="P210" s="1">
        <v>4656</v>
      </c>
    </row>
    <row r="211" spans="1:16" x14ac:dyDescent="0.25">
      <c r="A211" s="1">
        <v>209</v>
      </c>
      <c r="B211" s="2">
        <v>40752</v>
      </c>
      <c r="C211" s="1">
        <v>3</v>
      </c>
      <c r="D211" s="1">
        <v>0</v>
      </c>
      <c r="E211" s="1">
        <v>7</v>
      </c>
      <c r="F211" s="1">
        <v>0</v>
      </c>
      <c r="G211" s="76">
        <v>4</v>
      </c>
      <c r="H211" s="1">
        <v>1</v>
      </c>
      <c r="I211" s="1">
        <v>1</v>
      </c>
      <c r="J211" s="40">
        <v>0.77916700000000005</v>
      </c>
      <c r="K211" s="40">
        <v>0.7399</v>
      </c>
      <c r="L211" s="40">
        <v>0.58333299999999999</v>
      </c>
      <c r="M211" s="40">
        <v>0.178479</v>
      </c>
      <c r="N211" s="1">
        <v>606</v>
      </c>
      <c r="O211" s="1">
        <v>3784</v>
      </c>
      <c r="P211" s="1">
        <v>4390</v>
      </c>
    </row>
    <row r="212" spans="1:16" x14ac:dyDescent="0.25">
      <c r="A212" s="1">
        <v>210</v>
      </c>
      <c r="B212" s="2">
        <v>40753</v>
      </c>
      <c r="C212" s="1">
        <v>3</v>
      </c>
      <c r="D212" s="1">
        <v>0</v>
      </c>
      <c r="E212" s="1">
        <v>7</v>
      </c>
      <c r="F212" s="1">
        <v>0</v>
      </c>
      <c r="G212" s="76">
        <v>5</v>
      </c>
      <c r="H212" s="1">
        <v>1</v>
      </c>
      <c r="I212" s="1">
        <v>1</v>
      </c>
      <c r="J212" s="40">
        <v>0.83833299999999999</v>
      </c>
      <c r="K212" s="40">
        <v>0.78596699999999997</v>
      </c>
      <c r="L212" s="40">
        <v>0.54249999999999998</v>
      </c>
      <c r="M212" s="40">
        <v>0.17413799999999999</v>
      </c>
      <c r="N212" s="1">
        <v>670</v>
      </c>
      <c r="O212" s="1">
        <v>3176</v>
      </c>
      <c r="P212" s="1">
        <v>3846</v>
      </c>
    </row>
    <row r="213" spans="1:16" x14ac:dyDescent="0.25">
      <c r="A213" s="1">
        <v>211</v>
      </c>
      <c r="B213" s="2">
        <v>40754</v>
      </c>
      <c r="C213" s="1">
        <v>3</v>
      </c>
      <c r="D213" s="1">
        <v>0</v>
      </c>
      <c r="E213" s="1">
        <v>7</v>
      </c>
      <c r="F213" s="1">
        <v>0</v>
      </c>
      <c r="G213" s="76">
        <v>6</v>
      </c>
      <c r="H213" s="1">
        <v>0</v>
      </c>
      <c r="I213" s="1">
        <v>1</v>
      </c>
      <c r="J213" s="40">
        <v>0.80416699999999997</v>
      </c>
      <c r="K213" s="40">
        <v>0.72853699999999999</v>
      </c>
      <c r="L213" s="40">
        <v>0.465833</v>
      </c>
      <c r="M213" s="40">
        <v>0.16853699999999999</v>
      </c>
      <c r="N213" s="1">
        <v>1559</v>
      </c>
      <c r="O213" s="1">
        <v>2916</v>
      </c>
      <c r="P213" s="1">
        <v>4475</v>
      </c>
    </row>
    <row r="214" spans="1:16" x14ac:dyDescent="0.25">
      <c r="A214" s="1">
        <v>212</v>
      </c>
      <c r="B214" s="2">
        <v>40755</v>
      </c>
      <c r="C214" s="1">
        <v>3</v>
      </c>
      <c r="D214" s="1">
        <v>0</v>
      </c>
      <c r="E214" s="1">
        <v>7</v>
      </c>
      <c r="F214" s="1">
        <v>0</v>
      </c>
      <c r="G214" s="76">
        <v>0</v>
      </c>
      <c r="H214" s="1">
        <v>0</v>
      </c>
      <c r="I214" s="1">
        <v>1</v>
      </c>
      <c r="J214" s="40">
        <v>0.80583300000000002</v>
      </c>
      <c r="K214" s="40">
        <v>0.729796</v>
      </c>
      <c r="L214" s="40">
        <v>0.48083300000000001</v>
      </c>
      <c r="M214" s="40">
        <v>0.16481299999999999</v>
      </c>
      <c r="N214" s="1">
        <v>1524</v>
      </c>
      <c r="O214" s="1">
        <v>2778</v>
      </c>
      <c r="P214" s="1">
        <v>4302</v>
      </c>
    </row>
    <row r="215" spans="1:16" x14ac:dyDescent="0.25">
      <c r="A215" s="1">
        <v>213</v>
      </c>
      <c r="B215" s="2">
        <v>40756</v>
      </c>
      <c r="C215" s="1">
        <v>3</v>
      </c>
      <c r="D215" s="1">
        <v>0</v>
      </c>
      <c r="E215" s="1">
        <v>8</v>
      </c>
      <c r="F215" s="1">
        <v>0</v>
      </c>
      <c r="G215" s="76">
        <v>1</v>
      </c>
      <c r="H215" s="1">
        <v>1</v>
      </c>
      <c r="I215" s="1">
        <v>1</v>
      </c>
      <c r="J215" s="40">
        <v>0.77166699999999999</v>
      </c>
      <c r="K215" s="40">
        <v>0.70329200000000003</v>
      </c>
      <c r="L215" s="40">
        <v>0.55083300000000002</v>
      </c>
      <c r="M215" s="40">
        <v>0.156717</v>
      </c>
      <c r="N215" s="1">
        <v>729</v>
      </c>
      <c r="O215" s="1">
        <v>3537</v>
      </c>
      <c r="P215" s="1">
        <v>4266</v>
      </c>
    </row>
    <row r="216" spans="1:16" x14ac:dyDescent="0.25">
      <c r="A216" s="1">
        <v>214</v>
      </c>
      <c r="B216" s="2">
        <v>40757</v>
      </c>
      <c r="C216" s="1">
        <v>3</v>
      </c>
      <c r="D216" s="1">
        <v>0</v>
      </c>
      <c r="E216" s="1">
        <v>8</v>
      </c>
      <c r="F216" s="1">
        <v>0</v>
      </c>
      <c r="G216" s="76">
        <v>2</v>
      </c>
      <c r="H216" s="1">
        <v>1</v>
      </c>
      <c r="I216" s="1">
        <v>1</v>
      </c>
      <c r="J216" s="40">
        <v>0.78333299999999995</v>
      </c>
      <c r="K216" s="40">
        <v>0.70707100000000001</v>
      </c>
      <c r="L216" s="40">
        <v>0.49125000000000002</v>
      </c>
      <c r="M216" s="40">
        <v>0.20585000000000001</v>
      </c>
      <c r="N216" s="1">
        <v>801</v>
      </c>
      <c r="O216" s="1">
        <v>4044</v>
      </c>
      <c r="P216" s="1">
        <v>4845</v>
      </c>
    </row>
    <row r="217" spans="1:16" x14ac:dyDescent="0.25">
      <c r="A217" s="1">
        <v>215</v>
      </c>
      <c r="B217" s="2">
        <v>40758</v>
      </c>
      <c r="C217" s="1">
        <v>3</v>
      </c>
      <c r="D217" s="1">
        <v>0</v>
      </c>
      <c r="E217" s="1">
        <v>8</v>
      </c>
      <c r="F217" s="1">
        <v>0</v>
      </c>
      <c r="G217" s="76">
        <v>3</v>
      </c>
      <c r="H217" s="1">
        <v>1</v>
      </c>
      <c r="I217" s="1">
        <v>2</v>
      </c>
      <c r="J217" s="40">
        <v>0.73166699999999996</v>
      </c>
      <c r="K217" s="40">
        <v>0.67993700000000001</v>
      </c>
      <c r="L217" s="40">
        <v>0.65749999999999997</v>
      </c>
      <c r="M217" s="40">
        <v>0.13558300000000001</v>
      </c>
      <c r="N217" s="1">
        <v>467</v>
      </c>
      <c r="O217" s="1">
        <v>3107</v>
      </c>
      <c r="P217" s="1">
        <v>3574</v>
      </c>
    </row>
    <row r="218" spans="1:16" x14ac:dyDescent="0.25">
      <c r="A218" s="1">
        <v>216</v>
      </c>
      <c r="B218" s="2">
        <v>40759</v>
      </c>
      <c r="C218" s="1">
        <v>3</v>
      </c>
      <c r="D218" s="1">
        <v>0</v>
      </c>
      <c r="E218" s="1">
        <v>8</v>
      </c>
      <c r="F218" s="1">
        <v>0</v>
      </c>
      <c r="G218" s="76">
        <v>4</v>
      </c>
      <c r="H218" s="1">
        <v>1</v>
      </c>
      <c r="I218" s="1">
        <v>2</v>
      </c>
      <c r="J218" s="40">
        <v>0.71</v>
      </c>
      <c r="K218" s="40">
        <v>0.66478800000000005</v>
      </c>
      <c r="L218" s="40">
        <v>0.75749999999999995</v>
      </c>
      <c r="M218" s="40">
        <v>0.19714999999999999</v>
      </c>
      <c r="N218" s="1">
        <v>799</v>
      </c>
      <c r="O218" s="1">
        <v>3777</v>
      </c>
      <c r="P218" s="1">
        <v>4576</v>
      </c>
    </row>
    <row r="219" spans="1:16" x14ac:dyDescent="0.25">
      <c r="A219" s="1">
        <v>217</v>
      </c>
      <c r="B219" s="2">
        <v>40760</v>
      </c>
      <c r="C219" s="1">
        <v>3</v>
      </c>
      <c r="D219" s="1">
        <v>0</v>
      </c>
      <c r="E219" s="1">
        <v>8</v>
      </c>
      <c r="F219" s="1">
        <v>0</v>
      </c>
      <c r="G219" s="76">
        <v>5</v>
      </c>
      <c r="H219" s="1">
        <v>1</v>
      </c>
      <c r="I219" s="1">
        <v>1</v>
      </c>
      <c r="J219" s="40">
        <v>0.71083300000000005</v>
      </c>
      <c r="K219" s="40">
        <v>0.65656700000000001</v>
      </c>
      <c r="L219" s="40">
        <v>0.63083299999999998</v>
      </c>
      <c r="M219" s="40">
        <v>0.184696</v>
      </c>
      <c r="N219" s="1">
        <v>1023</v>
      </c>
      <c r="O219" s="1">
        <v>3843</v>
      </c>
      <c r="P219" s="1">
        <v>4866</v>
      </c>
    </row>
    <row r="220" spans="1:16" x14ac:dyDescent="0.25">
      <c r="A220" s="1">
        <v>218</v>
      </c>
      <c r="B220" s="2">
        <v>40761</v>
      </c>
      <c r="C220" s="1">
        <v>3</v>
      </c>
      <c r="D220" s="1">
        <v>0</v>
      </c>
      <c r="E220" s="1">
        <v>8</v>
      </c>
      <c r="F220" s="1">
        <v>0</v>
      </c>
      <c r="G220" s="76">
        <v>6</v>
      </c>
      <c r="H220" s="1">
        <v>0</v>
      </c>
      <c r="I220" s="1">
        <v>2</v>
      </c>
      <c r="J220" s="40">
        <v>0.71666700000000005</v>
      </c>
      <c r="K220" s="40">
        <v>0.67615400000000003</v>
      </c>
      <c r="L220" s="40">
        <v>0.755</v>
      </c>
      <c r="M220" s="40">
        <v>0.22825000000000001</v>
      </c>
      <c r="N220" s="1">
        <v>1521</v>
      </c>
      <c r="O220" s="1">
        <v>2773</v>
      </c>
      <c r="P220" s="1">
        <v>4294</v>
      </c>
    </row>
    <row r="221" spans="1:16" x14ac:dyDescent="0.25">
      <c r="A221" s="1">
        <v>219</v>
      </c>
      <c r="B221" s="2">
        <v>40762</v>
      </c>
      <c r="C221" s="1">
        <v>3</v>
      </c>
      <c r="D221" s="1">
        <v>0</v>
      </c>
      <c r="E221" s="1">
        <v>8</v>
      </c>
      <c r="F221" s="1">
        <v>0</v>
      </c>
      <c r="G221" s="76">
        <v>0</v>
      </c>
      <c r="H221" s="1">
        <v>0</v>
      </c>
      <c r="I221" s="1">
        <v>1</v>
      </c>
      <c r="J221" s="40">
        <v>0.74250000000000005</v>
      </c>
      <c r="K221" s="40">
        <v>0.71529200000000004</v>
      </c>
      <c r="L221" s="40">
        <v>0.75291699999999995</v>
      </c>
      <c r="M221" s="40">
        <v>0.201487</v>
      </c>
      <c r="N221" s="1">
        <v>1298</v>
      </c>
      <c r="O221" s="1">
        <v>2487</v>
      </c>
      <c r="P221" s="1">
        <v>3785</v>
      </c>
    </row>
    <row r="222" spans="1:16" x14ac:dyDescent="0.25">
      <c r="A222" s="1">
        <v>220</v>
      </c>
      <c r="B222" s="2">
        <v>40763</v>
      </c>
      <c r="C222" s="1">
        <v>3</v>
      </c>
      <c r="D222" s="1">
        <v>0</v>
      </c>
      <c r="E222" s="1">
        <v>8</v>
      </c>
      <c r="F222" s="1">
        <v>0</v>
      </c>
      <c r="G222" s="76">
        <v>1</v>
      </c>
      <c r="H222" s="1">
        <v>1</v>
      </c>
      <c r="I222" s="1">
        <v>1</v>
      </c>
      <c r="J222" s="40">
        <v>0.76500000000000001</v>
      </c>
      <c r="K222" s="40">
        <v>0.70328299999999999</v>
      </c>
      <c r="L222" s="40">
        <v>0.59208300000000003</v>
      </c>
      <c r="M222" s="40">
        <v>0.19217500000000001</v>
      </c>
      <c r="N222" s="1">
        <v>846</v>
      </c>
      <c r="O222" s="1">
        <v>3480</v>
      </c>
      <c r="P222" s="1">
        <v>4326</v>
      </c>
    </row>
    <row r="223" spans="1:16" x14ac:dyDescent="0.25">
      <c r="A223" s="1">
        <v>221</v>
      </c>
      <c r="B223" s="2">
        <v>40764</v>
      </c>
      <c r="C223" s="1">
        <v>3</v>
      </c>
      <c r="D223" s="1">
        <v>0</v>
      </c>
      <c r="E223" s="1">
        <v>8</v>
      </c>
      <c r="F223" s="1">
        <v>0</v>
      </c>
      <c r="G223" s="76">
        <v>2</v>
      </c>
      <c r="H223" s="1">
        <v>1</v>
      </c>
      <c r="I223" s="1">
        <v>1</v>
      </c>
      <c r="J223" s="40">
        <v>0.77500000000000002</v>
      </c>
      <c r="K223" s="40">
        <v>0.72412100000000001</v>
      </c>
      <c r="L223" s="40">
        <v>0.57041699999999995</v>
      </c>
      <c r="M223" s="40">
        <v>0.15112100000000001</v>
      </c>
      <c r="N223" s="1">
        <v>907</v>
      </c>
      <c r="O223" s="1">
        <v>3695</v>
      </c>
      <c r="P223" s="1">
        <v>4602</v>
      </c>
    </row>
    <row r="224" spans="1:16" x14ac:dyDescent="0.25">
      <c r="A224" s="1">
        <v>222</v>
      </c>
      <c r="B224" s="2">
        <v>40765</v>
      </c>
      <c r="C224" s="1">
        <v>3</v>
      </c>
      <c r="D224" s="1">
        <v>0</v>
      </c>
      <c r="E224" s="1">
        <v>8</v>
      </c>
      <c r="F224" s="1">
        <v>0</v>
      </c>
      <c r="G224" s="76">
        <v>3</v>
      </c>
      <c r="H224" s="1">
        <v>1</v>
      </c>
      <c r="I224" s="1">
        <v>1</v>
      </c>
      <c r="J224" s="40">
        <v>0.76666699999999999</v>
      </c>
      <c r="K224" s="40">
        <v>0.68498300000000001</v>
      </c>
      <c r="L224" s="40">
        <v>0.42416700000000002</v>
      </c>
      <c r="M224" s="40">
        <v>0.20025799999999999</v>
      </c>
      <c r="N224" s="1">
        <v>884</v>
      </c>
      <c r="O224" s="1">
        <v>3896</v>
      </c>
      <c r="P224" s="1">
        <v>4780</v>
      </c>
    </row>
    <row r="225" spans="1:16" x14ac:dyDescent="0.25">
      <c r="A225" s="1">
        <v>223</v>
      </c>
      <c r="B225" s="2">
        <v>40766</v>
      </c>
      <c r="C225" s="1">
        <v>3</v>
      </c>
      <c r="D225" s="1">
        <v>0</v>
      </c>
      <c r="E225" s="1">
        <v>8</v>
      </c>
      <c r="F225" s="1">
        <v>0</v>
      </c>
      <c r="G225" s="76">
        <v>4</v>
      </c>
      <c r="H225" s="1">
        <v>1</v>
      </c>
      <c r="I225" s="1">
        <v>1</v>
      </c>
      <c r="J225" s="40">
        <v>0.71750000000000003</v>
      </c>
      <c r="K225" s="40">
        <v>0.65152100000000002</v>
      </c>
      <c r="L225" s="40">
        <v>0.42375000000000002</v>
      </c>
      <c r="M225" s="40">
        <v>0.164796</v>
      </c>
      <c r="N225" s="1">
        <v>812</v>
      </c>
      <c r="O225" s="1">
        <v>3980</v>
      </c>
      <c r="P225" s="1">
        <v>4792</v>
      </c>
    </row>
    <row r="226" spans="1:16" x14ac:dyDescent="0.25">
      <c r="A226" s="1">
        <v>224</v>
      </c>
      <c r="B226" s="2">
        <v>40767</v>
      </c>
      <c r="C226" s="1">
        <v>3</v>
      </c>
      <c r="D226" s="1">
        <v>0</v>
      </c>
      <c r="E226" s="1">
        <v>8</v>
      </c>
      <c r="F226" s="1">
        <v>0</v>
      </c>
      <c r="G226" s="76">
        <v>5</v>
      </c>
      <c r="H226" s="1">
        <v>1</v>
      </c>
      <c r="I226" s="1">
        <v>1</v>
      </c>
      <c r="J226" s="40">
        <v>0.70833299999999999</v>
      </c>
      <c r="K226" s="40">
        <v>0.65404200000000001</v>
      </c>
      <c r="L226" s="40">
        <v>0.41499999999999998</v>
      </c>
      <c r="M226" s="40">
        <v>0.12562100000000001</v>
      </c>
      <c r="N226" s="1">
        <v>1051</v>
      </c>
      <c r="O226" s="1">
        <v>3854</v>
      </c>
      <c r="P226" s="1">
        <v>4905</v>
      </c>
    </row>
    <row r="227" spans="1:16" x14ac:dyDescent="0.25">
      <c r="A227" s="1">
        <v>225</v>
      </c>
      <c r="B227" s="2">
        <v>40768</v>
      </c>
      <c r="C227" s="1">
        <v>3</v>
      </c>
      <c r="D227" s="1">
        <v>0</v>
      </c>
      <c r="E227" s="1">
        <v>8</v>
      </c>
      <c r="F227" s="1">
        <v>0</v>
      </c>
      <c r="G227" s="76">
        <v>6</v>
      </c>
      <c r="H227" s="1">
        <v>0</v>
      </c>
      <c r="I227" s="1">
        <v>2</v>
      </c>
      <c r="J227" s="40">
        <v>0.68583300000000003</v>
      </c>
      <c r="K227" s="40">
        <v>0.64585800000000004</v>
      </c>
      <c r="L227" s="40">
        <v>0.72958299999999998</v>
      </c>
      <c r="M227" s="40">
        <v>0.211454</v>
      </c>
      <c r="N227" s="1">
        <v>1504</v>
      </c>
      <c r="O227" s="1">
        <v>2646</v>
      </c>
      <c r="P227" s="1">
        <v>4150</v>
      </c>
    </row>
    <row r="228" spans="1:16" x14ac:dyDescent="0.25">
      <c r="A228" s="1">
        <v>226</v>
      </c>
      <c r="B228" s="2">
        <v>40769</v>
      </c>
      <c r="C228" s="1">
        <v>3</v>
      </c>
      <c r="D228" s="1">
        <v>0</v>
      </c>
      <c r="E228" s="1">
        <v>8</v>
      </c>
      <c r="F228" s="1">
        <v>0</v>
      </c>
      <c r="G228" s="76">
        <v>0</v>
      </c>
      <c r="H228" s="1">
        <v>0</v>
      </c>
      <c r="I228" s="1">
        <v>2</v>
      </c>
      <c r="J228" s="40">
        <v>0.67666700000000002</v>
      </c>
      <c r="K228" s="40">
        <v>0.62438800000000005</v>
      </c>
      <c r="L228" s="40">
        <v>0.8175</v>
      </c>
      <c r="M228" s="40">
        <v>0.222633</v>
      </c>
      <c r="N228" s="1">
        <v>1338</v>
      </c>
      <c r="O228" s="1">
        <v>2482</v>
      </c>
      <c r="P228" s="1">
        <v>3820</v>
      </c>
    </row>
    <row r="229" spans="1:16" x14ac:dyDescent="0.25">
      <c r="A229" s="1">
        <v>227</v>
      </c>
      <c r="B229" s="2">
        <v>40770</v>
      </c>
      <c r="C229" s="1">
        <v>3</v>
      </c>
      <c r="D229" s="1">
        <v>0</v>
      </c>
      <c r="E229" s="1">
        <v>8</v>
      </c>
      <c r="F229" s="1">
        <v>0</v>
      </c>
      <c r="G229" s="76">
        <v>1</v>
      </c>
      <c r="H229" s="1">
        <v>1</v>
      </c>
      <c r="I229" s="1">
        <v>1</v>
      </c>
      <c r="J229" s="40">
        <v>0.66583300000000001</v>
      </c>
      <c r="K229" s="40">
        <v>0.61616700000000002</v>
      </c>
      <c r="L229" s="40">
        <v>0.71208300000000002</v>
      </c>
      <c r="M229" s="40">
        <v>0.208954</v>
      </c>
      <c r="N229" s="1">
        <v>775</v>
      </c>
      <c r="O229" s="1">
        <v>3563</v>
      </c>
      <c r="P229" s="1">
        <v>4338</v>
      </c>
    </row>
    <row r="230" spans="1:16" x14ac:dyDescent="0.25">
      <c r="A230" s="1">
        <v>228</v>
      </c>
      <c r="B230" s="2">
        <v>40771</v>
      </c>
      <c r="C230" s="1">
        <v>3</v>
      </c>
      <c r="D230" s="1">
        <v>0</v>
      </c>
      <c r="E230" s="1">
        <v>8</v>
      </c>
      <c r="F230" s="1">
        <v>0</v>
      </c>
      <c r="G230" s="76">
        <v>2</v>
      </c>
      <c r="H230" s="1">
        <v>1</v>
      </c>
      <c r="I230" s="1">
        <v>1</v>
      </c>
      <c r="J230" s="40">
        <v>0.70083300000000004</v>
      </c>
      <c r="K230" s="40">
        <v>0.64583699999999999</v>
      </c>
      <c r="L230" s="40">
        <v>0.57833299999999999</v>
      </c>
      <c r="M230" s="40">
        <v>0.23632900000000001</v>
      </c>
      <c r="N230" s="1">
        <v>721</v>
      </c>
      <c r="O230" s="1">
        <v>4004</v>
      </c>
      <c r="P230" s="1">
        <v>4725</v>
      </c>
    </row>
    <row r="231" spans="1:16" x14ac:dyDescent="0.25">
      <c r="A231" s="1">
        <v>229</v>
      </c>
      <c r="B231" s="2">
        <v>40772</v>
      </c>
      <c r="C231" s="1">
        <v>3</v>
      </c>
      <c r="D231" s="1">
        <v>0</v>
      </c>
      <c r="E231" s="1">
        <v>8</v>
      </c>
      <c r="F231" s="1">
        <v>0</v>
      </c>
      <c r="G231" s="76">
        <v>3</v>
      </c>
      <c r="H231" s="1">
        <v>1</v>
      </c>
      <c r="I231" s="1">
        <v>1</v>
      </c>
      <c r="J231" s="40">
        <v>0.723333</v>
      </c>
      <c r="K231" s="40">
        <v>0.66667100000000001</v>
      </c>
      <c r="L231" s="40">
        <v>0.57541699999999996</v>
      </c>
      <c r="M231" s="40">
        <v>0.14366699999999999</v>
      </c>
      <c r="N231" s="1">
        <v>668</v>
      </c>
      <c r="O231" s="1">
        <v>4026</v>
      </c>
      <c r="P231" s="1">
        <v>4694</v>
      </c>
    </row>
    <row r="232" spans="1:16" x14ac:dyDescent="0.25">
      <c r="A232" s="1">
        <v>230</v>
      </c>
      <c r="B232" s="2">
        <v>40773</v>
      </c>
      <c r="C232" s="1">
        <v>3</v>
      </c>
      <c r="D232" s="1">
        <v>0</v>
      </c>
      <c r="E232" s="1">
        <v>8</v>
      </c>
      <c r="F232" s="1">
        <v>0</v>
      </c>
      <c r="G232" s="76">
        <v>4</v>
      </c>
      <c r="H232" s="1">
        <v>1</v>
      </c>
      <c r="I232" s="1">
        <v>1</v>
      </c>
      <c r="J232" s="40">
        <v>0.71166700000000005</v>
      </c>
      <c r="K232" s="40">
        <v>0.66225800000000001</v>
      </c>
      <c r="L232" s="40">
        <v>0.65458300000000003</v>
      </c>
      <c r="M232" s="40">
        <v>0.233208</v>
      </c>
      <c r="N232" s="1">
        <v>639</v>
      </c>
      <c r="O232" s="1">
        <v>3166</v>
      </c>
      <c r="P232" s="1">
        <v>3805</v>
      </c>
    </row>
    <row r="233" spans="1:16" x14ac:dyDescent="0.25">
      <c r="A233" s="1">
        <v>231</v>
      </c>
      <c r="B233" s="2">
        <v>40774</v>
      </c>
      <c r="C233" s="1">
        <v>3</v>
      </c>
      <c r="D233" s="1">
        <v>0</v>
      </c>
      <c r="E233" s="1">
        <v>8</v>
      </c>
      <c r="F233" s="1">
        <v>0</v>
      </c>
      <c r="G233" s="76">
        <v>5</v>
      </c>
      <c r="H233" s="1">
        <v>1</v>
      </c>
      <c r="I233" s="1">
        <v>2</v>
      </c>
      <c r="J233" s="40">
        <v>0.68500000000000005</v>
      </c>
      <c r="K233" s="40">
        <v>0.63322100000000003</v>
      </c>
      <c r="L233" s="40">
        <v>0.72291700000000003</v>
      </c>
      <c r="M233" s="40">
        <v>0.13930799999999999</v>
      </c>
      <c r="N233" s="1">
        <v>797</v>
      </c>
      <c r="O233" s="1">
        <v>3356</v>
      </c>
      <c r="P233" s="1">
        <v>4153</v>
      </c>
    </row>
    <row r="234" spans="1:16" x14ac:dyDescent="0.25">
      <c r="A234" s="1">
        <v>232</v>
      </c>
      <c r="B234" s="2">
        <v>40775</v>
      </c>
      <c r="C234" s="1">
        <v>3</v>
      </c>
      <c r="D234" s="1">
        <v>0</v>
      </c>
      <c r="E234" s="1">
        <v>8</v>
      </c>
      <c r="F234" s="1">
        <v>0</v>
      </c>
      <c r="G234" s="76">
        <v>6</v>
      </c>
      <c r="H234" s="1">
        <v>0</v>
      </c>
      <c r="I234" s="1">
        <v>1</v>
      </c>
      <c r="J234" s="40">
        <v>0.69750000000000001</v>
      </c>
      <c r="K234" s="40">
        <v>0.64899600000000002</v>
      </c>
      <c r="L234" s="40">
        <v>0.67416699999999996</v>
      </c>
      <c r="M234" s="40">
        <v>0.104467</v>
      </c>
      <c r="N234" s="1">
        <v>1914</v>
      </c>
      <c r="O234" s="1">
        <v>3277</v>
      </c>
      <c r="P234" s="1">
        <v>5191</v>
      </c>
    </row>
    <row r="235" spans="1:16" x14ac:dyDescent="0.25">
      <c r="A235" s="1">
        <v>233</v>
      </c>
      <c r="B235" s="2">
        <v>40776</v>
      </c>
      <c r="C235" s="1">
        <v>3</v>
      </c>
      <c r="D235" s="1">
        <v>0</v>
      </c>
      <c r="E235" s="1">
        <v>8</v>
      </c>
      <c r="F235" s="1">
        <v>0</v>
      </c>
      <c r="G235" s="76">
        <v>0</v>
      </c>
      <c r="H235" s="1">
        <v>0</v>
      </c>
      <c r="I235" s="1">
        <v>1</v>
      </c>
      <c r="J235" s="40">
        <v>0.71083300000000005</v>
      </c>
      <c r="K235" s="40">
        <v>0.67552500000000004</v>
      </c>
      <c r="L235" s="40">
        <v>0.77</v>
      </c>
      <c r="M235" s="40">
        <v>0.248754</v>
      </c>
      <c r="N235" s="1">
        <v>1249</v>
      </c>
      <c r="O235" s="1">
        <v>2624</v>
      </c>
      <c r="P235" s="1">
        <v>3873</v>
      </c>
    </row>
    <row r="236" spans="1:16" x14ac:dyDescent="0.25">
      <c r="A236" s="1">
        <v>234</v>
      </c>
      <c r="B236" s="2">
        <v>40777</v>
      </c>
      <c r="C236" s="1">
        <v>3</v>
      </c>
      <c r="D236" s="1">
        <v>0</v>
      </c>
      <c r="E236" s="1">
        <v>8</v>
      </c>
      <c r="F236" s="1">
        <v>0</v>
      </c>
      <c r="G236" s="76">
        <v>1</v>
      </c>
      <c r="H236" s="1">
        <v>1</v>
      </c>
      <c r="I236" s="1">
        <v>1</v>
      </c>
      <c r="J236" s="40">
        <v>0.69166700000000003</v>
      </c>
      <c r="K236" s="40">
        <v>0.63825399999999999</v>
      </c>
      <c r="L236" s="40">
        <v>0.47</v>
      </c>
      <c r="M236" s="40">
        <v>0.27675</v>
      </c>
      <c r="N236" s="1">
        <v>833</v>
      </c>
      <c r="O236" s="1">
        <v>3925</v>
      </c>
      <c r="P236" s="1">
        <v>4758</v>
      </c>
    </row>
    <row r="237" spans="1:16" x14ac:dyDescent="0.25">
      <c r="A237" s="1">
        <v>235</v>
      </c>
      <c r="B237" s="2">
        <v>40778</v>
      </c>
      <c r="C237" s="1">
        <v>3</v>
      </c>
      <c r="D237" s="1">
        <v>0</v>
      </c>
      <c r="E237" s="1">
        <v>8</v>
      </c>
      <c r="F237" s="1">
        <v>0</v>
      </c>
      <c r="G237" s="76">
        <v>2</v>
      </c>
      <c r="H237" s="1">
        <v>1</v>
      </c>
      <c r="I237" s="1">
        <v>1</v>
      </c>
      <c r="J237" s="40">
        <v>0.64083299999999999</v>
      </c>
      <c r="K237" s="40">
        <v>0.60606700000000002</v>
      </c>
      <c r="L237" s="40">
        <v>0.45541700000000002</v>
      </c>
      <c r="M237" s="40">
        <v>0.146763</v>
      </c>
      <c r="N237" s="1">
        <v>1281</v>
      </c>
      <c r="O237" s="1">
        <v>4614</v>
      </c>
      <c r="P237" s="1">
        <v>5895</v>
      </c>
    </row>
    <row r="238" spans="1:16" x14ac:dyDescent="0.25">
      <c r="A238" s="1">
        <v>236</v>
      </c>
      <c r="B238" s="2">
        <v>40779</v>
      </c>
      <c r="C238" s="1">
        <v>3</v>
      </c>
      <c r="D238" s="1">
        <v>0</v>
      </c>
      <c r="E238" s="1">
        <v>8</v>
      </c>
      <c r="F238" s="1">
        <v>0</v>
      </c>
      <c r="G238" s="76">
        <v>3</v>
      </c>
      <c r="H238" s="1">
        <v>1</v>
      </c>
      <c r="I238" s="1">
        <v>1</v>
      </c>
      <c r="J238" s="40">
        <v>0.67333299999999996</v>
      </c>
      <c r="K238" s="40">
        <v>0.63069200000000003</v>
      </c>
      <c r="L238" s="40">
        <v>0.60499999999999998</v>
      </c>
      <c r="M238" s="40">
        <v>0.253108</v>
      </c>
      <c r="N238" s="1">
        <v>949</v>
      </c>
      <c r="O238" s="1">
        <v>4181</v>
      </c>
      <c r="P238" s="1">
        <v>5130</v>
      </c>
    </row>
    <row r="239" spans="1:16" x14ac:dyDescent="0.25">
      <c r="A239" s="1">
        <v>237</v>
      </c>
      <c r="B239" s="2">
        <v>40780</v>
      </c>
      <c r="C239" s="1">
        <v>3</v>
      </c>
      <c r="D239" s="1">
        <v>0</v>
      </c>
      <c r="E239" s="1">
        <v>8</v>
      </c>
      <c r="F239" s="1">
        <v>0</v>
      </c>
      <c r="G239" s="76">
        <v>4</v>
      </c>
      <c r="H239" s="1">
        <v>1</v>
      </c>
      <c r="I239" s="1">
        <v>2</v>
      </c>
      <c r="J239" s="40">
        <v>0.68416699999999997</v>
      </c>
      <c r="K239" s="40">
        <v>0.64585400000000004</v>
      </c>
      <c r="L239" s="40">
        <v>0.77166699999999999</v>
      </c>
      <c r="M239" s="40">
        <v>0.21083299999999999</v>
      </c>
      <c r="N239" s="1">
        <v>435</v>
      </c>
      <c r="O239" s="1">
        <v>3107</v>
      </c>
      <c r="P239" s="1">
        <v>3542</v>
      </c>
    </row>
    <row r="240" spans="1:16" x14ac:dyDescent="0.25">
      <c r="A240" s="1">
        <v>238</v>
      </c>
      <c r="B240" s="2">
        <v>40781</v>
      </c>
      <c r="C240" s="1">
        <v>3</v>
      </c>
      <c r="D240" s="1">
        <v>0</v>
      </c>
      <c r="E240" s="1">
        <v>8</v>
      </c>
      <c r="F240" s="1">
        <v>0</v>
      </c>
      <c r="G240" s="76">
        <v>5</v>
      </c>
      <c r="H240" s="1">
        <v>1</v>
      </c>
      <c r="I240" s="1">
        <v>1</v>
      </c>
      <c r="J240" s="40">
        <v>0.7</v>
      </c>
      <c r="K240" s="40">
        <v>0.65973300000000001</v>
      </c>
      <c r="L240" s="40">
        <v>0.76124999999999998</v>
      </c>
      <c r="M240" s="40">
        <v>8.3962499999999995E-2</v>
      </c>
      <c r="N240" s="1">
        <v>768</v>
      </c>
      <c r="O240" s="1">
        <v>3893</v>
      </c>
      <c r="P240" s="1">
        <v>4661</v>
      </c>
    </row>
    <row r="241" spans="1:16" x14ac:dyDescent="0.25">
      <c r="A241" s="1">
        <v>239</v>
      </c>
      <c r="B241" s="2">
        <v>40782</v>
      </c>
      <c r="C241" s="1">
        <v>3</v>
      </c>
      <c r="D241" s="1">
        <v>0</v>
      </c>
      <c r="E241" s="1">
        <v>8</v>
      </c>
      <c r="F241" s="1">
        <v>0</v>
      </c>
      <c r="G241" s="76">
        <v>6</v>
      </c>
      <c r="H241" s="1">
        <v>0</v>
      </c>
      <c r="I241" s="1">
        <v>2</v>
      </c>
      <c r="J241" s="40">
        <v>0.68</v>
      </c>
      <c r="K241" s="40">
        <v>0.63555600000000001</v>
      </c>
      <c r="L241" s="40">
        <v>0.85</v>
      </c>
      <c r="M241" s="40">
        <v>0.37561699999999998</v>
      </c>
      <c r="N241" s="1">
        <v>226</v>
      </c>
      <c r="O241" s="1">
        <v>889</v>
      </c>
      <c r="P241" s="1">
        <v>1115</v>
      </c>
    </row>
    <row r="242" spans="1:16" x14ac:dyDescent="0.25">
      <c r="A242" s="1">
        <v>240</v>
      </c>
      <c r="B242" s="2">
        <v>40783</v>
      </c>
      <c r="C242" s="1">
        <v>3</v>
      </c>
      <c r="D242" s="1">
        <v>0</v>
      </c>
      <c r="E242" s="1">
        <v>8</v>
      </c>
      <c r="F242" s="1">
        <v>0</v>
      </c>
      <c r="G242" s="76">
        <v>0</v>
      </c>
      <c r="H242" s="1">
        <v>0</v>
      </c>
      <c r="I242" s="1">
        <v>1</v>
      </c>
      <c r="J242" s="40">
        <v>0.70705899999999999</v>
      </c>
      <c r="K242" s="40">
        <v>0.64795899999999995</v>
      </c>
      <c r="L242" s="40">
        <v>0.56176499999999996</v>
      </c>
      <c r="M242" s="40">
        <v>0.30465900000000001</v>
      </c>
      <c r="N242" s="1">
        <v>1415</v>
      </c>
      <c r="O242" s="1">
        <v>2919</v>
      </c>
      <c r="P242" s="1">
        <v>4334</v>
      </c>
    </row>
    <row r="243" spans="1:16" x14ac:dyDescent="0.25">
      <c r="A243" s="1">
        <v>241</v>
      </c>
      <c r="B243" s="2">
        <v>40784</v>
      </c>
      <c r="C243" s="1">
        <v>3</v>
      </c>
      <c r="D243" s="1">
        <v>0</v>
      </c>
      <c r="E243" s="1">
        <v>8</v>
      </c>
      <c r="F243" s="1">
        <v>0</v>
      </c>
      <c r="G243" s="76">
        <v>1</v>
      </c>
      <c r="H243" s="1">
        <v>1</v>
      </c>
      <c r="I243" s="1">
        <v>1</v>
      </c>
      <c r="J243" s="40">
        <v>0.63666699999999998</v>
      </c>
      <c r="K243" s="40">
        <v>0.607958</v>
      </c>
      <c r="L243" s="40">
        <v>0.55458300000000005</v>
      </c>
      <c r="M243" s="40">
        <v>0.15982499999999999</v>
      </c>
      <c r="N243" s="1">
        <v>729</v>
      </c>
      <c r="O243" s="1">
        <v>3905</v>
      </c>
      <c r="P243" s="1">
        <v>4634</v>
      </c>
    </row>
    <row r="244" spans="1:16" x14ac:dyDescent="0.25">
      <c r="A244" s="1">
        <v>242</v>
      </c>
      <c r="B244" s="2">
        <v>40785</v>
      </c>
      <c r="C244" s="1">
        <v>3</v>
      </c>
      <c r="D244" s="1">
        <v>0</v>
      </c>
      <c r="E244" s="1">
        <v>8</v>
      </c>
      <c r="F244" s="1">
        <v>0</v>
      </c>
      <c r="G244" s="76">
        <v>2</v>
      </c>
      <c r="H244" s="1">
        <v>1</v>
      </c>
      <c r="I244" s="1">
        <v>1</v>
      </c>
      <c r="J244" s="40">
        <v>0.63916700000000004</v>
      </c>
      <c r="K244" s="40">
        <v>0.59470400000000001</v>
      </c>
      <c r="L244" s="40">
        <v>0.54833299999999996</v>
      </c>
      <c r="M244" s="40">
        <v>0.12500800000000001</v>
      </c>
      <c r="N244" s="1">
        <v>775</v>
      </c>
      <c r="O244" s="1">
        <v>4429</v>
      </c>
      <c r="P244" s="1">
        <v>5204</v>
      </c>
    </row>
    <row r="245" spans="1:16" x14ac:dyDescent="0.25">
      <c r="A245" s="1">
        <v>243</v>
      </c>
      <c r="B245" s="2">
        <v>40786</v>
      </c>
      <c r="C245" s="1">
        <v>3</v>
      </c>
      <c r="D245" s="1">
        <v>0</v>
      </c>
      <c r="E245" s="1">
        <v>8</v>
      </c>
      <c r="F245" s="1">
        <v>0</v>
      </c>
      <c r="G245" s="76">
        <v>3</v>
      </c>
      <c r="H245" s="1">
        <v>1</v>
      </c>
      <c r="I245" s="1">
        <v>1</v>
      </c>
      <c r="J245" s="40">
        <v>0.656667</v>
      </c>
      <c r="K245" s="40">
        <v>0.61112100000000003</v>
      </c>
      <c r="L245" s="40">
        <v>0.59791700000000003</v>
      </c>
      <c r="M245" s="40">
        <v>8.3333299999999999E-2</v>
      </c>
      <c r="N245" s="1">
        <v>688</v>
      </c>
      <c r="O245" s="1">
        <v>4370</v>
      </c>
      <c r="P245" s="1">
        <v>5058</v>
      </c>
    </row>
    <row r="246" spans="1:16" x14ac:dyDescent="0.25">
      <c r="A246" s="1">
        <v>244</v>
      </c>
      <c r="B246" s="2">
        <v>40787</v>
      </c>
      <c r="C246" s="1">
        <v>3</v>
      </c>
      <c r="D246" s="1">
        <v>0</v>
      </c>
      <c r="E246" s="1">
        <v>9</v>
      </c>
      <c r="F246" s="1">
        <v>0</v>
      </c>
      <c r="G246" s="76">
        <v>4</v>
      </c>
      <c r="H246" s="1">
        <v>1</v>
      </c>
      <c r="I246" s="1">
        <v>1</v>
      </c>
      <c r="J246" s="40">
        <v>0.65500000000000003</v>
      </c>
      <c r="K246" s="40">
        <v>0.61492100000000005</v>
      </c>
      <c r="L246" s="40">
        <v>0.63916700000000004</v>
      </c>
      <c r="M246" s="40">
        <v>0.14179600000000001</v>
      </c>
      <c r="N246" s="1">
        <v>783</v>
      </c>
      <c r="O246" s="1">
        <v>4332</v>
      </c>
      <c r="P246" s="1">
        <v>5115</v>
      </c>
    </row>
    <row r="247" spans="1:16" x14ac:dyDescent="0.25">
      <c r="A247" s="1">
        <v>245</v>
      </c>
      <c r="B247" s="2">
        <v>40788</v>
      </c>
      <c r="C247" s="1">
        <v>3</v>
      </c>
      <c r="D247" s="1">
        <v>0</v>
      </c>
      <c r="E247" s="1">
        <v>9</v>
      </c>
      <c r="F247" s="1">
        <v>0</v>
      </c>
      <c r="G247" s="76">
        <v>5</v>
      </c>
      <c r="H247" s="1">
        <v>1</v>
      </c>
      <c r="I247" s="1">
        <v>2</v>
      </c>
      <c r="J247" s="40">
        <v>0.64333300000000004</v>
      </c>
      <c r="K247" s="40">
        <v>0.60480800000000001</v>
      </c>
      <c r="L247" s="40">
        <v>0.72708300000000003</v>
      </c>
      <c r="M247" s="40">
        <v>0.139929</v>
      </c>
      <c r="N247" s="1">
        <v>875</v>
      </c>
      <c r="O247" s="1">
        <v>3852</v>
      </c>
      <c r="P247" s="1">
        <v>4727</v>
      </c>
    </row>
    <row r="248" spans="1:16" x14ac:dyDescent="0.25">
      <c r="A248" s="1">
        <v>246</v>
      </c>
      <c r="B248" s="2">
        <v>40789</v>
      </c>
      <c r="C248" s="1">
        <v>3</v>
      </c>
      <c r="D248" s="1">
        <v>0</v>
      </c>
      <c r="E248" s="1">
        <v>9</v>
      </c>
      <c r="F248" s="1">
        <v>0</v>
      </c>
      <c r="G248" s="76">
        <v>6</v>
      </c>
      <c r="H248" s="1">
        <v>0</v>
      </c>
      <c r="I248" s="1">
        <v>1</v>
      </c>
      <c r="J248" s="40">
        <v>0.66916699999999996</v>
      </c>
      <c r="K248" s="40">
        <v>0.63321300000000003</v>
      </c>
      <c r="L248" s="40">
        <v>0.71666700000000005</v>
      </c>
      <c r="M248" s="40">
        <v>0.18532499999999999</v>
      </c>
      <c r="N248" s="1">
        <v>1935</v>
      </c>
      <c r="O248" s="1">
        <v>2549</v>
      </c>
      <c r="P248" s="1">
        <v>4484</v>
      </c>
    </row>
    <row r="249" spans="1:16" x14ac:dyDescent="0.25">
      <c r="A249" s="1">
        <v>247</v>
      </c>
      <c r="B249" s="2">
        <v>40790</v>
      </c>
      <c r="C249" s="1">
        <v>3</v>
      </c>
      <c r="D249" s="1">
        <v>0</v>
      </c>
      <c r="E249" s="1">
        <v>9</v>
      </c>
      <c r="F249" s="1">
        <v>0</v>
      </c>
      <c r="G249" s="76">
        <v>0</v>
      </c>
      <c r="H249" s="1">
        <v>0</v>
      </c>
      <c r="I249" s="1">
        <v>1</v>
      </c>
      <c r="J249" s="40">
        <v>0.70916699999999999</v>
      </c>
      <c r="K249" s="40">
        <v>0.66542900000000005</v>
      </c>
      <c r="L249" s="40">
        <v>0.74208300000000005</v>
      </c>
      <c r="M249" s="40">
        <v>0.20646700000000001</v>
      </c>
      <c r="N249" s="1">
        <v>2521</v>
      </c>
      <c r="O249" s="1">
        <v>2419</v>
      </c>
      <c r="P249" s="1">
        <v>4940</v>
      </c>
    </row>
    <row r="250" spans="1:16" x14ac:dyDescent="0.25">
      <c r="A250" s="1">
        <v>248</v>
      </c>
      <c r="B250" s="2">
        <v>40791</v>
      </c>
      <c r="C250" s="1">
        <v>3</v>
      </c>
      <c r="D250" s="1">
        <v>0</v>
      </c>
      <c r="E250" s="1">
        <v>9</v>
      </c>
      <c r="F250" s="1">
        <v>1</v>
      </c>
      <c r="G250" s="76">
        <v>1</v>
      </c>
      <c r="H250" s="1">
        <v>0</v>
      </c>
      <c r="I250" s="1">
        <v>2</v>
      </c>
      <c r="J250" s="40">
        <v>0.67333299999999996</v>
      </c>
      <c r="K250" s="40">
        <v>0.62564600000000004</v>
      </c>
      <c r="L250" s="40">
        <v>0.79041700000000004</v>
      </c>
      <c r="M250" s="40">
        <v>0.212696</v>
      </c>
      <c r="N250" s="1">
        <v>1236</v>
      </c>
      <c r="O250" s="1">
        <v>2115</v>
      </c>
      <c r="P250" s="1">
        <v>3351</v>
      </c>
    </row>
    <row r="251" spans="1:16" x14ac:dyDescent="0.25">
      <c r="A251" s="1">
        <v>249</v>
      </c>
      <c r="B251" s="2">
        <v>40792</v>
      </c>
      <c r="C251" s="1">
        <v>3</v>
      </c>
      <c r="D251" s="1">
        <v>0</v>
      </c>
      <c r="E251" s="1">
        <v>9</v>
      </c>
      <c r="F251" s="1">
        <v>0</v>
      </c>
      <c r="G251" s="76">
        <v>2</v>
      </c>
      <c r="H251" s="1">
        <v>1</v>
      </c>
      <c r="I251" s="1">
        <v>3</v>
      </c>
      <c r="J251" s="40">
        <v>0.54</v>
      </c>
      <c r="K251" s="40">
        <v>0.51519999999999999</v>
      </c>
      <c r="L251" s="40">
        <v>0.886957</v>
      </c>
      <c r="M251" s="40">
        <v>0.343943</v>
      </c>
      <c r="N251" s="1">
        <v>204</v>
      </c>
      <c r="O251" s="1">
        <v>2506</v>
      </c>
      <c r="P251" s="1">
        <v>2710</v>
      </c>
    </row>
    <row r="252" spans="1:16" x14ac:dyDescent="0.25">
      <c r="A252" s="1">
        <v>250</v>
      </c>
      <c r="B252" s="2">
        <v>40793</v>
      </c>
      <c r="C252" s="1">
        <v>3</v>
      </c>
      <c r="D252" s="1">
        <v>0</v>
      </c>
      <c r="E252" s="1">
        <v>9</v>
      </c>
      <c r="F252" s="1">
        <v>0</v>
      </c>
      <c r="G252" s="76">
        <v>3</v>
      </c>
      <c r="H252" s="1">
        <v>1</v>
      </c>
      <c r="I252" s="1">
        <v>3</v>
      </c>
      <c r="J252" s="40">
        <v>0.59916700000000001</v>
      </c>
      <c r="K252" s="40">
        <v>0.54422899999999996</v>
      </c>
      <c r="L252" s="40">
        <v>0.91708299999999998</v>
      </c>
      <c r="M252" s="40">
        <v>9.7020800000000004E-2</v>
      </c>
      <c r="N252" s="1">
        <v>118</v>
      </c>
      <c r="O252" s="1">
        <v>1878</v>
      </c>
      <c r="P252" s="1">
        <v>1996</v>
      </c>
    </row>
    <row r="253" spans="1:16" x14ac:dyDescent="0.25">
      <c r="A253" s="1">
        <v>251</v>
      </c>
      <c r="B253" s="2">
        <v>40794</v>
      </c>
      <c r="C253" s="1">
        <v>3</v>
      </c>
      <c r="D253" s="1">
        <v>0</v>
      </c>
      <c r="E253" s="1">
        <v>9</v>
      </c>
      <c r="F253" s="1">
        <v>0</v>
      </c>
      <c r="G253" s="76">
        <v>4</v>
      </c>
      <c r="H253" s="1">
        <v>1</v>
      </c>
      <c r="I253" s="1">
        <v>3</v>
      </c>
      <c r="J253" s="40">
        <v>0.63391299999999995</v>
      </c>
      <c r="K253" s="40">
        <v>0.55536099999999999</v>
      </c>
      <c r="L253" s="40">
        <v>0.93956499999999998</v>
      </c>
      <c r="M253" s="40">
        <v>0.192748</v>
      </c>
      <c r="N253" s="1">
        <v>153</v>
      </c>
      <c r="O253" s="1">
        <v>1689</v>
      </c>
      <c r="P253" s="1">
        <v>1842</v>
      </c>
    </row>
    <row r="254" spans="1:16" x14ac:dyDescent="0.25">
      <c r="A254" s="1">
        <v>252</v>
      </c>
      <c r="B254" s="2">
        <v>40795</v>
      </c>
      <c r="C254" s="1">
        <v>3</v>
      </c>
      <c r="D254" s="1">
        <v>0</v>
      </c>
      <c r="E254" s="1">
        <v>9</v>
      </c>
      <c r="F254" s="1">
        <v>0</v>
      </c>
      <c r="G254" s="76">
        <v>5</v>
      </c>
      <c r="H254" s="1">
        <v>1</v>
      </c>
      <c r="I254" s="1">
        <v>2</v>
      </c>
      <c r="J254" s="40">
        <v>0.65</v>
      </c>
      <c r="K254" s="40">
        <v>0.57894599999999996</v>
      </c>
      <c r="L254" s="40">
        <v>0.89791699999999997</v>
      </c>
      <c r="M254" s="40">
        <v>0.124379</v>
      </c>
      <c r="N254" s="1">
        <v>417</v>
      </c>
      <c r="O254" s="1">
        <v>3127</v>
      </c>
      <c r="P254" s="1">
        <v>3544</v>
      </c>
    </row>
    <row r="255" spans="1:16" x14ac:dyDescent="0.25">
      <c r="A255" s="1">
        <v>253</v>
      </c>
      <c r="B255" s="2">
        <v>40796</v>
      </c>
      <c r="C255" s="1">
        <v>3</v>
      </c>
      <c r="D255" s="1">
        <v>0</v>
      </c>
      <c r="E255" s="1">
        <v>9</v>
      </c>
      <c r="F255" s="1">
        <v>0</v>
      </c>
      <c r="G255" s="76">
        <v>6</v>
      </c>
      <c r="H255" s="1">
        <v>0</v>
      </c>
      <c r="I255" s="1">
        <v>1</v>
      </c>
      <c r="J255" s="40">
        <v>0.66</v>
      </c>
      <c r="K255" s="40">
        <v>0.607962</v>
      </c>
      <c r="L255" s="40">
        <v>0.75375000000000003</v>
      </c>
      <c r="M255" s="40">
        <v>0.15360799999999999</v>
      </c>
      <c r="N255" s="1">
        <v>1750</v>
      </c>
      <c r="O255" s="1">
        <v>3595</v>
      </c>
      <c r="P255" s="1">
        <v>5345</v>
      </c>
    </row>
    <row r="256" spans="1:16" x14ac:dyDescent="0.25">
      <c r="A256" s="1">
        <v>254</v>
      </c>
      <c r="B256" s="2">
        <v>40797</v>
      </c>
      <c r="C256" s="1">
        <v>3</v>
      </c>
      <c r="D256" s="1">
        <v>0</v>
      </c>
      <c r="E256" s="1">
        <v>9</v>
      </c>
      <c r="F256" s="1">
        <v>0</v>
      </c>
      <c r="G256" s="76">
        <v>0</v>
      </c>
      <c r="H256" s="1">
        <v>0</v>
      </c>
      <c r="I256" s="1">
        <v>1</v>
      </c>
      <c r="J256" s="40">
        <v>0.65333300000000005</v>
      </c>
      <c r="K256" s="40">
        <v>0.60922900000000002</v>
      </c>
      <c r="L256" s="40">
        <v>0.71375</v>
      </c>
      <c r="M256" s="40">
        <v>0.115054</v>
      </c>
      <c r="N256" s="1">
        <v>1633</v>
      </c>
      <c r="O256" s="1">
        <v>3413</v>
      </c>
      <c r="P256" s="1">
        <v>5046</v>
      </c>
    </row>
    <row r="257" spans="1:16" x14ac:dyDescent="0.25">
      <c r="A257" s="1">
        <v>255</v>
      </c>
      <c r="B257" s="2">
        <v>40798</v>
      </c>
      <c r="C257" s="1">
        <v>3</v>
      </c>
      <c r="D257" s="1">
        <v>0</v>
      </c>
      <c r="E257" s="1">
        <v>9</v>
      </c>
      <c r="F257" s="1">
        <v>0</v>
      </c>
      <c r="G257" s="76">
        <v>1</v>
      </c>
      <c r="H257" s="1">
        <v>1</v>
      </c>
      <c r="I257" s="1">
        <v>1</v>
      </c>
      <c r="J257" s="40">
        <v>0.64434800000000003</v>
      </c>
      <c r="K257" s="40">
        <v>0.60213000000000005</v>
      </c>
      <c r="L257" s="40">
        <v>0.69217399999999996</v>
      </c>
      <c r="M257" s="40">
        <v>8.8913000000000006E-2</v>
      </c>
      <c r="N257" s="1">
        <v>690</v>
      </c>
      <c r="O257" s="1">
        <v>4023</v>
      </c>
      <c r="P257" s="1">
        <v>4713</v>
      </c>
    </row>
    <row r="258" spans="1:16" x14ac:dyDescent="0.25">
      <c r="A258" s="1">
        <v>256</v>
      </c>
      <c r="B258" s="2">
        <v>40799</v>
      </c>
      <c r="C258" s="1">
        <v>3</v>
      </c>
      <c r="D258" s="1">
        <v>0</v>
      </c>
      <c r="E258" s="1">
        <v>9</v>
      </c>
      <c r="F258" s="1">
        <v>0</v>
      </c>
      <c r="G258" s="76">
        <v>2</v>
      </c>
      <c r="H258" s="1">
        <v>1</v>
      </c>
      <c r="I258" s="1">
        <v>1</v>
      </c>
      <c r="J258" s="40">
        <v>0.65083299999999999</v>
      </c>
      <c r="K258" s="40">
        <v>0.60355400000000003</v>
      </c>
      <c r="L258" s="40">
        <v>0.71250000000000002</v>
      </c>
      <c r="M258" s="40">
        <v>0.14180400000000001</v>
      </c>
      <c r="N258" s="1">
        <v>701</v>
      </c>
      <c r="O258" s="1">
        <v>4062</v>
      </c>
      <c r="P258" s="1">
        <v>4763</v>
      </c>
    </row>
    <row r="259" spans="1:16" x14ac:dyDescent="0.25">
      <c r="A259" s="1">
        <v>257</v>
      </c>
      <c r="B259" s="2">
        <v>40800</v>
      </c>
      <c r="C259" s="1">
        <v>3</v>
      </c>
      <c r="D259" s="1">
        <v>0</v>
      </c>
      <c r="E259" s="1">
        <v>9</v>
      </c>
      <c r="F259" s="1">
        <v>0</v>
      </c>
      <c r="G259" s="76">
        <v>3</v>
      </c>
      <c r="H259" s="1">
        <v>1</v>
      </c>
      <c r="I259" s="1">
        <v>1</v>
      </c>
      <c r="J259" s="40">
        <v>0.67333299999999996</v>
      </c>
      <c r="K259" s="40">
        <v>0.62690000000000001</v>
      </c>
      <c r="L259" s="40">
        <v>0.69708300000000001</v>
      </c>
      <c r="M259" s="40">
        <v>0.1673</v>
      </c>
      <c r="N259" s="1">
        <v>647</v>
      </c>
      <c r="O259" s="1">
        <v>4138</v>
      </c>
      <c r="P259" s="1">
        <v>4785</v>
      </c>
    </row>
    <row r="260" spans="1:16" x14ac:dyDescent="0.25">
      <c r="A260" s="1">
        <v>258</v>
      </c>
      <c r="B260" s="2">
        <v>40801</v>
      </c>
      <c r="C260" s="1">
        <v>3</v>
      </c>
      <c r="D260" s="1">
        <v>0</v>
      </c>
      <c r="E260" s="1">
        <v>9</v>
      </c>
      <c r="F260" s="1">
        <v>0</v>
      </c>
      <c r="G260" s="76">
        <v>4</v>
      </c>
      <c r="H260" s="1">
        <v>1</v>
      </c>
      <c r="I260" s="1">
        <v>2</v>
      </c>
      <c r="J260" s="40">
        <v>0.57750000000000001</v>
      </c>
      <c r="K260" s="40">
        <v>0.55367100000000002</v>
      </c>
      <c r="L260" s="40">
        <v>0.70916699999999999</v>
      </c>
      <c r="M260" s="40">
        <v>0.271146</v>
      </c>
      <c r="N260" s="1">
        <v>428</v>
      </c>
      <c r="O260" s="1">
        <v>3231</v>
      </c>
      <c r="P260" s="1">
        <v>3659</v>
      </c>
    </row>
    <row r="261" spans="1:16" x14ac:dyDescent="0.25">
      <c r="A261" s="1">
        <v>259</v>
      </c>
      <c r="B261" s="2">
        <v>40802</v>
      </c>
      <c r="C261" s="1">
        <v>3</v>
      </c>
      <c r="D261" s="1">
        <v>0</v>
      </c>
      <c r="E261" s="1">
        <v>9</v>
      </c>
      <c r="F261" s="1">
        <v>0</v>
      </c>
      <c r="G261" s="76">
        <v>5</v>
      </c>
      <c r="H261" s="1">
        <v>1</v>
      </c>
      <c r="I261" s="1">
        <v>2</v>
      </c>
      <c r="J261" s="40">
        <v>0.469167</v>
      </c>
      <c r="K261" s="40">
        <v>0.46147500000000002</v>
      </c>
      <c r="L261" s="40">
        <v>0.59041699999999997</v>
      </c>
      <c r="M261" s="40">
        <v>0.164183</v>
      </c>
      <c r="N261" s="1">
        <v>742</v>
      </c>
      <c r="O261" s="1">
        <v>4018</v>
      </c>
      <c r="P261" s="1">
        <v>4760</v>
      </c>
    </row>
    <row r="262" spans="1:16" x14ac:dyDescent="0.25">
      <c r="A262" s="1">
        <v>260</v>
      </c>
      <c r="B262" s="2">
        <v>40803</v>
      </c>
      <c r="C262" s="1">
        <v>3</v>
      </c>
      <c r="D262" s="1">
        <v>0</v>
      </c>
      <c r="E262" s="1">
        <v>9</v>
      </c>
      <c r="F262" s="1">
        <v>0</v>
      </c>
      <c r="G262" s="76">
        <v>6</v>
      </c>
      <c r="H262" s="1">
        <v>0</v>
      </c>
      <c r="I262" s="1">
        <v>2</v>
      </c>
      <c r="J262" s="40">
        <v>0.49166700000000002</v>
      </c>
      <c r="K262" s="40">
        <v>0.47851199999999999</v>
      </c>
      <c r="L262" s="40">
        <v>0.718333</v>
      </c>
      <c r="M262" s="40">
        <v>0.18967500000000001</v>
      </c>
      <c r="N262" s="1">
        <v>1434</v>
      </c>
      <c r="O262" s="1">
        <v>3077</v>
      </c>
      <c r="P262" s="1">
        <v>4511</v>
      </c>
    </row>
    <row r="263" spans="1:16" x14ac:dyDescent="0.25">
      <c r="A263" s="1">
        <v>261</v>
      </c>
      <c r="B263" s="2">
        <v>40804</v>
      </c>
      <c r="C263" s="1">
        <v>3</v>
      </c>
      <c r="D263" s="1">
        <v>0</v>
      </c>
      <c r="E263" s="1">
        <v>9</v>
      </c>
      <c r="F263" s="1">
        <v>0</v>
      </c>
      <c r="G263" s="76">
        <v>0</v>
      </c>
      <c r="H263" s="1">
        <v>0</v>
      </c>
      <c r="I263" s="1">
        <v>1</v>
      </c>
      <c r="J263" s="40">
        <v>0.50749999999999995</v>
      </c>
      <c r="K263" s="40">
        <v>0.490537</v>
      </c>
      <c r="L263" s="40">
        <v>0.69499999999999995</v>
      </c>
      <c r="M263" s="40">
        <v>0.178483</v>
      </c>
      <c r="N263" s="1">
        <v>1353</v>
      </c>
      <c r="O263" s="1">
        <v>2921</v>
      </c>
      <c r="P263" s="1">
        <v>4274</v>
      </c>
    </row>
    <row r="264" spans="1:16" x14ac:dyDescent="0.25">
      <c r="A264" s="1">
        <v>262</v>
      </c>
      <c r="B264" s="2">
        <v>40805</v>
      </c>
      <c r="C264" s="1">
        <v>3</v>
      </c>
      <c r="D264" s="1">
        <v>0</v>
      </c>
      <c r="E264" s="1">
        <v>9</v>
      </c>
      <c r="F264" s="1">
        <v>0</v>
      </c>
      <c r="G264" s="76">
        <v>1</v>
      </c>
      <c r="H264" s="1">
        <v>1</v>
      </c>
      <c r="I264" s="1">
        <v>2</v>
      </c>
      <c r="J264" s="40">
        <v>0.54916699999999996</v>
      </c>
      <c r="K264" s="40">
        <v>0.52967500000000001</v>
      </c>
      <c r="L264" s="40">
        <v>0.69</v>
      </c>
      <c r="M264" s="40">
        <v>0.15174199999999999</v>
      </c>
      <c r="N264" s="1">
        <v>691</v>
      </c>
      <c r="O264" s="1">
        <v>3848</v>
      </c>
      <c r="P264" s="1">
        <v>4539</v>
      </c>
    </row>
    <row r="265" spans="1:16" x14ac:dyDescent="0.25">
      <c r="A265" s="1">
        <v>263</v>
      </c>
      <c r="B265" s="2">
        <v>40806</v>
      </c>
      <c r="C265" s="1">
        <v>3</v>
      </c>
      <c r="D265" s="1">
        <v>0</v>
      </c>
      <c r="E265" s="1">
        <v>9</v>
      </c>
      <c r="F265" s="1">
        <v>0</v>
      </c>
      <c r="G265" s="76">
        <v>2</v>
      </c>
      <c r="H265" s="1">
        <v>1</v>
      </c>
      <c r="I265" s="1">
        <v>2</v>
      </c>
      <c r="J265" s="40">
        <v>0.56166700000000003</v>
      </c>
      <c r="K265" s="40">
        <v>0.53221700000000005</v>
      </c>
      <c r="L265" s="40">
        <v>0.88124999999999998</v>
      </c>
      <c r="M265" s="40">
        <v>0.13495399999999999</v>
      </c>
      <c r="N265" s="1">
        <v>438</v>
      </c>
      <c r="O265" s="1">
        <v>3203</v>
      </c>
      <c r="P265" s="1">
        <v>3641</v>
      </c>
    </row>
    <row r="266" spans="1:16" x14ac:dyDescent="0.25">
      <c r="A266" s="1">
        <v>264</v>
      </c>
      <c r="B266" s="2">
        <v>40807</v>
      </c>
      <c r="C266" s="1">
        <v>3</v>
      </c>
      <c r="D266" s="1">
        <v>0</v>
      </c>
      <c r="E266" s="1">
        <v>9</v>
      </c>
      <c r="F266" s="1">
        <v>0</v>
      </c>
      <c r="G266" s="76">
        <v>3</v>
      </c>
      <c r="H266" s="1">
        <v>1</v>
      </c>
      <c r="I266" s="1">
        <v>2</v>
      </c>
      <c r="J266" s="40">
        <v>0.59499999999999997</v>
      </c>
      <c r="K266" s="40">
        <v>0.55053300000000005</v>
      </c>
      <c r="L266" s="40">
        <v>0.9</v>
      </c>
      <c r="M266" s="40">
        <v>9.6404199999999995E-2</v>
      </c>
      <c r="N266" s="1">
        <v>539</v>
      </c>
      <c r="O266" s="1">
        <v>3813</v>
      </c>
      <c r="P266" s="1">
        <v>4352</v>
      </c>
    </row>
    <row r="267" spans="1:16" x14ac:dyDescent="0.25">
      <c r="A267" s="1">
        <v>265</v>
      </c>
      <c r="B267" s="2">
        <v>40808</v>
      </c>
      <c r="C267" s="1">
        <v>3</v>
      </c>
      <c r="D267" s="1">
        <v>0</v>
      </c>
      <c r="E267" s="1">
        <v>9</v>
      </c>
      <c r="F267" s="1">
        <v>0</v>
      </c>
      <c r="G267" s="76">
        <v>4</v>
      </c>
      <c r="H267" s="1">
        <v>1</v>
      </c>
      <c r="I267" s="1">
        <v>2</v>
      </c>
      <c r="J267" s="40">
        <v>0.62833300000000003</v>
      </c>
      <c r="K267" s="40">
        <v>0.55496299999999998</v>
      </c>
      <c r="L267" s="40">
        <v>0.90208299999999997</v>
      </c>
      <c r="M267" s="40">
        <v>0.12812499999999999</v>
      </c>
      <c r="N267" s="1">
        <v>555</v>
      </c>
      <c r="O267" s="1">
        <v>4240</v>
      </c>
      <c r="P267" s="1">
        <v>4795</v>
      </c>
    </row>
    <row r="268" spans="1:16" x14ac:dyDescent="0.25">
      <c r="A268" s="1">
        <v>266</v>
      </c>
      <c r="B268" s="2">
        <v>40809</v>
      </c>
      <c r="C268" s="1">
        <v>4</v>
      </c>
      <c r="D268" s="1">
        <v>0</v>
      </c>
      <c r="E268" s="1">
        <v>9</v>
      </c>
      <c r="F268" s="1">
        <v>0</v>
      </c>
      <c r="G268" s="76">
        <v>5</v>
      </c>
      <c r="H268" s="1">
        <v>1</v>
      </c>
      <c r="I268" s="1">
        <v>2</v>
      </c>
      <c r="J268" s="40">
        <v>0.60916700000000001</v>
      </c>
      <c r="K268" s="40">
        <v>0.52212499999999995</v>
      </c>
      <c r="L268" s="40">
        <v>0.97250000000000003</v>
      </c>
      <c r="M268" s="40">
        <v>7.8366699999999997E-2</v>
      </c>
      <c r="N268" s="1">
        <v>258</v>
      </c>
      <c r="O268" s="1">
        <v>2137</v>
      </c>
      <c r="P268" s="1">
        <v>2395</v>
      </c>
    </row>
    <row r="269" spans="1:16" x14ac:dyDescent="0.25">
      <c r="A269" s="1">
        <v>267</v>
      </c>
      <c r="B269" s="2">
        <v>40810</v>
      </c>
      <c r="C269" s="1">
        <v>4</v>
      </c>
      <c r="D269" s="1">
        <v>0</v>
      </c>
      <c r="E269" s="1">
        <v>9</v>
      </c>
      <c r="F269" s="1">
        <v>0</v>
      </c>
      <c r="G269" s="76">
        <v>6</v>
      </c>
      <c r="H269" s="1">
        <v>0</v>
      </c>
      <c r="I269" s="1">
        <v>2</v>
      </c>
      <c r="J269" s="40">
        <v>0.60666699999999996</v>
      </c>
      <c r="K269" s="40">
        <v>0.56441200000000002</v>
      </c>
      <c r="L269" s="40">
        <v>0.86250000000000004</v>
      </c>
      <c r="M269" s="40">
        <v>7.8383300000000003E-2</v>
      </c>
      <c r="N269" s="1">
        <v>1776</v>
      </c>
      <c r="O269" s="1">
        <v>3647</v>
      </c>
      <c r="P269" s="1">
        <v>5423</v>
      </c>
    </row>
    <row r="270" spans="1:16" x14ac:dyDescent="0.25">
      <c r="A270" s="1">
        <v>268</v>
      </c>
      <c r="B270" s="2">
        <v>40811</v>
      </c>
      <c r="C270" s="1">
        <v>4</v>
      </c>
      <c r="D270" s="1">
        <v>0</v>
      </c>
      <c r="E270" s="1">
        <v>9</v>
      </c>
      <c r="F270" s="1">
        <v>0</v>
      </c>
      <c r="G270" s="76">
        <v>0</v>
      </c>
      <c r="H270" s="1">
        <v>0</v>
      </c>
      <c r="I270" s="1">
        <v>2</v>
      </c>
      <c r="J270" s="40">
        <v>0.63416700000000004</v>
      </c>
      <c r="K270" s="40">
        <v>0.57263699999999995</v>
      </c>
      <c r="L270" s="40">
        <v>0.84499999999999997</v>
      </c>
      <c r="M270" s="40">
        <v>5.0379199999999999E-2</v>
      </c>
      <c r="N270" s="1">
        <v>1544</v>
      </c>
      <c r="O270" s="1">
        <v>3466</v>
      </c>
      <c r="P270" s="1">
        <v>5010</v>
      </c>
    </row>
    <row r="271" spans="1:16" x14ac:dyDescent="0.25">
      <c r="A271" s="1">
        <v>269</v>
      </c>
      <c r="B271" s="2">
        <v>40812</v>
      </c>
      <c r="C271" s="1">
        <v>4</v>
      </c>
      <c r="D271" s="1">
        <v>0</v>
      </c>
      <c r="E271" s="1">
        <v>9</v>
      </c>
      <c r="F271" s="1">
        <v>0</v>
      </c>
      <c r="G271" s="76">
        <v>1</v>
      </c>
      <c r="H271" s="1">
        <v>1</v>
      </c>
      <c r="I271" s="1">
        <v>2</v>
      </c>
      <c r="J271" s="40">
        <v>0.64916700000000005</v>
      </c>
      <c r="K271" s="40">
        <v>0.58904199999999995</v>
      </c>
      <c r="L271" s="40">
        <v>0.848333</v>
      </c>
      <c r="M271" s="40">
        <v>0.11070000000000001</v>
      </c>
      <c r="N271" s="1">
        <v>684</v>
      </c>
      <c r="O271" s="1">
        <v>3946</v>
      </c>
      <c r="P271" s="1">
        <v>4630</v>
      </c>
    </row>
    <row r="272" spans="1:16" x14ac:dyDescent="0.25">
      <c r="A272" s="1">
        <v>270</v>
      </c>
      <c r="B272" s="2">
        <v>40813</v>
      </c>
      <c r="C272" s="1">
        <v>4</v>
      </c>
      <c r="D272" s="1">
        <v>0</v>
      </c>
      <c r="E272" s="1">
        <v>9</v>
      </c>
      <c r="F272" s="1">
        <v>0</v>
      </c>
      <c r="G272" s="76">
        <v>2</v>
      </c>
      <c r="H272" s="1">
        <v>1</v>
      </c>
      <c r="I272" s="1">
        <v>2</v>
      </c>
      <c r="J272" s="40">
        <v>0.63666699999999998</v>
      </c>
      <c r="K272" s="40">
        <v>0.57452499999999995</v>
      </c>
      <c r="L272" s="40">
        <v>0.88541700000000001</v>
      </c>
      <c r="M272" s="40">
        <v>0.118171</v>
      </c>
      <c r="N272" s="1">
        <v>477</v>
      </c>
      <c r="O272" s="1">
        <v>3643</v>
      </c>
      <c r="P272" s="1">
        <v>4120</v>
      </c>
    </row>
    <row r="273" spans="1:16" x14ac:dyDescent="0.25">
      <c r="A273" s="1">
        <v>271</v>
      </c>
      <c r="B273" s="2">
        <v>40814</v>
      </c>
      <c r="C273" s="1">
        <v>4</v>
      </c>
      <c r="D273" s="1">
        <v>0</v>
      </c>
      <c r="E273" s="1">
        <v>9</v>
      </c>
      <c r="F273" s="1">
        <v>0</v>
      </c>
      <c r="G273" s="76">
        <v>3</v>
      </c>
      <c r="H273" s="1">
        <v>1</v>
      </c>
      <c r="I273" s="1">
        <v>2</v>
      </c>
      <c r="J273" s="40">
        <v>0.63500000000000001</v>
      </c>
      <c r="K273" s="40">
        <v>0.57515799999999995</v>
      </c>
      <c r="L273" s="40">
        <v>0.84875</v>
      </c>
      <c r="M273" s="40">
        <v>0.14862900000000001</v>
      </c>
      <c r="N273" s="1">
        <v>480</v>
      </c>
      <c r="O273" s="1">
        <v>3427</v>
      </c>
      <c r="P273" s="1">
        <v>3907</v>
      </c>
    </row>
    <row r="274" spans="1:16" x14ac:dyDescent="0.25">
      <c r="A274" s="1">
        <v>272</v>
      </c>
      <c r="B274" s="2">
        <v>40815</v>
      </c>
      <c r="C274" s="1">
        <v>4</v>
      </c>
      <c r="D274" s="1">
        <v>0</v>
      </c>
      <c r="E274" s="1">
        <v>9</v>
      </c>
      <c r="F274" s="1">
        <v>0</v>
      </c>
      <c r="G274" s="76">
        <v>4</v>
      </c>
      <c r="H274" s="1">
        <v>1</v>
      </c>
      <c r="I274" s="1">
        <v>1</v>
      </c>
      <c r="J274" s="40">
        <v>0.61666699999999997</v>
      </c>
      <c r="K274" s="40">
        <v>0.57451200000000002</v>
      </c>
      <c r="L274" s="40">
        <v>0.69916699999999998</v>
      </c>
      <c r="M274" s="40">
        <v>0.17288300000000001</v>
      </c>
      <c r="N274" s="1">
        <v>653</v>
      </c>
      <c r="O274" s="1">
        <v>4186</v>
      </c>
      <c r="P274" s="1">
        <v>4839</v>
      </c>
    </row>
    <row r="275" spans="1:16" x14ac:dyDescent="0.25">
      <c r="A275" s="1">
        <v>273</v>
      </c>
      <c r="B275" s="2">
        <v>40816</v>
      </c>
      <c r="C275" s="1">
        <v>4</v>
      </c>
      <c r="D275" s="1">
        <v>0</v>
      </c>
      <c r="E275" s="1">
        <v>9</v>
      </c>
      <c r="F275" s="1">
        <v>0</v>
      </c>
      <c r="G275" s="76">
        <v>5</v>
      </c>
      <c r="H275" s="1">
        <v>1</v>
      </c>
      <c r="I275" s="1">
        <v>1</v>
      </c>
      <c r="J275" s="40">
        <v>0.56416699999999997</v>
      </c>
      <c r="K275" s="40">
        <v>0.54482900000000001</v>
      </c>
      <c r="L275" s="40">
        <v>0.64749999999999996</v>
      </c>
      <c r="M275" s="40">
        <v>0.20647499999999999</v>
      </c>
      <c r="N275" s="1">
        <v>830</v>
      </c>
      <c r="O275" s="1">
        <v>4372</v>
      </c>
      <c r="P275" s="1">
        <v>5202</v>
      </c>
    </row>
    <row r="276" spans="1:16" x14ac:dyDescent="0.25">
      <c r="A276" s="1">
        <v>274</v>
      </c>
      <c r="B276" s="2">
        <v>40817</v>
      </c>
      <c r="C276" s="1">
        <v>4</v>
      </c>
      <c r="D276" s="1">
        <v>0</v>
      </c>
      <c r="E276" s="1">
        <v>10</v>
      </c>
      <c r="F276" s="1">
        <v>0</v>
      </c>
      <c r="G276" s="76">
        <v>6</v>
      </c>
      <c r="H276" s="1">
        <v>0</v>
      </c>
      <c r="I276" s="1">
        <v>2</v>
      </c>
      <c r="J276" s="40">
        <v>0.41</v>
      </c>
      <c r="K276" s="40">
        <v>0.41286299999999998</v>
      </c>
      <c r="L276" s="40">
        <v>0.75375000000000003</v>
      </c>
      <c r="M276" s="40">
        <v>0.292296</v>
      </c>
      <c r="N276" s="1">
        <v>480</v>
      </c>
      <c r="O276" s="1">
        <v>1949</v>
      </c>
      <c r="P276" s="1">
        <v>2429</v>
      </c>
    </row>
    <row r="277" spans="1:16" x14ac:dyDescent="0.25">
      <c r="A277" s="1">
        <v>275</v>
      </c>
      <c r="B277" s="2">
        <v>40818</v>
      </c>
      <c r="C277" s="1">
        <v>4</v>
      </c>
      <c r="D277" s="1">
        <v>0</v>
      </c>
      <c r="E277" s="1">
        <v>10</v>
      </c>
      <c r="F277" s="1">
        <v>0</v>
      </c>
      <c r="G277" s="76">
        <v>0</v>
      </c>
      <c r="H277" s="1">
        <v>0</v>
      </c>
      <c r="I277" s="1">
        <v>2</v>
      </c>
      <c r="J277" s="40">
        <v>0.35666700000000001</v>
      </c>
      <c r="K277" s="40">
        <v>0.34531699999999999</v>
      </c>
      <c r="L277" s="40">
        <v>0.79166700000000001</v>
      </c>
      <c r="M277" s="40">
        <v>0.22201299999999999</v>
      </c>
      <c r="N277" s="1">
        <v>616</v>
      </c>
      <c r="O277" s="1">
        <v>2302</v>
      </c>
      <c r="P277" s="1">
        <v>2918</v>
      </c>
    </row>
    <row r="278" spans="1:16" x14ac:dyDescent="0.25">
      <c r="A278" s="1">
        <v>276</v>
      </c>
      <c r="B278" s="2">
        <v>40819</v>
      </c>
      <c r="C278" s="1">
        <v>4</v>
      </c>
      <c r="D278" s="1">
        <v>0</v>
      </c>
      <c r="E278" s="1">
        <v>10</v>
      </c>
      <c r="F278" s="1">
        <v>0</v>
      </c>
      <c r="G278" s="76">
        <v>1</v>
      </c>
      <c r="H278" s="1">
        <v>1</v>
      </c>
      <c r="I278" s="1">
        <v>2</v>
      </c>
      <c r="J278" s="40">
        <v>0.38416699999999998</v>
      </c>
      <c r="K278" s="40">
        <v>0.39204600000000001</v>
      </c>
      <c r="L278" s="40">
        <v>0.76083299999999998</v>
      </c>
      <c r="M278" s="40">
        <v>8.3345799999999998E-2</v>
      </c>
      <c r="N278" s="1">
        <v>330</v>
      </c>
      <c r="O278" s="1">
        <v>3240</v>
      </c>
      <c r="P278" s="1">
        <v>3570</v>
      </c>
    </row>
    <row r="279" spans="1:16" x14ac:dyDescent="0.25">
      <c r="A279" s="1">
        <v>277</v>
      </c>
      <c r="B279" s="2">
        <v>40820</v>
      </c>
      <c r="C279" s="1">
        <v>4</v>
      </c>
      <c r="D279" s="1">
        <v>0</v>
      </c>
      <c r="E279" s="1">
        <v>10</v>
      </c>
      <c r="F279" s="1">
        <v>0</v>
      </c>
      <c r="G279" s="76">
        <v>2</v>
      </c>
      <c r="H279" s="1">
        <v>1</v>
      </c>
      <c r="I279" s="1">
        <v>1</v>
      </c>
      <c r="J279" s="40">
        <v>0.48416700000000001</v>
      </c>
      <c r="K279" s="40">
        <v>0.472858</v>
      </c>
      <c r="L279" s="40">
        <v>0.71</v>
      </c>
      <c r="M279" s="40">
        <v>0.20585400000000001</v>
      </c>
      <c r="N279" s="1">
        <v>486</v>
      </c>
      <c r="O279" s="1">
        <v>3970</v>
      </c>
      <c r="P279" s="1">
        <v>4456</v>
      </c>
    </row>
    <row r="280" spans="1:16" x14ac:dyDescent="0.25">
      <c r="A280" s="1">
        <v>278</v>
      </c>
      <c r="B280" s="2">
        <v>40821</v>
      </c>
      <c r="C280" s="1">
        <v>4</v>
      </c>
      <c r="D280" s="1">
        <v>0</v>
      </c>
      <c r="E280" s="1">
        <v>10</v>
      </c>
      <c r="F280" s="1">
        <v>0</v>
      </c>
      <c r="G280" s="76">
        <v>3</v>
      </c>
      <c r="H280" s="1">
        <v>1</v>
      </c>
      <c r="I280" s="1">
        <v>1</v>
      </c>
      <c r="J280" s="40">
        <v>0.53833299999999995</v>
      </c>
      <c r="K280" s="40">
        <v>0.527138</v>
      </c>
      <c r="L280" s="40">
        <v>0.64791699999999997</v>
      </c>
      <c r="M280" s="40">
        <v>0.17724999999999999</v>
      </c>
      <c r="N280" s="1">
        <v>559</v>
      </c>
      <c r="O280" s="1">
        <v>4267</v>
      </c>
      <c r="P280" s="1">
        <v>4826</v>
      </c>
    </row>
    <row r="281" spans="1:16" x14ac:dyDescent="0.25">
      <c r="A281" s="1">
        <v>279</v>
      </c>
      <c r="B281" s="2">
        <v>40822</v>
      </c>
      <c r="C281" s="1">
        <v>4</v>
      </c>
      <c r="D281" s="1">
        <v>0</v>
      </c>
      <c r="E281" s="1">
        <v>10</v>
      </c>
      <c r="F281" s="1">
        <v>0</v>
      </c>
      <c r="G281" s="76">
        <v>4</v>
      </c>
      <c r="H281" s="1">
        <v>1</v>
      </c>
      <c r="I281" s="1">
        <v>1</v>
      </c>
      <c r="J281" s="40">
        <v>0.49416700000000002</v>
      </c>
      <c r="K281" s="40">
        <v>0.48042499999999999</v>
      </c>
      <c r="L281" s="40">
        <v>0.62083299999999997</v>
      </c>
      <c r="M281" s="40">
        <v>0.13495399999999999</v>
      </c>
      <c r="N281" s="1">
        <v>639</v>
      </c>
      <c r="O281" s="1">
        <v>4126</v>
      </c>
      <c r="P281" s="1">
        <v>4765</v>
      </c>
    </row>
    <row r="282" spans="1:16" x14ac:dyDescent="0.25">
      <c r="A282" s="1">
        <v>280</v>
      </c>
      <c r="B282" s="2">
        <v>40823</v>
      </c>
      <c r="C282" s="1">
        <v>4</v>
      </c>
      <c r="D282" s="1">
        <v>0</v>
      </c>
      <c r="E282" s="1">
        <v>10</v>
      </c>
      <c r="F282" s="1">
        <v>0</v>
      </c>
      <c r="G282" s="76">
        <v>5</v>
      </c>
      <c r="H282" s="1">
        <v>1</v>
      </c>
      <c r="I282" s="1">
        <v>1</v>
      </c>
      <c r="J282" s="40">
        <v>0.51083299999999998</v>
      </c>
      <c r="K282" s="40">
        <v>0.50440399999999996</v>
      </c>
      <c r="L282" s="40">
        <v>0.68416699999999997</v>
      </c>
      <c r="M282" s="40">
        <v>2.23917E-2</v>
      </c>
      <c r="N282" s="1">
        <v>949</v>
      </c>
      <c r="O282" s="1">
        <v>4036</v>
      </c>
      <c r="P282" s="1">
        <v>4985</v>
      </c>
    </row>
    <row r="283" spans="1:16" x14ac:dyDescent="0.25">
      <c r="A283" s="1">
        <v>281</v>
      </c>
      <c r="B283" s="2">
        <v>40824</v>
      </c>
      <c r="C283" s="1">
        <v>4</v>
      </c>
      <c r="D283" s="1">
        <v>0</v>
      </c>
      <c r="E283" s="1">
        <v>10</v>
      </c>
      <c r="F283" s="1">
        <v>0</v>
      </c>
      <c r="G283" s="76">
        <v>6</v>
      </c>
      <c r="H283" s="1">
        <v>0</v>
      </c>
      <c r="I283" s="1">
        <v>1</v>
      </c>
      <c r="J283" s="40">
        <v>0.52166699999999999</v>
      </c>
      <c r="K283" s="40">
        <v>0.51324199999999998</v>
      </c>
      <c r="L283" s="40">
        <v>0.70125000000000004</v>
      </c>
      <c r="M283" s="40">
        <v>4.5404199999999999E-2</v>
      </c>
      <c r="N283" s="1">
        <v>2235</v>
      </c>
      <c r="O283" s="1">
        <v>3174</v>
      </c>
      <c r="P283" s="1">
        <v>5409</v>
      </c>
    </row>
    <row r="284" spans="1:16" x14ac:dyDescent="0.25">
      <c r="A284" s="1">
        <v>282</v>
      </c>
      <c r="B284" s="2">
        <v>40825</v>
      </c>
      <c r="C284" s="1">
        <v>4</v>
      </c>
      <c r="D284" s="1">
        <v>0</v>
      </c>
      <c r="E284" s="1">
        <v>10</v>
      </c>
      <c r="F284" s="1">
        <v>0</v>
      </c>
      <c r="G284" s="76">
        <v>0</v>
      </c>
      <c r="H284" s="1">
        <v>0</v>
      </c>
      <c r="I284" s="1">
        <v>1</v>
      </c>
      <c r="J284" s="40">
        <v>0.54083300000000001</v>
      </c>
      <c r="K284" s="40">
        <v>0.52398299999999998</v>
      </c>
      <c r="L284" s="40">
        <v>0.72750000000000004</v>
      </c>
      <c r="M284" s="40">
        <v>6.3450000000000006E-2</v>
      </c>
      <c r="N284" s="1">
        <v>2397</v>
      </c>
      <c r="O284" s="1">
        <v>3114</v>
      </c>
      <c r="P284" s="1">
        <v>5511</v>
      </c>
    </row>
    <row r="285" spans="1:16" x14ac:dyDescent="0.25">
      <c r="A285" s="1">
        <v>283</v>
      </c>
      <c r="B285" s="2">
        <v>40826</v>
      </c>
      <c r="C285" s="1">
        <v>4</v>
      </c>
      <c r="D285" s="1">
        <v>0</v>
      </c>
      <c r="E285" s="1">
        <v>10</v>
      </c>
      <c r="F285" s="1">
        <v>1</v>
      </c>
      <c r="G285" s="76">
        <v>1</v>
      </c>
      <c r="H285" s="1">
        <v>0</v>
      </c>
      <c r="I285" s="1">
        <v>1</v>
      </c>
      <c r="J285" s="40">
        <v>0.57083300000000003</v>
      </c>
      <c r="K285" s="40">
        <v>0.54292499999999999</v>
      </c>
      <c r="L285" s="40">
        <v>0.73375000000000001</v>
      </c>
      <c r="M285" s="40">
        <v>4.23042E-2</v>
      </c>
      <c r="N285" s="1">
        <v>1514</v>
      </c>
      <c r="O285" s="1">
        <v>3603</v>
      </c>
      <c r="P285" s="1">
        <v>5117</v>
      </c>
    </row>
    <row r="286" spans="1:16" x14ac:dyDescent="0.25">
      <c r="A286" s="1">
        <v>284</v>
      </c>
      <c r="B286" s="2">
        <v>40827</v>
      </c>
      <c r="C286" s="1">
        <v>4</v>
      </c>
      <c r="D286" s="1">
        <v>0</v>
      </c>
      <c r="E286" s="1">
        <v>10</v>
      </c>
      <c r="F286" s="1">
        <v>0</v>
      </c>
      <c r="G286" s="76">
        <v>2</v>
      </c>
      <c r="H286" s="1">
        <v>1</v>
      </c>
      <c r="I286" s="1">
        <v>2</v>
      </c>
      <c r="J286" s="40">
        <v>0.56666700000000003</v>
      </c>
      <c r="K286" s="40">
        <v>0.54609600000000003</v>
      </c>
      <c r="L286" s="40">
        <v>0.80874999999999997</v>
      </c>
      <c r="M286" s="40">
        <v>0.143042</v>
      </c>
      <c r="N286" s="1">
        <v>667</v>
      </c>
      <c r="O286" s="1">
        <v>3896</v>
      </c>
      <c r="P286" s="1">
        <v>4563</v>
      </c>
    </row>
    <row r="287" spans="1:16" x14ac:dyDescent="0.25">
      <c r="A287" s="1">
        <v>285</v>
      </c>
      <c r="B287" s="2">
        <v>40828</v>
      </c>
      <c r="C287" s="1">
        <v>4</v>
      </c>
      <c r="D287" s="1">
        <v>0</v>
      </c>
      <c r="E287" s="1">
        <v>10</v>
      </c>
      <c r="F287" s="1">
        <v>0</v>
      </c>
      <c r="G287" s="76">
        <v>3</v>
      </c>
      <c r="H287" s="1">
        <v>1</v>
      </c>
      <c r="I287" s="1">
        <v>3</v>
      </c>
      <c r="J287" s="40">
        <v>0.54333299999999995</v>
      </c>
      <c r="K287" s="40">
        <v>0.51771699999999998</v>
      </c>
      <c r="L287" s="40">
        <v>0.90625</v>
      </c>
      <c r="M287" s="40">
        <v>0.24815000000000001</v>
      </c>
      <c r="N287" s="1">
        <v>217</v>
      </c>
      <c r="O287" s="1">
        <v>2199</v>
      </c>
      <c r="P287" s="1">
        <v>2416</v>
      </c>
    </row>
    <row r="288" spans="1:16" x14ac:dyDescent="0.25">
      <c r="A288" s="1">
        <v>286</v>
      </c>
      <c r="B288" s="2">
        <v>40829</v>
      </c>
      <c r="C288" s="1">
        <v>4</v>
      </c>
      <c r="D288" s="1">
        <v>0</v>
      </c>
      <c r="E288" s="1">
        <v>10</v>
      </c>
      <c r="F288" s="1">
        <v>0</v>
      </c>
      <c r="G288" s="76">
        <v>4</v>
      </c>
      <c r="H288" s="1">
        <v>1</v>
      </c>
      <c r="I288" s="1">
        <v>2</v>
      </c>
      <c r="J288" s="40">
        <v>0.589167</v>
      </c>
      <c r="K288" s="40">
        <v>0.55180399999999996</v>
      </c>
      <c r="L288" s="40">
        <v>0.89666699999999999</v>
      </c>
      <c r="M288" s="40">
        <v>0.141787</v>
      </c>
      <c r="N288" s="1">
        <v>290</v>
      </c>
      <c r="O288" s="1">
        <v>2623</v>
      </c>
      <c r="P288" s="1">
        <v>2913</v>
      </c>
    </row>
    <row r="289" spans="1:16" x14ac:dyDescent="0.25">
      <c r="A289" s="1">
        <v>287</v>
      </c>
      <c r="B289" s="2">
        <v>40830</v>
      </c>
      <c r="C289" s="1">
        <v>4</v>
      </c>
      <c r="D289" s="1">
        <v>0</v>
      </c>
      <c r="E289" s="1">
        <v>10</v>
      </c>
      <c r="F289" s="1">
        <v>0</v>
      </c>
      <c r="G289" s="76">
        <v>5</v>
      </c>
      <c r="H289" s="1">
        <v>1</v>
      </c>
      <c r="I289" s="1">
        <v>2</v>
      </c>
      <c r="J289" s="40">
        <v>0.55083300000000002</v>
      </c>
      <c r="K289" s="40">
        <v>0.52967500000000001</v>
      </c>
      <c r="L289" s="40">
        <v>0.71625000000000005</v>
      </c>
      <c r="M289" s="40">
        <v>0.223883</v>
      </c>
      <c r="N289" s="1">
        <v>529</v>
      </c>
      <c r="O289" s="1">
        <v>3115</v>
      </c>
      <c r="P289" s="1">
        <v>3644</v>
      </c>
    </row>
    <row r="290" spans="1:16" x14ac:dyDescent="0.25">
      <c r="A290" s="1">
        <v>288</v>
      </c>
      <c r="B290" s="2">
        <v>40831</v>
      </c>
      <c r="C290" s="1">
        <v>4</v>
      </c>
      <c r="D290" s="1">
        <v>0</v>
      </c>
      <c r="E290" s="1">
        <v>10</v>
      </c>
      <c r="F290" s="1">
        <v>0</v>
      </c>
      <c r="G290" s="76">
        <v>6</v>
      </c>
      <c r="H290" s="1">
        <v>0</v>
      </c>
      <c r="I290" s="1">
        <v>1</v>
      </c>
      <c r="J290" s="40">
        <v>0.50666699999999998</v>
      </c>
      <c r="K290" s="40">
        <v>0.49872499999999997</v>
      </c>
      <c r="L290" s="40">
        <v>0.48333300000000001</v>
      </c>
      <c r="M290" s="40">
        <v>0.25808300000000001</v>
      </c>
      <c r="N290" s="1">
        <v>1899</v>
      </c>
      <c r="O290" s="1">
        <v>3318</v>
      </c>
      <c r="P290" s="1">
        <v>5217</v>
      </c>
    </row>
    <row r="291" spans="1:16" x14ac:dyDescent="0.25">
      <c r="A291" s="1">
        <v>289</v>
      </c>
      <c r="B291" s="2">
        <v>40832</v>
      </c>
      <c r="C291" s="1">
        <v>4</v>
      </c>
      <c r="D291" s="1">
        <v>0</v>
      </c>
      <c r="E291" s="1">
        <v>10</v>
      </c>
      <c r="F291" s="1">
        <v>0</v>
      </c>
      <c r="G291" s="76">
        <v>0</v>
      </c>
      <c r="H291" s="1">
        <v>0</v>
      </c>
      <c r="I291" s="1">
        <v>1</v>
      </c>
      <c r="J291" s="40">
        <v>0.51166699999999998</v>
      </c>
      <c r="K291" s="40">
        <v>0.50315399999999999</v>
      </c>
      <c r="L291" s="40">
        <v>0.48666700000000002</v>
      </c>
      <c r="M291" s="40">
        <v>0.281717</v>
      </c>
      <c r="N291" s="1">
        <v>1748</v>
      </c>
      <c r="O291" s="1">
        <v>3293</v>
      </c>
      <c r="P291" s="1">
        <v>5041</v>
      </c>
    </row>
    <row r="292" spans="1:16" x14ac:dyDescent="0.25">
      <c r="A292" s="1">
        <v>290</v>
      </c>
      <c r="B292" s="2">
        <v>40833</v>
      </c>
      <c r="C292" s="1">
        <v>4</v>
      </c>
      <c r="D292" s="1">
        <v>0</v>
      </c>
      <c r="E292" s="1">
        <v>10</v>
      </c>
      <c r="F292" s="1">
        <v>0</v>
      </c>
      <c r="G292" s="76">
        <v>1</v>
      </c>
      <c r="H292" s="1">
        <v>1</v>
      </c>
      <c r="I292" s="1">
        <v>1</v>
      </c>
      <c r="J292" s="40">
        <v>0.53416699999999995</v>
      </c>
      <c r="K292" s="40">
        <v>0.51072499999999998</v>
      </c>
      <c r="L292" s="40">
        <v>0.57958299999999996</v>
      </c>
      <c r="M292" s="40">
        <v>0.17537900000000001</v>
      </c>
      <c r="N292" s="1">
        <v>713</v>
      </c>
      <c r="O292" s="1">
        <v>3857</v>
      </c>
      <c r="P292" s="1">
        <v>4570</v>
      </c>
    </row>
    <row r="293" spans="1:16" x14ac:dyDescent="0.25">
      <c r="A293" s="1">
        <v>291</v>
      </c>
      <c r="B293" s="2">
        <v>40834</v>
      </c>
      <c r="C293" s="1">
        <v>4</v>
      </c>
      <c r="D293" s="1">
        <v>0</v>
      </c>
      <c r="E293" s="1">
        <v>10</v>
      </c>
      <c r="F293" s="1">
        <v>0</v>
      </c>
      <c r="G293" s="76">
        <v>2</v>
      </c>
      <c r="H293" s="1">
        <v>1</v>
      </c>
      <c r="I293" s="1">
        <v>2</v>
      </c>
      <c r="J293" s="40">
        <v>0.53249999999999997</v>
      </c>
      <c r="K293" s="40">
        <v>0.52272099999999999</v>
      </c>
      <c r="L293" s="40">
        <v>0.70166700000000004</v>
      </c>
      <c r="M293" s="40">
        <v>0.110087</v>
      </c>
      <c r="N293" s="1">
        <v>637</v>
      </c>
      <c r="O293" s="1">
        <v>4111</v>
      </c>
      <c r="P293" s="1">
        <v>4748</v>
      </c>
    </row>
    <row r="294" spans="1:16" x14ac:dyDescent="0.25">
      <c r="A294" s="1">
        <v>292</v>
      </c>
      <c r="B294" s="2">
        <v>40835</v>
      </c>
      <c r="C294" s="1">
        <v>4</v>
      </c>
      <c r="D294" s="1">
        <v>0</v>
      </c>
      <c r="E294" s="1">
        <v>10</v>
      </c>
      <c r="F294" s="1">
        <v>0</v>
      </c>
      <c r="G294" s="76">
        <v>3</v>
      </c>
      <c r="H294" s="1">
        <v>1</v>
      </c>
      <c r="I294" s="1">
        <v>3</v>
      </c>
      <c r="J294" s="40">
        <v>0.54173899999999997</v>
      </c>
      <c r="K294" s="40">
        <v>0.51384799999999997</v>
      </c>
      <c r="L294" s="40">
        <v>0.89521700000000004</v>
      </c>
      <c r="M294" s="40">
        <v>0.243339</v>
      </c>
      <c r="N294" s="1">
        <v>254</v>
      </c>
      <c r="O294" s="1">
        <v>2170</v>
      </c>
      <c r="P294" s="1">
        <v>2424</v>
      </c>
    </row>
    <row r="295" spans="1:16" x14ac:dyDescent="0.25">
      <c r="A295" s="1">
        <v>293</v>
      </c>
      <c r="B295" s="2">
        <v>40836</v>
      </c>
      <c r="C295" s="1">
        <v>4</v>
      </c>
      <c r="D295" s="1">
        <v>0</v>
      </c>
      <c r="E295" s="1">
        <v>10</v>
      </c>
      <c r="F295" s="1">
        <v>0</v>
      </c>
      <c r="G295" s="76">
        <v>4</v>
      </c>
      <c r="H295" s="1">
        <v>1</v>
      </c>
      <c r="I295" s="1">
        <v>1</v>
      </c>
      <c r="J295" s="40">
        <v>0.47583300000000001</v>
      </c>
      <c r="K295" s="40">
        <v>0.46652500000000002</v>
      </c>
      <c r="L295" s="40">
        <v>0.63624999999999998</v>
      </c>
      <c r="M295" s="40">
        <v>0.42227500000000001</v>
      </c>
      <c r="N295" s="1">
        <v>471</v>
      </c>
      <c r="O295" s="1">
        <v>3724</v>
      </c>
      <c r="P295" s="1">
        <v>4195</v>
      </c>
    </row>
    <row r="296" spans="1:16" x14ac:dyDescent="0.25">
      <c r="A296" s="1">
        <v>294</v>
      </c>
      <c r="B296" s="2">
        <v>40837</v>
      </c>
      <c r="C296" s="1">
        <v>4</v>
      </c>
      <c r="D296" s="1">
        <v>0</v>
      </c>
      <c r="E296" s="1">
        <v>10</v>
      </c>
      <c r="F296" s="1">
        <v>0</v>
      </c>
      <c r="G296" s="76">
        <v>5</v>
      </c>
      <c r="H296" s="1">
        <v>1</v>
      </c>
      <c r="I296" s="1">
        <v>1</v>
      </c>
      <c r="J296" s="40">
        <v>0.42749999999999999</v>
      </c>
      <c r="K296" s="40">
        <v>0.42359599999999997</v>
      </c>
      <c r="L296" s="40">
        <v>0.57416699999999998</v>
      </c>
      <c r="M296" s="40">
        <v>0.22139600000000001</v>
      </c>
      <c r="N296" s="1">
        <v>676</v>
      </c>
      <c r="O296" s="1">
        <v>3628</v>
      </c>
      <c r="P296" s="1">
        <v>4304</v>
      </c>
    </row>
    <row r="297" spans="1:16" x14ac:dyDescent="0.25">
      <c r="A297" s="1">
        <v>295</v>
      </c>
      <c r="B297" s="2">
        <v>40838</v>
      </c>
      <c r="C297" s="1">
        <v>4</v>
      </c>
      <c r="D297" s="1">
        <v>0</v>
      </c>
      <c r="E297" s="1">
        <v>10</v>
      </c>
      <c r="F297" s="1">
        <v>0</v>
      </c>
      <c r="G297" s="76">
        <v>6</v>
      </c>
      <c r="H297" s="1">
        <v>0</v>
      </c>
      <c r="I297" s="1">
        <v>1</v>
      </c>
      <c r="J297" s="40">
        <v>0.42249999999999999</v>
      </c>
      <c r="K297" s="40">
        <v>0.42549199999999998</v>
      </c>
      <c r="L297" s="40">
        <v>0.62916700000000003</v>
      </c>
      <c r="M297" s="40">
        <v>9.2666700000000005E-2</v>
      </c>
      <c r="N297" s="1">
        <v>1499</v>
      </c>
      <c r="O297" s="1">
        <v>2809</v>
      </c>
      <c r="P297" s="1">
        <v>4308</v>
      </c>
    </row>
    <row r="298" spans="1:16" x14ac:dyDescent="0.25">
      <c r="A298" s="1">
        <v>296</v>
      </c>
      <c r="B298" s="2">
        <v>40839</v>
      </c>
      <c r="C298" s="1">
        <v>4</v>
      </c>
      <c r="D298" s="1">
        <v>0</v>
      </c>
      <c r="E298" s="1">
        <v>10</v>
      </c>
      <c r="F298" s="1">
        <v>0</v>
      </c>
      <c r="G298" s="76">
        <v>0</v>
      </c>
      <c r="H298" s="1">
        <v>0</v>
      </c>
      <c r="I298" s="1">
        <v>1</v>
      </c>
      <c r="J298" s="40">
        <v>0.42166700000000001</v>
      </c>
      <c r="K298" s="40">
        <v>0.42233300000000001</v>
      </c>
      <c r="L298" s="40">
        <v>0.74124999999999996</v>
      </c>
      <c r="M298" s="40">
        <v>9.9512500000000004E-2</v>
      </c>
      <c r="N298" s="1">
        <v>1619</v>
      </c>
      <c r="O298" s="1">
        <v>2762</v>
      </c>
      <c r="P298" s="1">
        <v>4381</v>
      </c>
    </row>
    <row r="299" spans="1:16" x14ac:dyDescent="0.25">
      <c r="A299" s="1">
        <v>297</v>
      </c>
      <c r="B299" s="2">
        <v>40840</v>
      </c>
      <c r="C299" s="1">
        <v>4</v>
      </c>
      <c r="D299" s="1">
        <v>0</v>
      </c>
      <c r="E299" s="1">
        <v>10</v>
      </c>
      <c r="F299" s="1">
        <v>0</v>
      </c>
      <c r="G299" s="76">
        <v>1</v>
      </c>
      <c r="H299" s="1">
        <v>1</v>
      </c>
      <c r="I299" s="1">
        <v>1</v>
      </c>
      <c r="J299" s="40">
        <v>0.46333299999999999</v>
      </c>
      <c r="K299" s="40">
        <v>0.457067</v>
      </c>
      <c r="L299" s="40">
        <v>0.77208299999999996</v>
      </c>
      <c r="M299" s="40">
        <v>0.11879199999999999</v>
      </c>
      <c r="N299" s="1">
        <v>699</v>
      </c>
      <c r="O299" s="1">
        <v>3488</v>
      </c>
      <c r="P299" s="1">
        <v>4187</v>
      </c>
    </row>
    <row r="300" spans="1:16" x14ac:dyDescent="0.25">
      <c r="A300" s="1">
        <v>298</v>
      </c>
      <c r="B300" s="2">
        <v>40841</v>
      </c>
      <c r="C300" s="1">
        <v>4</v>
      </c>
      <c r="D300" s="1">
        <v>0</v>
      </c>
      <c r="E300" s="1">
        <v>10</v>
      </c>
      <c r="F300" s="1">
        <v>0</v>
      </c>
      <c r="G300" s="76">
        <v>2</v>
      </c>
      <c r="H300" s="1">
        <v>1</v>
      </c>
      <c r="I300" s="1">
        <v>1</v>
      </c>
      <c r="J300" s="40">
        <v>0.471667</v>
      </c>
      <c r="K300" s="40">
        <v>0.46337499999999998</v>
      </c>
      <c r="L300" s="40">
        <v>0.62291700000000005</v>
      </c>
      <c r="M300" s="40">
        <v>0.166658</v>
      </c>
      <c r="N300" s="1">
        <v>695</v>
      </c>
      <c r="O300" s="1">
        <v>3992</v>
      </c>
      <c r="P300" s="1">
        <v>4687</v>
      </c>
    </row>
    <row r="301" spans="1:16" x14ac:dyDescent="0.25">
      <c r="A301" s="1">
        <v>299</v>
      </c>
      <c r="B301" s="2">
        <v>40842</v>
      </c>
      <c r="C301" s="1">
        <v>4</v>
      </c>
      <c r="D301" s="1">
        <v>0</v>
      </c>
      <c r="E301" s="1">
        <v>10</v>
      </c>
      <c r="F301" s="1">
        <v>0</v>
      </c>
      <c r="G301" s="76">
        <v>3</v>
      </c>
      <c r="H301" s="1">
        <v>1</v>
      </c>
      <c r="I301" s="1">
        <v>2</v>
      </c>
      <c r="J301" s="40">
        <v>0.48416700000000001</v>
      </c>
      <c r="K301" s="40">
        <v>0.47284599999999999</v>
      </c>
      <c r="L301" s="40">
        <v>0.72041699999999997</v>
      </c>
      <c r="M301" s="40">
        <v>0.148642</v>
      </c>
      <c r="N301" s="1">
        <v>404</v>
      </c>
      <c r="O301" s="1">
        <v>3490</v>
      </c>
      <c r="P301" s="1">
        <v>3894</v>
      </c>
    </row>
    <row r="302" spans="1:16" x14ac:dyDescent="0.25">
      <c r="A302" s="1">
        <v>300</v>
      </c>
      <c r="B302" s="2">
        <v>40843</v>
      </c>
      <c r="C302" s="1">
        <v>4</v>
      </c>
      <c r="D302" s="1">
        <v>0</v>
      </c>
      <c r="E302" s="1">
        <v>10</v>
      </c>
      <c r="F302" s="1">
        <v>0</v>
      </c>
      <c r="G302" s="76">
        <v>4</v>
      </c>
      <c r="H302" s="1">
        <v>1</v>
      </c>
      <c r="I302" s="1">
        <v>2</v>
      </c>
      <c r="J302" s="40">
        <v>0.47</v>
      </c>
      <c r="K302" s="40">
        <v>0.45704600000000001</v>
      </c>
      <c r="L302" s="40">
        <v>0.812917</v>
      </c>
      <c r="M302" s="40">
        <v>0.19776299999999999</v>
      </c>
      <c r="N302" s="1">
        <v>240</v>
      </c>
      <c r="O302" s="1">
        <v>2419</v>
      </c>
      <c r="P302" s="1">
        <v>2659</v>
      </c>
    </row>
    <row r="303" spans="1:16" x14ac:dyDescent="0.25">
      <c r="A303" s="1">
        <v>301</v>
      </c>
      <c r="B303" s="2">
        <v>40844</v>
      </c>
      <c r="C303" s="1">
        <v>4</v>
      </c>
      <c r="D303" s="1">
        <v>0</v>
      </c>
      <c r="E303" s="1">
        <v>10</v>
      </c>
      <c r="F303" s="1">
        <v>0</v>
      </c>
      <c r="G303" s="76">
        <v>5</v>
      </c>
      <c r="H303" s="1">
        <v>1</v>
      </c>
      <c r="I303" s="1">
        <v>2</v>
      </c>
      <c r="J303" s="40">
        <v>0.33083299999999999</v>
      </c>
      <c r="K303" s="40">
        <v>0.31881199999999998</v>
      </c>
      <c r="L303" s="40">
        <v>0.58583300000000005</v>
      </c>
      <c r="M303" s="40">
        <v>0.22947899999999999</v>
      </c>
      <c r="N303" s="1">
        <v>456</v>
      </c>
      <c r="O303" s="1">
        <v>3291</v>
      </c>
      <c r="P303" s="1">
        <v>3747</v>
      </c>
    </row>
    <row r="304" spans="1:16" x14ac:dyDescent="0.25">
      <c r="A304" s="1">
        <v>302</v>
      </c>
      <c r="B304" s="2">
        <v>40845</v>
      </c>
      <c r="C304" s="1">
        <v>4</v>
      </c>
      <c r="D304" s="1">
        <v>0</v>
      </c>
      <c r="E304" s="1">
        <v>10</v>
      </c>
      <c r="F304" s="1">
        <v>0</v>
      </c>
      <c r="G304" s="76">
        <v>6</v>
      </c>
      <c r="H304" s="1">
        <v>0</v>
      </c>
      <c r="I304" s="1">
        <v>3</v>
      </c>
      <c r="J304" s="40">
        <v>0.25416699999999998</v>
      </c>
      <c r="K304" s="40">
        <v>0.227913</v>
      </c>
      <c r="L304" s="40">
        <v>0.88249999999999995</v>
      </c>
      <c r="M304" s="40">
        <v>0.35137099999999999</v>
      </c>
      <c r="N304" s="1">
        <v>57</v>
      </c>
      <c r="O304" s="1">
        <v>570</v>
      </c>
      <c r="P304" s="1">
        <v>627</v>
      </c>
    </row>
    <row r="305" spans="1:16" x14ac:dyDescent="0.25">
      <c r="A305" s="1">
        <v>303</v>
      </c>
      <c r="B305" s="2">
        <v>40846</v>
      </c>
      <c r="C305" s="1">
        <v>4</v>
      </c>
      <c r="D305" s="1">
        <v>0</v>
      </c>
      <c r="E305" s="1">
        <v>10</v>
      </c>
      <c r="F305" s="1">
        <v>0</v>
      </c>
      <c r="G305" s="76">
        <v>0</v>
      </c>
      <c r="H305" s="1">
        <v>0</v>
      </c>
      <c r="I305" s="1">
        <v>1</v>
      </c>
      <c r="J305" s="40">
        <v>0.31916699999999998</v>
      </c>
      <c r="K305" s="40">
        <v>0.32132899999999998</v>
      </c>
      <c r="L305" s="40">
        <v>0.62375000000000003</v>
      </c>
      <c r="M305" s="40">
        <v>0.176617</v>
      </c>
      <c r="N305" s="1">
        <v>885</v>
      </c>
      <c r="O305" s="1">
        <v>2446</v>
      </c>
      <c r="P305" s="1">
        <v>3331</v>
      </c>
    </row>
    <row r="306" spans="1:16" x14ac:dyDescent="0.25">
      <c r="A306" s="1">
        <v>304</v>
      </c>
      <c r="B306" s="2">
        <v>40847</v>
      </c>
      <c r="C306" s="1">
        <v>4</v>
      </c>
      <c r="D306" s="1">
        <v>0</v>
      </c>
      <c r="E306" s="1">
        <v>10</v>
      </c>
      <c r="F306" s="1">
        <v>0</v>
      </c>
      <c r="G306" s="76">
        <v>1</v>
      </c>
      <c r="H306" s="1">
        <v>1</v>
      </c>
      <c r="I306" s="1">
        <v>1</v>
      </c>
      <c r="J306" s="40">
        <v>0.34</v>
      </c>
      <c r="K306" s="40">
        <v>0.35606300000000002</v>
      </c>
      <c r="L306" s="40">
        <v>0.70333299999999999</v>
      </c>
      <c r="M306" s="40">
        <v>0.10635</v>
      </c>
      <c r="N306" s="1">
        <v>362</v>
      </c>
      <c r="O306" s="1">
        <v>3307</v>
      </c>
      <c r="P306" s="1">
        <v>3669</v>
      </c>
    </row>
    <row r="307" spans="1:16" x14ac:dyDescent="0.25">
      <c r="A307" s="1">
        <v>305</v>
      </c>
      <c r="B307" s="2">
        <v>40848</v>
      </c>
      <c r="C307" s="1">
        <v>4</v>
      </c>
      <c r="D307" s="1">
        <v>0</v>
      </c>
      <c r="E307" s="1">
        <v>11</v>
      </c>
      <c r="F307" s="1">
        <v>0</v>
      </c>
      <c r="G307" s="76">
        <v>2</v>
      </c>
      <c r="H307" s="1">
        <v>1</v>
      </c>
      <c r="I307" s="1">
        <v>1</v>
      </c>
      <c r="J307" s="40">
        <v>0.40083299999999999</v>
      </c>
      <c r="K307" s="40">
        <v>0.397088</v>
      </c>
      <c r="L307" s="40">
        <v>0.68374999999999997</v>
      </c>
      <c r="M307" s="40">
        <v>0.135571</v>
      </c>
      <c r="N307" s="1">
        <v>410</v>
      </c>
      <c r="O307" s="1">
        <v>3658</v>
      </c>
      <c r="P307" s="1">
        <v>4068</v>
      </c>
    </row>
    <row r="308" spans="1:16" x14ac:dyDescent="0.25">
      <c r="A308" s="1">
        <v>306</v>
      </c>
      <c r="B308" s="2">
        <v>40849</v>
      </c>
      <c r="C308" s="1">
        <v>4</v>
      </c>
      <c r="D308" s="1">
        <v>0</v>
      </c>
      <c r="E308" s="1">
        <v>11</v>
      </c>
      <c r="F308" s="1">
        <v>0</v>
      </c>
      <c r="G308" s="76">
        <v>3</v>
      </c>
      <c r="H308" s="1">
        <v>1</v>
      </c>
      <c r="I308" s="1">
        <v>1</v>
      </c>
      <c r="J308" s="40">
        <v>0.3775</v>
      </c>
      <c r="K308" s="40">
        <v>0.39013300000000001</v>
      </c>
      <c r="L308" s="40">
        <v>0.71875</v>
      </c>
      <c r="M308" s="40">
        <v>8.2091700000000004E-2</v>
      </c>
      <c r="N308" s="1">
        <v>370</v>
      </c>
      <c r="O308" s="1">
        <v>3816</v>
      </c>
      <c r="P308" s="1">
        <v>4186</v>
      </c>
    </row>
    <row r="309" spans="1:16" x14ac:dyDescent="0.25">
      <c r="A309" s="1">
        <v>307</v>
      </c>
      <c r="B309" s="2">
        <v>40850</v>
      </c>
      <c r="C309" s="1">
        <v>4</v>
      </c>
      <c r="D309" s="1">
        <v>0</v>
      </c>
      <c r="E309" s="1">
        <v>11</v>
      </c>
      <c r="F309" s="1">
        <v>0</v>
      </c>
      <c r="G309" s="76">
        <v>4</v>
      </c>
      <c r="H309" s="1">
        <v>1</v>
      </c>
      <c r="I309" s="1">
        <v>1</v>
      </c>
      <c r="J309" s="40">
        <v>0.408333</v>
      </c>
      <c r="K309" s="40">
        <v>0.40592099999999998</v>
      </c>
      <c r="L309" s="40">
        <v>0.70208300000000001</v>
      </c>
      <c r="M309" s="40">
        <v>0.13681699999999999</v>
      </c>
      <c r="N309" s="1">
        <v>318</v>
      </c>
      <c r="O309" s="1">
        <v>3656</v>
      </c>
      <c r="P309" s="1">
        <v>3974</v>
      </c>
    </row>
    <row r="310" spans="1:16" x14ac:dyDescent="0.25">
      <c r="A310" s="1">
        <v>308</v>
      </c>
      <c r="B310" s="2">
        <v>40851</v>
      </c>
      <c r="C310" s="1">
        <v>4</v>
      </c>
      <c r="D310" s="1">
        <v>0</v>
      </c>
      <c r="E310" s="1">
        <v>11</v>
      </c>
      <c r="F310" s="1">
        <v>0</v>
      </c>
      <c r="G310" s="76">
        <v>5</v>
      </c>
      <c r="H310" s="1">
        <v>1</v>
      </c>
      <c r="I310" s="1">
        <v>2</v>
      </c>
      <c r="J310" s="40">
        <v>0.403333</v>
      </c>
      <c r="K310" s="40">
        <v>0.40339199999999997</v>
      </c>
      <c r="L310" s="40">
        <v>0.62250000000000005</v>
      </c>
      <c r="M310" s="40">
        <v>0.27177899999999999</v>
      </c>
      <c r="N310" s="1">
        <v>470</v>
      </c>
      <c r="O310" s="1">
        <v>3576</v>
      </c>
      <c r="P310" s="1">
        <v>4046</v>
      </c>
    </row>
    <row r="311" spans="1:16" x14ac:dyDescent="0.25">
      <c r="A311" s="1">
        <v>309</v>
      </c>
      <c r="B311" s="2">
        <v>40852</v>
      </c>
      <c r="C311" s="1">
        <v>4</v>
      </c>
      <c r="D311" s="1">
        <v>0</v>
      </c>
      <c r="E311" s="1">
        <v>11</v>
      </c>
      <c r="F311" s="1">
        <v>0</v>
      </c>
      <c r="G311" s="76">
        <v>6</v>
      </c>
      <c r="H311" s="1">
        <v>0</v>
      </c>
      <c r="I311" s="1">
        <v>1</v>
      </c>
      <c r="J311" s="40">
        <v>0.32666699999999999</v>
      </c>
      <c r="K311" s="40">
        <v>0.32385399999999998</v>
      </c>
      <c r="L311" s="40">
        <v>0.51916700000000005</v>
      </c>
      <c r="M311" s="40">
        <v>0.18906200000000001</v>
      </c>
      <c r="N311" s="1">
        <v>1156</v>
      </c>
      <c r="O311" s="1">
        <v>2770</v>
      </c>
      <c r="P311" s="1">
        <v>3926</v>
      </c>
    </row>
    <row r="312" spans="1:16" x14ac:dyDescent="0.25">
      <c r="A312" s="1">
        <v>310</v>
      </c>
      <c r="B312" s="2">
        <v>40853</v>
      </c>
      <c r="C312" s="1">
        <v>4</v>
      </c>
      <c r="D312" s="1">
        <v>0</v>
      </c>
      <c r="E312" s="1">
        <v>11</v>
      </c>
      <c r="F312" s="1">
        <v>0</v>
      </c>
      <c r="G312" s="76">
        <v>0</v>
      </c>
      <c r="H312" s="1">
        <v>0</v>
      </c>
      <c r="I312" s="1">
        <v>1</v>
      </c>
      <c r="J312" s="40">
        <v>0.348333</v>
      </c>
      <c r="K312" s="40">
        <v>0.36235800000000001</v>
      </c>
      <c r="L312" s="40">
        <v>0.73458299999999999</v>
      </c>
      <c r="M312" s="40">
        <v>9.2054200000000003E-2</v>
      </c>
      <c r="N312" s="1">
        <v>952</v>
      </c>
      <c r="O312" s="1">
        <v>2697</v>
      </c>
      <c r="P312" s="1">
        <v>3649</v>
      </c>
    </row>
    <row r="313" spans="1:16" x14ac:dyDescent="0.25">
      <c r="A313" s="1">
        <v>311</v>
      </c>
      <c r="B313" s="2">
        <v>40854</v>
      </c>
      <c r="C313" s="1">
        <v>4</v>
      </c>
      <c r="D313" s="1">
        <v>0</v>
      </c>
      <c r="E313" s="1">
        <v>11</v>
      </c>
      <c r="F313" s="1">
        <v>0</v>
      </c>
      <c r="G313" s="76">
        <v>1</v>
      </c>
      <c r="H313" s="1">
        <v>1</v>
      </c>
      <c r="I313" s="1">
        <v>1</v>
      </c>
      <c r="J313" s="40">
        <v>0.39500000000000002</v>
      </c>
      <c r="K313" s="40">
        <v>0.40087099999999998</v>
      </c>
      <c r="L313" s="40">
        <v>0.75875000000000004</v>
      </c>
      <c r="M313" s="40">
        <v>5.7224999999999998E-2</v>
      </c>
      <c r="N313" s="1">
        <v>373</v>
      </c>
      <c r="O313" s="1">
        <v>3662</v>
      </c>
      <c r="P313" s="1">
        <v>4035</v>
      </c>
    </row>
    <row r="314" spans="1:16" x14ac:dyDescent="0.25">
      <c r="A314" s="1">
        <v>312</v>
      </c>
      <c r="B314" s="2">
        <v>40855</v>
      </c>
      <c r="C314" s="1">
        <v>4</v>
      </c>
      <c r="D314" s="1">
        <v>0</v>
      </c>
      <c r="E314" s="1">
        <v>11</v>
      </c>
      <c r="F314" s="1">
        <v>0</v>
      </c>
      <c r="G314" s="76">
        <v>2</v>
      </c>
      <c r="H314" s="1">
        <v>1</v>
      </c>
      <c r="I314" s="1">
        <v>1</v>
      </c>
      <c r="J314" s="40">
        <v>0.408333</v>
      </c>
      <c r="K314" s="40">
        <v>0.412246</v>
      </c>
      <c r="L314" s="40">
        <v>0.72166699999999995</v>
      </c>
      <c r="M314" s="40">
        <v>6.9037500000000002E-2</v>
      </c>
      <c r="N314" s="1">
        <v>376</v>
      </c>
      <c r="O314" s="1">
        <v>3829</v>
      </c>
      <c r="P314" s="1">
        <v>4205</v>
      </c>
    </row>
    <row r="315" spans="1:16" x14ac:dyDescent="0.25">
      <c r="A315" s="1">
        <v>313</v>
      </c>
      <c r="B315" s="2">
        <v>40856</v>
      </c>
      <c r="C315" s="1">
        <v>4</v>
      </c>
      <c r="D315" s="1">
        <v>0</v>
      </c>
      <c r="E315" s="1">
        <v>11</v>
      </c>
      <c r="F315" s="1">
        <v>0</v>
      </c>
      <c r="G315" s="76">
        <v>3</v>
      </c>
      <c r="H315" s="1">
        <v>1</v>
      </c>
      <c r="I315" s="1">
        <v>1</v>
      </c>
      <c r="J315" s="40">
        <v>0.4</v>
      </c>
      <c r="K315" s="40">
        <v>0.40907900000000003</v>
      </c>
      <c r="L315" s="40">
        <v>0.75833300000000003</v>
      </c>
      <c r="M315" s="40">
        <v>6.2195800000000002E-2</v>
      </c>
      <c r="N315" s="1">
        <v>305</v>
      </c>
      <c r="O315" s="1">
        <v>3804</v>
      </c>
      <c r="P315" s="1">
        <v>4109</v>
      </c>
    </row>
    <row r="316" spans="1:16" x14ac:dyDescent="0.25">
      <c r="A316" s="1">
        <v>314</v>
      </c>
      <c r="B316" s="2">
        <v>40857</v>
      </c>
      <c r="C316" s="1">
        <v>4</v>
      </c>
      <c r="D316" s="1">
        <v>0</v>
      </c>
      <c r="E316" s="1">
        <v>11</v>
      </c>
      <c r="F316" s="1">
        <v>0</v>
      </c>
      <c r="G316" s="76">
        <v>4</v>
      </c>
      <c r="H316" s="1">
        <v>1</v>
      </c>
      <c r="I316" s="1">
        <v>2</v>
      </c>
      <c r="J316" s="40">
        <v>0.38</v>
      </c>
      <c r="K316" s="40">
        <v>0.37372100000000003</v>
      </c>
      <c r="L316" s="40">
        <v>0.81333299999999997</v>
      </c>
      <c r="M316" s="40">
        <v>0.18906700000000001</v>
      </c>
      <c r="N316" s="1">
        <v>190</v>
      </c>
      <c r="O316" s="1">
        <v>2743</v>
      </c>
      <c r="P316" s="1">
        <v>2933</v>
      </c>
    </row>
    <row r="317" spans="1:16" x14ac:dyDescent="0.25">
      <c r="A317" s="1">
        <v>315</v>
      </c>
      <c r="B317" s="2">
        <v>40858</v>
      </c>
      <c r="C317" s="1">
        <v>4</v>
      </c>
      <c r="D317" s="1">
        <v>0</v>
      </c>
      <c r="E317" s="1">
        <v>11</v>
      </c>
      <c r="F317" s="1">
        <v>1</v>
      </c>
      <c r="G317" s="76">
        <v>5</v>
      </c>
      <c r="H317" s="1">
        <v>0</v>
      </c>
      <c r="I317" s="1">
        <v>1</v>
      </c>
      <c r="J317" s="40">
        <v>0.32416699999999998</v>
      </c>
      <c r="K317" s="40">
        <v>0.30681700000000001</v>
      </c>
      <c r="L317" s="40">
        <v>0.44624999999999998</v>
      </c>
      <c r="M317" s="40">
        <v>0.31467499999999998</v>
      </c>
      <c r="N317" s="1">
        <v>440</v>
      </c>
      <c r="O317" s="1">
        <v>2928</v>
      </c>
      <c r="P317" s="1">
        <v>3368</v>
      </c>
    </row>
    <row r="318" spans="1:16" x14ac:dyDescent="0.25">
      <c r="A318" s="1">
        <v>316</v>
      </c>
      <c r="B318" s="2">
        <v>40859</v>
      </c>
      <c r="C318" s="1">
        <v>4</v>
      </c>
      <c r="D318" s="1">
        <v>0</v>
      </c>
      <c r="E318" s="1">
        <v>11</v>
      </c>
      <c r="F318" s="1">
        <v>0</v>
      </c>
      <c r="G318" s="76">
        <v>6</v>
      </c>
      <c r="H318" s="1">
        <v>0</v>
      </c>
      <c r="I318" s="1">
        <v>1</v>
      </c>
      <c r="J318" s="40">
        <v>0.35666700000000001</v>
      </c>
      <c r="K318" s="40">
        <v>0.35794199999999998</v>
      </c>
      <c r="L318" s="40">
        <v>0.55291699999999999</v>
      </c>
      <c r="M318" s="40">
        <v>0.212062</v>
      </c>
      <c r="N318" s="1">
        <v>1275</v>
      </c>
      <c r="O318" s="1">
        <v>2792</v>
      </c>
      <c r="P318" s="1">
        <v>4067</v>
      </c>
    </row>
    <row r="319" spans="1:16" x14ac:dyDescent="0.25">
      <c r="A319" s="1">
        <v>317</v>
      </c>
      <c r="B319" s="2">
        <v>40860</v>
      </c>
      <c r="C319" s="1">
        <v>4</v>
      </c>
      <c r="D319" s="1">
        <v>0</v>
      </c>
      <c r="E319" s="1">
        <v>11</v>
      </c>
      <c r="F319" s="1">
        <v>0</v>
      </c>
      <c r="G319" s="76">
        <v>0</v>
      </c>
      <c r="H319" s="1">
        <v>0</v>
      </c>
      <c r="I319" s="1">
        <v>1</v>
      </c>
      <c r="J319" s="40">
        <v>0.44083299999999997</v>
      </c>
      <c r="K319" s="40">
        <v>0.43054999999999999</v>
      </c>
      <c r="L319" s="40">
        <v>0.45833299999999999</v>
      </c>
      <c r="M319" s="40">
        <v>0.281721</v>
      </c>
      <c r="N319" s="1">
        <v>1004</v>
      </c>
      <c r="O319" s="1">
        <v>2713</v>
      </c>
      <c r="P319" s="1">
        <v>3717</v>
      </c>
    </row>
    <row r="320" spans="1:16" x14ac:dyDescent="0.25">
      <c r="A320" s="1">
        <v>318</v>
      </c>
      <c r="B320" s="2">
        <v>40861</v>
      </c>
      <c r="C320" s="1">
        <v>4</v>
      </c>
      <c r="D320" s="1">
        <v>0</v>
      </c>
      <c r="E320" s="1">
        <v>11</v>
      </c>
      <c r="F320" s="1">
        <v>0</v>
      </c>
      <c r="G320" s="76">
        <v>1</v>
      </c>
      <c r="H320" s="1">
        <v>1</v>
      </c>
      <c r="I320" s="1">
        <v>1</v>
      </c>
      <c r="J320" s="40">
        <v>0.53</v>
      </c>
      <c r="K320" s="40">
        <v>0.52461199999999997</v>
      </c>
      <c r="L320" s="40">
        <v>0.58708300000000002</v>
      </c>
      <c r="M320" s="40">
        <v>0.30659599999999998</v>
      </c>
      <c r="N320" s="1">
        <v>595</v>
      </c>
      <c r="O320" s="1">
        <v>3891</v>
      </c>
      <c r="P320" s="1">
        <v>4486</v>
      </c>
    </row>
    <row r="321" spans="1:16" x14ac:dyDescent="0.25">
      <c r="A321" s="1">
        <v>319</v>
      </c>
      <c r="B321" s="2">
        <v>40862</v>
      </c>
      <c r="C321" s="1">
        <v>4</v>
      </c>
      <c r="D321" s="1">
        <v>0</v>
      </c>
      <c r="E321" s="1">
        <v>11</v>
      </c>
      <c r="F321" s="1">
        <v>0</v>
      </c>
      <c r="G321" s="76">
        <v>2</v>
      </c>
      <c r="H321" s="1">
        <v>1</v>
      </c>
      <c r="I321" s="1">
        <v>2</v>
      </c>
      <c r="J321" s="40">
        <v>0.53</v>
      </c>
      <c r="K321" s="40">
        <v>0.507579</v>
      </c>
      <c r="L321" s="40">
        <v>0.68874999999999997</v>
      </c>
      <c r="M321" s="40">
        <v>0.199633</v>
      </c>
      <c r="N321" s="1">
        <v>449</v>
      </c>
      <c r="O321" s="1">
        <v>3746</v>
      </c>
      <c r="P321" s="1">
        <v>4195</v>
      </c>
    </row>
    <row r="322" spans="1:16" x14ac:dyDescent="0.25">
      <c r="A322" s="1">
        <v>320</v>
      </c>
      <c r="B322" s="2">
        <v>40863</v>
      </c>
      <c r="C322" s="1">
        <v>4</v>
      </c>
      <c r="D322" s="1">
        <v>0</v>
      </c>
      <c r="E322" s="1">
        <v>11</v>
      </c>
      <c r="F322" s="1">
        <v>0</v>
      </c>
      <c r="G322" s="76">
        <v>3</v>
      </c>
      <c r="H322" s="1">
        <v>1</v>
      </c>
      <c r="I322" s="1">
        <v>3</v>
      </c>
      <c r="J322" s="40">
        <v>0.45666699999999999</v>
      </c>
      <c r="K322" s="40">
        <v>0.451988</v>
      </c>
      <c r="L322" s="40">
        <v>0.93</v>
      </c>
      <c r="M322" s="40">
        <v>0.13682900000000001</v>
      </c>
      <c r="N322" s="1">
        <v>145</v>
      </c>
      <c r="O322" s="1">
        <v>1672</v>
      </c>
      <c r="P322" s="1">
        <v>1817</v>
      </c>
    </row>
    <row r="323" spans="1:16" x14ac:dyDescent="0.25">
      <c r="A323" s="1">
        <v>321</v>
      </c>
      <c r="B323" s="2">
        <v>40864</v>
      </c>
      <c r="C323" s="1">
        <v>4</v>
      </c>
      <c r="D323" s="1">
        <v>0</v>
      </c>
      <c r="E323" s="1">
        <v>11</v>
      </c>
      <c r="F323" s="1">
        <v>0</v>
      </c>
      <c r="G323" s="76">
        <v>4</v>
      </c>
      <c r="H323" s="1">
        <v>1</v>
      </c>
      <c r="I323" s="1">
        <v>2</v>
      </c>
      <c r="J323" s="40">
        <v>0.341667</v>
      </c>
      <c r="K323" s="40">
        <v>0.32322099999999998</v>
      </c>
      <c r="L323" s="40">
        <v>0.57583300000000004</v>
      </c>
      <c r="M323" s="40">
        <v>0.30536200000000002</v>
      </c>
      <c r="N323" s="1">
        <v>139</v>
      </c>
      <c r="O323" s="1">
        <v>2914</v>
      </c>
      <c r="P323" s="1">
        <v>3053</v>
      </c>
    </row>
    <row r="324" spans="1:16" x14ac:dyDescent="0.25">
      <c r="A324" s="1">
        <v>322</v>
      </c>
      <c r="B324" s="2">
        <v>40865</v>
      </c>
      <c r="C324" s="1">
        <v>4</v>
      </c>
      <c r="D324" s="1">
        <v>0</v>
      </c>
      <c r="E324" s="1">
        <v>11</v>
      </c>
      <c r="F324" s="1">
        <v>0</v>
      </c>
      <c r="G324" s="76">
        <v>5</v>
      </c>
      <c r="H324" s="1">
        <v>1</v>
      </c>
      <c r="I324" s="1">
        <v>1</v>
      </c>
      <c r="J324" s="40">
        <v>0.27416699999999999</v>
      </c>
      <c r="K324" s="40">
        <v>0.27272099999999999</v>
      </c>
      <c r="L324" s="40">
        <v>0.41</v>
      </c>
      <c r="M324" s="40">
        <v>0.16853299999999999</v>
      </c>
      <c r="N324" s="1">
        <v>245</v>
      </c>
      <c r="O324" s="1">
        <v>3147</v>
      </c>
      <c r="P324" s="1">
        <v>3392</v>
      </c>
    </row>
    <row r="325" spans="1:16" x14ac:dyDescent="0.25">
      <c r="A325" s="1">
        <v>323</v>
      </c>
      <c r="B325" s="2">
        <v>40866</v>
      </c>
      <c r="C325" s="1">
        <v>4</v>
      </c>
      <c r="D325" s="1">
        <v>0</v>
      </c>
      <c r="E325" s="1">
        <v>11</v>
      </c>
      <c r="F325" s="1">
        <v>0</v>
      </c>
      <c r="G325" s="76">
        <v>6</v>
      </c>
      <c r="H325" s="1">
        <v>0</v>
      </c>
      <c r="I325" s="1">
        <v>1</v>
      </c>
      <c r="J325" s="40">
        <v>0.32916699999999999</v>
      </c>
      <c r="K325" s="40">
        <v>0.32448300000000002</v>
      </c>
      <c r="L325" s="40">
        <v>0.50208299999999995</v>
      </c>
      <c r="M325" s="40">
        <v>0.224496</v>
      </c>
      <c r="N325" s="1">
        <v>943</v>
      </c>
      <c r="O325" s="1">
        <v>2720</v>
      </c>
      <c r="P325" s="1">
        <v>3663</v>
      </c>
    </row>
    <row r="326" spans="1:16" x14ac:dyDescent="0.25">
      <c r="A326" s="1">
        <v>324</v>
      </c>
      <c r="B326" s="2">
        <v>40867</v>
      </c>
      <c r="C326" s="1">
        <v>4</v>
      </c>
      <c r="D326" s="1">
        <v>0</v>
      </c>
      <c r="E326" s="1">
        <v>11</v>
      </c>
      <c r="F326" s="1">
        <v>0</v>
      </c>
      <c r="G326" s="76">
        <v>0</v>
      </c>
      <c r="H326" s="1">
        <v>0</v>
      </c>
      <c r="I326" s="1">
        <v>2</v>
      </c>
      <c r="J326" s="40">
        <v>0.46333299999999999</v>
      </c>
      <c r="K326" s="40">
        <v>0.45705800000000002</v>
      </c>
      <c r="L326" s="40">
        <v>0.68458300000000005</v>
      </c>
      <c r="M326" s="40">
        <v>0.18595</v>
      </c>
      <c r="N326" s="1">
        <v>787</v>
      </c>
      <c r="O326" s="1">
        <v>2733</v>
      </c>
      <c r="P326" s="1">
        <v>3520</v>
      </c>
    </row>
    <row r="327" spans="1:16" x14ac:dyDescent="0.25">
      <c r="A327" s="1">
        <v>325</v>
      </c>
      <c r="B327" s="2">
        <v>40868</v>
      </c>
      <c r="C327" s="1">
        <v>4</v>
      </c>
      <c r="D327" s="1">
        <v>0</v>
      </c>
      <c r="E327" s="1">
        <v>11</v>
      </c>
      <c r="F327" s="1">
        <v>0</v>
      </c>
      <c r="G327" s="76">
        <v>1</v>
      </c>
      <c r="H327" s="1">
        <v>1</v>
      </c>
      <c r="I327" s="1">
        <v>3</v>
      </c>
      <c r="J327" s="40">
        <v>0.44750000000000001</v>
      </c>
      <c r="K327" s="40">
        <v>0.44506200000000001</v>
      </c>
      <c r="L327" s="40">
        <v>0.91</v>
      </c>
      <c r="M327" s="40">
        <v>0.13805400000000001</v>
      </c>
      <c r="N327" s="1">
        <v>220</v>
      </c>
      <c r="O327" s="1">
        <v>2545</v>
      </c>
      <c r="P327" s="1">
        <v>2765</v>
      </c>
    </row>
    <row r="328" spans="1:16" x14ac:dyDescent="0.25">
      <c r="A328" s="1">
        <v>326</v>
      </c>
      <c r="B328" s="2">
        <v>40869</v>
      </c>
      <c r="C328" s="1">
        <v>4</v>
      </c>
      <c r="D328" s="1">
        <v>0</v>
      </c>
      <c r="E328" s="1">
        <v>11</v>
      </c>
      <c r="F328" s="1">
        <v>0</v>
      </c>
      <c r="G328" s="76">
        <v>2</v>
      </c>
      <c r="H328" s="1">
        <v>1</v>
      </c>
      <c r="I328" s="1">
        <v>3</v>
      </c>
      <c r="J328" s="40">
        <v>0.41666700000000001</v>
      </c>
      <c r="K328" s="40">
        <v>0.42169600000000002</v>
      </c>
      <c r="L328" s="40">
        <v>0.96250000000000002</v>
      </c>
      <c r="M328" s="40">
        <v>0.11879199999999999</v>
      </c>
      <c r="N328" s="1">
        <v>69</v>
      </c>
      <c r="O328" s="1">
        <v>1538</v>
      </c>
      <c r="P328" s="1">
        <v>1607</v>
      </c>
    </row>
    <row r="329" spans="1:16" x14ac:dyDescent="0.25">
      <c r="A329" s="1">
        <v>327</v>
      </c>
      <c r="B329" s="2">
        <v>40870</v>
      </c>
      <c r="C329" s="1">
        <v>4</v>
      </c>
      <c r="D329" s="1">
        <v>0</v>
      </c>
      <c r="E329" s="1">
        <v>11</v>
      </c>
      <c r="F329" s="1">
        <v>0</v>
      </c>
      <c r="G329" s="76">
        <v>3</v>
      </c>
      <c r="H329" s="1">
        <v>1</v>
      </c>
      <c r="I329" s="1">
        <v>2</v>
      </c>
      <c r="J329" s="40">
        <v>0.44083299999999997</v>
      </c>
      <c r="K329" s="40">
        <v>0.430537</v>
      </c>
      <c r="L329" s="40">
        <v>0.75791699999999995</v>
      </c>
      <c r="M329" s="40">
        <v>0.33582499999999998</v>
      </c>
      <c r="N329" s="1">
        <v>112</v>
      </c>
      <c r="O329" s="1">
        <v>2454</v>
      </c>
      <c r="P329" s="1">
        <v>2566</v>
      </c>
    </row>
    <row r="330" spans="1:16" x14ac:dyDescent="0.25">
      <c r="A330" s="1">
        <v>328</v>
      </c>
      <c r="B330" s="2">
        <v>40871</v>
      </c>
      <c r="C330" s="1">
        <v>4</v>
      </c>
      <c r="D330" s="1">
        <v>0</v>
      </c>
      <c r="E330" s="1">
        <v>11</v>
      </c>
      <c r="F330" s="1">
        <v>1</v>
      </c>
      <c r="G330" s="76">
        <v>4</v>
      </c>
      <c r="H330" s="1">
        <v>0</v>
      </c>
      <c r="I330" s="1">
        <v>1</v>
      </c>
      <c r="J330" s="40">
        <v>0.37333300000000003</v>
      </c>
      <c r="K330" s="40">
        <v>0.372471</v>
      </c>
      <c r="L330" s="40">
        <v>0.54916699999999996</v>
      </c>
      <c r="M330" s="40">
        <v>0.16730400000000001</v>
      </c>
      <c r="N330" s="1">
        <v>560</v>
      </c>
      <c r="O330" s="1">
        <v>935</v>
      </c>
      <c r="P330" s="1">
        <v>1495</v>
      </c>
    </row>
    <row r="331" spans="1:16" x14ac:dyDescent="0.25">
      <c r="A331" s="1">
        <v>329</v>
      </c>
      <c r="B331" s="2">
        <v>40872</v>
      </c>
      <c r="C331" s="1">
        <v>4</v>
      </c>
      <c r="D331" s="1">
        <v>0</v>
      </c>
      <c r="E331" s="1">
        <v>11</v>
      </c>
      <c r="F331" s="1">
        <v>0</v>
      </c>
      <c r="G331" s="76">
        <v>5</v>
      </c>
      <c r="H331" s="1">
        <v>1</v>
      </c>
      <c r="I331" s="1">
        <v>1</v>
      </c>
      <c r="J331" s="40">
        <v>0.375</v>
      </c>
      <c r="K331" s="40">
        <v>0.38067099999999998</v>
      </c>
      <c r="L331" s="40">
        <v>0.64375000000000004</v>
      </c>
      <c r="M331" s="40">
        <v>9.8895800000000006E-2</v>
      </c>
      <c r="N331" s="1">
        <v>1095</v>
      </c>
      <c r="O331" s="1">
        <v>1697</v>
      </c>
      <c r="P331" s="1">
        <v>2792</v>
      </c>
    </row>
    <row r="332" spans="1:16" x14ac:dyDescent="0.25">
      <c r="A332" s="1">
        <v>330</v>
      </c>
      <c r="B332" s="2">
        <v>40873</v>
      </c>
      <c r="C332" s="1">
        <v>4</v>
      </c>
      <c r="D332" s="1">
        <v>0</v>
      </c>
      <c r="E332" s="1">
        <v>11</v>
      </c>
      <c r="F332" s="1">
        <v>0</v>
      </c>
      <c r="G332" s="76">
        <v>6</v>
      </c>
      <c r="H332" s="1">
        <v>0</v>
      </c>
      <c r="I332" s="1">
        <v>1</v>
      </c>
      <c r="J332" s="40">
        <v>0.37583299999999997</v>
      </c>
      <c r="K332" s="40">
        <v>0.38508700000000001</v>
      </c>
      <c r="L332" s="40">
        <v>0.68166700000000002</v>
      </c>
      <c r="M332" s="40">
        <v>6.8420800000000004E-2</v>
      </c>
      <c r="N332" s="1">
        <v>1249</v>
      </c>
      <c r="O332" s="1">
        <v>1819</v>
      </c>
      <c r="P332" s="1">
        <v>3068</v>
      </c>
    </row>
    <row r="333" spans="1:16" x14ac:dyDescent="0.25">
      <c r="A333" s="1">
        <v>331</v>
      </c>
      <c r="B333" s="2">
        <v>40874</v>
      </c>
      <c r="C333" s="1">
        <v>4</v>
      </c>
      <c r="D333" s="1">
        <v>0</v>
      </c>
      <c r="E333" s="1">
        <v>11</v>
      </c>
      <c r="F333" s="1">
        <v>0</v>
      </c>
      <c r="G333" s="76">
        <v>0</v>
      </c>
      <c r="H333" s="1">
        <v>0</v>
      </c>
      <c r="I333" s="1">
        <v>1</v>
      </c>
      <c r="J333" s="40">
        <v>0.45916699999999999</v>
      </c>
      <c r="K333" s="40">
        <v>0.45579999999999998</v>
      </c>
      <c r="L333" s="40">
        <v>0.69833299999999998</v>
      </c>
      <c r="M333" s="40">
        <v>0.208954</v>
      </c>
      <c r="N333" s="1">
        <v>810</v>
      </c>
      <c r="O333" s="1">
        <v>2261</v>
      </c>
      <c r="P333" s="1">
        <v>3071</v>
      </c>
    </row>
    <row r="334" spans="1:16" x14ac:dyDescent="0.25">
      <c r="A334" s="1">
        <v>332</v>
      </c>
      <c r="B334" s="2">
        <v>40875</v>
      </c>
      <c r="C334" s="1">
        <v>4</v>
      </c>
      <c r="D334" s="1">
        <v>0</v>
      </c>
      <c r="E334" s="1">
        <v>11</v>
      </c>
      <c r="F334" s="1">
        <v>0</v>
      </c>
      <c r="G334" s="76">
        <v>1</v>
      </c>
      <c r="H334" s="1">
        <v>1</v>
      </c>
      <c r="I334" s="1">
        <v>1</v>
      </c>
      <c r="J334" s="40">
        <v>0.50347799999999998</v>
      </c>
      <c r="K334" s="40">
        <v>0.490122</v>
      </c>
      <c r="L334" s="40">
        <v>0.74304300000000001</v>
      </c>
      <c r="M334" s="40">
        <v>0.142122</v>
      </c>
      <c r="N334" s="1">
        <v>253</v>
      </c>
      <c r="O334" s="1">
        <v>3614</v>
      </c>
      <c r="P334" s="1">
        <v>3867</v>
      </c>
    </row>
    <row r="335" spans="1:16" x14ac:dyDescent="0.25">
      <c r="A335" s="1">
        <v>333</v>
      </c>
      <c r="B335" s="2">
        <v>40876</v>
      </c>
      <c r="C335" s="1">
        <v>4</v>
      </c>
      <c r="D335" s="1">
        <v>0</v>
      </c>
      <c r="E335" s="1">
        <v>11</v>
      </c>
      <c r="F335" s="1">
        <v>0</v>
      </c>
      <c r="G335" s="76">
        <v>2</v>
      </c>
      <c r="H335" s="1">
        <v>1</v>
      </c>
      <c r="I335" s="1">
        <v>2</v>
      </c>
      <c r="J335" s="40">
        <v>0.45833299999999999</v>
      </c>
      <c r="K335" s="40">
        <v>0.45137500000000003</v>
      </c>
      <c r="L335" s="40">
        <v>0.83083300000000004</v>
      </c>
      <c r="M335" s="40">
        <v>0.25809199999999999</v>
      </c>
      <c r="N335" s="1">
        <v>96</v>
      </c>
      <c r="O335" s="1">
        <v>2818</v>
      </c>
      <c r="P335" s="1">
        <v>2914</v>
      </c>
    </row>
    <row r="336" spans="1:16" x14ac:dyDescent="0.25">
      <c r="A336" s="1">
        <v>334</v>
      </c>
      <c r="B336" s="2">
        <v>40877</v>
      </c>
      <c r="C336" s="1">
        <v>4</v>
      </c>
      <c r="D336" s="1">
        <v>0</v>
      </c>
      <c r="E336" s="1">
        <v>11</v>
      </c>
      <c r="F336" s="1">
        <v>0</v>
      </c>
      <c r="G336" s="76">
        <v>3</v>
      </c>
      <c r="H336" s="1">
        <v>1</v>
      </c>
      <c r="I336" s="1">
        <v>1</v>
      </c>
      <c r="J336" s="40">
        <v>0.32500000000000001</v>
      </c>
      <c r="K336" s="40">
        <v>0.31122100000000003</v>
      </c>
      <c r="L336" s="40">
        <v>0.61333300000000002</v>
      </c>
      <c r="M336" s="40">
        <v>0.27115800000000001</v>
      </c>
      <c r="N336" s="1">
        <v>188</v>
      </c>
      <c r="O336" s="1">
        <v>3425</v>
      </c>
      <c r="P336" s="1">
        <v>3613</v>
      </c>
    </row>
    <row r="337" spans="1:16" x14ac:dyDescent="0.25">
      <c r="A337" s="1">
        <v>335</v>
      </c>
      <c r="B337" s="2">
        <v>40878</v>
      </c>
      <c r="C337" s="1">
        <v>4</v>
      </c>
      <c r="D337" s="1">
        <v>0</v>
      </c>
      <c r="E337" s="1">
        <v>12</v>
      </c>
      <c r="F337" s="1">
        <v>0</v>
      </c>
      <c r="G337" s="76">
        <v>4</v>
      </c>
      <c r="H337" s="1">
        <v>1</v>
      </c>
      <c r="I337" s="1">
        <v>1</v>
      </c>
      <c r="J337" s="40">
        <v>0.3125</v>
      </c>
      <c r="K337" s="40">
        <v>0.30555399999999999</v>
      </c>
      <c r="L337" s="40">
        <v>0.52458300000000002</v>
      </c>
      <c r="M337" s="40">
        <v>0.22015799999999999</v>
      </c>
      <c r="N337" s="1">
        <v>182</v>
      </c>
      <c r="O337" s="1">
        <v>3545</v>
      </c>
      <c r="P337" s="1">
        <v>3727</v>
      </c>
    </row>
    <row r="338" spans="1:16" x14ac:dyDescent="0.25">
      <c r="A338" s="1">
        <v>336</v>
      </c>
      <c r="B338" s="2">
        <v>40879</v>
      </c>
      <c r="C338" s="1">
        <v>4</v>
      </c>
      <c r="D338" s="1">
        <v>0</v>
      </c>
      <c r="E338" s="1">
        <v>12</v>
      </c>
      <c r="F338" s="1">
        <v>0</v>
      </c>
      <c r="G338" s="76">
        <v>5</v>
      </c>
      <c r="H338" s="1">
        <v>1</v>
      </c>
      <c r="I338" s="1">
        <v>1</v>
      </c>
      <c r="J338" s="40">
        <v>0.31416699999999997</v>
      </c>
      <c r="K338" s="40">
        <v>0.33143299999999998</v>
      </c>
      <c r="L338" s="40">
        <v>0.62583299999999997</v>
      </c>
      <c r="M338" s="40">
        <v>0.100754</v>
      </c>
      <c r="N338" s="1">
        <v>268</v>
      </c>
      <c r="O338" s="1">
        <v>3672</v>
      </c>
      <c r="P338" s="1">
        <v>3940</v>
      </c>
    </row>
    <row r="339" spans="1:16" x14ac:dyDescent="0.25">
      <c r="A339" s="1">
        <v>337</v>
      </c>
      <c r="B339" s="2">
        <v>40880</v>
      </c>
      <c r="C339" s="1">
        <v>4</v>
      </c>
      <c r="D339" s="1">
        <v>0</v>
      </c>
      <c r="E339" s="1">
        <v>12</v>
      </c>
      <c r="F339" s="1">
        <v>0</v>
      </c>
      <c r="G339" s="76">
        <v>6</v>
      </c>
      <c r="H339" s="1">
        <v>0</v>
      </c>
      <c r="I339" s="1">
        <v>1</v>
      </c>
      <c r="J339" s="40">
        <v>0.29916700000000002</v>
      </c>
      <c r="K339" s="40">
        <v>0.31060399999999999</v>
      </c>
      <c r="L339" s="40">
        <v>0.61291700000000005</v>
      </c>
      <c r="M339" s="40">
        <v>9.5783300000000002E-2</v>
      </c>
      <c r="N339" s="1">
        <v>706</v>
      </c>
      <c r="O339" s="1">
        <v>2908</v>
      </c>
      <c r="P339" s="1">
        <v>3614</v>
      </c>
    </row>
    <row r="340" spans="1:16" x14ac:dyDescent="0.25">
      <c r="A340" s="1">
        <v>338</v>
      </c>
      <c r="B340" s="2">
        <v>40881</v>
      </c>
      <c r="C340" s="1">
        <v>4</v>
      </c>
      <c r="D340" s="1">
        <v>0</v>
      </c>
      <c r="E340" s="1">
        <v>12</v>
      </c>
      <c r="F340" s="1">
        <v>0</v>
      </c>
      <c r="G340" s="76">
        <v>0</v>
      </c>
      <c r="H340" s="1">
        <v>0</v>
      </c>
      <c r="I340" s="1">
        <v>1</v>
      </c>
      <c r="J340" s="40">
        <v>0.33083299999999999</v>
      </c>
      <c r="K340" s="40">
        <v>0.34910000000000002</v>
      </c>
      <c r="L340" s="40">
        <v>0.77583299999999999</v>
      </c>
      <c r="M340" s="40">
        <v>8.39583E-2</v>
      </c>
      <c r="N340" s="1">
        <v>634</v>
      </c>
      <c r="O340" s="1">
        <v>2851</v>
      </c>
      <c r="P340" s="1">
        <v>3485</v>
      </c>
    </row>
    <row r="341" spans="1:16" x14ac:dyDescent="0.25">
      <c r="A341" s="1">
        <v>339</v>
      </c>
      <c r="B341" s="2">
        <v>40882</v>
      </c>
      <c r="C341" s="1">
        <v>4</v>
      </c>
      <c r="D341" s="1">
        <v>0</v>
      </c>
      <c r="E341" s="1">
        <v>12</v>
      </c>
      <c r="F341" s="1">
        <v>0</v>
      </c>
      <c r="G341" s="76">
        <v>1</v>
      </c>
      <c r="H341" s="1">
        <v>1</v>
      </c>
      <c r="I341" s="1">
        <v>2</v>
      </c>
      <c r="J341" s="40">
        <v>0.38583299999999998</v>
      </c>
      <c r="K341" s="40">
        <v>0.39392500000000003</v>
      </c>
      <c r="L341" s="40">
        <v>0.82708300000000001</v>
      </c>
      <c r="M341" s="40">
        <v>6.2208300000000001E-2</v>
      </c>
      <c r="N341" s="1">
        <v>233</v>
      </c>
      <c r="O341" s="1">
        <v>3578</v>
      </c>
      <c r="P341" s="1">
        <v>3811</v>
      </c>
    </row>
    <row r="342" spans="1:16" x14ac:dyDescent="0.25">
      <c r="A342" s="1">
        <v>340</v>
      </c>
      <c r="B342" s="2">
        <v>40883</v>
      </c>
      <c r="C342" s="1">
        <v>4</v>
      </c>
      <c r="D342" s="1">
        <v>0</v>
      </c>
      <c r="E342" s="1">
        <v>12</v>
      </c>
      <c r="F342" s="1">
        <v>0</v>
      </c>
      <c r="G342" s="76">
        <v>2</v>
      </c>
      <c r="H342" s="1">
        <v>1</v>
      </c>
      <c r="I342" s="1">
        <v>3</v>
      </c>
      <c r="J342" s="40">
        <v>0.46250000000000002</v>
      </c>
      <c r="K342" s="40">
        <v>0.45639999999999997</v>
      </c>
      <c r="L342" s="40">
        <v>0.94958299999999995</v>
      </c>
      <c r="M342" s="40">
        <v>0.23258300000000001</v>
      </c>
      <c r="N342" s="1">
        <v>126</v>
      </c>
      <c r="O342" s="1">
        <v>2468</v>
      </c>
      <c r="P342" s="1">
        <v>2594</v>
      </c>
    </row>
    <row r="343" spans="1:16" x14ac:dyDescent="0.25">
      <c r="A343" s="1">
        <v>341</v>
      </c>
      <c r="B343" s="2">
        <v>40884</v>
      </c>
      <c r="C343" s="1">
        <v>4</v>
      </c>
      <c r="D343" s="1">
        <v>0</v>
      </c>
      <c r="E343" s="1">
        <v>12</v>
      </c>
      <c r="F343" s="1">
        <v>0</v>
      </c>
      <c r="G343" s="76">
        <v>3</v>
      </c>
      <c r="H343" s="1">
        <v>1</v>
      </c>
      <c r="I343" s="1">
        <v>3</v>
      </c>
      <c r="J343" s="40">
        <v>0.41</v>
      </c>
      <c r="K343" s="40">
        <v>0.40024599999999999</v>
      </c>
      <c r="L343" s="40">
        <v>0.97041699999999997</v>
      </c>
      <c r="M343" s="40">
        <v>0.26617499999999999</v>
      </c>
      <c r="N343" s="1">
        <v>50</v>
      </c>
      <c r="O343" s="1">
        <v>655</v>
      </c>
      <c r="P343" s="1">
        <v>705</v>
      </c>
    </row>
    <row r="344" spans="1:16" x14ac:dyDescent="0.25">
      <c r="A344" s="1">
        <v>342</v>
      </c>
      <c r="B344" s="2">
        <v>40885</v>
      </c>
      <c r="C344" s="1">
        <v>4</v>
      </c>
      <c r="D344" s="1">
        <v>0</v>
      </c>
      <c r="E344" s="1">
        <v>12</v>
      </c>
      <c r="F344" s="1">
        <v>0</v>
      </c>
      <c r="G344" s="76">
        <v>4</v>
      </c>
      <c r="H344" s="1">
        <v>1</v>
      </c>
      <c r="I344" s="1">
        <v>1</v>
      </c>
      <c r="J344" s="40">
        <v>0.26583299999999999</v>
      </c>
      <c r="K344" s="40">
        <v>0.256938</v>
      </c>
      <c r="L344" s="40">
        <v>0.57999999999999996</v>
      </c>
      <c r="M344" s="40">
        <v>0.24005799999999999</v>
      </c>
      <c r="N344" s="1">
        <v>150</v>
      </c>
      <c r="O344" s="1">
        <v>3172</v>
      </c>
      <c r="P344" s="1">
        <v>3322</v>
      </c>
    </row>
    <row r="345" spans="1:16" x14ac:dyDescent="0.25">
      <c r="A345" s="1">
        <v>343</v>
      </c>
      <c r="B345" s="2">
        <v>40886</v>
      </c>
      <c r="C345" s="1">
        <v>4</v>
      </c>
      <c r="D345" s="1">
        <v>0</v>
      </c>
      <c r="E345" s="1">
        <v>12</v>
      </c>
      <c r="F345" s="1">
        <v>0</v>
      </c>
      <c r="G345" s="76">
        <v>5</v>
      </c>
      <c r="H345" s="1">
        <v>1</v>
      </c>
      <c r="I345" s="1">
        <v>1</v>
      </c>
      <c r="J345" s="40">
        <v>0.29083300000000001</v>
      </c>
      <c r="K345" s="40">
        <v>0.31754199999999999</v>
      </c>
      <c r="L345" s="40">
        <v>0.69583300000000003</v>
      </c>
      <c r="M345" s="40">
        <v>8.2716700000000004E-2</v>
      </c>
      <c r="N345" s="1">
        <v>261</v>
      </c>
      <c r="O345" s="1">
        <v>3359</v>
      </c>
      <c r="P345" s="1">
        <v>3620</v>
      </c>
    </row>
    <row r="346" spans="1:16" x14ac:dyDescent="0.25">
      <c r="A346" s="1">
        <v>344</v>
      </c>
      <c r="B346" s="2">
        <v>40887</v>
      </c>
      <c r="C346" s="1">
        <v>4</v>
      </c>
      <c r="D346" s="1">
        <v>0</v>
      </c>
      <c r="E346" s="1">
        <v>12</v>
      </c>
      <c r="F346" s="1">
        <v>0</v>
      </c>
      <c r="G346" s="76">
        <v>6</v>
      </c>
      <c r="H346" s="1">
        <v>0</v>
      </c>
      <c r="I346" s="1">
        <v>1</v>
      </c>
      <c r="J346" s="40">
        <v>0.27500000000000002</v>
      </c>
      <c r="K346" s="40">
        <v>0.26641199999999998</v>
      </c>
      <c r="L346" s="40">
        <v>0.50749999999999995</v>
      </c>
      <c r="M346" s="40">
        <v>0.23322100000000001</v>
      </c>
      <c r="N346" s="1">
        <v>502</v>
      </c>
      <c r="O346" s="1">
        <v>2688</v>
      </c>
      <c r="P346" s="1">
        <v>3190</v>
      </c>
    </row>
    <row r="347" spans="1:16" x14ac:dyDescent="0.25">
      <c r="A347" s="1">
        <v>345</v>
      </c>
      <c r="B347" s="2">
        <v>40888</v>
      </c>
      <c r="C347" s="1">
        <v>4</v>
      </c>
      <c r="D347" s="1">
        <v>0</v>
      </c>
      <c r="E347" s="1">
        <v>12</v>
      </c>
      <c r="F347" s="1">
        <v>0</v>
      </c>
      <c r="G347" s="76">
        <v>0</v>
      </c>
      <c r="H347" s="1">
        <v>0</v>
      </c>
      <c r="I347" s="1">
        <v>1</v>
      </c>
      <c r="J347" s="40">
        <v>0.220833</v>
      </c>
      <c r="K347" s="40">
        <v>0.25315399999999999</v>
      </c>
      <c r="L347" s="40">
        <v>0.49</v>
      </c>
      <c r="M347" s="40">
        <v>6.6541699999999995E-2</v>
      </c>
      <c r="N347" s="1">
        <v>377</v>
      </c>
      <c r="O347" s="1">
        <v>2366</v>
      </c>
      <c r="P347" s="1">
        <v>2743</v>
      </c>
    </row>
    <row r="348" spans="1:16" x14ac:dyDescent="0.25">
      <c r="A348" s="1">
        <v>346</v>
      </c>
      <c r="B348" s="2">
        <v>40889</v>
      </c>
      <c r="C348" s="1">
        <v>4</v>
      </c>
      <c r="D348" s="1">
        <v>0</v>
      </c>
      <c r="E348" s="1">
        <v>12</v>
      </c>
      <c r="F348" s="1">
        <v>0</v>
      </c>
      <c r="G348" s="76">
        <v>1</v>
      </c>
      <c r="H348" s="1">
        <v>1</v>
      </c>
      <c r="I348" s="1">
        <v>1</v>
      </c>
      <c r="J348" s="40">
        <v>0.23833299999999999</v>
      </c>
      <c r="K348" s="40">
        <v>0.27019599999999999</v>
      </c>
      <c r="L348" s="40">
        <v>0.67083300000000001</v>
      </c>
      <c r="M348" s="40">
        <v>6.3450000000000006E-2</v>
      </c>
      <c r="N348" s="1">
        <v>143</v>
      </c>
      <c r="O348" s="1">
        <v>3167</v>
      </c>
      <c r="P348" s="1">
        <v>3310</v>
      </c>
    </row>
    <row r="349" spans="1:16" x14ac:dyDescent="0.25">
      <c r="A349" s="1">
        <v>347</v>
      </c>
      <c r="B349" s="2">
        <v>40890</v>
      </c>
      <c r="C349" s="1">
        <v>4</v>
      </c>
      <c r="D349" s="1">
        <v>0</v>
      </c>
      <c r="E349" s="1">
        <v>12</v>
      </c>
      <c r="F349" s="1">
        <v>0</v>
      </c>
      <c r="G349" s="76">
        <v>2</v>
      </c>
      <c r="H349" s="1">
        <v>1</v>
      </c>
      <c r="I349" s="1">
        <v>1</v>
      </c>
      <c r="J349" s="40">
        <v>0.28249999999999997</v>
      </c>
      <c r="K349" s="40">
        <v>0.30113800000000002</v>
      </c>
      <c r="L349" s="40">
        <v>0.59</v>
      </c>
      <c r="M349" s="40">
        <v>0.14055000000000001</v>
      </c>
      <c r="N349" s="1">
        <v>155</v>
      </c>
      <c r="O349" s="1">
        <v>3368</v>
      </c>
      <c r="P349" s="1">
        <v>3523</v>
      </c>
    </row>
    <row r="350" spans="1:16" x14ac:dyDescent="0.25">
      <c r="A350" s="1">
        <v>348</v>
      </c>
      <c r="B350" s="2">
        <v>40891</v>
      </c>
      <c r="C350" s="1">
        <v>4</v>
      </c>
      <c r="D350" s="1">
        <v>0</v>
      </c>
      <c r="E350" s="1">
        <v>12</v>
      </c>
      <c r="F350" s="1">
        <v>0</v>
      </c>
      <c r="G350" s="76">
        <v>3</v>
      </c>
      <c r="H350" s="1">
        <v>1</v>
      </c>
      <c r="I350" s="1">
        <v>2</v>
      </c>
      <c r="J350" s="40">
        <v>0.3175</v>
      </c>
      <c r="K350" s="40">
        <v>0.338362</v>
      </c>
      <c r="L350" s="40">
        <v>0.66374999999999995</v>
      </c>
      <c r="M350" s="40">
        <v>6.09583E-2</v>
      </c>
      <c r="N350" s="1">
        <v>178</v>
      </c>
      <c r="O350" s="1">
        <v>3562</v>
      </c>
      <c r="P350" s="1">
        <v>3740</v>
      </c>
    </row>
    <row r="351" spans="1:16" x14ac:dyDescent="0.25">
      <c r="A351" s="1">
        <v>349</v>
      </c>
      <c r="B351" s="2">
        <v>40892</v>
      </c>
      <c r="C351" s="1">
        <v>4</v>
      </c>
      <c r="D351" s="1">
        <v>0</v>
      </c>
      <c r="E351" s="1">
        <v>12</v>
      </c>
      <c r="F351" s="1">
        <v>0</v>
      </c>
      <c r="G351" s="76">
        <v>4</v>
      </c>
      <c r="H351" s="1">
        <v>1</v>
      </c>
      <c r="I351" s="1">
        <v>2</v>
      </c>
      <c r="J351" s="40">
        <v>0.42249999999999999</v>
      </c>
      <c r="K351" s="40">
        <v>0.41223700000000002</v>
      </c>
      <c r="L351" s="40">
        <v>0.63416700000000004</v>
      </c>
      <c r="M351" s="40">
        <v>0.268042</v>
      </c>
      <c r="N351" s="1">
        <v>181</v>
      </c>
      <c r="O351" s="1">
        <v>3528</v>
      </c>
      <c r="P351" s="1">
        <v>3709</v>
      </c>
    </row>
    <row r="352" spans="1:16" x14ac:dyDescent="0.25">
      <c r="A352" s="1">
        <v>350</v>
      </c>
      <c r="B352" s="2">
        <v>40893</v>
      </c>
      <c r="C352" s="1">
        <v>4</v>
      </c>
      <c r="D352" s="1">
        <v>0</v>
      </c>
      <c r="E352" s="1">
        <v>12</v>
      </c>
      <c r="F352" s="1">
        <v>0</v>
      </c>
      <c r="G352" s="76">
        <v>5</v>
      </c>
      <c r="H352" s="1">
        <v>1</v>
      </c>
      <c r="I352" s="1">
        <v>2</v>
      </c>
      <c r="J352" s="40">
        <v>0.375</v>
      </c>
      <c r="K352" s="40">
        <v>0.35982500000000001</v>
      </c>
      <c r="L352" s="40">
        <v>0.500417</v>
      </c>
      <c r="M352" s="40">
        <v>0.260575</v>
      </c>
      <c r="N352" s="1">
        <v>178</v>
      </c>
      <c r="O352" s="1">
        <v>3399</v>
      </c>
      <c r="P352" s="1">
        <v>3577</v>
      </c>
    </row>
    <row r="353" spans="1:16" x14ac:dyDescent="0.25">
      <c r="A353" s="1">
        <v>351</v>
      </c>
      <c r="B353" s="2">
        <v>40894</v>
      </c>
      <c r="C353" s="1">
        <v>4</v>
      </c>
      <c r="D353" s="1">
        <v>0</v>
      </c>
      <c r="E353" s="1">
        <v>12</v>
      </c>
      <c r="F353" s="1">
        <v>0</v>
      </c>
      <c r="G353" s="76">
        <v>6</v>
      </c>
      <c r="H353" s="1">
        <v>0</v>
      </c>
      <c r="I353" s="1">
        <v>2</v>
      </c>
      <c r="J353" s="40">
        <v>0.25833299999999998</v>
      </c>
      <c r="K353" s="40">
        <v>0.24937100000000001</v>
      </c>
      <c r="L353" s="40">
        <v>0.56083300000000003</v>
      </c>
      <c r="M353" s="40">
        <v>0.24316699999999999</v>
      </c>
      <c r="N353" s="1">
        <v>275</v>
      </c>
      <c r="O353" s="1">
        <v>2464</v>
      </c>
      <c r="P353" s="1">
        <v>2739</v>
      </c>
    </row>
    <row r="354" spans="1:16" x14ac:dyDescent="0.25">
      <c r="A354" s="1">
        <v>352</v>
      </c>
      <c r="B354" s="2">
        <v>40895</v>
      </c>
      <c r="C354" s="1">
        <v>4</v>
      </c>
      <c r="D354" s="1">
        <v>0</v>
      </c>
      <c r="E354" s="1">
        <v>12</v>
      </c>
      <c r="F354" s="1">
        <v>0</v>
      </c>
      <c r="G354" s="76">
        <v>0</v>
      </c>
      <c r="H354" s="1">
        <v>0</v>
      </c>
      <c r="I354" s="1">
        <v>1</v>
      </c>
      <c r="J354" s="40">
        <v>0.23833299999999999</v>
      </c>
      <c r="K354" s="40">
        <v>0.24557899999999999</v>
      </c>
      <c r="L354" s="40">
        <v>0.58625000000000005</v>
      </c>
      <c r="M354" s="40">
        <v>0.16977900000000001</v>
      </c>
      <c r="N354" s="1">
        <v>220</v>
      </c>
      <c r="O354" s="1">
        <v>2211</v>
      </c>
      <c r="P354" s="1">
        <v>2431</v>
      </c>
    </row>
    <row r="355" spans="1:16" x14ac:dyDescent="0.25">
      <c r="A355" s="1">
        <v>353</v>
      </c>
      <c r="B355" s="2">
        <v>40896</v>
      </c>
      <c r="C355" s="1">
        <v>4</v>
      </c>
      <c r="D355" s="1">
        <v>0</v>
      </c>
      <c r="E355" s="1">
        <v>12</v>
      </c>
      <c r="F355" s="1">
        <v>0</v>
      </c>
      <c r="G355" s="76">
        <v>1</v>
      </c>
      <c r="H355" s="1">
        <v>1</v>
      </c>
      <c r="I355" s="1">
        <v>1</v>
      </c>
      <c r="J355" s="40">
        <v>0.276667</v>
      </c>
      <c r="K355" s="40">
        <v>0.28093299999999999</v>
      </c>
      <c r="L355" s="40">
        <v>0.63749999999999996</v>
      </c>
      <c r="M355" s="40">
        <v>0.17289599999999999</v>
      </c>
      <c r="N355" s="1">
        <v>260</v>
      </c>
      <c r="O355" s="1">
        <v>3143</v>
      </c>
      <c r="P355" s="1">
        <v>3403</v>
      </c>
    </row>
    <row r="356" spans="1:16" x14ac:dyDescent="0.25">
      <c r="A356" s="1">
        <v>354</v>
      </c>
      <c r="B356" s="2">
        <v>40897</v>
      </c>
      <c r="C356" s="1">
        <v>4</v>
      </c>
      <c r="D356" s="1">
        <v>0</v>
      </c>
      <c r="E356" s="1">
        <v>12</v>
      </c>
      <c r="F356" s="1">
        <v>0</v>
      </c>
      <c r="G356" s="76">
        <v>2</v>
      </c>
      <c r="H356" s="1">
        <v>1</v>
      </c>
      <c r="I356" s="1">
        <v>2</v>
      </c>
      <c r="J356" s="40">
        <v>0.38583299999999998</v>
      </c>
      <c r="K356" s="40">
        <v>0.39645399999999997</v>
      </c>
      <c r="L356" s="40">
        <v>0.59541699999999997</v>
      </c>
      <c r="M356" s="40">
        <v>6.1570800000000002E-2</v>
      </c>
      <c r="N356" s="1">
        <v>216</v>
      </c>
      <c r="O356" s="1">
        <v>3534</v>
      </c>
      <c r="P356" s="1">
        <v>3750</v>
      </c>
    </row>
    <row r="357" spans="1:16" x14ac:dyDescent="0.25">
      <c r="A357" s="1">
        <v>355</v>
      </c>
      <c r="B357" s="2">
        <v>40898</v>
      </c>
      <c r="C357" s="1">
        <v>1</v>
      </c>
      <c r="D357" s="1">
        <v>0</v>
      </c>
      <c r="E357" s="1">
        <v>12</v>
      </c>
      <c r="F357" s="1">
        <v>0</v>
      </c>
      <c r="G357" s="76">
        <v>3</v>
      </c>
      <c r="H357" s="1">
        <v>1</v>
      </c>
      <c r="I357" s="1">
        <v>2</v>
      </c>
      <c r="J357" s="40">
        <v>0.42833300000000002</v>
      </c>
      <c r="K357" s="40">
        <v>0.42801699999999998</v>
      </c>
      <c r="L357" s="40">
        <v>0.85833300000000001</v>
      </c>
      <c r="M357" s="40">
        <v>0.22140000000000001</v>
      </c>
      <c r="N357" s="1">
        <v>107</v>
      </c>
      <c r="O357" s="1">
        <v>2553</v>
      </c>
      <c r="P357" s="1">
        <v>2660</v>
      </c>
    </row>
    <row r="358" spans="1:16" x14ac:dyDescent="0.25">
      <c r="A358" s="1">
        <v>356</v>
      </c>
      <c r="B358" s="2">
        <v>40899</v>
      </c>
      <c r="C358" s="1">
        <v>1</v>
      </c>
      <c r="D358" s="1">
        <v>0</v>
      </c>
      <c r="E358" s="1">
        <v>12</v>
      </c>
      <c r="F358" s="1">
        <v>0</v>
      </c>
      <c r="G358" s="76">
        <v>4</v>
      </c>
      <c r="H358" s="1">
        <v>1</v>
      </c>
      <c r="I358" s="1">
        <v>2</v>
      </c>
      <c r="J358" s="40">
        <v>0.42333300000000001</v>
      </c>
      <c r="K358" s="40">
        <v>0.42612100000000003</v>
      </c>
      <c r="L358" s="40">
        <v>0.75749999999999995</v>
      </c>
      <c r="M358" s="40">
        <v>4.7274999999999998E-2</v>
      </c>
      <c r="N358" s="1">
        <v>227</v>
      </c>
      <c r="O358" s="1">
        <v>2841</v>
      </c>
      <c r="P358" s="1">
        <v>3068</v>
      </c>
    </row>
    <row r="359" spans="1:16" x14ac:dyDescent="0.25">
      <c r="A359" s="1">
        <v>357</v>
      </c>
      <c r="B359" s="2">
        <v>40900</v>
      </c>
      <c r="C359" s="1">
        <v>1</v>
      </c>
      <c r="D359" s="1">
        <v>0</v>
      </c>
      <c r="E359" s="1">
        <v>12</v>
      </c>
      <c r="F359" s="1">
        <v>0</v>
      </c>
      <c r="G359" s="76">
        <v>5</v>
      </c>
      <c r="H359" s="1">
        <v>1</v>
      </c>
      <c r="I359" s="1">
        <v>1</v>
      </c>
      <c r="J359" s="40">
        <v>0.37333300000000003</v>
      </c>
      <c r="K359" s="40">
        <v>0.37751299999999999</v>
      </c>
      <c r="L359" s="40">
        <v>0.68625000000000003</v>
      </c>
      <c r="M359" s="40">
        <v>0.27424599999999999</v>
      </c>
      <c r="N359" s="1">
        <v>163</v>
      </c>
      <c r="O359" s="1">
        <v>2046</v>
      </c>
      <c r="P359" s="1">
        <v>2209</v>
      </c>
    </row>
    <row r="360" spans="1:16" x14ac:dyDescent="0.25">
      <c r="A360" s="1">
        <v>358</v>
      </c>
      <c r="B360" s="2">
        <v>40901</v>
      </c>
      <c r="C360" s="1">
        <v>1</v>
      </c>
      <c r="D360" s="1">
        <v>0</v>
      </c>
      <c r="E360" s="1">
        <v>12</v>
      </c>
      <c r="F360" s="1">
        <v>0</v>
      </c>
      <c r="G360" s="76">
        <v>6</v>
      </c>
      <c r="H360" s="1">
        <v>0</v>
      </c>
      <c r="I360" s="1">
        <v>1</v>
      </c>
      <c r="J360" s="40">
        <v>0.30249999999999999</v>
      </c>
      <c r="K360" s="40">
        <v>0.29924200000000001</v>
      </c>
      <c r="L360" s="40">
        <v>0.54249999999999998</v>
      </c>
      <c r="M360" s="40">
        <v>0.190304</v>
      </c>
      <c r="N360" s="1">
        <v>155</v>
      </c>
      <c r="O360" s="1">
        <v>856</v>
      </c>
      <c r="P360" s="1">
        <v>1011</v>
      </c>
    </row>
    <row r="361" spans="1:16" x14ac:dyDescent="0.25">
      <c r="A361" s="1">
        <v>359</v>
      </c>
      <c r="B361" s="2">
        <v>40902</v>
      </c>
      <c r="C361" s="1">
        <v>1</v>
      </c>
      <c r="D361" s="1">
        <v>0</v>
      </c>
      <c r="E361" s="1">
        <v>12</v>
      </c>
      <c r="F361" s="1">
        <v>0</v>
      </c>
      <c r="G361" s="76">
        <v>0</v>
      </c>
      <c r="H361" s="1">
        <v>0</v>
      </c>
      <c r="I361" s="1">
        <v>1</v>
      </c>
      <c r="J361" s="40">
        <v>0.274783</v>
      </c>
      <c r="K361" s="40">
        <v>0.27996100000000002</v>
      </c>
      <c r="L361" s="40">
        <v>0.68130400000000002</v>
      </c>
      <c r="M361" s="40">
        <v>0.15509100000000001</v>
      </c>
      <c r="N361" s="1">
        <v>303</v>
      </c>
      <c r="O361" s="1">
        <v>451</v>
      </c>
      <c r="P361" s="1">
        <v>754</v>
      </c>
    </row>
    <row r="362" spans="1:16" x14ac:dyDescent="0.25">
      <c r="A362" s="1">
        <v>360</v>
      </c>
      <c r="B362" s="2">
        <v>40903</v>
      </c>
      <c r="C362" s="1">
        <v>1</v>
      </c>
      <c r="D362" s="1">
        <v>0</v>
      </c>
      <c r="E362" s="1">
        <v>12</v>
      </c>
      <c r="F362" s="1">
        <v>1</v>
      </c>
      <c r="G362" s="76">
        <v>1</v>
      </c>
      <c r="H362" s="1">
        <v>0</v>
      </c>
      <c r="I362" s="1">
        <v>1</v>
      </c>
      <c r="J362" s="40">
        <v>0.321739</v>
      </c>
      <c r="K362" s="40">
        <v>0.31553500000000001</v>
      </c>
      <c r="L362" s="40">
        <v>0.50695699999999999</v>
      </c>
      <c r="M362" s="40">
        <v>0.23946500000000001</v>
      </c>
      <c r="N362" s="1">
        <v>430</v>
      </c>
      <c r="O362" s="1">
        <v>887</v>
      </c>
      <c r="P362" s="1">
        <v>1317</v>
      </c>
    </row>
    <row r="363" spans="1:16" x14ac:dyDescent="0.25">
      <c r="A363" s="1">
        <v>361</v>
      </c>
      <c r="B363" s="2">
        <v>40904</v>
      </c>
      <c r="C363" s="1">
        <v>1</v>
      </c>
      <c r="D363" s="1">
        <v>0</v>
      </c>
      <c r="E363" s="1">
        <v>12</v>
      </c>
      <c r="F363" s="1">
        <v>0</v>
      </c>
      <c r="G363" s="76">
        <v>2</v>
      </c>
      <c r="H363" s="1">
        <v>1</v>
      </c>
      <c r="I363" s="1">
        <v>2</v>
      </c>
      <c r="J363" s="40">
        <v>0.32500000000000001</v>
      </c>
      <c r="K363" s="40">
        <v>0.32763300000000001</v>
      </c>
      <c r="L363" s="40">
        <v>0.76249999999999996</v>
      </c>
      <c r="M363" s="40">
        <v>0.18845000000000001</v>
      </c>
      <c r="N363" s="1">
        <v>103</v>
      </c>
      <c r="O363" s="1">
        <v>1059</v>
      </c>
      <c r="P363" s="1">
        <v>1162</v>
      </c>
    </row>
    <row r="364" spans="1:16" x14ac:dyDescent="0.25">
      <c r="A364" s="1">
        <v>362</v>
      </c>
      <c r="B364" s="2">
        <v>40905</v>
      </c>
      <c r="C364" s="1">
        <v>1</v>
      </c>
      <c r="D364" s="1">
        <v>0</v>
      </c>
      <c r="E364" s="1">
        <v>12</v>
      </c>
      <c r="F364" s="1">
        <v>0</v>
      </c>
      <c r="G364" s="76">
        <v>3</v>
      </c>
      <c r="H364" s="1">
        <v>1</v>
      </c>
      <c r="I364" s="1">
        <v>1</v>
      </c>
      <c r="J364" s="40">
        <v>0.29913000000000001</v>
      </c>
      <c r="K364" s="40">
        <v>0.279974</v>
      </c>
      <c r="L364" s="40">
        <v>0.50391300000000006</v>
      </c>
      <c r="M364" s="40">
        <v>0.29396099999999997</v>
      </c>
      <c r="N364" s="1">
        <v>255</v>
      </c>
      <c r="O364" s="1">
        <v>2047</v>
      </c>
      <c r="P364" s="1">
        <v>2302</v>
      </c>
    </row>
    <row r="365" spans="1:16" x14ac:dyDescent="0.25">
      <c r="A365" s="1">
        <v>363</v>
      </c>
      <c r="B365" s="2">
        <v>40906</v>
      </c>
      <c r="C365" s="1">
        <v>1</v>
      </c>
      <c r="D365" s="1">
        <v>0</v>
      </c>
      <c r="E365" s="1">
        <v>12</v>
      </c>
      <c r="F365" s="1">
        <v>0</v>
      </c>
      <c r="G365" s="76">
        <v>4</v>
      </c>
      <c r="H365" s="1">
        <v>1</v>
      </c>
      <c r="I365" s="1">
        <v>1</v>
      </c>
      <c r="J365" s="40">
        <v>0.248333</v>
      </c>
      <c r="K365" s="40">
        <v>0.26389200000000002</v>
      </c>
      <c r="L365" s="40">
        <v>0.57416699999999998</v>
      </c>
      <c r="M365" s="40">
        <v>0.119412</v>
      </c>
      <c r="N365" s="1">
        <v>254</v>
      </c>
      <c r="O365" s="1">
        <v>2169</v>
      </c>
      <c r="P365" s="1">
        <v>2423</v>
      </c>
    </row>
    <row r="366" spans="1:16" x14ac:dyDescent="0.25">
      <c r="A366" s="1">
        <v>364</v>
      </c>
      <c r="B366" s="2">
        <v>40907</v>
      </c>
      <c r="C366" s="1">
        <v>1</v>
      </c>
      <c r="D366" s="1">
        <v>0</v>
      </c>
      <c r="E366" s="1">
        <v>12</v>
      </c>
      <c r="F366" s="1">
        <v>0</v>
      </c>
      <c r="G366" s="76">
        <v>5</v>
      </c>
      <c r="H366" s="1">
        <v>1</v>
      </c>
      <c r="I366" s="1">
        <v>1</v>
      </c>
      <c r="J366" s="40">
        <v>0.31166700000000003</v>
      </c>
      <c r="K366" s="40">
        <v>0.31881199999999998</v>
      </c>
      <c r="L366" s="40">
        <v>0.63666699999999998</v>
      </c>
      <c r="M366" s="40">
        <v>0.13433700000000001</v>
      </c>
      <c r="N366" s="1">
        <v>491</v>
      </c>
      <c r="O366" s="1">
        <v>2508</v>
      </c>
      <c r="P366" s="1">
        <v>2999</v>
      </c>
    </row>
    <row r="367" spans="1:16" x14ac:dyDescent="0.25">
      <c r="A367" s="1">
        <v>365</v>
      </c>
      <c r="B367" s="2">
        <v>40908</v>
      </c>
      <c r="C367" s="1">
        <v>1</v>
      </c>
      <c r="D367" s="1">
        <v>0</v>
      </c>
      <c r="E367" s="1">
        <v>12</v>
      </c>
      <c r="F367" s="1">
        <v>0</v>
      </c>
      <c r="G367" s="76">
        <v>6</v>
      </c>
      <c r="H367" s="1">
        <v>0</v>
      </c>
      <c r="I367" s="1">
        <v>1</v>
      </c>
      <c r="J367" s="40">
        <v>0.41</v>
      </c>
      <c r="K367" s="40">
        <v>0.41412100000000002</v>
      </c>
      <c r="L367" s="40">
        <v>0.61583299999999996</v>
      </c>
      <c r="M367" s="40">
        <v>0.22015399999999999</v>
      </c>
      <c r="N367" s="1">
        <v>665</v>
      </c>
      <c r="O367" s="1">
        <v>1820</v>
      </c>
      <c r="P367" s="1">
        <v>2485</v>
      </c>
    </row>
    <row r="368" spans="1:16" x14ac:dyDescent="0.25">
      <c r="A368" s="1">
        <v>366</v>
      </c>
      <c r="B368" s="2">
        <v>40909</v>
      </c>
      <c r="C368" s="1">
        <v>1</v>
      </c>
      <c r="D368" s="1">
        <v>1</v>
      </c>
      <c r="E368" s="1">
        <v>1</v>
      </c>
      <c r="F368" s="1">
        <v>0</v>
      </c>
      <c r="G368" s="76">
        <v>0</v>
      </c>
      <c r="H368" s="1">
        <v>0</v>
      </c>
      <c r="I368" s="1">
        <v>1</v>
      </c>
      <c r="J368" s="40">
        <v>0.37</v>
      </c>
      <c r="K368" s="40">
        <v>0.37562099999999998</v>
      </c>
      <c r="L368" s="40">
        <v>0.6925</v>
      </c>
      <c r="M368" s="40">
        <v>0.192167</v>
      </c>
      <c r="N368" s="1">
        <v>686</v>
      </c>
      <c r="O368" s="1">
        <v>1608</v>
      </c>
      <c r="P368" s="1">
        <v>2294</v>
      </c>
    </row>
    <row r="369" spans="1:16" x14ac:dyDescent="0.25">
      <c r="A369" s="1">
        <v>367</v>
      </c>
      <c r="B369" s="2">
        <v>40910</v>
      </c>
      <c r="C369" s="1">
        <v>1</v>
      </c>
      <c r="D369" s="1">
        <v>1</v>
      </c>
      <c r="E369" s="1">
        <v>1</v>
      </c>
      <c r="F369" s="1">
        <v>1</v>
      </c>
      <c r="G369" s="76">
        <v>1</v>
      </c>
      <c r="H369" s="1">
        <v>0</v>
      </c>
      <c r="I369" s="1">
        <v>1</v>
      </c>
      <c r="J369" s="40">
        <v>0.27304299999999998</v>
      </c>
      <c r="K369" s="40">
        <v>0.25230399999999997</v>
      </c>
      <c r="L369" s="40">
        <v>0.38130399999999998</v>
      </c>
      <c r="M369" s="40">
        <v>0.32966499999999999</v>
      </c>
      <c r="N369" s="1">
        <v>244</v>
      </c>
      <c r="O369" s="1">
        <v>1707</v>
      </c>
      <c r="P369" s="1">
        <v>1951</v>
      </c>
    </row>
    <row r="370" spans="1:16" x14ac:dyDescent="0.25">
      <c r="A370" s="1">
        <v>368</v>
      </c>
      <c r="B370" s="2">
        <v>40911</v>
      </c>
      <c r="C370" s="1">
        <v>1</v>
      </c>
      <c r="D370" s="1">
        <v>1</v>
      </c>
      <c r="E370" s="1">
        <v>1</v>
      </c>
      <c r="F370" s="1">
        <v>0</v>
      </c>
      <c r="G370" s="76">
        <v>2</v>
      </c>
      <c r="H370" s="1">
        <v>1</v>
      </c>
      <c r="I370" s="1">
        <v>1</v>
      </c>
      <c r="J370" s="40">
        <v>0.15</v>
      </c>
      <c r="K370" s="40">
        <v>0.126275</v>
      </c>
      <c r="L370" s="40">
        <v>0.44124999999999998</v>
      </c>
      <c r="M370" s="40">
        <v>0.36567100000000002</v>
      </c>
      <c r="N370" s="1">
        <v>89</v>
      </c>
      <c r="O370" s="1">
        <v>2147</v>
      </c>
      <c r="P370" s="1">
        <v>2236</v>
      </c>
    </row>
    <row r="371" spans="1:16" x14ac:dyDescent="0.25">
      <c r="A371" s="1">
        <v>369</v>
      </c>
      <c r="B371" s="2">
        <v>40912</v>
      </c>
      <c r="C371" s="1">
        <v>1</v>
      </c>
      <c r="D371" s="1">
        <v>1</v>
      </c>
      <c r="E371" s="1">
        <v>1</v>
      </c>
      <c r="F371" s="1">
        <v>0</v>
      </c>
      <c r="G371" s="76">
        <v>3</v>
      </c>
      <c r="H371" s="1">
        <v>1</v>
      </c>
      <c r="I371" s="1">
        <v>2</v>
      </c>
      <c r="J371" s="40">
        <v>0.1075</v>
      </c>
      <c r="K371" s="40">
        <v>0.119337</v>
      </c>
      <c r="L371" s="40">
        <v>0.41458299999999998</v>
      </c>
      <c r="M371" s="40">
        <v>0.1847</v>
      </c>
      <c r="N371" s="1">
        <v>95</v>
      </c>
      <c r="O371" s="1">
        <v>2273</v>
      </c>
      <c r="P371" s="1">
        <v>2368</v>
      </c>
    </row>
    <row r="372" spans="1:16" x14ac:dyDescent="0.25">
      <c r="A372" s="1">
        <v>370</v>
      </c>
      <c r="B372" s="2">
        <v>40913</v>
      </c>
      <c r="C372" s="1">
        <v>1</v>
      </c>
      <c r="D372" s="1">
        <v>1</v>
      </c>
      <c r="E372" s="1">
        <v>1</v>
      </c>
      <c r="F372" s="1">
        <v>0</v>
      </c>
      <c r="G372" s="76">
        <v>4</v>
      </c>
      <c r="H372" s="1">
        <v>1</v>
      </c>
      <c r="I372" s="1">
        <v>1</v>
      </c>
      <c r="J372" s="40">
        <v>0.26583299999999999</v>
      </c>
      <c r="K372" s="40">
        <v>0.27841199999999999</v>
      </c>
      <c r="L372" s="40">
        <v>0.52416700000000005</v>
      </c>
      <c r="M372" s="40">
        <v>0.12998699999999999</v>
      </c>
      <c r="N372" s="1">
        <v>140</v>
      </c>
      <c r="O372" s="1">
        <v>3132</v>
      </c>
      <c r="P372" s="1">
        <v>3272</v>
      </c>
    </row>
    <row r="373" spans="1:16" x14ac:dyDescent="0.25">
      <c r="A373" s="1">
        <v>371</v>
      </c>
      <c r="B373" s="2">
        <v>40914</v>
      </c>
      <c r="C373" s="1">
        <v>1</v>
      </c>
      <c r="D373" s="1">
        <v>1</v>
      </c>
      <c r="E373" s="1">
        <v>1</v>
      </c>
      <c r="F373" s="1">
        <v>0</v>
      </c>
      <c r="G373" s="76">
        <v>5</v>
      </c>
      <c r="H373" s="1">
        <v>1</v>
      </c>
      <c r="I373" s="1">
        <v>1</v>
      </c>
      <c r="J373" s="40">
        <v>0.33416699999999999</v>
      </c>
      <c r="K373" s="40">
        <v>0.34026699999999999</v>
      </c>
      <c r="L373" s="40">
        <v>0.54208299999999998</v>
      </c>
      <c r="M373" s="40">
        <v>0.167908</v>
      </c>
      <c r="N373" s="1">
        <v>307</v>
      </c>
      <c r="O373" s="1">
        <v>3791</v>
      </c>
      <c r="P373" s="1">
        <v>4098</v>
      </c>
    </row>
    <row r="374" spans="1:16" x14ac:dyDescent="0.25">
      <c r="A374" s="1">
        <v>372</v>
      </c>
      <c r="B374" s="2">
        <v>40915</v>
      </c>
      <c r="C374" s="1">
        <v>1</v>
      </c>
      <c r="D374" s="1">
        <v>1</v>
      </c>
      <c r="E374" s="1">
        <v>1</v>
      </c>
      <c r="F374" s="1">
        <v>0</v>
      </c>
      <c r="G374" s="76">
        <v>6</v>
      </c>
      <c r="H374" s="1">
        <v>0</v>
      </c>
      <c r="I374" s="1">
        <v>1</v>
      </c>
      <c r="J374" s="40">
        <v>0.39333299999999999</v>
      </c>
      <c r="K374" s="40">
        <v>0.39077899999999999</v>
      </c>
      <c r="L374" s="40">
        <v>0.531667</v>
      </c>
      <c r="M374" s="40">
        <v>0.174758</v>
      </c>
      <c r="N374" s="1">
        <v>1070</v>
      </c>
      <c r="O374" s="1">
        <v>3451</v>
      </c>
      <c r="P374" s="1">
        <v>4521</v>
      </c>
    </row>
    <row r="375" spans="1:16" x14ac:dyDescent="0.25">
      <c r="A375" s="1">
        <v>373</v>
      </c>
      <c r="B375" s="2">
        <v>40916</v>
      </c>
      <c r="C375" s="1">
        <v>1</v>
      </c>
      <c r="D375" s="1">
        <v>1</v>
      </c>
      <c r="E375" s="1">
        <v>1</v>
      </c>
      <c r="F375" s="1">
        <v>0</v>
      </c>
      <c r="G375" s="76">
        <v>0</v>
      </c>
      <c r="H375" s="1">
        <v>0</v>
      </c>
      <c r="I375" s="1">
        <v>1</v>
      </c>
      <c r="J375" s="40">
        <v>0.33750000000000002</v>
      </c>
      <c r="K375" s="40">
        <v>0.340258</v>
      </c>
      <c r="L375" s="40">
        <v>0.46500000000000002</v>
      </c>
      <c r="M375" s="40">
        <v>0.19154199999999999</v>
      </c>
      <c r="N375" s="1">
        <v>599</v>
      </c>
      <c r="O375" s="1">
        <v>2826</v>
      </c>
      <c r="P375" s="1">
        <v>3425</v>
      </c>
    </row>
    <row r="376" spans="1:16" x14ac:dyDescent="0.25">
      <c r="A376" s="1">
        <v>374</v>
      </c>
      <c r="B376" s="2">
        <v>40917</v>
      </c>
      <c r="C376" s="1">
        <v>1</v>
      </c>
      <c r="D376" s="1">
        <v>1</v>
      </c>
      <c r="E376" s="1">
        <v>1</v>
      </c>
      <c r="F376" s="1">
        <v>0</v>
      </c>
      <c r="G376" s="76">
        <v>1</v>
      </c>
      <c r="H376" s="1">
        <v>1</v>
      </c>
      <c r="I376" s="1">
        <v>2</v>
      </c>
      <c r="J376" s="40">
        <v>0.22416700000000001</v>
      </c>
      <c r="K376" s="40">
        <v>0.247479</v>
      </c>
      <c r="L376" s="40">
        <v>0.70166700000000004</v>
      </c>
      <c r="M376" s="40">
        <v>9.8900000000000002E-2</v>
      </c>
      <c r="N376" s="1">
        <v>106</v>
      </c>
      <c r="O376" s="1">
        <v>2270</v>
      </c>
      <c r="P376" s="1">
        <v>2376</v>
      </c>
    </row>
    <row r="377" spans="1:16" x14ac:dyDescent="0.25">
      <c r="A377" s="1">
        <v>375</v>
      </c>
      <c r="B377" s="2">
        <v>40918</v>
      </c>
      <c r="C377" s="1">
        <v>1</v>
      </c>
      <c r="D377" s="1">
        <v>1</v>
      </c>
      <c r="E377" s="1">
        <v>1</v>
      </c>
      <c r="F377" s="1">
        <v>0</v>
      </c>
      <c r="G377" s="76">
        <v>2</v>
      </c>
      <c r="H377" s="1">
        <v>1</v>
      </c>
      <c r="I377" s="1">
        <v>1</v>
      </c>
      <c r="J377" s="40">
        <v>0.30869600000000003</v>
      </c>
      <c r="K377" s="40">
        <v>0.318826</v>
      </c>
      <c r="L377" s="40">
        <v>0.64652200000000004</v>
      </c>
      <c r="M377" s="40">
        <v>0.187552</v>
      </c>
      <c r="N377" s="1">
        <v>173</v>
      </c>
      <c r="O377" s="1">
        <v>3425</v>
      </c>
      <c r="P377" s="1">
        <v>3598</v>
      </c>
    </row>
    <row r="378" spans="1:16" x14ac:dyDescent="0.25">
      <c r="A378" s="1">
        <v>376</v>
      </c>
      <c r="B378" s="2">
        <v>40919</v>
      </c>
      <c r="C378" s="1">
        <v>1</v>
      </c>
      <c r="D378" s="1">
        <v>1</v>
      </c>
      <c r="E378" s="1">
        <v>1</v>
      </c>
      <c r="F378" s="1">
        <v>0</v>
      </c>
      <c r="G378" s="76">
        <v>3</v>
      </c>
      <c r="H378" s="1">
        <v>1</v>
      </c>
      <c r="I378" s="1">
        <v>2</v>
      </c>
      <c r="J378" s="40">
        <v>0.27416699999999999</v>
      </c>
      <c r="K378" s="40">
        <v>0.28282099999999999</v>
      </c>
      <c r="L378" s="40">
        <v>0.84750000000000003</v>
      </c>
      <c r="M378" s="40">
        <v>0.131221</v>
      </c>
      <c r="N378" s="1">
        <v>92</v>
      </c>
      <c r="O378" s="1">
        <v>2085</v>
      </c>
      <c r="P378" s="1">
        <v>2177</v>
      </c>
    </row>
    <row r="379" spans="1:16" x14ac:dyDescent="0.25">
      <c r="A379" s="1">
        <v>377</v>
      </c>
      <c r="B379" s="2">
        <v>40920</v>
      </c>
      <c r="C379" s="1">
        <v>1</v>
      </c>
      <c r="D379" s="1">
        <v>1</v>
      </c>
      <c r="E379" s="1">
        <v>1</v>
      </c>
      <c r="F379" s="1">
        <v>0</v>
      </c>
      <c r="G379" s="76">
        <v>4</v>
      </c>
      <c r="H379" s="1">
        <v>1</v>
      </c>
      <c r="I379" s="1">
        <v>2</v>
      </c>
      <c r="J379" s="40">
        <v>0.38250000000000001</v>
      </c>
      <c r="K379" s="40">
        <v>0.381938</v>
      </c>
      <c r="L379" s="40">
        <v>0.80291699999999999</v>
      </c>
      <c r="M379" s="40">
        <v>0.18096699999999999</v>
      </c>
      <c r="N379" s="1">
        <v>269</v>
      </c>
      <c r="O379" s="1">
        <v>3828</v>
      </c>
      <c r="P379" s="1">
        <v>4097</v>
      </c>
    </row>
    <row r="380" spans="1:16" x14ac:dyDescent="0.25">
      <c r="A380" s="1">
        <v>378</v>
      </c>
      <c r="B380" s="2">
        <v>40921</v>
      </c>
      <c r="C380" s="1">
        <v>1</v>
      </c>
      <c r="D380" s="1">
        <v>1</v>
      </c>
      <c r="E380" s="1">
        <v>1</v>
      </c>
      <c r="F380" s="1">
        <v>0</v>
      </c>
      <c r="G380" s="76">
        <v>5</v>
      </c>
      <c r="H380" s="1">
        <v>1</v>
      </c>
      <c r="I380" s="1">
        <v>1</v>
      </c>
      <c r="J380" s="40">
        <v>0.27416699999999999</v>
      </c>
      <c r="K380" s="40">
        <v>0.249362</v>
      </c>
      <c r="L380" s="40">
        <v>0.50749999999999995</v>
      </c>
      <c r="M380" s="40">
        <v>0.378108</v>
      </c>
      <c r="N380" s="1">
        <v>174</v>
      </c>
      <c r="O380" s="1">
        <v>3040</v>
      </c>
      <c r="P380" s="1">
        <v>3214</v>
      </c>
    </row>
    <row r="381" spans="1:16" x14ac:dyDescent="0.25">
      <c r="A381" s="1">
        <v>379</v>
      </c>
      <c r="B381" s="2">
        <v>40922</v>
      </c>
      <c r="C381" s="1">
        <v>1</v>
      </c>
      <c r="D381" s="1">
        <v>1</v>
      </c>
      <c r="E381" s="1">
        <v>1</v>
      </c>
      <c r="F381" s="1">
        <v>0</v>
      </c>
      <c r="G381" s="76">
        <v>6</v>
      </c>
      <c r="H381" s="1">
        <v>0</v>
      </c>
      <c r="I381" s="1">
        <v>1</v>
      </c>
      <c r="J381" s="40">
        <v>0.18</v>
      </c>
      <c r="K381" s="40">
        <v>0.183087</v>
      </c>
      <c r="L381" s="40">
        <v>0.45750000000000002</v>
      </c>
      <c r="M381" s="40">
        <v>0.18718299999999999</v>
      </c>
      <c r="N381" s="1">
        <v>333</v>
      </c>
      <c r="O381" s="1">
        <v>2160</v>
      </c>
      <c r="P381" s="1">
        <v>2493</v>
      </c>
    </row>
    <row r="382" spans="1:16" x14ac:dyDescent="0.25">
      <c r="A382" s="1">
        <v>380</v>
      </c>
      <c r="B382" s="2">
        <v>40923</v>
      </c>
      <c r="C382" s="1">
        <v>1</v>
      </c>
      <c r="D382" s="1">
        <v>1</v>
      </c>
      <c r="E382" s="1">
        <v>1</v>
      </c>
      <c r="F382" s="1">
        <v>0</v>
      </c>
      <c r="G382" s="76">
        <v>0</v>
      </c>
      <c r="H382" s="1">
        <v>0</v>
      </c>
      <c r="I382" s="1">
        <v>1</v>
      </c>
      <c r="J382" s="40">
        <v>0.16666700000000001</v>
      </c>
      <c r="K382" s="40">
        <v>0.16162499999999999</v>
      </c>
      <c r="L382" s="40">
        <v>0.41916700000000001</v>
      </c>
      <c r="M382" s="40">
        <v>0.25125799999999998</v>
      </c>
      <c r="N382" s="1">
        <v>284</v>
      </c>
      <c r="O382" s="1">
        <v>2027</v>
      </c>
      <c r="P382" s="1">
        <v>2311</v>
      </c>
    </row>
    <row r="383" spans="1:16" x14ac:dyDescent="0.25">
      <c r="A383" s="1">
        <v>381</v>
      </c>
      <c r="B383" s="2">
        <v>40924</v>
      </c>
      <c r="C383" s="1">
        <v>1</v>
      </c>
      <c r="D383" s="1">
        <v>1</v>
      </c>
      <c r="E383" s="1">
        <v>1</v>
      </c>
      <c r="F383" s="1">
        <v>1</v>
      </c>
      <c r="G383" s="76">
        <v>1</v>
      </c>
      <c r="H383" s="1">
        <v>0</v>
      </c>
      <c r="I383" s="1">
        <v>1</v>
      </c>
      <c r="J383" s="40">
        <v>0.19</v>
      </c>
      <c r="K383" s="40">
        <v>0.190663</v>
      </c>
      <c r="L383" s="40">
        <v>0.52249999999999996</v>
      </c>
      <c r="M383" s="40">
        <v>0.23135800000000001</v>
      </c>
      <c r="N383" s="1">
        <v>217</v>
      </c>
      <c r="O383" s="1">
        <v>2081</v>
      </c>
      <c r="P383" s="1">
        <v>2298</v>
      </c>
    </row>
    <row r="384" spans="1:16" x14ac:dyDescent="0.25">
      <c r="A384" s="1">
        <v>382</v>
      </c>
      <c r="B384" s="2">
        <v>40925</v>
      </c>
      <c r="C384" s="1">
        <v>1</v>
      </c>
      <c r="D384" s="1">
        <v>1</v>
      </c>
      <c r="E384" s="1">
        <v>1</v>
      </c>
      <c r="F384" s="1">
        <v>0</v>
      </c>
      <c r="G384" s="76">
        <v>2</v>
      </c>
      <c r="H384" s="1">
        <v>1</v>
      </c>
      <c r="I384" s="1">
        <v>2</v>
      </c>
      <c r="J384" s="40">
        <v>0.37304300000000001</v>
      </c>
      <c r="K384" s="40">
        <v>0.36427799999999999</v>
      </c>
      <c r="L384" s="40">
        <v>0.71608700000000003</v>
      </c>
      <c r="M384" s="40">
        <v>0.34913</v>
      </c>
      <c r="N384" s="1">
        <v>127</v>
      </c>
      <c r="O384" s="1">
        <v>2808</v>
      </c>
      <c r="P384" s="1">
        <v>2935</v>
      </c>
    </row>
    <row r="385" spans="1:16" x14ac:dyDescent="0.25">
      <c r="A385" s="1">
        <v>383</v>
      </c>
      <c r="B385" s="2">
        <v>40926</v>
      </c>
      <c r="C385" s="1">
        <v>1</v>
      </c>
      <c r="D385" s="1">
        <v>1</v>
      </c>
      <c r="E385" s="1">
        <v>1</v>
      </c>
      <c r="F385" s="1">
        <v>0</v>
      </c>
      <c r="G385" s="76">
        <v>3</v>
      </c>
      <c r="H385" s="1">
        <v>1</v>
      </c>
      <c r="I385" s="1">
        <v>1</v>
      </c>
      <c r="J385" s="40">
        <v>0.30333300000000002</v>
      </c>
      <c r="K385" s="40">
        <v>0.275254</v>
      </c>
      <c r="L385" s="40">
        <v>0.44333299999999998</v>
      </c>
      <c r="M385" s="40">
        <v>0.41542899999999999</v>
      </c>
      <c r="N385" s="1">
        <v>109</v>
      </c>
      <c r="O385" s="1">
        <v>3267</v>
      </c>
      <c r="P385" s="1">
        <v>3376</v>
      </c>
    </row>
    <row r="386" spans="1:16" x14ac:dyDescent="0.25">
      <c r="A386" s="1">
        <v>384</v>
      </c>
      <c r="B386" s="2">
        <v>40927</v>
      </c>
      <c r="C386" s="1">
        <v>1</v>
      </c>
      <c r="D386" s="1">
        <v>1</v>
      </c>
      <c r="E386" s="1">
        <v>1</v>
      </c>
      <c r="F386" s="1">
        <v>0</v>
      </c>
      <c r="G386" s="76">
        <v>4</v>
      </c>
      <c r="H386" s="1">
        <v>1</v>
      </c>
      <c r="I386" s="1">
        <v>1</v>
      </c>
      <c r="J386" s="40">
        <v>0.19</v>
      </c>
      <c r="K386" s="40">
        <v>0.19003800000000001</v>
      </c>
      <c r="L386" s="40">
        <v>0.4975</v>
      </c>
      <c r="M386" s="40">
        <v>0.22015799999999999</v>
      </c>
      <c r="N386" s="1">
        <v>130</v>
      </c>
      <c r="O386" s="1">
        <v>3162</v>
      </c>
      <c r="P386" s="1">
        <v>3292</v>
      </c>
    </row>
    <row r="387" spans="1:16" x14ac:dyDescent="0.25">
      <c r="A387" s="1">
        <v>385</v>
      </c>
      <c r="B387" s="2">
        <v>40928</v>
      </c>
      <c r="C387" s="1">
        <v>1</v>
      </c>
      <c r="D387" s="1">
        <v>1</v>
      </c>
      <c r="E387" s="1">
        <v>1</v>
      </c>
      <c r="F387" s="1">
        <v>0</v>
      </c>
      <c r="G387" s="76">
        <v>5</v>
      </c>
      <c r="H387" s="1">
        <v>1</v>
      </c>
      <c r="I387" s="1">
        <v>2</v>
      </c>
      <c r="J387" s="40">
        <v>0.2175</v>
      </c>
      <c r="K387" s="40">
        <v>0.22095799999999999</v>
      </c>
      <c r="L387" s="40">
        <v>0.45</v>
      </c>
      <c r="M387" s="40">
        <v>0.20275000000000001</v>
      </c>
      <c r="N387" s="1">
        <v>115</v>
      </c>
      <c r="O387" s="1">
        <v>3048</v>
      </c>
      <c r="P387" s="1">
        <v>3163</v>
      </c>
    </row>
    <row r="388" spans="1:16" x14ac:dyDescent="0.25">
      <c r="A388" s="1">
        <v>386</v>
      </c>
      <c r="B388" s="2">
        <v>40929</v>
      </c>
      <c r="C388" s="1">
        <v>1</v>
      </c>
      <c r="D388" s="1">
        <v>1</v>
      </c>
      <c r="E388" s="1">
        <v>1</v>
      </c>
      <c r="F388" s="1">
        <v>0</v>
      </c>
      <c r="G388" s="76">
        <v>6</v>
      </c>
      <c r="H388" s="1">
        <v>0</v>
      </c>
      <c r="I388" s="1">
        <v>2</v>
      </c>
      <c r="J388" s="40">
        <v>0.17333299999999999</v>
      </c>
      <c r="K388" s="40">
        <v>0.174875</v>
      </c>
      <c r="L388" s="40">
        <v>0.83125000000000004</v>
      </c>
      <c r="M388" s="40">
        <v>0.22264200000000001</v>
      </c>
      <c r="N388" s="1">
        <v>67</v>
      </c>
      <c r="O388" s="1">
        <v>1234</v>
      </c>
      <c r="P388" s="1">
        <v>1301</v>
      </c>
    </row>
    <row r="389" spans="1:16" x14ac:dyDescent="0.25">
      <c r="A389" s="1">
        <v>387</v>
      </c>
      <c r="B389" s="2">
        <v>40930</v>
      </c>
      <c r="C389" s="1">
        <v>1</v>
      </c>
      <c r="D389" s="1">
        <v>1</v>
      </c>
      <c r="E389" s="1">
        <v>1</v>
      </c>
      <c r="F389" s="1">
        <v>0</v>
      </c>
      <c r="G389" s="76">
        <v>0</v>
      </c>
      <c r="H389" s="1">
        <v>0</v>
      </c>
      <c r="I389" s="1">
        <v>2</v>
      </c>
      <c r="J389" s="40">
        <v>0.16250000000000001</v>
      </c>
      <c r="K389" s="40">
        <v>0.16225000000000001</v>
      </c>
      <c r="L389" s="40">
        <v>0.79625000000000001</v>
      </c>
      <c r="M389" s="40">
        <v>0.19963800000000001</v>
      </c>
      <c r="N389" s="1">
        <v>196</v>
      </c>
      <c r="O389" s="1">
        <v>1781</v>
      </c>
      <c r="P389" s="1">
        <v>1977</v>
      </c>
    </row>
    <row r="390" spans="1:16" x14ac:dyDescent="0.25">
      <c r="A390" s="1">
        <v>388</v>
      </c>
      <c r="B390" s="2">
        <v>40931</v>
      </c>
      <c r="C390" s="1">
        <v>1</v>
      </c>
      <c r="D390" s="1">
        <v>1</v>
      </c>
      <c r="E390" s="1">
        <v>1</v>
      </c>
      <c r="F390" s="1">
        <v>0</v>
      </c>
      <c r="G390" s="76">
        <v>1</v>
      </c>
      <c r="H390" s="1">
        <v>1</v>
      </c>
      <c r="I390" s="1">
        <v>2</v>
      </c>
      <c r="J390" s="40">
        <v>0.218333</v>
      </c>
      <c r="K390" s="40">
        <v>0.243058</v>
      </c>
      <c r="L390" s="40">
        <v>0.91125</v>
      </c>
      <c r="M390" s="40">
        <v>0.110708</v>
      </c>
      <c r="N390" s="1">
        <v>145</v>
      </c>
      <c r="O390" s="1">
        <v>2287</v>
      </c>
      <c r="P390" s="1">
        <v>2432</v>
      </c>
    </row>
    <row r="391" spans="1:16" x14ac:dyDescent="0.25">
      <c r="A391" s="1">
        <v>389</v>
      </c>
      <c r="B391" s="2">
        <v>40932</v>
      </c>
      <c r="C391" s="1">
        <v>1</v>
      </c>
      <c r="D391" s="1">
        <v>1</v>
      </c>
      <c r="E391" s="1">
        <v>1</v>
      </c>
      <c r="F391" s="1">
        <v>0</v>
      </c>
      <c r="G391" s="76">
        <v>2</v>
      </c>
      <c r="H391" s="1">
        <v>1</v>
      </c>
      <c r="I391" s="1">
        <v>1</v>
      </c>
      <c r="J391" s="40">
        <v>0.34250000000000003</v>
      </c>
      <c r="K391" s="40">
        <v>0.34910799999999997</v>
      </c>
      <c r="L391" s="40">
        <v>0.83583300000000005</v>
      </c>
      <c r="M391" s="40">
        <v>0.123767</v>
      </c>
      <c r="N391" s="1">
        <v>439</v>
      </c>
      <c r="O391" s="1">
        <v>3900</v>
      </c>
      <c r="P391" s="1">
        <v>4339</v>
      </c>
    </row>
    <row r="392" spans="1:16" x14ac:dyDescent="0.25">
      <c r="A392" s="1">
        <v>390</v>
      </c>
      <c r="B392" s="2">
        <v>40933</v>
      </c>
      <c r="C392" s="1">
        <v>1</v>
      </c>
      <c r="D392" s="1">
        <v>1</v>
      </c>
      <c r="E392" s="1">
        <v>1</v>
      </c>
      <c r="F392" s="1">
        <v>0</v>
      </c>
      <c r="G392" s="76">
        <v>3</v>
      </c>
      <c r="H392" s="1">
        <v>1</v>
      </c>
      <c r="I392" s="1">
        <v>1</v>
      </c>
      <c r="J392" s="40">
        <v>0.29416700000000001</v>
      </c>
      <c r="K392" s="40">
        <v>0.294821</v>
      </c>
      <c r="L392" s="40">
        <v>0.64375000000000004</v>
      </c>
      <c r="M392" s="40">
        <v>0.16107099999999999</v>
      </c>
      <c r="N392" s="1">
        <v>467</v>
      </c>
      <c r="O392" s="1">
        <v>3803</v>
      </c>
      <c r="P392" s="1">
        <v>4270</v>
      </c>
    </row>
    <row r="393" spans="1:16" x14ac:dyDescent="0.25">
      <c r="A393" s="1">
        <v>391</v>
      </c>
      <c r="B393" s="2">
        <v>40934</v>
      </c>
      <c r="C393" s="1">
        <v>1</v>
      </c>
      <c r="D393" s="1">
        <v>1</v>
      </c>
      <c r="E393" s="1">
        <v>1</v>
      </c>
      <c r="F393" s="1">
        <v>0</v>
      </c>
      <c r="G393" s="76">
        <v>4</v>
      </c>
      <c r="H393" s="1">
        <v>1</v>
      </c>
      <c r="I393" s="1">
        <v>2</v>
      </c>
      <c r="J393" s="40">
        <v>0.341667</v>
      </c>
      <c r="K393" s="40">
        <v>0.35604999999999998</v>
      </c>
      <c r="L393" s="40">
        <v>0.76958300000000002</v>
      </c>
      <c r="M393" s="40">
        <v>7.3395799999999997E-2</v>
      </c>
      <c r="N393" s="1">
        <v>244</v>
      </c>
      <c r="O393" s="1">
        <v>3831</v>
      </c>
      <c r="P393" s="1">
        <v>4075</v>
      </c>
    </row>
    <row r="394" spans="1:16" x14ac:dyDescent="0.25">
      <c r="A394" s="1">
        <v>392</v>
      </c>
      <c r="B394" s="2">
        <v>40935</v>
      </c>
      <c r="C394" s="1">
        <v>1</v>
      </c>
      <c r="D394" s="1">
        <v>1</v>
      </c>
      <c r="E394" s="1">
        <v>1</v>
      </c>
      <c r="F394" s="1">
        <v>0</v>
      </c>
      <c r="G394" s="76">
        <v>5</v>
      </c>
      <c r="H394" s="1">
        <v>1</v>
      </c>
      <c r="I394" s="1">
        <v>2</v>
      </c>
      <c r="J394" s="40">
        <v>0.42499999999999999</v>
      </c>
      <c r="K394" s="40">
        <v>0.415383</v>
      </c>
      <c r="L394" s="40">
        <v>0.74124999999999996</v>
      </c>
      <c r="M394" s="40">
        <v>0.342667</v>
      </c>
      <c r="N394" s="1">
        <v>269</v>
      </c>
      <c r="O394" s="1">
        <v>3187</v>
      </c>
      <c r="P394" s="1">
        <v>3456</v>
      </c>
    </row>
    <row r="395" spans="1:16" x14ac:dyDescent="0.25">
      <c r="A395" s="1">
        <v>393</v>
      </c>
      <c r="B395" s="2">
        <v>40936</v>
      </c>
      <c r="C395" s="1">
        <v>1</v>
      </c>
      <c r="D395" s="1">
        <v>1</v>
      </c>
      <c r="E395" s="1">
        <v>1</v>
      </c>
      <c r="F395" s="1">
        <v>0</v>
      </c>
      <c r="G395" s="76">
        <v>6</v>
      </c>
      <c r="H395" s="1">
        <v>0</v>
      </c>
      <c r="I395" s="1">
        <v>1</v>
      </c>
      <c r="J395" s="40">
        <v>0.31583299999999997</v>
      </c>
      <c r="K395" s="40">
        <v>0.32637899999999997</v>
      </c>
      <c r="L395" s="40">
        <v>0.54333299999999995</v>
      </c>
      <c r="M395" s="40">
        <v>0.21082899999999999</v>
      </c>
      <c r="N395" s="1">
        <v>775</v>
      </c>
      <c r="O395" s="1">
        <v>3248</v>
      </c>
      <c r="P395" s="1">
        <v>4023</v>
      </c>
    </row>
    <row r="396" spans="1:16" x14ac:dyDescent="0.25">
      <c r="A396" s="1">
        <v>394</v>
      </c>
      <c r="B396" s="2">
        <v>40937</v>
      </c>
      <c r="C396" s="1">
        <v>1</v>
      </c>
      <c r="D396" s="1">
        <v>1</v>
      </c>
      <c r="E396" s="1">
        <v>1</v>
      </c>
      <c r="F396" s="1">
        <v>0</v>
      </c>
      <c r="G396" s="76">
        <v>0</v>
      </c>
      <c r="H396" s="1">
        <v>0</v>
      </c>
      <c r="I396" s="1">
        <v>1</v>
      </c>
      <c r="J396" s="40">
        <v>0.28249999999999997</v>
      </c>
      <c r="K396" s="40">
        <v>0.27272099999999999</v>
      </c>
      <c r="L396" s="40">
        <v>0.31125000000000003</v>
      </c>
      <c r="M396" s="40">
        <v>0.24005000000000001</v>
      </c>
      <c r="N396" s="1">
        <v>558</v>
      </c>
      <c r="O396" s="1">
        <v>2685</v>
      </c>
      <c r="P396" s="1">
        <v>3243</v>
      </c>
    </row>
    <row r="397" spans="1:16" x14ac:dyDescent="0.25">
      <c r="A397" s="1">
        <v>395</v>
      </c>
      <c r="B397" s="2">
        <v>40938</v>
      </c>
      <c r="C397" s="1">
        <v>1</v>
      </c>
      <c r="D397" s="1">
        <v>1</v>
      </c>
      <c r="E397" s="1">
        <v>1</v>
      </c>
      <c r="F397" s="1">
        <v>0</v>
      </c>
      <c r="G397" s="76">
        <v>1</v>
      </c>
      <c r="H397" s="1">
        <v>1</v>
      </c>
      <c r="I397" s="1">
        <v>1</v>
      </c>
      <c r="J397" s="40">
        <v>0.26916699999999999</v>
      </c>
      <c r="K397" s="40">
        <v>0.262625</v>
      </c>
      <c r="L397" s="40">
        <v>0.40083299999999999</v>
      </c>
      <c r="M397" s="40">
        <v>0.21579200000000001</v>
      </c>
      <c r="N397" s="1">
        <v>126</v>
      </c>
      <c r="O397" s="1">
        <v>3498</v>
      </c>
      <c r="P397" s="1">
        <v>3624</v>
      </c>
    </row>
    <row r="398" spans="1:16" x14ac:dyDescent="0.25">
      <c r="A398" s="1">
        <v>396</v>
      </c>
      <c r="B398" s="2">
        <v>40939</v>
      </c>
      <c r="C398" s="1">
        <v>1</v>
      </c>
      <c r="D398" s="1">
        <v>1</v>
      </c>
      <c r="E398" s="1">
        <v>1</v>
      </c>
      <c r="F398" s="1">
        <v>0</v>
      </c>
      <c r="G398" s="76">
        <v>2</v>
      </c>
      <c r="H398" s="1">
        <v>1</v>
      </c>
      <c r="I398" s="1">
        <v>1</v>
      </c>
      <c r="J398" s="40">
        <v>0.39</v>
      </c>
      <c r="K398" s="40">
        <v>0.38131700000000002</v>
      </c>
      <c r="L398" s="40">
        <v>0.41666700000000001</v>
      </c>
      <c r="M398" s="40">
        <v>0.26181700000000002</v>
      </c>
      <c r="N398" s="1">
        <v>324</v>
      </c>
      <c r="O398" s="1">
        <v>4185</v>
      </c>
      <c r="P398" s="1">
        <v>4509</v>
      </c>
    </row>
    <row r="399" spans="1:16" x14ac:dyDescent="0.25">
      <c r="A399" s="1">
        <v>397</v>
      </c>
      <c r="B399" s="2">
        <v>40940</v>
      </c>
      <c r="C399" s="1">
        <v>1</v>
      </c>
      <c r="D399" s="1">
        <v>1</v>
      </c>
      <c r="E399" s="1">
        <v>2</v>
      </c>
      <c r="F399" s="1">
        <v>0</v>
      </c>
      <c r="G399" s="76">
        <v>3</v>
      </c>
      <c r="H399" s="1">
        <v>1</v>
      </c>
      <c r="I399" s="1">
        <v>1</v>
      </c>
      <c r="J399" s="40">
        <v>0.469167</v>
      </c>
      <c r="K399" s="40">
        <v>0.46653800000000001</v>
      </c>
      <c r="L399" s="40">
        <v>0.50791699999999995</v>
      </c>
      <c r="M399" s="40">
        <v>0.18906700000000001</v>
      </c>
      <c r="N399" s="1">
        <v>304</v>
      </c>
      <c r="O399" s="1">
        <v>4275</v>
      </c>
      <c r="P399" s="1">
        <v>4579</v>
      </c>
    </row>
    <row r="400" spans="1:16" x14ac:dyDescent="0.25">
      <c r="A400" s="1">
        <v>398</v>
      </c>
      <c r="B400" s="2">
        <v>40941</v>
      </c>
      <c r="C400" s="1">
        <v>1</v>
      </c>
      <c r="D400" s="1">
        <v>1</v>
      </c>
      <c r="E400" s="1">
        <v>2</v>
      </c>
      <c r="F400" s="1">
        <v>0</v>
      </c>
      <c r="G400" s="76">
        <v>4</v>
      </c>
      <c r="H400" s="1">
        <v>1</v>
      </c>
      <c r="I400" s="1">
        <v>2</v>
      </c>
      <c r="J400" s="40">
        <v>0.39916699999999999</v>
      </c>
      <c r="K400" s="40">
        <v>0.39897100000000002</v>
      </c>
      <c r="L400" s="40">
        <v>0.67291699999999999</v>
      </c>
      <c r="M400" s="40">
        <v>0.18718699999999999</v>
      </c>
      <c r="N400" s="1">
        <v>190</v>
      </c>
      <c r="O400" s="1">
        <v>3571</v>
      </c>
      <c r="P400" s="1">
        <v>3761</v>
      </c>
    </row>
    <row r="401" spans="1:16" x14ac:dyDescent="0.25">
      <c r="A401" s="1">
        <v>399</v>
      </c>
      <c r="B401" s="2">
        <v>40942</v>
      </c>
      <c r="C401" s="1">
        <v>1</v>
      </c>
      <c r="D401" s="1">
        <v>1</v>
      </c>
      <c r="E401" s="1">
        <v>2</v>
      </c>
      <c r="F401" s="1">
        <v>0</v>
      </c>
      <c r="G401" s="76">
        <v>5</v>
      </c>
      <c r="H401" s="1">
        <v>1</v>
      </c>
      <c r="I401" s="1">
        <v>1</v>
      </c>
      <c r="J401" s="40">
        <v>0.31333299999999997</v>
      </c>
      <c r="K401" s="40">
        <v>0.30934600000000001</v>
      </c>
      <c r="L401" s="40">
        <v>0.526667</v>
      </c>
      <c r="M401" s="40">
        <v>0.17849599999999999</v>
      </c>
      <c r="N401" s="1">
        <v>310</v>
      </c>
      <c r="O401" s="1">
        <v>3841</v>
      </c>
      <c r="P401" s="1">
        <v>4151</v>
      </c>
    </row>
    <row r="402" spans="1:16" x14ac:dyDescent="0.25">
      <c r="A402" s="1">
        <v>400</v>
      </c>
      <c r="B402" s="2">
        <v>40943</v>
      </c>
      <c r="C402" s="1">
        <v>1</v>
      </c>
      <c r="D402" s="1">
        <v>1</v>
      </c>
      <c r="E402" s="1">
        <v>2</v>
      </c>
      <c r="F402" s="1">
        <v>0</v>
      </c>
      <c r="G402" s="76">
        <v>6</v>
      </c>
      <c r="H402" s="1">
        <v>0</v>
      </c>
      <c r="I402" s="1">
        <v>2</v>
      </c>
      <c r="J402" s="40">
        <v>0.26416699999999999</v>
      </c>
      <c r="K402" s="40">
        <v>0.272725</v>
      </c>
      <c r="L402" s="40">
        <v>0.77958300000000003</v>
      </c>
      <c r="M402" s="40">
        <v>0.121896</v>
      </c>
      <c r="N402" s="1">
        <v>384</v>
      </c>
      <c r="O402" s="1">
        <v>2448</v>
      </c>
      <c r="P402" s="1">
        <v>2832</v>
      </c>
    </row>
    <row r="403" spans="1:16" x14ac:dyDescent="0.25">
      <c r="A403" s="1">
        <v>401</v>
      </c>
      <c r="B403" s="2">
        <v>40944</v>
      </c>
      <c r="C403" s="1">
        <v>1</v>
      </c>
      <c r="D403" s="1">
        <v>1</v>
      </c>
      <c r="E403" s="1">
        <v>2</v>
      </c>
      <c r="F403" s="1">
        <v>0</v>
      </c>
      <c r="G403" s="76">
        <v>0</v>
      </c>
      <c r="H403" s="1">
        <v>0</v>
      </c>
      <c r="I403" s="1">
        <v>2</v>
      </c>
      <c r="J403" s="40">
        <v>0.26583299999999999</v>
      </c>
      <c r="K403" s="40">
        <v>0.26452100000000001</v>
      </c>
      <c r="L403" s="40">
        <v>0.687917</v>
      </c>
      <c r="M403" s="40">
        <v>0.17599600000000001</v>
      </c>
      <c r="N403" s="1">
        <v>318</v>
      </c>
      <c r="O403" s="1">
        <v>2629</v>
      </c>
      <c r="P403" s="1">
        <v>2947</v>
      </c>
    </row>
    <row r="404" spans="1:16" x14ac:dyDescent="0.25">
      <c r="A404" s="1">
        <v>402</v>
      </c>
      <c r="B404" s="2">
        <v>40945</v>
      </c>
      <c r="C404" s="1">
        <v>1</v>
      </c>
      <c r="D404" s="1">
        <v>1</v>
      </c>
      <c r="E404" s="1">
        <v>2</v>
      </c>
      <c r="F404" s="1">
        <v>0</v>
      </c>
      <c r="G404" s="76">
        <v>1</v>
      </c>
      <c r="H404" s="1">
        <v>1</v>
      </c>
      <c r="I404" s="1">
        <v>1</v>
      </c>
      <c r="J404" s="40">
        <v>0.282609</v>
      </c>
      <c r="K404" s="40">
        <v>0.29642600000000002</v>
      </c>
      <c r="L404" s="40">
        <v>0.622174</v>
      </c>
      <c r="M404" s="40">
        <v>0.15379999999999999</v>
      </c>
      <c r="N404" s="1">
        <v>206</v>
      </c>
      <c r="O404" s="1">
        <v>3578</v>
      </c>
      <c r="P404" s="1">
        <v>3784</v>
      </c>
    </row>
    <row r="405" spans="1:16" x14ac:dyDescent="0.25">
      <c r="A405" s="1">
        <v>403</v>
      </c>
      <c r="B405" s="2">
        <v>40946</v>
      </c>
      <c r="C405" s="1">
        <v>1</v>
      </c>
      <c r="D405" s="1">
        <v>1</v>
      </c>
      <c r="E405" s="1">
        <v>2</v>
      </c>
      <c r="F405" s="1">
        <v>0</v>
      </c>
      <c r="G405" s="76">
        <v>2</v>
      </c>
      <c r="H405" s="1">
        <v>1</v>
      </c>
      <c r="I405" s="1">
        <v>1</v>
      </c>
      <c r="J405" s="40">
        <v>0.35416700000000001</v>
      </c>
      <c r="K405" s="40">
        <v>0.36110399999999998</v>
      </c>
      <c r="L405" s="40">
        <v>0.49625000000000002</v>
      </c>
      <c r="M405" s="40">
        <v>0.14737900000000001</v>
      </c>
      <c r="N405" s="1">
        <v>199</v>
      </c>
      <c r="O405" s="1">
        <v>4176</v>
      </c>
      <c r="P405" s="1">
        <v>4375</v>
      </c>
    </row>
    <row r="406" spans="1:16" x14ac:dyDescent="0.25">
      <c r="A406" s="1">
        <v>404</v>
      </c>
      <c r="B406" s="2">
        <v>40947</v>
      </c>
      <c r="C406" s="1">
        <v>1</v>
      </c>
      <c r="D406" s="1">
        <v>1</v>
      </c>
      <c r="E406" s="1">
        <v>2</v>
      </c>
      <c r="F406" s="1">
        <v>0</v>
      </c>
      <c r="G406" s="76">
        <v>3</v>
      </c>
      <c r="H406" s="1">
        <v>1</v>
      </c>
      <c r="I406" s="1">
        <v>2</v>
      </c>
      <c r="J406" s="40">
        <v>0.25666699999999998</v>
      </c>
      <c r="K406" s="40">
        <v>0.26642100000000002</v>
      </c>
      <c r="L406" s="40">
        <v>0.72291700000000003</v>
      </c>
      <c r="M406" s="40">
        <v>0.13372100000000001</v>
      </c>
      <c r="N406" s="1">
        <v>109</v>
      </c>
      <c r="O406" s="1">
        <v>2693</v>
      </c>
      <c r="P406" s="1">
        <v>2802</v>
      </c>
    </row>
    <row r="407" spans="1:16" x14ac:dyDescent="0.25">
      <c r="A407" s="1">
        <v>405</v>
      </c>
      <c r="B407" s="2">
        <v>40948</v>
      </c>
      <c r="C407" s="1">
        <v>1</v>
      </c>
      <c r="D407" s="1">
        <v>1</v>
      </c>
      <c r="E407" s="1">
        <v>2</v>
      </c>
      <c r="F407" s="1">
        <v>0</v>
      </c>
      <c r="G407" s="76">
        <v>4</v>
      </c>
      <c r="H407" s="1">
        <v>1</v>
      </c>
      <c r="I407" s="1">
        <v>1</v>
      </c>
      <c r="J407" s="40">
        <v>0.26500000000000001</v>
      </c>
      <c r="K407" s="40">
        <v>0.261988</v>
      </c>
      <c r="L407" s="40">
        <v>0.562083</v>
      </c>
      <c r="M407" s="40">
        <v>0.19403699999999999</v>
      </c>
      <c r="N407" s="1">
        <v>163</v>
      </c>
      <c r="O407" s="1">
        <v>3667</v>
      </c>
      <c r="P407" s="1">
        <v>3830</v>
      </c>
    </row>
    <row r="408" spans="1:16" x14ac:dyDescent="0.25">
      <c r="A408" s="1">
        <v>406</v>
      </c>
      <c r="B408" s="2">
        <v>40949</v>
      </c>
      <c r="C408" s="1">
        <v>1</v>
      </c>
      <c r="D408" s="1">
        <v>1</v>
      </c>
      <c r="E408" s="1">
        <v>2</v>
      </c>
      <c r="F408" s="1">
        <v>0</v>
      </c>
      <c r="G408" s="76">
        <v>5</v>
      </c>
      <c r="H408" s="1">
        <v>1</v>
      </c>
      <c r="I408" s="1">
        <v>2</v>
      </c>
      <c r="J408" s="40">
        <v>0.280833</v>
      </c>
      <c r="K408" s="40">
        <v>0.29355799999999999</v>
      </c>
      <c r="L408" s="40">
        <v>0.54</v>
      </c>
      <c r="M408" s="40">
        <v>0.11692900000000001</v>
      </c>
      <c r="N408" s="1">
        <v>227</v>
      </c>
      <c r="O408" s="1">
        <v>3604</v>
      </c>
      <c r="P408" s="1">
        <v>3831</v>
      </c>
    </row>
    <row r="409" spans="1:16" x14ac:dyDescent="0.25">
      <c r="A409" s="1">
        <v>407</v>
      </c>
      <c r="B409" s="2">
        <v>40950</v>
      </c>
      <c r="C409" s="1">
        <v>1</v>
      </c>
      <c r="D409" s="1">
        <v>1</v>
      </c>
      <c r="E409" s="1">
        <v>2</v>
      </c>
      <c r="F409" s="1">
        <v>0</v>
      </c>
      <c r="G409" s="76">
        <v>6</v>
      </c>
      <c r="H409" s="1">
        <v>0</v>
      </c>
      <c r="I409" s="1">
        <v>3</v>
      </c>
      <c r="J409" s="40">
        <v>0.22416700000000001</v>
      </c>
      <c r="K409" s="40">
        <v>0.210867</v>
      </c>
      <c r="L409" s="40">
        <v>0.73124999999999996</v>
      </c>
      <c r="M409" s="40">
        <v>0.289796</v>
      </c>
      <c r="N409" s="1">
        <v>192</v>
      </c>
      <c r="O409" s="1">
        <v>1977</v>
      </c>
      <c r="P409" s="1">
        <v>2169</v>
      </c>
    </row>
    <row r="410" spans="1:16" x14ac:dyDescent="0.25">
      <c r="A410" s="1">
        <v>408</v>
      </c>
      <c r="B410" s="2">
        <v>40951</v>
      </c>
      <c r="C410" s="1">
        <v>1</v>
      </c>
      <c r="D410" s="1">
        <v>1</v>
      </c>
      <c r="E410" s="1">
        <v>2</v>
      </c>
      <c r="F410" s="1">
        <v>0</v>
      </c>
      <c r="G410" s="76">
        <v>0</v>
      </c>
      <c r="H410" s="1">
        <v>0</v>
      </c>
      <c r="I410" s="1">
        <v>1</v>
      </c>
      <c r="J410" s="40">
        <v>0.1275</v>
      </c>
      <c r="K410" s="40">
        <v>0.101658</v>
      </c>
      <c r="L410" s="40">
        <v>0.46458300000000002</v>
      </c>
      <c r="M410" s="40">
        <v>0.40921200000000002</v>
      </c>
      <c r="N410" s="1">
        <v>73</v>
      </c>
      <c r="O410" s="1">
        <v>1456</v>
      </c>
      <c r="P410" s="1">
        <v>1529</v>
      </c>
    </row>
    <row r="411" spans="1:16" x14ac:dyDescent="0.25">
      <c r="A411" s="1">
        <v>409</v>
      </c>
      <c r="B411" s="2">
        <v>40952</v>
      </c>
      <c r="C411" s="1">
        <v>1</v>
      </c>
      <c r="D411" s="1">
        <v>1</v>
      </c>
      <c r="E411" s="1">
        <v>2</v>
      </c>
      <c r="F411" s="1">
        <v>0</v>
      </c>
      <c r="G411" s="76">
        <v>1</v>
      </c>
      <c r="H411" s="1">
        <v>1</v>
      </c>
      <c r="I411" s="1">
        <v>1</v>
      </c>
      <c r="J411" s="40">
        <v>0.2225</v>
      </c>
      <c r="K411" s="40">
        <v>0.227913</v>
      </c>
      <c r="L411" s="40">
        <v>0.41125</v>
      </c>
      <c r="M411" s="40">
        <v>0.16728299999999999</v>
      </c>
      <c r="N411" s="1">
        <v>94</v>
      </c>
      <c r="O411" s="1">
        <v>3328</v>
      </c>
      <c r="P411" s="1">
        <v>3422</v>
      </c>
    </row>
    <row r="412" spans="1:16" x14ac:dyDescent="0.25">
      <c r="A412" s="1">
        <v>410</v>
      </c>
      <c r="B412" s="2">
        <v>40953</v>
      </c>
      <c r="C412" s="1">
        <v>1</v>
      </c>
      <c r="D412" s="1">
        <v>1</v>
      </c>
      <c r="E412" s="1">
        <v>2</v>
      </c>
      <c r="F412" s="1">
        <v>0</v>
      </c>
      <c r="G412" s="76">
        <v>2</v>
      </c>
      <c r="H412" s="1">
        <v>1</v>
      </c>
      <c r="I412" s="1">
        <v>2</v>
      </c>
      <c r="J412" s="40">
        <v>0.31916699999999998</v>
      </c>
      <c r="K412" s="40">
        <v>0.33394600000000002</v>
      </c>
      <c r="L412" s="40">
        <v>0.50875000000000004</v>
      </c>
      <c r="M412" s="40">
        <v>0.141179</v>
      </c>
      <c r="N412" s="1">
        <v>135</v>
      </c>
      <c r="O412" s="1">
        <v>3787</v>
      </c>
      <c r="P412" s="1">
        <v>3922</v>
      </c>
    </row>
    <row r="413" spans="1:16" x14ac:dyDescent="0.25">
      <c r="A413" s="1">
        <v>411</v>
      </c>
      <c r="B413" s="2">
        <v>40954</v>
      </c>
      <c r="C413" s="1">
        <v>1</v>
      </c>
      <c r="D413" s="1">
        <v>1</v>
      </c>
      <c r="E413" s="1">
        <v>2</v>
      </c>
      <c r="F413" s="1">
        <v>0</v>
      </c>
      <c r="G413" s="76">
        <v>3</v>
      </c>
      <c r="H413" s="1">
        <v>1</v>
      </c>
      <c r="I413" s="1">
        <v>1</v>
      </c>
      <c r="J413" s="40">
        <v>0.348333</v>
      </c>
      <c r="K413" s="40">
        <v>0.35162900000000002</v>
      </c>
      <c r="L413" s="40">
        <v>0.53125</v>
      </c>
      <c r="M413" s="40">
        <v>0.18160000000000001</v>
      </c>
      <c r="N413" s="1">
        <v>141</v>
      </c>
      <c r="O413" s="1">
        <v>4028</v>
      </c>
      <c r="P413" s="1">
        <v>4169</v>
      </c>
    </row>
    <row r="414" spans="1:16" x14ac:dyDescent="0.25">
      <c r="A414" s="1">
        <v>412</v>
      </c>
      <c r="B414" s="2">
        <v>40955</v>
      </c>
      <c r="C414" s="1">
        <v>1</v>
      </c>
      <c r="D414" s="1">
        <v>1</v>
      </c>
      <c r="E414" s="1">
        <v>2</v>
      </c>
      <c r="F414" s="1">
        <v>0</v>
      </c>
      <c r="G414" s="76">
        <v>4</v>
      </c>
      <c r="H414" s="1">
        <v>1</v>
      </c>
      <c r="I414" s="1">
        <v>2</v>
      </c>
      <c r="J414" s="40">
        <v>0.31666699999999998</v>
      </c>
      <c r="K414" s="40">
        <v>0.33016200000000001</v>
      </c>
      <c r="L414" s="40">
        <v>0.75291699999999995</v>
      </c>
      <c r="M414" s="40">
        <v>9.1425000000000006E-2</v>
      </c>
      <c r="N414" s="1">
        <v>74</v>
      </c>
      <c r="O414" s="1">
        <v>2931</v>
      </c>
      <c r="P414" s="1">
        <v>3005</v>
      </c>
    </row>
    <row r="415" spans="1:16" x14ac:dyDescent="0.25">
      <c r="A415" s="1">
        <v>413</v>
      </c>
      <c r="B415" s="2">
        <v>40956</v>
      </c>
      <c r="C415" s="1">
        <v>1</v>
      </c>
      <c r="D415" s="1">
        <v>1</v>
      </c>
      <c r="E415" s="1">
        <v>2</v>
      </c>
      <c r="F415" s="1">
        <v>0</v>
      </c>
      <c r="G415" s="76">
        <v>5</v>
      </c>
      <c r="H415" s="1">
        <v>1</v>
      </c>
      <c r="I415" s="1">
        <v>1</v>
      </c>
      <c r="J415" s="40">
        <v>0.343333</v>
      </c>
      <c r="K415" s="40">
        <v>0.35162900000000002</v>
      </c>
      <c r="L415" s="40">
        <v>0.63458300000000001</v>
      </c>
      <c r="M415" s="40">
        <v>0.205846</v>
      </c>
      <c r="N415" s="1">
        <v>349</v>
      </c>
      <c r="O415" s="1">
        <v>3805</v>
      </c>
      <c r="P415" s="1">
        <v>4154</v>
      </c>
    </row>
    <row r="416" spans="1:16" x14ac:dyDescent="0.25">
      <c r="A416" s="1">
        <v>414</v>
      </c>
      <c r="B416" s="2">
        <v>40957</v>
      </c>
      <c r="C416" s="1">
        <v>1</v>
      </c>
      <c r="D416" s="1">
        <v>1</v>
      </c>
      <c r="E416" s="1">
        <v>2</v>
      </c>
      <c r="F416" s="1">
        <v>0</v>
      </c>
      <c r="G416" s="76">
        <v>6</v>
      </c>
      <c r="H416" s="1">
        <v>0</v>
      </c>
      <c r="I416" s="1">
        <v>1</v>
      </c>
      <c r="J416" s="40">
        <v>0.346667</v>
      </c>
      <c r="K416" s="40">
        <v>0.35542499999999999</v>
      </c>
      <c r="L416" s="40">
        <v>0.53458300000000003</v>
      </c>
      <c r="M416" s="40">
        <v>0.19092899999999999</v>
      </c>
      <c r="N416" s="1">
        <v>1435</v>
      </c>
      <c r="O416" s="1">
        <v>2883</v>
      </c>
      <c r="P416" s="1">
        <v>4318</v>
      </c>
    </row>
    <row r="417" spans="1:16" x14ac:dyDescent="0.25">
      <c r="A417" s="1">
        <v>415</v>
      </c>
      <c r="B417" s="2">
        <v>40958</v>
      </c>
      <c r="C417" s="1">
        <v>1</v>
      </c>
      <c r="D417" s="1">
        <v>1</v>
      </c>
      <c r="E417" s="1">
        <v>2</v>
      </c>
      <c r="F417" s="1">
        <v>0</v>
      </c>
      <c r="G417" s="76">
        <v>0</v>
      </c>
      <c r="H417" s="1">
        <v>0</v>
      </c>
      <c r="I417" s="1">
        <v>2</v>
      </c>
      <c r="J417" s="40">
        <v>0.28000000000000003</v>
      </c>
      <c r="K417" s="40">
        <v>0.26578800000000002</v>
      </c>
      <c r="L417" s="40">
        <v>0.51583299999999999</v>
      </c>
      <c r="M417" s="40">
        <v>0.253112</v>
      </c>
      <c r="N417" s="1">
        <v>618</v>
      </c>
      <c r="O417" s="1">
        <v>2071</v>
      </c>
      <c r="P417" s="1">
        <v>2689</v>
      </c>
    </row>
    <row r="418" spans="1:16" x14ac:dyDescent="0.25">
      <c r="A418" s="1">
        <v>416</v>
      </c>
      <c r="B418" s="2">
        <v>40959</v>
      </c>
      <c r="C418" s="1">
        <v>1</v>
      </c>
      <c r="D418" s="1">
        <v>1</v>
      </c>
      <c r="E418" s="1">
        <v>2</v>
      </c>
      <c r="F418" s="1">
        <v>1</v>
      </c>
      <c r="G418" s="76">
        <v>1</v>
      </c>
      <c r="H418" s="1">
        <v>0</v>
      </c>
      <c r="I418" s="1">
        <v>1</v>
      </c>
      <c r="J418" s="40">
        <v>0.28000000000000003</v>
      </c>
      <c r="K418" s="40">
        <v>0.273391</v>
      </c>
      <c r="L418" s="40">
        <v>0.507826</v>
      </c>
      <c r="M418" s="40">
        <v>0.22908300000000001</v>
      </c>
      <c r="N418" s="1">
        <v>502</v>
      </c>
      <c r="O418" s="1">
        <v>2627</v>
      </c>
      <c r="P418" s="1">
        <v>3129</v>
      </c>
    </row>
    <row r="419" spans="1:16" x14ac:dyDescent="0.25">
      <c r="A419" s="1">
        <v>417</v>
      </c>
      <c r="B419" s="2">
        <v>40960</v>
      </c>
      <c r="C419" s="1">
        <v>1</v>
      </c>
      <c r="D419" s="1">
        <v>1</v>
      </c>
      <c r="E419" s="1">
        <v>2</v>
      </c>
      <c r="F419" s="1">
        <v>0</v>
      </c>
      <c r="G419" s="76">
        <v>2</v>
      </c>
      <c r="H419" s="1">
        <v>1</v>
      </c>
      <c r="I419" s="1">
        <v>1</v>
      </c>
      <c r="J419" s="40">
        <v>0.28782600000000003</v>
      </c>
      <c r="K419" s="40">
        <v>0.29511300000000001</v>
      </c>
      <c r="L419" s="40">
        <v>0.59434799999999999</v>
      </c>
      <c r="M419" s="40">
        <v>0.20571700000000001</v>
      </c>
      <c r="N419" s="1">
        <v>163</v>
      </c>
      <c r="O419" s="1">
        <v>3614</v>
      </c>
      <c r="P419" s="1">
        <v>3777</v>
      </c>
    </row>
    <row r="420" spans="1:16" x14ac:dyDescent="0.25">
      <c r="A420" s="1">
        <v>418</v>
      </c>
      <c r="B420" s="2">
        <v>40961</v>
      </c>
      <c r="C420" s="1">
        <v>1</v>
      </c>
      <c r="D420" s="1">
        <v>1</v>
      </c>
      <c r="E420" s="1">
        <v>2</v>
      </c>
      <c r="F420" s="1">
        <v>0</v>
      </c>
      <c r="G420" s="76">
        <v>3</v>
      </c>
      <c r="H420" s="1">
        <v>1</v>
      </c>
      <c r="I420" s="1">
        <v>1</v>
      </c>
      <c r="J420" s="40">
        <v>0.39583299999999999</v>
      </c>
      <c r="K420" s="40">
        <v>0.39266699999999999</v>
      </c>
      <c r="L420" s="40">
        <v>0.56791700000000001</v>
      </c>
      <c r="M420" s="40">
        <v>0.23447100000000001</v>
      </c>
      <c r="N420" s="1">
        <v>394</v>
      </c>
      <c r="O420" s="1">
        <v>4379</v>
      </c>
      <c r="P420" s="1">
        <v>4773</v>
      </c>
    </row>
    <row r="421" spans="1:16" x14ac:dyDescent="0.25">
      <c r="A421" s="1">
        <v>419</v>
      </c>
      <c r="B421" s="2">
        <v>40962</v>
      </c>
      <c r="C421" s="1">
        <v>1</v>
      </c>
      <c r="D421" s="1">
        <v>1</v>
      </c>
      <c r="E421" s="1">
        <v>2</v>
      </c>
      <c r="F421" s="1">
        <v>0</v>
      </c>
      <c r="G421" s="76">
        <v>4</v>
      </c>
      <c r="H421" s="1">
        <v>1</v>
      </c>
      <c r="I421" s="1">
        <v>1</v>
      </c>
      <c r="J421" s="40">
        <v>0.45416699999999999</v>
      </c>
      <c r="K421" s="40">
        <v>0.44444600000000001</v>
      </c>
      <c r="L421" s="40">
        <v>0.55458300000000005</v>
      </c>
      <c r="M421" s="40">
        <v>0.190913</v>
      </c>
      <c r="N421" s="1">
        <v>516</v>
      </c>
      <c r="O421" s="1">
        <v>4546</v>
      </c>
      <c r="P421" s="1">
        <v>5062</v>
      </c>
    </row>
    <row r="422" spans="1:16" x14ac:dyDescent="0.25">
      <c r="A422" s="1">
        <v>420</v>
      </c>
      <c r="B422" s="2">
        <v>40963</v>
      </c>
      <c r="C422" s="1">
        <v>1</v>
      </c>
      <c r="D422" s="1">
        <v>1</v>
      </c>
      <c r="E422" s="1">
        <v>2</v>
      </c>
      <c r="F422" s="1">
        <v>0</v>
      </c>
      <c r="G422" s="76">
        <v>5</v>
      </c>
      <c r="H422" s="1">
        <v>1</v>
      </c>
      <c r="I422" s="1">
        <v>2</v>
      </c>
      <c r="J422" s="40">
        <v>0.40749999999999997</v>
      </c>
      <c r="K422" s="40">
        <v>0.41097099999999998</v>
      </c>
      <c r="L422" s="40">
        <v>0.73750000000000004</v>
      </c>
      <c r="M422" s="40">
        <v>0.237567</v>
      </c>
      <c r="N422" s="1">
        <v>246</v>
      </c>
      <c r="O422" s="1">
        <v>3241</v>
      </c>
      <c r="P422" s="1">
        <v>3487</v>
      </c>
    </row>
    <row r="423" spans="1:16" x14ac:dyDescent="0.25">
      <c r="A423" s="1">
        <v>421</v>
      </c>
      <c r="B423" s="2">
        <v>40964</v>
      </c>
      <c r="C423" s="1">
        <v>1</v>
      </c>
      <c r="D423" s="1">
        <v>1</v>
      </c>
      <c r="E423" s="1">
        <v>2</v>
      </c>
      <c r="F423" s="1">
        <v>0</v>
      </c>
      <c r="G423" s="76">
        <v>6</v>
      </c>
      <c r="H423" s="1">
        <v>0</v>
      </c>
      <c r="I423" s="1">
        <v>1</v>
      </c>
      <c r="J423" s="40">
        <v>0.29083300000000001</v>
      </c>
      <c r="K423" s="40">
        <v>0.25567499999999999</v>
      </c>
      <c r="L423" s="40">
        <v>0.39583299999999999</v>
      </c>
      <c r="M423" s="40">
        <v>0.42164200000000002</v>
      </c>
      <c r="N423" s="1">
        <v>317</v>
      </c>
      <c r="O423" s="1">
        <v>2415</v>
      </c>
      <c r="P423" s="1">
        <v>2732</v>
      </c>
    </row>
    <row r="424" spans="1:16" x14ac:dyDescent="0.25">
      <c r="A424" s="1">
        <v>422</v>
      </c>
      <c r="B424" s="2">
        <v>40965</v>
      </c>
      <c r="C424" s="1">
        <v>1</v>
      </c>
      <c r="D424" s="1">
        <v>1</v>
      </c>
      <c r="E424" s="1">
        <v>2</v>
      </c>
      <c r="F424" s="1">
        <v>0</v>
      </c>
      <c r="G424" s="76">
        <v>0</v>
      </c>
      <c r="H424" s="1">
        <v>0</v>
      </c>
      <c r="I424" s="1">
        <v>1</v>
      </c>
      <c r="J424" s="40">
        <v>0.279167</v>
      </c>
      <c r="K424" s="40">
        <v>0.26830799999999999</v>
      </c>
      <c r="L424" s="40">
        <v>0.41</v>
      </c>
      <c r="M424" s="40">
        <v>0.20522899999999999</v>
      </c>
      <c r="N424" s="1">
        <v>515</v>
      </c>
      <c r="O424" s="1">
        <v>2874</v>
      </c>
      <c r="P424" s="1">
        <v>3389</v>
      </c>
    </row>
    <row r="425" spans="1:16" x14ac:dyDescent="0.25">
      <c r="A425" s="1">
        <v>423</v>
      </c>
      <c r="B425" s="2">
        <v>40966</v>
      </c>
      <c r="C425" s="1">
        <v>1</v>
      </c>
      <c r="D425" s="1">
        <v>1</v>
      </c>
      <c r="E425" s="1">
        <v>2</v>
      </c>
      <c r="F425" s="1">
        <v>0</v>
      </c>
      <c r="G425" s="76">
        <v>1</v>
      </c>
      <c r="H425" s="1">
        <v>1</v>
      </c>
      <c r="I425" s="1">
        <v>1</v>
      </c>
      <c r="J425" s="40">
        <v>0.36666700000000002</v>
      </c>
      <c r="K425" s="40">
        <v>0.35795399999999999</v>
      </c>
      <c r="L425" s="40">
        <v>0.49083300000000002</v>
      </c>
      <c r="M425" s="40">
        <v>0.26803300000000002</v>
      </c>
      <c r="N425" s="1">
        <v>253</v>
      </c>
      <c r="O425" s="1">
        <v>4069</v>
      </c>
      <c r="P425" s="1">
        <v>4322</v>
      </c>
    </row>
    <row r="426" spans="1:16" x14ac:dyDescent="0.25">
      <c r="A426" s="1">
        <v>424</v>
      </c>
      <c r="B426" s="2">
        <v>40967</v>
      </c>
      <c r="C426" s="1">
        <v>1</v>
      </c>
      <c r="D426" s="1">
        <v>1</v>
      </c>
      <c r="E426" s="1">
        <v>2</v>
      </c>
      <c r="F426" s="1">
        <v>0</v>
      </c>
      <c r="G426" s="76">
        <v>2</v>
      </c>
      <c r="H426" s="1">
        <v>1</v>
      </c>
      <c r="I426" s="1">
        <v>1</v>
      </c>
      <c r="J426" s="40">
        <v>0.35916700000000001</v>
      </c>
      <c r="K426" s="40">
        <v>0.35352499999999998</v>
      </c>
      <c r="L426" s="40">
        <v>0.39583299999999999</v>
      </c>
      <c r="M426" s="40">
        <v>0.19341700000000001</v>
      </c>
      <c r="N426" s="1">
        <v>229</v>
      </c>
      <c r="O426" s="1">
        <v>4134</v>
      </c>
      <c r="P426" s="1">
        <v>4363</v>
      </c>
    </row>
    <row r="427" spans="1:16" x14ac:dyDescent="0.25">
      <c r="A427" s="1">
        <v>425</v>
      </c>
      <c r="B427" s="2">
        <v>40968</v>
      </c>
      <c r="C427" s="1">
        <v>1</v>
      </c>
      <c r="D427" s="1">
        <v>1</v>
      </c>
      <c r="E427" s="1">
        <v>2</v>
      </c>
      <c r="F427" s="1">
        <v>0</v>
      </c>
      <c r="G427" s="76">
        <v>3</v>
      </c>
      <c r="H427" s="1">
        <v>1</v>
      </c>
      <c r="I427" s="1">
        <v>2</v>
      </c>
      <c r="J427" s="40">
        <v>0.34434799999999999</v>
      </c>
      <c r="K427" s="40">
        <v>0.34847</v>
      </c>
      <c r="L427" s="40">
        <v>0.80478300000000003</v>
      </c>
      <c r="M427" s="40">
        <v>0.179117</v>
      </c>
      <c r="N427" s="1">
        <v>65</v>
      </c>
      <c r="O427" s="1">
        <v>1769</v>
      </c>
      <c r="P427" s="1">
        <v>1834</v>
      </c>
    </row>
    <row r="428" spans="1:16" x14ac:dyDescent="0.25">
      <c r="A428" s="1">
        <v>426</v>
      </c>
      <c r="B428" s="2">
        <v>40969</v>
      </c>
      <c r="C428" s="1">
        <v>1</v>
      </c>
      <c r="D428" s="1">
        <v>1</v>
      </c>
      <c r="E428" s="1">
        <v>3</v>
      </c>
      <c r="F428" s="1">
        <v>0</v>
      </c>
      <c r="G428" s="76">
        <v>4</v>
      </c>
      <c r="H428" s="1">
        <v>1</v>
      </c>
      <c r="I428" s="1">
        <v>1</v>
      </c>
      <c r="J428" s="40">
        <v>0.48583300000000001</v>
      </c>
      <c r="K428" s="40">
        <v>0.47537099999999999</v>
      </c>
      <c r="L428" s="40">
        <v>0.61541699999999999</v>
      </c>
      <c r="M428" s="40">
        <v>0.22698699999999999</v>
      </c>
      <c r="N428" s="1">
        <v>325</v>
      </c>
      <c r="O428" s="1">
        <v>4665</v>
      </c>
      <c r="P428" s="1">
        <v>4990</v>
      </c>
    </row>
    <row r="429" spans="1:16" x14ac:dyDescent="0.25">
      <c r="A429" s="1">
        <v>427</v>
      </c>
      <c r="B429" s="2">
        <v>40970</v>
      </c>
      <c r="C429" s="1">
        <v>1</v>
      </c>
      <c r="D429" s="1">
        <v>1</v>
      </c>
      <c r="E429" s="1">
        <v>3</v>
      </c>
      <c r="F429" s="1">
        <v>0</v>
      </c>
      <c r="G429" s="76">
        <v>5</v>
      </c>
      <c r="H429" s="1">
        <v>1</v>
      </c>
      <c r="I429" s="1">
        <v>2</v>
      </c>
      <c r="J429" s="40">
        <v>0.35333300000000001</v>
      </c>
      <c r="K429" s="40">
        <v>0.359842</v>
      </c>
      <c r="L429" s="40">
        <v>0.65708299999999997</v>
      </c>
      <c r="M429" s="40">
        <v>0.14490400000000001</v>
      </c>
      <c r="N429" s="1">
        <v>246</v>
      </c>
      <c r="O429" s="1">
        <v>2948</v>
      </c>
      <c r="P429" s="1">
        <v>3194</v>
      </c>
    </row>
    <row r="430" spans="1:16" x14ac:dyDescent="0.25">
      <c r="A430" s="1">
        <v>428</v>
      </c>
      <c r="B430" s="2">
        <v>40971</v>
      </c>
      <c r="C430" s="1">
        <v>1</v>
      </c>
      <c r="D430" s="1">
        <v>1</v>
      </c>
      <c r="E430" s="1">
        <v>3</v>
      </c>
      <c r="F430" s="1">
        <v>0</v>
      </c>
      <c r="G430" s="76">
        <v>6</v>
      </c>
      <c r="H430" s="1">
        <v>0</v>
      </c>
      <c r="I430" s="1">
        <v>2</v>
      </c>
      <c r="J430" s="40">
        <v>0.41416700000000001</v>
      </c>
      <c r="K430" s="40">
        <v>0.41349200000000003</v>
      </c>
      <c r="L430" s="40">
        <v>0.62124999999999997</v>
      </c>
      <c r="M430" s="40">
        <v>0.161079</v>
      </c>
      <c r="N430" s="1">
        <v>956</v>
      </c>
      <c r="O430" s="1">
        <v>3110</v>
      </c>
      <c r="P430" s="1">
        <v>4066</v>
      </c>
    </row>
    <row r="431" spans="1:16" x14ac:dyDescent="0.25">
      <c r="A431" s="1">
        <v>429</v>
      </c>
      <c r="B431" s="2">
        <v>40972</v>
      </c>
      <c r="C431" s="1">
        <v>1</v>
      </c>
      <c r="D431" s="1">
        <v>1</v>
      </c>
      <c r="E431" s="1">
        <v>3</v>
      </c>
      <c r="F431" s="1">
        <v>0</v>
      </c>
      <c r="G431" s="76">
        <v>0</v>
      </c>
      <c r="H431" s="1">
        <v>0</v>
      </c>
      <c r="I431" s="1">
        <v>1</v>
      </c>
      <c r="J431" s="40">
        <v>0.32583299999999998</v>
      </c>
      <c r="K431" s="40">
        <v>0.30302099999999998</v>
      </c>
      <c r="L431" s="40">
        <v>0.403333</v>
      </c>
      <c r="M431" s="40">
        <v>0.33457100000000001</v>
      </c>
      <c r="N431" s="1">
        <v>710</v>
      </c>
      <c r="O431" s="1">
        <v>2713</v>
      </c>
      <c r="P431" s="1">
        <v>3423</v>
      </c>
    </row>
    <row r="432" spans="1:16" x14ac:dyDescent="0.25">
      <c r="A432" s="1">
        <v>430</v>
      </c>
      <c r="B432" s="2">
        <v>40973</v>
      </c>
      <c r="C432" s="1">
        <v>1</v>
      </c>
      <c r="D432" s="1">
        <v>1</v>
      </c>
      <c r="E432" s="1">
        <v>3</v>
      </c>
      <c r="F432" s="1">
        <v>0</v>
      </c>
      <c r="G432" s="76">
        <v>1</v>
      </c>
      <c r="H432" s="1">
        <v>1</v>
      </c>
      <c r="I432" s="1">
        <v>1</v>
      </c>
      <c r="J432" s="40">
        <v>0.24333299999999999</v>
      </c>
      <c r="K432" s="40">
        <v>0.241171</v>
      </c>
      <c r="L432" s="40">
        <v>0.50624999999999998</v>
      </c>
      <c r="M432" s="40">
        <v>0.22885800000000001</v>
      </c>
      <c r="N432" s="1">
        <v>203</v>
      </c>
      <c r="O432" s="1">
        <v>3130</v>
      </c>
      <c r="P432" s="1">
        <v>3333</v>
      </c>
    </row>
    <row r="433" spans="1:16" x14ac:dyDescent="0.25">
      <c r="A433" s="1">
        <v>431</v>
      </c>
      <c r="B433" s="2">
        <v>40974</v>
      </c>
      <c r="C433" s="1">
        <v>1</v>
      </c>
      <c r="D433" s="1">
        <v>1</v>
      </c>
      <c r="E433" s="1">
        <v>3</v>
      </c>
      <c r="F433" s="1">
        <v>0</v>
      </c>
      <c r="G433" s="76">
        <v>2</v>
      </c>
      <c r="H433" s="1">
        <v>1</v>
      </c>
      <c r="I433" s="1">
        <v>1</v>
      </c>
      <c r="J433" s="40">
        <v>0.25833299999999998</v>
      </c>
      <c r="K433" s="40">
        <v>0.25504199999999999</v>
      </c>
      <c r="L433" s="40">
        <v>0.45666699999999999</v>
      </c>
      <c r="M433" s="40">
        <v>0.200875</v>
      </c>
      <c r="N433" s="1">
        <v>221</v>
      </c>
      <c r="O433" s="1">
        <v>3735</v>
      </c>
      <c r="P433" s="1">
        <v>3956</v>
      </c>
    </row>
    <row r="434" spans="1:16" x14ac:dyDescent="0.25">
      <c r="A434" s="1">
        <v>432</v>
      </c>
      <c r="B434" s="2">
        <v>40975</v>
      </c>
      <c r="C434" s="1">
        <v>1</v>
      </c>
      <c r="D434" s="1">
        <v>1</v>
      </c>
      <c r="E434" s="1">
        <v>3</v>
      </c>
      <c r="F434" s="1">
        <v>0</v>
      </c>
      <c r="G434" s="76">
        <v>3</v>
      </c>
      <c r="H434" s="1">
        <v>1</v>
      </c>
      <c r="I434" s="1">
        <v>1</v>
      </c>
      <c r="J434" s="40">
        <v>0.404167</v>
      </c>
      <c r="K434" s="40">
        <v>0.3851</v>
      </c>
      <c r="L434" s="40">
        <v>0.51333300000000004</v>
      </c>
      <c r="M434" s="40">
        <v>0.345779</v>
      </c>
      <c r="N434" s="1">
        <v>432</v>
      </c>
      <c r="O434" s="1">
        <v>4484</v>
      </c>
      <c r="P434" s="1">
        <v>4916</v>
      </c>
    </row>
    <row r="435" spans="1:16" x14ac:dyDescent="0.25">
      <c r="A435" s="1">
        <v>433</v>
      </c>
      <c r="B435" s="2">
        <v>40976</v>
      </c>
      <c r="C435" s="1">
        <v>1</v>
      </c>
      <c r="D435" s="1">
        <v>1</v>
      </c>
      <c r="E435" s="1">
        <v>3</v>
      </c>
      <c r="F435" s="1">
        <v>0</v>
      </c>
      <c r="G435" s="76">
        <v>4</v>
      </c>
      <c r="H435" s="1">
        <v>1</v>
      </c>
      <c r="I435" s="1">
        <v>1</v>
      </c>
      <c r="J435" s="40">
        <v>0.52749999999999997</v>
      </c>
      <c r="K435" s="40">
        <v>0.52460399999999996</v>
      </c>
      <c r="L435" s="40">
        <v>0.5675</v>
      </c>
      <c r="M435" s="40">
        <v>0.44156299999999998</v>
      </c>
      <c r="N435" s="1">
        <v>486</v>
      </c>
      <c r="O435" s="1">
        <v>4896</v>
      </c>
      <c r="P435" s="1">
        <v>5382</v>
      </c>
    </row>
    <row r="436" spans="1:16" x14ac:dyDescent="0.25">
      <c r="A436" s="1">
        <v>434</v>
      </c>
      <c r="B436" s="2">
        <v>40977</v>
      </c>
      <c r="C436" s="1">
        <v>1</v>
      </c>
      <c r="D436" s="1">
        <v>1</v>
      </c>
      <c r="E436" s="1">
        <v>3</v>
      </c>
      <c r="F436" s="1">
        <v>0</v>
      </c>
      <c r="G436" s="76">
        <v>5</v>
      </c>
      <c r="H436" s="1">
        <v>1</v>
      </c>
      <c r="I436" s="1">
        <v>2</v>
      </c>
      <c r="J436" s="40">
        <v>0.410833</v>
      </c>
      <c r="K436" s="40">
        <v>0.39708300000000002</v>
      </c>
      <c r="L436" s="40">
        <v>0.40708299999999997</v>
      </c>
      <c r="M436" s="40">
        <v>0.4148</v>
      </c>
      <c r="N436" s="1">
        <v>447</v>
      </c>
      <c r="O436" s="1">
        <v>4122</v>
      </c>
      <c r="P436" s="1">
        <v>4569</v>
      </c>
    </row>
    <row r="437" spans="1:16" x14ac:dyDescent="0.25">
      <c r="A437" s="1">
        <v>435</v>
      </c>
      <c r="B437" s="2">
        <v>40978</v>
      </c>
      <c r="C437" s="1">
        <v>1</v>
      </c>
      <c r="D437" s="1">
        <v>1</v>
      </c>
      <c r="E437" s="1">
        <v>3</v>
      </c>
      <c r="F437" s="1">
        <v>0</v>
      </c>
      <c r="G437" s="76">
        <v>6</v>
      </c>
      <c r="H437" s="1">
        <v>0</v>
      </c>
      <c r="I437" s="1">
        <v>1</v>
      </c>
      <c r="J437" s="40">
        <v>0.28749999999999998</v>
      </c>
      <c r="K437" s="40">
        <v>0.27776699999999999</v>
      </c>
      <c r="L437" s="40">
        <v>0.35041699999999998</v>
      </c>
      <c r="M437" s="40">
        <v>0.22575000000000001</v>
      </c>
      <c r="N437" s="1">
        <v>968</v>
      </c>
      <c r="O437" s="1">
        <v>3150</v>
      </c>
      <c r="P437" s="1">
        <v>4118</v>
      </c>
    </row>
    <row r="438" spans="1:16" x14ac:dyDescent="0.25">
      <c r="A438" s="1">
        <v>436</v>
      </c>
      <c r="B438" s="2">
        <v>40979</v>
      </c>
      <c r="C438" s="1">
        <v>1</v>
      </c>
      <c r="D438" s="1">
        <v>1</v>
      </c>
      <c r="E438" s="1">
        <v>3</v>
      </c>
      <c r="F438" s="1">
        <v>0</v>
      </c>
      <c r="G438" s="76">
        <v>0</v>
      </c>
      <c r="H438" s="1">
        <v>0</v>
      </c>
      <c r="I438" s="1">
        <v>1</v>
      </c>
      <c r="J438" s="40">
        <v>0.36173899999999998</v>
      </c>
      <c r="K438" s="40">
        <v>0.35966999999999999</v>
      </c>
      <c r="L438" s="40">
        <v>0.47695700000000002</v>
      </c>
      <c r="M438" s="40">
        <v>0.22258700000000001</v>
      </c>
      <c r="N438" s="1">
        <v>1658</v>
      </c>
      <c r="O438" s="1">
        <v>3253</v>
      </c>
      <c r="P438" s="1">
        <v>4911</v>
      </c>
    </row>
    <row r="439" spans="1:16" x14ac:dyDescent="0.25">
      <c r="A439" s="1">
        <v>437</v>
      </c>
      <c r="B439" s="2">
        <v>40980</v>
      </c>
      <c r="C439" s="1">
        <v>1</v>
      </c>
      <c r="D439" s="1">
        <v>1</v>
      </c>
      <c r="E439" s="1">
        <v>3</v>
      </c>
      <c r="F439" s="1">
        <v>0</v>
      </c>
      <c r="G439" s="76">
        <v>1</v>
      </c>
      <c r="H439" s="1">
        <v>1</v>
      </c>
      <c r="I439" s="1">
        <v>1</v>
      </c>
      <c r="J439" s="40">
        <v>0.466667</v>
      </c>
      <c r="K439" s="40">
        <v>0.459592</v>
      </c>
      <c r="L439" s="40">
        <v>0.48916700000000002</v>
      </c>
      <c r="M439" s="40">
        <v>0.20771300000000001</v>
      </c>
      <c r="N439" s="1">
        <v>838</v>
      </c>
      <c r="O439" s="1">
        <v>4460</v>
      </c>
      <c r="P439" s="1">
        <v>5298</v>
      </c>
    </row>
    <row r="440" spans="1:16" x14ac:dyDescent="0.25">
      <c r="A440" s="1">
        <v>438</v>
      </c>
      <c r="B440" s="2">
        <v>40981</v>
      </c>
      <c r="C440" s="1">
        <v>1</v>
      </c>
      <c r="D440" s="1">
        <v>1</v>
      </c>
      <c r="E440" s="1">
        <v>3</v>
      </c>
      <c r="F440" s="1">
        <v>0</v>
      </c>
      <c r="G440" s="76">
        <v>2</v>
      </c>
      <c r="H440" s="1">
        <v>1</v>
      </c>
      <c r="I440" s="1">
        <v>1</v>
      </c>
      <c r="J440" s="40">
        <v>0.56499999999999995</v>
      </c>
      <c r="K440" s="40">
        <v>0.54292899999999999</v>
      </c>
      <c r="L440" s="40">
        <v>0.61750000000000005</v>
      </c>
      <c r="M440" s="40">
        <v>0.23694999999999999</v>
      </c>
      <c r="N440" s="1">
        <v>762</v>
      </c>
      <c r="O440" s="1">
        <v>5085</v>
      </c>
      <c r="P440" s="1">
        <v>5847</v>
      </c>
    </row>
    <row r="441" spans="1:16" x14ac:dyDescent="0.25">
      <c r="A441" s="1">
        <v>439</v>
      </c>
      <c r="B441" s="2">
        <v>40982</v>
      </c>
      <c r="C441" s="1">
        <v>1</v>
      </c>
      <c r="D441" s="1">
        <v>1</v>
      </c>
      <c r="E441" s="1">
        <v>3</v>
      </c>
      <c r="F441" s="1">
        <v>0</v>
      </c>
      <c r="G441" s="76">
        <v>3</v>
      </c>
      <c r="H441" s="1">
        <v>1</v>
      </c>
      <c r="I441" s="1">
        <v>1</v>
      </c>
      <c r="J441" s="40">
        <v>0.57250000000000001</v>
      </c>
      <c r="K441" s="40">
        <v>0.54861700000000002</v>
      </c>
      <c r="L441" s="40">
        <v>0.50708299999999995</v>
      </c>
      <c r="M441" s="40">
        <v>0.115062</v>
      </c>
      <c r="N441" s="1">
        <v>997</v>
      </c>
      <c r="O441" s="1">
        <v>5315</v>
      </c>
      <c r="P441" s="1">
        <v>6312</v>
      </c>
    </row>
    <row r="442" spans="1:16" x14ac:dyDescent="0.25">
      <c r="A442" s="1">
        <v>440</v>
      </c>
      <c r="B442" s="2">
        <v>40983</v>
      </c>
      <c r="C442" s="1">
        <v>1</v>
      </c>
      <c r="D442" s="1">
        <v>1</v>
      </c>
      <c r="E442" s="1">
        <v>3</v>
      </c>
      <c r="F442" s="1">
        <v>0</v>
      </c>
      <c r="G442" s="76">
        <v>4</v>
      </c>
      <c r="H442" s="1">
        <v>1</v>
      </c>
      <c r="I442" s="1">
        <v>1</v>
      </c>
      <c r="J442" s="40">
        <v>0.5575</v>
      </c>
      <c r="K442" s="40">
        <v>0.53282499999999999</v>
      </c>
      <c r="L442" s="40">
        <v>0.57958299999999996</v>
      </c>
      <c r="M442" s="40">
        <v>0.14988299999999999</v>
      </c>
      <c r="N442" s="1">
        <v>1005</v>
      </c>
      <c r="O442" s="1">
        <v>5187</v>
      </c>
      <c r="P442" s="1">
        <v>6192</v>
      </c>
    </row>
    <row r="443" spans="1:16" x14ac:dyDescent="0.25">
      <c r="A443" s="1">
        <v>441</v>
      </c>
      <c r="B443" s="2">
        <v>40984</v>
      </c>
      <c r="C443" s="1">
        <v>1</v>
      </c>
      <c r="D443" s="1">
        <v>1</v>
      </c>
      <c r="E443" s="1">
        <v>3</v>
      </c>
      <c r="F443" s="1">
        <v>0</v>
      </c>
      <c r="G443" s="76">
        <v>5</v>
      </c>
      <c r="H443" s="1">
        <v>1</v>
      </c>
      <c r="I443" s="1">
        <v>2</v>
      </c>
      <c r="J443" s="40">
        <v>0.43583300000000003</v>
      </c>
      <c r="K443" s="40">
        <v>0.43622899999999998</v>
      </c>
      <c r="L443" s="40">
        <v>0.84208300000000003</v>
      </c>
      <c r="M443" s="40">
        <v>0.113192</v>
      </c>
      <c r="N443" s="1">
        <v>548</v>
      </c>
      <c r="O443" s="1">
        <v>3830</v>
      </c>
      <c r="P443" s="1">
        <v>4378</v>
      </c>
    </row>
    <row r="444" spans="1:16" x14ac:dyDescent="0.25">
      <c r="A444" s="1">
        <v>442</v>
      </c>
      <c r="B444" s="2">
        <v>40985</v>
      </c>
      <c r="C444" s="1">
        <v>1</v>
      </c>
      <c r="D444" s="1">
        <v>1</v>
      </c>
      <c r="E444" s="1">
        <v>3</v>
      </c>
      <c r="F444" s="1">
        <v>0</v>
      </c>
      <c r="G444" s="76">
        <v>6</v>
      </c>
      <c r="H444" s="1">
        <v>0</v>
      </c>
      <c r="I444" s="1">
        <v>2</v>
      </c>
      <c r="J444" s="40">
        <v>0.51416700000000004</v>
      </c>
      <c r="K444" s="40">
        <v>0.50504599999999999</v>
      </c>
      <c r="L444" s="40">
        <v>0.75583299999999998</v>
      </c>
      <c r="M444" s="40">
        <v>0.110704</v>
      </c>
      <c r="N444" s="1">
        <v>3155</v>
      </c>
      <c r="O444" s="1">
        <v>4681</v>
      </c>
      <c r="P444" s="1">
        <v>7836</v>
      </c>
    </row>
    <row r="445" spans="1:16" x14ac:dyDescent="0.25">
      <c r="A445" s="1">
        <v>443</v>
      </c>
      <c r="B445" s="2">
        <v>40986</v>
      </c>
      <c r="C445" s="1">
        <v>1</v>
      </c>
      <c r="D445" s="1">
        <v>1</v>
      </c>
      <c r="E445" s="1">
        <v>3</v>
      </c>
      <c r="F445" s="1">
        <v>0</v>
      </c>
      <c r="G445" s="76">
        <v>0</v>
      </c>
      <c r="H445" s="1">
        <v>0</v>
      </c>
      <c r="I445" s="1">
        <v>2</v>
      </c>
      <c r="J445" s="40">
        <v>0.47249999999999998</v>
      </c>
      <c r="K445" s="40">
        <v>0.46400000000000002</v>
      </c>
      <c r="L445" s="40">
        <v>0.81</v>
      </c>
      <c r="M445" s="40">
        <v>0.126883</v>
      </c>
      <c r="N445" s="1">
        <v>2207</v>
      </c>
      <c r="O445" s="1">
        <v>3685</v>
      </c>
      <c r="P445" s="1">
        <v>5892</v>
      </c>
    </row>
    <row r="446" spans="1:16" x14ac:dyDescent="0.25">
      <c r="A446" s="1">
        <v>444</v>
      </c>
      <c r="B446" s="2">
        <v>40987</v>
      </c>
      <c r="C446" s="1">
        <v>1</v>
      </c>
      <c r="D446" s="1">
        <v>1</v>
      </c>
      <c r="E446" s="1">
        <v>3</v>
      </c>
      <c r="F446" s="1">
        <v>0</v>
      </c>
      <c r="G446" s="76">
        <v>1</v>
      </c>
      <c r="H446" s="1">
        <v>1</v>
      </c>
      <c r="I446" s="1">
        <v>1</v>
      </c>
      <c r="J446" s="40">
        <v>0.54500000000000004</v>
      </c>
      <c r="K446" s="40">
        <v>0.53282099999999999</v>
      </c>
      <c r="L446" s="40">
        <v>0.72875000000000001</v>
      </c>
      <c r="M446" s="40">
        <v>0.16231699999999999</v>
      </c>
      <c r="N446" s="1">
        <v>982</v>
      </c>
      <c r="O446" s="1">
        <v>5171</v>
      </c>
      <c r="P446" s="1">
        <v>6153</v>
      </c>
    </row>
    <row r="447" spans="1:16" x14ac:dyDescent="0.25">
      <c r="A447" s="1">
        <v>445</v>
      </c>
      <c r="B447" s="2">
        <v>40988</v>
      </c>
      <c r="C447" s="1">
        <v>1</v>
      </c>
      <c r="D447" s="1">
        <v>1</v>
      </c>
      <c r="E447" s="1">
        <v>3</v>
      </c>
      <c r="F447" s="1">
        <v>0</v>
      </c>
      <c r="G447" s="76">
        <v>2</v>
      </c>
      <c r="H447" s="1">
        <v>1</v>
      </c>
      <c r="I447" s="1">
        <v>1</v>
      </c>
      <c r="J447" s="40">
        <v>0.56083300000000003</v>
      </c>
      <c r="K447" s="40">
        <v>0.53853300000000004</v>
      </c>
      <c r="L447" s="40">
        <v>0.807917</v>
      </c>
      <c r="M447" s="40">
        <v>0.121271</v>
      </c>
      <c r="N447" s="1">
        <v>1051</v>
      </c>
      <c r="O447" s="1">
        <v>5042</v>
      </c>
      <c r="P447" s="1">
        <v>6093</v>
      </c>
    </row>
    <row r="448" spans="1:16" x14ac:dyDescent="0.25">
      <c r="A448" s="1">
        <v>446</v>
      </c>
      <c r="B448" s="2">
        <v>40989</v>
      </c>
      <c r="C448" s="1">
        <v>2</v>
      </c>
      <c r="D448" s="1">
        <v>1</v>
      </c>
      <c r="E448" s="1">
        <v>3</v>
      </c>
      <c r="F448" s="1">
        <v>0</v>
      </c>
      <c r="G448" s="76">
        <v>3</v>
      </c>
      <c r="H448" s="1">
        <v>1</v>
      </c>
      <c r="I448" s="1">
        <v>2</v>
      </c>
      <c r="J448" s="40">
        <v>0.531667</v>
      </c>
      <c r="K448" s="40">
        <v>0.51325799999999999</v>
      </c>
      <c r="L448" s="40">
        <v>0.82125000000000004</v>
      </c>
      <c r="M448" s="40">
        <v>8.9558299999999993E-2</v>
      </c>
      <c r="N448" s="1">
        <v>1122</v>
      </c>
      <c r="O448" s="1">
        <v>5108</v>
      </c>
      <c r="P448" s="1">
        <v>6230</v>
      </c>
    </row>
    <row r="449" spans="1:16" x14ac:dyDescent="0.25">
      <c r="A449" s="1">
        <v>447</v>
      </c>
      <c r="B449" s="2">
        <v>40990</v>
      </c>
      <c r="C449" s="1">
        <v>2</v>
      </c>
      <c r="D449" s="1">
        <v>1</v>
      </c>
      <c r="E449" s="1">
        <v>3</v>
      </c>
      <c r="F449" s="1">
        <v>0</v>
      </c>
      <c r="G449" s="76">
        <v>4</v>
      </c>
      <c r="H449" s="1">
        <v>1</v>
      </c>
      <c r="I449" s="1">
        <v>1</v>
      </c>
      <c r="J449" s="40">
        <v>0.55416699999999997</v>
      </c>
      <c r="K449" s="40">
        <v>0.53156700000000001</v>
      </c>
      <c r="L449" s="40">
        <v>0.83125000000000004</v>
      </c>
      <c r="M449" s="40">
        <v>0.117562</v>
      </c>
      <c r="N449" s="1">
        <v>1334</v>
      </c>
      <c r="O449" s="1">
        <v>5537</v>
      </c>
      <c r="P449" s="1">
        <v>6871</v>
      </c>
    </row>
    <row r="450" spans="1:16" x14ac:dyDescent="0.25">
      <c r="A450" s="1">
        <v>448</v>
      </c>
      <c r="B450" s="2">
        <v>40991</v>
      </c>
      <c r="C450" s="1">
        <v>2</v>
      </c>
      <c r="D450" s="1">
        <v>1</v>
      </c>
      <c r="E450" s="1">
        <v>3</v>
      </c>
      <c r="F450" s="1">
        <v>0</v>
      </c>
      <c r="G450" s="76">
        <v>5</v>
      </c>
      <c r="H450" s="1">
        <v>1</v>
      </c>
      <c r="I450" s="1">
        <v>2</v>
      </c>
      <c r="J450" s="40">
        <v>0.60166699999999995</v>
      </c>
      <c r="K450" s="40">
        <v>0.57006699999999999</v>
      </c>
      <c r="L450" s="40">
        <v>0.69416699999999998</v>
      </c>
      <c r="M450" s="40">
        <v>0.1163</v>
      </c>
      <c r="N450" s="1">
        <v>2469</v>
      </c>
      <c r="O450" s="1">
        <v>5893</v>
      </c>
      <c r="P450" s="1">
        <v>8362</v>
      </c>
    </row>
    <row r="451" spans="1:16" x14ac:dyDescent="0.25">
      <c r="A451" s="1">
        <v>449</v>
      </c>
      <c r="B451" s="2">
        <v>40992</v>
      </c>
      <c r="C451" s="1">
        <v>2</v>
      </c>
      <c r="D451" s="1">
        <v>1</v>
      </c>
      <c r="E451" s="1">
        <v>3</v>
      </c>
      <c r="F451" s="1">
        <v>0</v>
      </c>
      <c r="G451" s="76">
        <v>6</v>
      </c>
      <c r="H451" s="1">
        <v>0</v>
      </c>
      <c r="I451" s="1">
        <v>2</v>
      </c>
      <c r="J451" s="40">
        <v>0.50249999999999995</v>
      </c>
      <c r="K451" s="40">
        <v>0.48673300000000003</v>
      </c>
      <c r="L451" s="40">
        <v>0.88541700000000001</v>
      </c>
      <c r="M451" s="40">
        <v>0.19278300000000001</v>
      </c>
      <c r="N451" s="1">
        <v>1033</v>
      </c>
      <c r="O451" s="1">
        <v>2339</v>
      </c>
      <c r="P451" s="1">
        <v>3372</v>
      </c>
    </row>
    <row r="452" spans="1:16" x14ac:dyDescent="0.25">
      <c r="A452" s="1">
        <v>450</v>
      </c>
      <c r="B452" s="2">
        <v>40993</v>
      </c>
      <c r="C452" s="1">
        <v>2</v>
      </c>
      <c r="D452" s="1">
        <v>1</v>
      </c>
      <c r="E452" s="1">
        <v>3</v>
      </c>
      <c r="F452" s="1">
        <v>0</v>
      </c>
      <c r="G452" s="76">
        <v>0</v>
      </c>
      <c r="H452" s="1">
        <v>0</v>
      </c>
      <c r="I452" s="1">
        <v>2</v>
      </c>
      <c r="J452" s="40">
        <v>0.4375</v>
      </c>
      <c r="K452" s="40">
        <v>0.43748799999999999</v>
      </c>
      <c r="L452" s="40">
        <v>0.88083299999999998</v>
      </c>
      <c r="M452" s="40">
        <v>0.220775</v>
      </c>
      <c r="N452" s="1">
        <v>1532</v>
      </c>
      <c r="O452" s="1">
        <v>3464</v>
      </c>
      <c r="P452" s="1">
        <v>4996</v>
      </c>
    </row>
    <row r="453" spans="1:16" x14ac:dyDescent="0.25">
      <c r="A453" s="1">
        <v>451</v>
      </c>
      <c r="B453" s="2">
        <v>40994</v>
      </c>
      <c r="C453" s="1">
        <v>2</v>
      </c>
      <c r="D453" s="1">
        <v>1</v>
      </c>
      <c r="E453" s="1">
        <v>3</v>
      </c>
      <c r="F453" s="1">
        <v>0</v>
      </c>
      <c r="G453" s="76">
        <v>1</v>
      </c>
      <c r="H453" s="1">
        <v>1</v>
      </c>
      <c r="I453" s="1">
        <v>1</v>
      </c>
      <c r="J453" s="40">
        <v>0.44583299999999998</v>
      </c>
      <c r="K453" s="40">
        <v>0.43874999999999997</v>
      </c>
      <c r="L453" s="40">
        <v>0.47791699999999998</v>
      </c>
      <c r="M453" s="40">
        <v>0.38682100000000003</v>
      </c>
      <c r="N453" s="1">
        <v>795</v>
      </c>
      <c r="O453" s="1">
        <v>4763</v>
      </c>
      <c r="P453" s="1">
        <v>5558</v>
      </c>
    </row>
    <row r="454" spans="1:16" x14ac:dyDescent="0.25">
      <c r="A454" s="1">
        <v>452</v>
      </c>
      <c r="B454" s="2">
        <v>40995</v>
      </c>
      <c r="C454" s="1">
        <v>2</v>
      </c>
      <c r="D454" s="1">
        <v>1</v>
      </c>
      <c r="E454" s="1">
        <v>3</v>
      </c>
      <c r="F454" s="1">
        <v>0</v>
      </c>
      <c r="G454" s="76">
        <v>2</v>
      </c>
      <c r="H454" s="1">
        <v>1</v>
      </c>
      <c r="I454" s="1">
        <v>1</v>
      </c>
      <c r="J454" s="40">
        <v>0.32333299999999998</v>
      </c>
      <c r="K454" s="40">
        <v>0.31565399999999999</v>
      </c>
      <c r="L454" s="40">
        <v>0.28999999999999998</v>
      </c>
      <c r="M454" s="40">
        <v>0.187192</v>
      </c>
      <c r="N454" s="1">
        <v>531</v>
      </c>
      <c r="O454" s="1">
        <v>4571</v>
      </c>
      <c r="P454" s="1">
        <v>5102</v>
      </c>
    </row>
    <row r="455" spans="1:16" x14ac:dyDescent="0.25">
      <c r="A455" s="1">
        <v>453</v>
      </c>
      <c r="B455" s="2">
        <v>40996</v>
      </c>
      <c r="C455" s="1">
        <v>2</v>
      </c>
      <c r="D455" s="1">
        <v>1</v>
      </c>
      <c r="E455" s="1">
        <v>3</v>
      </c>
      <c r="F455" s="1">
        <v>0</v>
      </c>
      <c r="G455" s="76">
        <v>3</v>
      </c>
      <c r="H455" s="1">
        <v>1</v>
      </c>
      <c r="I455" s="1">
        <v>1</v>
      </c>
      <c r="J455" s="40">
        <v>0.48416700000000001</v>
      </c>
      <c r="K455" s="40">
        <v>0.47094999999999998</v>
      </c>
      <c r="L455" s="40">
        <v>0.48125000000000001</v>
      </c>
      <c r="M455" s="40">
        <v>0.29167100000000001</v>
      </c>
      <c r="N455" s="1">
        <v>674</v>
      </c>
      <c r="O455" s="1">
        <v>5024</v>
      </c>
      <c r="P455" s="1">
        <v>5698</v>
      </c>
    </row>
    <row r="456" spans="1:16" x14ac:dyDescent="0.25">
      <c r="A456" s="1">
        <v>454</v>
      </c>
      <c r="B456" s="2">
        <v>40997</v>
      </c>
      <c r="C456" s="1">
        <v>2</v>
      </c>
      <c r="D456" s="1">
        <v>1</v>
      </c>
      <c r="E456" s="1">
        <v>3</v>
      </c>
      <c r="F456" s="1">
        <v>0</v>
      </c>
      <c r="G456" s="76">
        <v>4</v>
      </c>
      <c r="H456" s="1">
        <v>1</v>
      </c>
      <c r="I456" s="1">
        <v>1</v>
      </c>
      <c r="J456" s="40">
        <v>0.49416700000000002</v>
      </c>
      <c r="K456" s="40">
        <v>0.48230400000000001</v>
      </c>
      <c r="L456" s="40">
        <v>0.43916699999999997</v>
      </c>
      <c r="M456" s="40">
        <v>0.31964999999999999</v>
      </c>
      <c r="N456" s="1">
        <v>834</v>
      </c>
      <c r="O456" s="1">
        <v>5299</v>
      </c>
      <c r="P456" s="1">
        <v>6133</v>
      </c>
    </row>
    <row r="457" spans="1:16" x14ac:dyDescent="0.25">
      <c r="A457" s="1">
        <v>455</v>
      </c>
      <c r="B457" s="2">
        <v>40998</v>
      </c>
      <c r="C457" s="1">
        <v>2</v>
      </c>
      <c r="D457" s="1">
        <v>1</v>
      </c>
      <c r="E457" s="1">
        <v>3</v>
      </c>
      <c r="F457" s="1">
        <v>0</v>
      </c>
      <c r="G457" s="76">
        <v>5</v>
      </c>
      <c r="H457" s="1">
        <v>1</v>
      </c>
      <c r="I457" s="1">
        <v>2</v>
      </c>
      <c r="J457" s="40">
        <v>0.37</v>
      </c>
      <c r="K457" s="40">
        <v>0.37562099999999998</v>
      </c>
      <c r="L457" s="40">
        <v>0.58083300000000004</v>
      </c>
      <c r="M457" s="40">
        <v>0.138067</v>
      </c>
      <c r="N457" s="1">
        <v>796</v>
      </c>
      <c r="O457" s="1">
        <v>4663</v>
      </c>
      <c r="P457" s="1">
        <v>5459</v>
      </c>
    </row>
    <row r="458" spans="1:16" x14ac:dyDescent="0.25">
      <c r="A458" s="1">
        <v>456</v>
      </c>
      <c r="B458" s="2">
        <v>40999</v>
      </c>
      <c r="C458" s="1">
        <v>2</v>
      </c>
      <c r="D458" s="1">
        <v>1</v>
      </c>
      <c r="E458" s="1">
        <v>3</v>
      </c>
      <c r="F458" s="1">
        <v>0</v>
      </c>
      <c r="G458" s="76">
        <v>6</v>
      </c>
      <c r="H458" s="1">
        <v>0</v>
      </c>
      <c r="I458" s="1">
        <v>2</v>
      </c>
      <c r="J458" s="40">
        <v>0.42416700000000002</v>
      </c>
      <c r="K458" s="40">
        <v>0.42170800000000003</v>
      </c>
      <c r="L458" s="40">
        <v>0.73833300000000002</v>
      </c>
      <c r="M458" s="40">
        <v>0.25061699999999998</v>
      </c>
      <c r="N458" s="1">
        <v>2301</v>
      </c>
      <c r="O458" s="1">
        <v>3934</v>
      </c>
      <c r="P458" s="1">
        <v>6235</v>
      </c>
    </row>
    <row r="459" spans="1:16" x14ac:dyDescent="0.25">
      <c r="A459" s="1">
        <v>457</v>
      </c>
      <c r="B459" s="2">
        <v>41000</v>
      </c>
      <c r="C459" s="1">
        <v>2</v>
      </c>
      <c r="D459" s="1">
        <v>1</v>
      </c>
      <c r="E459" s="1">
        <v>4</v>
      </c>
      <c r="F459" s="1">
        <v>0</v>
      </c>
      <c r="G459" s="76">
        <v>0</v>
      </c>
      <c r="H459" s="1">
        <v>0</v>
      </c>
      <c r="I459" s="1">
        <v>2</v>
      </c>
      <c r="J459" s="40">
        <v>0.42583300000000002</v>
      </c>
      <c r="K459" s="40">
        <v>0.41728700000000002</v>
      </c>
      <c r="L459" s="40">
        <v>0.67625000000000002</v>
      </c>
      <c r="M459" s="40">
        <v>0.172267</v>
      </c>
      <c r="N459" s="1">
        <v>2347</v>
      </c>
      <c r="O459" s="1">
        <v>3694</v>
      </c>
      <c r="P459" s="1">
        <v>6041</v>
      </c>
    </row>
    <row r="460" spans="1:16" x14ac:dyDescent="0.25">
      <c r="A460" s="1">
        <v>458</v>
      </c>
      <c r="B460" s="2">
        <v>41001</v>
      </c>
      <c r="C460" s="1">
        <v>2</v>
      </c>
      <c r="D460" s="1">
        <v>1</v>
      </c>
      <c r="E460" s="1">
        <v>4</v>
      </c>
      <c r="F460" s="1">
        <v>0</v>
      </c>
      <c r="G460" s="76">
        <v>1</v>
      </c>
      <c r="H460" s="1">
        <v>1</v>
      </c>
      <c r="I460" s="1">
        <v>1</v>
      </c>
      <c r="J460" s="40">
        <v>0.43391299999999999</v>
      </c>
      <c r="K460" s="40">
        <v>0.42751299999999998</v>
      </c>
      <c r="L460" s="40">
        <v>0.50434800000000002</v>
      </c>
      <c r="M460" s="40">
        <v>0.312139</v>
      </c>
      <c r="N460" s="1">
        <v>1208</v>
      </c>
      <c r="O460" s="1">
        <v>4728</v>
      </c>
      <c r="P460" s="1">
        <v>5936</v>
      </c>
    </row>
    <row r="461" spans="1:16" x14ac:dyDescent="0.25">
      <c r="A461" s="1">
        <v>459</v>
      </c>
      <c r="B461" s="2">
        <v>41002</v>
      </c>
      <c r="C461" s="1">
        <v>2</v>
      </c>
      <c r="D461" s="1">
        <v>1</v>
      </c>
      <c r="E461" s="1">
        <v>4</v>
      </c>
      <c r="F461" s="1">
        <v>0</v>
      </c>
      <c r="G461" s="76">
        <v>2</v>
      </c>
      <c r="H461" s="1">
        <v>1</v>
      </c>
      <c r="I461" s="1">
        <v>1</v>
      </c>
      <c r="J461" s="40">
        <v>0.466667</v>
      </c>
      <c r="K461" s="40">
        <v>0.46148299999999998</v>
      </c>
      <c r="L461" s="40">
        <v>0.39666699999999999</v>
      </c>
      <c r="M461" s="40">
        <v>0.100133</v>
      </c>
      <c r="N461" s="1">
        <v>1348</v>
      </c>
      <c r="O461" s="1">
        <v>5424</v>
      </c>
      <c r="P461" s="1">
        <v>6772</v>
      </c>
    </row>
    <row r="462" spans="1:16" x14ac:dyDescent="0.25">
      <c r="A462" s="1">
        <v>460</v>
      </c>
      <c r="B462" s="2">
        <v>41003</v>
      </c>
      <c r="C462" s="1">
        <v>2</v>
      </c>
      <c r="D462" s="1">
        <v>1</v>
      </c>
      <c r="E462" s="1">
        <v>4</v>
      </c>
      <c r="F462" s="1">
        <v>0</v>
      </c>
      <c r="G462" s="76">
        <v>3</v>
      </c>
      <c r="H462" s="1">
        <v>1</v>
      </c>
      <c r="I462" s="1">
        <v>1</v>
      </c>
      <c r="J462" s="40">
        <v>0.54166700000000001</v>
      </c>
      <c r="K462" s="40">
        <v>0.53344999999999998</v>
      </c>
      <c r="L462" s="40">
        <v>0.46958299999999997</v>
      </c>
      <c r="M462" s="40">
        <v>0.180975</v>
      </c>
      <c r="N462" s="1">
        <v>1058</v>
      </c>
      <c r="O462" s="1">
        <v>5378</v>
      </c>
      <c r="P462" s="1">
        <v>6436</v>
      </c>
    </row>
    <row r="463" spans="1:16" x14ac:dyDescent="0.25">
      <c r="A463" s="1">
        <v>461</v>
      </c>
      <c r="B463" s="2">
        <v>41004</v>
      </c>
      <c r="C463" s="1">
        <v>2</v>
      </c>
      <c r="D463" s="1">
        <v>1</v>
      </c>
      <c r="E463" s="1">
        <v>4</v>
      </c>
      <c r="F463" s="1">
        <v>0</v>
      </c>
      <c r="G463" s="76">
        <v>4</v>
      </c>
      <c r="H463" s="1">
        <v>1</v>
      </c>
      <c r="I463" s="1">
        <v>1</v>
      </c>
      <c r="J463" s="40">
        <v>0.435</v>
      </c>
      <c r="K463" s="40">
        <v>0.43116300000000002</v>
      </c>
      <c r="L463" s="40">
        <v>0.37416700000000003</v>
      </c>
      <c r="M463" s="40">
        <v>0.219529</v>
      </c>
      <c r="N463" s="1">
        <v>1192</v>
      </c>
      <c r="O463" s="1">
        <v>5265</v>
      </c>
      <c r="P463" s="1">
        <v>6457</v>
      </c>
    </row>
    <row r="464" spans="1:16" x14ac:dyDescent="0.25">
      <c r="A464" s="1">
        <v>462</v>
      </c>
      <c r="B464" s="2">
        <v>41005</v>
      </c>
      <c r="C464" s="1">
        <v>2</v>
      </c>
      <c r="D464" s="1">
        <v>1</v>
      </c>
      <c r="E464" s="1">
        <v>4</v>
      </c>
      <c r="F464" s="1">
        <v>0</v>
      </c>
      <c r="G464" s="76">
        <v>5</v>
      </c>
      <c r="H464" s="1">
        <v>1</v>
      </c>
      <c r="I464" s="1">
        <v>1</v>
      </c>
      <c r="J464" s="40">
        <v>0.403333</v>
      </c>
      <c r="K464" s="40">
        <v>0.39076699999999998</v>
      </c>
      <c r="L464" s="40">
        <v>0.377083</v>
      </c>
      <c r="M464" s="40">
        <v>0.30038799999999999</v>
      </c>
      <c r="N464" s="1">
        <v>1807</v>
      </c>
      <c r="O464" s="1">
        <v>4653</v>
      </c>
      <c r="P464" s="1">
        <v>6460</v>
      </c>
    </row>
    <row r="465" spans="1:16" x14ac:dyDescent="0.25">
      <c r="A465" s="1">
        <v>463</v>
      </c>
      <c r="B465" s="2">
        <v>41006</v>
      </c>
      <c r="C465" s="1">
        <v>2</v>
      </c>
      <c r="D465" s="1">
        <v>1</v>
      </c>
      <c r="E465" s="1">
        <v>4</v>
      </c>
      <c r="F465" s="1">
        <v>0</v>
      </c>
      <c r="G465" s="76">
        <v>6</v>
      </c>
      <c r="H465" s="1">
        <v>0</v>
      </c>
      <c r="I465" s="1">
        <v>1</v>
      </c>
      <c r="J465" s="40">
        <v>0.4375</v>
      </c>
      <c r="K465" s="40">
        <v>0.42612899999999998</v>
      </c>
      <c r="L465" s="40">
        <v>0.25416699999999998</v>
      </c>
      <c r="M465" s="40">
        <v>0.27487099999999998</v>
      </c>
      <c r="N465" s="1">
        <v>3252</v>
      </c>
      <c r="O465" s="1">
        <v>3605</v>
      </c>
      <c r="P465" s="1">
        <v>6857</v>
      </c>
    </row>
    <row r="466" spans="1:16" x14ac:dyDescent="0.25">
      <c r="A466" s="1">
        <v>464</v>
      </c>
      <c r="B466" s="2">
        <v>41007</v>
      </c>
      <c r="C466" s="1">
        <v>2</v>
      </c>
      <c r="D466" s="1">
        <v>1</v>
      </c>
      <c r="E466" s="1">
        <v>4</v>
      </c>
      <c r="F466" s="1">
        <v>0</v>
      </c>
      <c r="G466" s="76">
        <v>0</v>
      </c>
      <c r="H466" s="1">
        <v>0</v>
      </c>
      <c r="I466" s="1">
        <v>1</v>
      </c>
      <c r="J466" s="40">
        <v>0.5</v>
      </c>
      <c r="K466" s="40">
        <v>0.492425</v>
      </c>
      <c r="L466" s="40">
        <v>0.27583299999999999</v>
      </c>
      <c r="M466" s="40">
        <v>0.232596</v>
      </c>
      <c r="N466" s="1">
        <v>2230</v>
      </c>
      <c r="O466" s="1">
        <v>2939</v>
      </c>
      <c r="P466" s="1">
        <v>5169</v>
      </c>
    </row>
    <row r="467" spans="1:16" x14ac:dyDescent="0.25">
      <c r="A467" s="1">
        <v>465</v>
      </c>
      <c r="B467" s="2">
        <v>41008</v>
      </c>
      <c r="C467" s="1">
        <v>2</v>
      </c>
      <c r="D467" s="1">
        <v>1</v>
      </c>
      <c r="E467" s="1">
        <v>4</v>
      </c>
      <c r="F467" s="1">
        <v>0</v>
      </c>
      <c r="G467" s="76">
        <v>1</v>
      </c>
      <c r="H467" s="1">
        <v>1</v>
      </c>
      <c r="I467" s="1">
        <v>1</v>
      </c>
      <c r="J467" s="40">
        <v>0.48916700000000002</v>
      </c>
      <c r="K467" s="40">
        <v>0.47663800000000001</v>
      </c>
      <c r="L467" s="40">
        <v>0.3175</v>
      </c>
      <c r="M467" s="40">
        <v>0.35819600000000001</v>
      </c>
      <c r="N467" s="1">
        <v>905</v>
      </c>
      <c r="O467" s="1">
        <v>4680</v>
      </c>
      <c r="P467" s="1">
        <v>5585</v>
      </c>
    </row>
    <row r="468" spans="1:16" x14ac:dyDescent="0.25">
      <c r="A468" s="1">
        <v>466</v>
      </c>
      <c r="B468" s="2">
        <v>41009</v>
      </c>
      <c r="C468" s="1">
        <v>2</v>
      </c>
      <c r="D468" s="1">
        <v>1</v>
      </c>
      <c r="E468" s="1">
        <v>4</v>
      </c>
      <c r="F468" s="1">
        <v>0</v>
      </c>
      <c r="G468" s="76">
        <v>2</v>
      </c>
      <c r="H468" s="1">
        <v>1</v>
      </c>
      <c r="I468" s="1">
        <v>1</v>
      </c>
      <c r="J468" s="40">
        <v>0.44666699999999998</v>
      </c>
      <c r="K468" s="40">
        <v>0.43623299999999998</v>
      </c>
      <c r="L468" s="40">
        <v>0.435</v>
      </c>
      <c r="M468" s="40">
        <v>0.24937500000000001</v>
      </c>
      <c r="N468" s="1">
        <v>819</v>
      </c>
      <c r="O468" s="1">
        <v>5099</v>
      </c>
      <c r="P468" s="1">
        <v>5918</v>
      </c>
    </row>
    <row r="469" spans="1:16" x14ac:dyDescent="0.25">
      <c r="A469" s="1">
        <v>467</v>
      </c>
      <c r="B469" s="2">
        <v>41010</v>
      </c>
      <c r="C469" s="1">
        <v>2</v>
      </c>
      <c r="D469" s="1">
        <v>1</v>
      </c>
      <c r="E469" s="1">
        <v>4</v>
      </c>
      <c r="F469" s="1">
        <v>0</v>
      </c>
      <c r="G469" s="76">
        <v>3</v>
      </c>
      <c r="H469" s="1">
        <v>1</v>
      </c>
      <c r="I469" s="1">
        <v>1</v>
      </c>
      <c r="J469" s="40">
        <v>0.34869600000000001</v>
      </c>
      <c r="K469" s="40">
        <v>0.33727400000000002</v>
      </c>
      <c r="L469" s="40">
        <v>0.46956500000000001</v>
      </c>
      <c r="M469" s="40">
        <v>0.29527399999999998</v>
      </c>
      <c r="N469" s="1">
        <v>482</v>
      </c>
      <c r="O469" s="1">
        <v>4380</v>
      </c>
      <c r="P469" s="1">
        <v>4862</v>
      </c>
    </row>
    <row r="470" spans="1:16" x14ac:dyDescent="0.25">
      <c r="A470" s="1">
        <v>468</v>
      </c>
      <c r="B470" s="2">
        <v>41011</v>
      </c>
      <c r="C470" s="1">
        <v>2</v>
      </c>
      <c r="D470" s="1">
        <v>1</v>
      </c>
      <c r="E470" s="1">
        <v>4</v>
      </c>
      <c r="F470" s="1">
        <v>0</v>
      </c>
      <c r="G470" s="76">
        <v>4</v>
      </c>
      <c r="H470" s="1">
        <v>1</v>
      </c>
      <c r="I470" s="1">
        <v>1</v>
      </c>
      <c r="J470" s="40">
        <v>0.39750000000000002</v>
      </c>
      <c r="K470" s="40">
        <v>0.387604</v>
      </c>
      <c r="L470" s="40">
        <v>0.46625</v>
      </c>
      <c r="M470" s="40">
        <v>0.29042899999999999</v>
      </c>
      <c r="N470" s="1">
        <v>663</v>
      </c>
      <c r="O470" s="1">
        <v>4746</v>
      </c>
      <c r="P470" s="1">
        <v>5409</v>
      </c>
    </row>
    <row r="471" spans="1:16" x14ac:dyDescent="0.25">
      <c r="A471" s="1">
        <v>469</v>
      </c>
      <c r="B471" s="2">
        <v>41012</v>
      </c>
      <c r="C471" s="1">
        <v>2</v>
      </c>
      <c r="D471" s="1">
        <v>1</v>
      </c>
      <c r="E471" s="1">
        <v>4</v>
      </c>
      <c r="F471" s="1">
        <v>0</v>
      </c>
      <c r="G471" s="76">
        <v>5</v>
      </c>
      <c r="H471" s="1">
        <v>1</v>
      </c>
      <c r="I471" s="1">
        <v>1</v>
      </c>
      <c r="J471" s="40">
        <v>0.4425</v>
      </c>
      <c r="K471" s="40">
        <v>0.43180800000000003</v>
      </c>
      <c r="L471" s="40">
        <v>0.408333</v>
      </c>
      <c r="M471" s="40">
        <v>0.155471</v>
      </c>
      <c r="N471" s="1">
        <v>1252</v>
      </c>
      <c r="O471" s="1">
        <v>5146</v>
      </c>
      <c r="P471" s="1">
        <v>6398</v>
      </c>
    </row>
    <row r="472" spans="1:16" x14ac:dyDescent="0.25">
      <c r="A472" s="1">
        <v>470</v>
      </c>
      <c r="B472" s="2">
        <v>41013</v>
      </c>
      <c r="C472" s="1">
        <v>2</v>
      </c>
      <c r="D472" s="1">
        <v>1</v>
      </c>
      <c r="E472" s="1">
        <v>4</v>
      </c>
      <c r="F472" s="1">
        <v>0</v>
      </c>
      <c r="G472" s="76">
        <v>6</v>
      </c>
      <c r="H472" s="1">
        <v>0</v>
      </c>
      <c r="I472" s="1">
        <v>1</v>
      </c>
      <c r="J472" s="40">
        <v>0.495</v>
      </c>
      <c r="K472" s="40">
        <v>0.48799599999999999</v>
      </c>
      <c r="L472" s="40">
        <v>0.50291699999999995</v>
      </c>
      <c r="M472" s="40">
        <v>0.190917</v>
      </c>
      <c r="N472" s="1">
        <v>2795</v>
      </c>
      <c r="O472" s="1">
        <v>4665</v>
      </c>
      <c r="P472" s="1">
        <v>7460</v>
      </c>
    </row>
    <row r="473" spans="1:16" x14ac:dyDescent="0.25">
      <c r="A473" s="1">
        <v>471</v>
      </c>
      <c r="B473" s="2">
        <v>41014</v>
      </c>
      <c r="C473" s="1">
        <v>2</v>
      </c>
      <c r="D473" s="1">
        <v>1</v>
      </c>
      <c r="E473" s="1">
        <v>4</v>
      </c>
      <c r="F473" s="1">
        <v>0</v>
      </c>
      <c r="G473" s="76">
        <v>0</v>
      </c>
      <c r="H473" s="1">
        <v>0</v>
      </c>
      <c r="I473" s="1">
        <v>1</v>
      </c>
      <c r="J473" s="40">
        <v>0.60666699999999996</v>
      </c>
      <c r="K473" s="40">
        <v>0.57387500000000002</v>
      </c>
      <c r="L473" s="40">
        <v>0.50791699999999995</v>
      </c>
      <c r="M473" s="40">
        <v>0.225129</v>
      </c>
      <c r="N473" s="1">
        <v>2846</v>
      </c>
      <c r="O473" s="1">
        <v>4286</v>
      </c>
      <c r="P473" s="1">
        <v>7132</v>
      </c>
    </row>
    <row r="474" spans="1:16" x14ac:dyDescent="0.25">
      <c r="A474" s="1">
        <v>472</v>
      </c>
      <c r="B474" s="2">
        <v>41015</v>
      </c>
      <c r="C474" s="1">
        <v>2</v>
      </c>
      <c r="D474" s="1">
        <v>1</v>
      </c>
      <c r="E474" s="1">
        <v>4</v>
      </c>
      <c r="F474" s="1">
        <v>1</v>
      </c>
      <c r="G474" s="76">
        <v>1</v>
      </c>
      <c r="H474" s="1">
        <v>0</v>
      </c>
      <c r="I474" s="1">
        <v>1</v>
      </c>
      <c r="J474" s="40">
        <v>0.66416699999999995</v>
      </c>
      <c r="K474" s="40">
        <v>0.61492500000000005</v>
      </c>
      <c r="L474" s="40">
        <v>0.56166700000000003</v>
      </c>
      <c r="M474" s="40">
        <v>0.284829</v>
      </c>
      <c r="N474" s="1">
        <v>1198</v>
      </c>
      <c r="O474" s="1">
        <v>5172</v>
      </c>
      <c r="P474" s="1">
        <v>6370</v>
      </c>
    </row>
    <row r="475" spans="1:16" x14ac:dyDescent="0.25">
      <c r="A475" s="1">
        <v>473</v>
      </c>
      <c r="B475" s="2">
        <v>41016</v>
      </c>
      <c r="C475" s="1">
        <v>2</v>
      </c>
      <c r="D475" s="1">
        <v>1</v>
      </c>
      <c r="E475" s="1">
        <v>4</v>
      </c>
      <c r="F475" s="1">
        <v>0</v>
      </c>
      <c r="G475" s="76">
        <v>2</v>
      </c>
      <c r="H475" s="1">
        <v>1</v>
      </c>
      <c r="I475" s="1">
        <v>1</v>
      </c>
      <c r="J475" s="40">
        <v>0.60833300000000001</v>
      </c>
      <c r="K475" s="40">
        <v>0.59848699999999999</v>
      </c>
      <c r="L475" s="40">
        <v>0.39041700000000001</v>
      </c>
      <c r="M475" s="40">
        <v>0.27362900000000001</v>
      </c>
      <c r="N475" s="1">
        <v>989</v>
      </c>
      <c r="O475" s="1">
        <v>5702</v>
      </c>
      <c r="P475" s="1">
        <v>6691</v>
      </c>
    </row>
    <row r="476" spans="1:16" x14ac:dyDescent="0.25">
      <c r="A476" s="1">
        <v>474</v>
      </c>
      <c r="B476" s="2">
        <v>41017</v>
      </c>
      <c r="C476" s="1">
        <v>2</v>
      </c>
      <c r="D476" s="1">
        <v>1</v>
      </c>
      <c r="E476" s="1">
        <v>4</v>
      </c>
      <c r="F476" s="1">
        <v>0</v>
      </c>
      <c r="G476" s="76">
        <v>3</v>
      </c>
      <c r="H476" s="1">
        <v>1</v>
      </c>
      <c r="I476" s="1">
        <v>2</v>
      </c>
      <c r="J476" s="40">
        <v>0.46333299999999999</v>
      </c>
      <c r="K476" s="40">
        <v>0.457038</v>
      </c>
      <c r="L476" s="40">
        <v>0.56916699999999998</v>
      </c>
      <c r="M476" s="40">
        <v>0.16791200000000001</v>
      </c>
      <c r="N476" s="1">
        <v>347</v>
      </c>
      <c r="O476" s="1">
        <v>4020</v>
      </c>
      <c r="P476" s="1">
        <v>4367</v>
      </c>
    </row>
    <row r="477" spans="1:16" x14ac:dyDescent="0.25">
      <c r="A477" s="1">
        <v>475</v>
      </c>
      <c r="B477" s="2">
        <v>41018</v>
      </c>
      <c r="C477" s="1">
        <v>2</v>
      </c>
      <c r="D477" s="1">
        <v>1</v>
      </c>
      <c r="E477" s="1">
        <v>4</v>
      </c>
      <c r="F477" s="1">
        <v>0</v>
      </c>
      <c r="G477" s="76">
        <v>4</v>
      </c>
      <c r="H477" s="1">
        <v>1</v>
      </c>
      <c r="I477" s="1">
        <v>1</v>
      </c>
      <c r="J477" s="40">
        <v>0.49833300000000003</v>
      </c>
      <c r="K477" s="40">
        <v>0.49304599999999998</v>
      </c>
      <c r="L477" s="40">
        <v>0.61250000000000004</v>
      </c>
      <c r="M477" s="40">
        <v>6.5929199999999993E-2</v>
      </c>
      <c r="N477" s="1">
        <v>846</v>
      </c>
      <c r="O477" s="1">
        <v>5719</v>
      </c>
      <c r="P477" s="1">
        <v>6565</v>
      </c>
    </row>
    <row r="478" spans="1:16" x14ac:dyDescent="0.25">
      <c r="A478" s="1">
        <v>476</v>
      </c>
      <c r="B478" s="2">
        <v>41019</v>
      </c>
      <c r="C478" s="1">
        <v>2</v>
      </c>
      <c r="D478" s="1">
        <v>1</v>
      </c>
      <c r="E478" s="1">
        <v>4</v>
      </c>
      <c r="F478" s="1">
        <v>0</v>
      </c>
      <c r="G478" s="76">
        <v>5</v>
      </c>
      <c r="H478" s="1">
        <v>1</v>
      </c>
      <c r="I478" s="1">
        <v>1</v>
      </c>
      <c r="J478" s="40">
        <v>0.526667</v>
      </c>
      <c r="K478" s="40">
        <v>0.51577499999999998</v>
      </c>
      <c r="L478" s="40">
        <v>0.69458299999999995</v>
      </c>
      <c r="M478" s="40">
        <v>0.149871</v>
      </c>
      <c r="N478" s="1">
        <v>1340</v>
      </c>
      <c r="O478" s="1">
        <v>5950</v>
      </c>
      <c r="P478" s="1">
        <v>7290</v>
      </c>
    </row>
    <row r="479" spans="1:16" x14ac:dyDescent="0.25">
      <c r="A479" s="1">
        <v>477</v>
      </c>
      <c r="B479" s="2">
        <v>41020</v>
      </c>
      <c r="C479" s="1">
        <v>2</v>
      </c>
      <c r="D479" s="1">
        <v>1</v>
      </c>
      <c r="E479" s="1">
        <v>4</v>
      </c>
      <c r="F479" s="1">
        <v>0</v>
      </c>
      <c r="G479" s="76">
        <v>6</v>
      </c>
      <c r="H479" s="1">
        <v>0</v>
      </c>
      <c r="I479" s="1">
        <v>1</v>
      </c>
      <c r="J479" s="40">
        <v>0.56999999999999995</v>
      </c>
      <c r="K479" s="40">
        <v>0.54292099999999999</v>
      </c>
      <c r="L479" s="40">
        <v>0.682917</v>
      </c>
      <c r="M479" s="40">
        <v>0.28358699999999998</v>
      </c>
      <c r="N479" s="1">
        <v>2541</v>
      </c>
      <c r="O479" s="1">
        <v>4083</v>
      </c>
      <c r="P479" s="1">
        <v>6624</v>
      </c>
    </row>
    <row r="480" spans="1:16" x14ac:dyDescent="0.25">
      <c r="A480" s="1">
        <v>478</v>
      </c>
      <c r="B480" s="2">
        <v>41021</v>
      </c>
      <c r="C480" s="1">
        <v>2</v>
      </c>
      <c r="D480" s="1">
        <v>1</v>
      </c>
      <c r="E480" s="1">
        <v>4</v>
      </c>
      <c r="F480" s="1">
        <v>0</v>
      </c>
      <c r="G480" s="76">
        <v>0</v>
      </c>
      <c r="H480" s="1">
        <v>0</v>
      </c>
      <c r="I480" s="1">
        <v>3</v>
      </c>
      <c r="J480" s="40">
        <v>0.39666699999999999</v>
      </c>
      <c r="K480" s="40">
        <v>0.38950400000000002</v>
      </c>
      <c r="L480" s="40">
        <v>0.83541699999999997</v>
      </c>
      <c r="M480" s="40">
        <v>0.34454600000000002</v>
      </c>
      <c r="N480" s="1">
        <v>120</v>
      </c>
      <c r="O480" s="1">
        <v>907</v>
      </c>
      <c r="P480" s="1">
        <v>1027</v>
      </c>
    </row>
    <row r="481" spans="1:16" x14ac:dyDescent="0.25">
      <c r="A481" s="1">
        <v>479</v>
      </c>
      <c r="B481" s="2">
        <v>41022</v>
      </c>
      <c r="C481" s="1">
        <v>2</v>
      </c>
      <c r="D481" s="1">
        <v>1</v>
      </c>
      <c r="E481" s="1">
        <v>4</v>
      </c>
      <c r="F481" s="1">
        <v>0</v>
      </c>
      <c r="G481" s="76">
        <v>1</v>
      </c>
      <c r="H481" s="1">
        <v>1</v>
      </c>
      <c r="I481" s="1">
        <v>2</v>
      </c>
      <c r="J481" s="40">
        <v>0.32166699999999998</v>
      </c>
      <c r="K481" s="40">
        <v>0.30112499999999998</v>
      </c>
      <c r="L481" s="40">
        <v>0.76666699999999999</v>
      </c>
      <c r="M481" s="40">
        <v>0.30349599999999999</v>
      </c>
      <c r="N481" s="1">
        <v>195</v>
      </c>
      <c r="O481" s="1">
        <v>3019</v>
      </c>
      <c r="P481" s="1">
        <v>3214</v>
      </c>
    </row>
    <row r="482" spans="1:16" x14ac:dyDescent="0.25">
      <c r="A482" s="1">
        <v>480</v>
      </c>
      <c r="B482" s="2">
        <v>41023</v>
      </c>
      <c r="C482" s="1">
        <v>2</v>
      </c>
      <c r="D482" s="1">
        <v>1</v>
      </c>
      <c r="E482" s="1">
        <v>4</v>
      </c>
      <c r="F482" s="1">
        <v>0</v>
      </c>
      <c r="G482" s="76">
        <v>2</v>
      </c>
      <c r="H482" s="1">
        <v>1</v>
      </c>
      <c r="I482" s="1">
        <v>1</v>
      </c>
      <c r="J482" s="40">
        <v>0.41333300000000001</v>
      </c>
      <c r="K482" s="40">
        <v>0.405283</v>
      </c>
      <c r="L482" s="40">
        <v>0.45416699999999999</v>
      </c>
      <c r="M482" s="40">
        <v>0.24938299999999999</v>
      </c>
      <c r="N482" s="1">
        <v>518</v>
      </c>
      <c r="O482" s="1">
        <v>5115</v>
      </c>
      <c r="P482" s="1">
        <v>5633</v>
      </c>
    </row>
    <row r="483" spans="1:16" x14ac:dyDescent="0.25">
      <c r="A483" s="1">
        <v>481</v>
      </c>
      <c r="B483" s="2">
        <v>41024</v>
      </c>
      <c r="C483" s="1">
        <v>2</v>
      </c>
      <c r="D483" s="1">
        <v>1</v>
      </c>
      <c r="E483" s="1">
        <v>4</v>
      </c>
      <c r="F483" s="1">
        <v>0</v>
      </c>
      <c r="G483" s="76">
        <v>3</v>
      </c>
      <c r="H483" s="1">
        <v>1</v>
      </c>
      <c r="I483" s="1">
        <v>1</v>
      </c>
      <c r="J483" s="40">
        <v>0.47666700000000001</v>
      </c>
      <c r="K483" s="40">
        <v>0.47031699999999999</v>
      </c>
      <c r="L483" s="40">
        <v>0.42791699999999999</v>
      </c>
      <c r="M483" s="40">
        <v>0.11879199999999999</v>
      </c>
      <c r="N483" s="1">
        <v>655</v>
      </c>
      <c r="O483" s="1">
        <v>5541</v>
      </c>
      <c r="P483" s="1">
        <v>6196</v>
      </c>
    </row>
    <row r="484" spans="1:16" x14ac:dyDescent="0.25">
      <c r="A484" s="1">
        <v>482</v>
      </c>
      <c r="B484" s="2">
        <v>41025</v>
      </c>
      <c r="C484" s="1">
        <v>2</v>
      </c>
      <c r="D484" s="1">
        <v>1</v>
      </c>
      <c r="E484" s="1">
        <v>4</v>
      </c>
      <c r="F484" s="1">
        <v>0</v>
      </c>
      <c r="G484" s="76">
        <v>4</v>
      </c>
      <c r="H484" s="1">
        <v>1</v>
      </c>
      <c r="I484" s="1">
        <v>2</v>
      </c>
      <c r="J484" s="40">
        <v>0.49833300000000003</v>
      </c>
      <c r="K484" s="40">
        <v>0.48358299999999999</v>
      </c>
      <c r="L484" s="40">
        <v>0.75666699999999998</v>
      </c>
      <c r="M484" s="40">
        <v>0.176625</v>
      </c>
      <c r="N484" s="1">
        <v>475</v>
      </c>
      <c r="O484" s="1">
        <v>4551</v>
      </c>
      <c r="P484" s="1">
        <v>5026</v>
      </c>
    </row>
    <row r="485" spans="1:16" x14ac:dyDescent="0.25">
      <c r="A485" s="1">
        <v>483</v>
      </c>
      <c r="B485" s="2">
        <v>41026</v>
      </c>
      <c r="C485" s="1">
        <v>2</v>
      </c>
      <c r="D485" s="1">
        <v>1</v>
      </c>
      <c r="E485" s="1">
        <v>4</v>
      </c>
      <c r="F485" s="1">
        <v>0</v>
      </c>
      <c r="G485" s="76">
        <v>5</v>
      </c>
      <c r="H485" s="1">
        <v>1</v>
      </c>
      <c r="I485" s="1">
        <v>1</v>
      </c>
      <c r="J485" s="40">
        <v>0.45750000000000002</v>
      </c>
      <c r="K485" s="40">
        <v>0.45263700000000001</v>
      </c>
      <c r="L485" s="40">
        <v>0.40083299999999999</v>
      </c>
      <c r="M485" s="40">
        <v>0.34763300000000003</v>
      </c>
      <c r="N485" s="1">
        <v>1014</v>
      </c>
      <c r="O485" s="1">
        <v>5219</v>
      </c>
      <c r="P485" s="1">
        <v>6233</v>
      </c>
    </row>
    <row r="486" spans="1:16" x14ac:dyDescent="0.25">
      <c r="A486" s="1">
        <v>484</v>
      </c>
      <c r="B486" s="2">
        <v>41027</v>
      </c>
      <c r="C486" s="1">
        <v>2</v>
      </c>
      <c r="D486" s="1">
        <v>1</v>
      </c>
      <c r="E486" s="1">
        <v>4</v>
      </c>
      <c r="F486" s="1">
        <v>0</v>
      </c>
      <c r="G486" s="76">
        <v>6</v>
      </c>
      <c r="H486" s="1">
        <v>0</v>
      </c>
      <c r="I486" s="1">
        <v>2</v>
      </c>
      <c r="J486" s="40">
        <v>0.37666699999999997</v>
      </c>
      <c r="K486" s="40">
        <v>0.37750400000000001</v>
      </c>
      <c r="L486" s="40">
        <v>0.48958299999999999</v>
      </c>
      <c r="M486" s="40">
        <v>0.12997500000000001</v>
      </c>
      <c r="N486" s="1">
        <v>1120</v>
      </c>
      <c r="O486" s="1">
        <v>3100</v>
      </c>
      <c r="P486" s="1">
        <v>4220</v>
      </c>
    </row>
    <row r="487" spans="1:16" x14ac:dyDescent="0.25">
      <c r="A487" s="1">
        <v>485</v>
      </c>
      <c r="B487" s="2">
        <v>41028</v>
      </c>
      <c r="C487" s="1">
        <v>2</v>
      </c>
      <c r="D487" s="1">
        <v>1</v>
      </c>
      <c r="E487" s="1">
        <v>4</v>
      </c>
      <c r="F487" s="1">
        <v>0</v>
      </c>
      <c r="G487" s="76">
        <v>0</v>
      </c>
      <c r="H487" s="1">
        <v>0</v>
      </c>
      <c r="I487" s="1">
        <v>1</v>
      </c>
      <c r="J487" s="40">
        <v>0.45833299999999999</v>
      </c>
      <c r="K487" s="40">
        <v>0.45012099999999999</v>
      </c>
      <c r="L487" s="40">
        <v>0.58708300000000002</v>
      </c>
      <c r="M487" s="40">
        <v>0.116908</v>
      </c>
      <c r="N487" s="1">
        <v>2229</v>
      </c>
      <c r="O487" s="1">
        <v>4075</v>
      </c>
      <c r="P487" s="1">
        <v>6304</v>
      </c>
    </row>
    <row r="488" spans="1:16" x14ac:dyDescent="0.25">
      <c r="A488" s="1">
        <v>486</v>
      </c>
      <c r="B488" s="2">
        <v>41029</v>
      </c>
      <c r="C488" s="1">
        <v>2</v>
      </c>
      <c r="D488" s="1">
        <v>1</v>
      </c>
      <c r="E488" s="1">
        <v>4</v>
      </c>
      <c r="F488" s="1">
        <v>0</v>
      </c>
      <c r="G488" s="76">
        <v>1</v>
      </c>
      <c r="H488" s="1">
        <v>1</v>
      </c>
      <c r="I488" s="1">
        <v>2</v>
      </c>
      <c r="J488" s="40">
        <v>0.464167</v>
      </c>
      <c r="K488" s="40">
        <v>0.45769599999999999</v>
      </c>
      <c r="L488" s="40">
        <v>0.56999999999999995</v>
      </c>
      <c r="M488" s="40">
        <v>0.17163800000000001</v>
      </c>
      <c r="N488" s="1">
        <v>665</v>
      </c>
      <c r="O488" s="1">
        <v>4907</v>
      </c>
      <c r="P488" s="1">
        <v>5572</v>
      </c>
    </row>
    <row r="489" spans="1:16" x14ac:dyDescent="0.25">
      <c r="A489" s="1">
        <v>487</v>
      </c>
      <c r="B489" s="2">
        <v>41030</v>
      </c>
      <c r="C489" s="1">
        <v>2</v>
      </c>
      <c r="D489" s="1">
        <v>1</v>
      </c>
      <c r="E489" s="1">
        <v>5</v>
      </c>
      <c r="F489" s="1">
        <v>0</v>
      </c>
      <c r="G489" s="76">
        <v>2</v>
      </c>
      <c r="H489" s="1">
        <v>1</v>
      </c>
      <c r="I489" s="1">
        <v>2</v>
      </c>
      <c r="J489" s="40">
        <v>0.61333300000000002</v>
      </c>
      <c r="K489" s="40">
        <v>0.57702100000000001</v>
      </c>
      <c r="L489" s="40">
        <v>0.65958300000000003</v>
      </c>
      <c r="M489" s="40">
        <v>0.15609600000000001</v>
      </c>
      <c r="N489" s="1">
        <v>653</v>
      </c>
      <c r="O489" s="1">
        <v>5087</v>
      </c>
      <c r="P489" s="1">
        <v>5740</v>
      </c>
    </row>
    <row r="490" spans="1:16" x14ac:dyDescent="0.25">
      <c r="A490" s="1">
        <v>488</v>
      </c>
      <c r="B490" s="2">
        <v>41031</v>
      </c>
      <c r="C490" s="1">
        <v>2</v>
      </c>
      <c r="D490" s="1">
        <v>1</v>
      </c>
      <c r="E490" s="1">
        <v>5</v>
      </c>
      <c r="F490" s="1">
        <v>0</v>
      </c>
      <c r="G490" s="76">
        <v>3</v>
      </c>
      <c r="H490" s="1">
        <v>1</v>
      </c>
      <c r="I490" s="1">
        <v>1</v>
      </c>
      <c r="J490" s="40">
        <v>0.56416699999999997</v>
      </c>
      <c r="K490" s="40">
        <v>0.53789600000000004</v>
      </c>
      <c r="L490" s="40">
        <v>0.79708299999999999</v>
      </c>
      <c r="M490" s="40">
        <v>0.13805799999999999</v>
      </c>
      <c r="N490" s="1">
        <v>667</v>
      </c>
      <c r="O490" s="1">
        <v>5502</v>
      </c>
      <c r="P490" s="1">
        <v>6169</v>
      </c>
    </row>
    <row r="491" spans="1:16" x14ac:dyDescent="0.25">
      <c r="A491" s="1">
        <v>489</v>
      </c>
      <c r="B491" s="2">
        <v>41032</v>
      </c>
      <c r="C491" s="1">
        <v>2</v>
      </c>
      <c r="D491" s="1">
        <v>1</v>
      </c>
      <c r="E491" s="1">
        <v>5</v>
      </c>
      <c r="F491" s="1">
        <v>0</v>
      </c>
      <c r="G491" s="76">
        <v>4</v>
      </c>
      <c r="H491" s="1">
        <v>1</v>
      </c>
      <c r="I491" s="1">
        <v>2</v>
      </c>
      <c r="J491" s="40">
        <v>0.56000000000000005</v>
      </c>
      <c r="K491" s="40">
        <v>0.537242</v>
      </c>
      <c r="L491" s="40">
        <v>0.76833300000000004</v>
      </c>
      <c r="M491" s="40">
        <v>0.13369600000000001</v>
      </c>
      <c r="N491" s="1">
        <v>764</v>
      </c>
      <c r="O491" s="1">
        <v>5657</v>
      </c>
      <c r="P491" s="1">
        <v>6421</v>
      </c>
    </row>
    <row r="492" spans="1:16" x14ac:dyDescent="0.25">
      <c r="A492" s="1">
        <v>490</v>
      </c>
      <c r="B492" s="2">
        <v>41033</v>
      </c>
      <c r="C492" s="1">
        <v>2</v>
      </c>
      <c r="D492" s="1">
        <v>1</v>
      </c>
      <c r="E492" s="1">
        <v>5</v>
      </c>
      <c r="F492" s="1">
        <v>0</v>
      </c>
      <c r="G492" s="76">
        <v>5</v>
      </c>
      <c r="H492" s="1">
        <v>1</v>
      </c>
      <c r="I492" s="1">
        <v>1</v>
      </c>
      <c r="J492" s="40">
        <v>0.62749999999999995</v>
      </c>
      <c r="K492" s="40">
        <v>0.59091700000000003</v>
      </c>
      <c r="L492" s="40">
        <v>0.73541699999999999</v>
      </c>
      <c r="M492" s="40">
        <v>0.162938</v>
      </c>
      <c r="N492" s="1">
        <v>1069</v>
      </c>
      <c r="O492" s="1">
        <v>5227</v>
      </c>
      <c r="P492" s="1">
        <v>6296</v>
      </c>
    </row>
    <row r="493" spans="1:16" x14ac:dyDescent="0.25">
      <c r="A493" s="1">
        <v>491</v>
      </c>
      <c r="B493" s="2">
        <v>41034</v>
      </c>
      <c r="C493" s="1">
        <v>2</v>
      </c>
      <c r="D493" s="1">
        <v>1</v>
      </c>
      <c r="E493" s="1">
        <v>5</v>
      </c>
      <c r="F493" s="1">
        <v>0</v>
      </c>
      <c r="G493" s="76">
        <v>6</v>
      </c>
      <c r="H493" s="1">
        <v>0</v>
      </c>
      <c r="I493" s="1">
        <v>2</v>
      </c>
      <c r="J493" s="40">
        <v>0.62166699999999997</v>
      </c>
      <c r="K493" s="40">
        <v>0.58460800000000002</v>
      </c>
      <c r="L493" s="40">
        <v>0.75666699999999998</v>
      </c>
      <c r="M493" s="40">
        <v>0.15299199999999999</v>
      </c>
      <c r="N493" s="1">
        <v>2496</v>
      </c>
      <c r="O493" s="1">
        <v>4387</v>
      </c>
      <c r="P493" s="1">
        <v>6883</v>
      </c>
    </row>
    <row r="494" spans="1:16" x14ac:dyDescent="0.25">
      <c r="A494" s="1">
        <v>492</v>
      </c>
      <c r="B494" s="2">
        <v>41035</v>
      </c>
      <c r="C494" s="1">
        <v>2</v>
      </c>
      <c r="D494" s="1">
        <v>1</v>
      </c>
      <c r="E494" s="1">
        <v>5</v>
      </c>
      <c r="F494" s="1">
        <v>0</v>
      </c>
      <c r="G494" s="76">
        <v>0</v>
      </c>
      <c r="H494" s="1">
        <v>0</v>
      </c>
      <c r="I494" s="1">
        <v>2</v>
      </c>
      <c r="J494" s="40">
        <v>0.5625</v>
      </c>
      <c r="K494" s="40">
        <v>0.54673700000000003</v>
      </c>
      <c r="L494" s="40">
        <v>0.74</v>
      </c>
      <c r="M494" s="40">
        <v>0.14987900000000001</v>
      </c>
      <c r="N494" s="1">
        <v>2135</v>
      </c>
      <c r="O494" s="1">
        <v>4224</v>
      </c>
      <c r="P494" s="1">
        <v>6359</v>
      </c>
    </row>
    <row r="495" spans="1:16" x14ac:dyDescent="0.25">
      <c r="A495" s="1">
        <v>493</v>
      </c>
      <c r="B495" s="2">
        <v>41036</v>
      </c>
      <c r="C495" s="1">
        <v>2</v>
      </c>
      <c r="D495" s="1">
        <v>1</v>
      </c>
      <c r="E495" s="1">
        <v>5</v>
      </c>
      <c r="F495" s="1">
        <v>0</v>
      </c>
      <c r="G495" s="76">
        <v>1</v>
      </c>
      <c r="H495" s="1">
        <v>1</v>
      </c>
      <c r="I495" s="1">
        <v>2</v>
      </c>
      <c r="J495" s="40">
        <v>0.53749999999999998</v>
      </c>
      <c r="K495" s="40">
        <v>0.527142</v>
      </c>
      <c r="L495" s="40">
        <v>0.66416699999999995</v>
      </c>
      <c r="M495" s="40">
        <v>0.23072100000000001</v>
      </c>
      <c r="N495" s="1">
        <v>1008</v>
      </c>
      <c r="O495" s="1">
        <v>5265</v>
      </c>
      <c r="P495" s="1">
        <v>6273</v>
      </c>
    </row>
    <row r="496" spans="1:16" x14ac:dyDescent="0.25">
      <c r="A496" s="1">
        <v>494</v>
      </c>
      <c r="B496" s="2">
        <v>41037</v>
      </c>
      <c r="C496" s="1">
        <v>2</v>
      </c>
      <c r="D496" s="1">
        <v>1</v>
      </c>
      <c r="E496" s="1">
        <v>5</v>
      </c>
      <c r="F496" s="1">
        <v>0</v>
      </c>
      <c r="G496" s="76">
        <v>2</v>
      </c>
      <c r="H496" s="1">
        <v>1</v>
      </c>
      <c r="I496" s="1">
        <v>2</v>
      </c>
      <c r="J496" s="40">
        <v>0.58166700000000005</v>
      </c>
      <c r="K496" s="40">
        <v>0.55747100000000005</v>
      </c>
      <c r="L496" s="40">
        <v>0.68583300000000003</v>
      </c>
      <c r="M496" s="40">
        <v>0.29602899999999999</v>
      </c>
      <c r="N496" s="1">
        <v>738</v>
      </c>
      <c r="O496" s="1">
        <v>4990</v>
      </c>
      <c r="P496" s="1">
        <v>5728</v>
      </c>
    </row>
    <row r="497" spans="1:16" x14ac:dyDescent="0.25">
      <c r="A497" s="1">
        <v>495</v>
      </c>
      <c r="B497" s="2">
        <v>41038</v>
      </c>
      <c r="C497" s="1">
        <v>2</v>
      </c>
      <c r="D497" s="1">
        <v>1</v>
      </c>
      <c r="E497" s="1">
        <v>5</v>
      </c>
      <c r="F497" s="1">
        <v>0</v>
      </c>
      <c r="G497" s="76">
        <v>3</v>
      </c>
      <c r="H497" s="1">
        <v>1</v>
      </c>
      <c r="I497" s="1">
        <v>2</v>
      </c>
      <c r="J497" s="40">
        <v>0.57499999999999996</v>
      </c>
      <c r="K497" s="40">
        <v>0.55302499999999999</v>
      </c>
      <c r="L497" s="40">
        <v>0.74416700000000002</v>
      </c>
      <c r="M497" s="40">
        <v>0.21641199999999999</v>
      </c>
      <c r="N497" s="1">
        <v>620</v>
      </c>
      <c r="O497" s="1">
        <v>4097</v>
      </c>
      <c r="P497" s="1">
        <v>4717</v>
      </c>
    </row>
    <row r="498" spans="1:16" x14ac:dyDescent="0.25">
      <c r="A498" s="1">
        <v>496</v>
      </c>
      <c r="B498" s="2">
        <v>41039</v>
      </c>
      <c r="C498" s="1">
        <v>2</v>
      </c>
      <c r="D498" s="1">
        <v>1</v>
      </c>
      <c r="E498" s="1">
        <v>5</v>
      </c>
      <c r="F498" s="1">
        <v>0</v>
      </c>
      <c r="G498" s="76">
        <v>4</v>
      </c>
      <c r="H498" s="1">
        <v>1</v>
      </c>
      <c r="I498" s="1">
        <v>1</v>
      </c>
      <c r="J498" s="40">
        <v>0.50583299999999998</v>
      </c>
      <c r="K498" s="40">
        <v>0.49178300000000003</v>
      </c>
      <c r="L498" s="40">
        <v>0.55208299999999999</v>
      </c>
      <c r="M498" s="40">
        <v>0.31406299999999998</v>
      </c>
      <c r="N498" s="1">
        <v>1026</v>
      </c>
      <c r="O498" s="1">
        <v>5546</v>
      </c>
      <c r="P498" s="1">
        <v>6572</v>
      </c>
    </row>
    <row r="499" spans="1:16" x14ac:dyDescent="0.25">
      <c r="A499" s="1">
        <v>497</v>
      </c>
      <c r="B499" s="2">
        <v>41040</v>
      </c>
      <c r="C499" s="1">
        <v>2</v>
      </c>
      <c r="D499" s="1">
        <v>1</v>
      </c>
      <c r="E499" s="1">
        <v>5</v>
      </c>
      <c r="F499" s="1">
        <v>0</v>
      </c>
      <c r="G499" s="76">
        <v>5</v>
      </c>
      <c r="H499" s="1">
        <v>1</v>
      </c>
      <c r="I499" s="1">
        <v>1</v>
      </c>
      <c r="J499" s="40">
        <v>0.53333299999999995</v>
      </c>
      <c r="K499" s="40">
        <v>0.52083299999999999</v>
      </c>
      <c r="L499" s="40">
        <v>0.36041699999999999</v>
      </c>
      <c r="M499" s="40">
        <v>0.23693700000000001</v>
      </c>
      <c r="N499" s="1">
        <v>1319</v>
      </c>
      <c r="O499" s="1">
        <v>5711</v>
      </c>
      <c r="P499" s="1">
        <v>7030</v>
      </c>
    </row>
    <row r="500" spans="1:16" x14ac:dyDescent="0.25">
      <c r="A500" s="1">
        <v>498</v>
      </c>
      <c r="B500" s="2">
        <v>41041</v>
      </c>
      <c r="C500" s="1">
        <v>2</v>
      </c>
      <c r="D500" s="1">
        <v>1</v>
      </c>
      <c r="E500" s="1">
        <v>5</v>
      </c>
      <c r="F500" s="1">
        <v>0</v>
      </c>
      <c r="G500" s="76">
        <v>6</v>
      </c>
      <c r="H500" s="1">
        <v>0</v>
      </c>
      <c r="I500" s="1">
        <v>1</v>
      </c>
      <c r="J500" s="40">
        <v>0.56416699999999997</v>
      </c>
      <c r="K500" s="40">
        <v>0.544817</v>
      </c>
      <c r="L500" s="40">
        <v>0.48041699999999998</v>
      </c>
      <c r="M500" s="40">
        <v>0.12313300000000001</v>
      </c>
      <c r="N500" s="1">
        <v>2622</v>
      </c>
      <c r="O500" s="1">
        <v>4807</v>
      </c>
      <c r="P500" s="1">
        <v>7429</v>
      </c>
    </row>
    <row r="501" spans="1:16" x14ac:dyDescent="0.25">
      <c r="A501" s="1">
        <v>499</v>
      </c>
      <c r="B501" s="2">
        <v>41042</v>
      </c>
      <c r="C501" s="1">
        <v>2</v>
      </c>
      <c r="D501" s="1">
        <v>1</v>
      </c>
      <c r="E501" s="1">
        <v>5</v>
      </c>
      <c r="F501" s="1">
        <v>0</v>
      </c>
      <c r="G501" s="76">
        <v>0</v>
      </c>
      <c r="H501" s="1">
        <v>0</v>
      </c>
      <c r="I501" s="1">
        <v>1</v>
      </c>
      <c r="J501" s="40">
        <v>0.61250000000000004</v>
      </c>
      <c r="K501" s="40">
        <v>0.58523800000000004</v>
      </c>
      <c r="L501" s="40">
        <v>0.57625000000000004</v>
      </c>
      <c r="M501" s="40">
        <v>0.22511700000000001</v>
      </c>
      <c r="N501" s="1">
        <v>2172</v>
      </c>
      <c r="O501" s="1">
        <v>3946</v>
      </c>
      <c r="P501" s="1">
        <v>6118</v>
      </c>
    </row>
    <row r="502" spans="1:16" x14ac:dyDescent="0.25">
      <c r="A502" s="1">
        <v>500</v>
      </c>
      <c r="B502" s="2">
        <v>41043</v>
      </c>
      <c r="C502" s="1">
        <v>2</v>
      </c>
      <c r="D502" s="1">
        <v>1</v>
      </c>
      <c r="E502" s="1">
        <v>5</v>
      </c>
      <c r="F502" s="1">
        <v>0</v>
      </c>
      <c r="G502" s="76">
        <v>1</v>
      </c>
      <c r="H502" s="1">
        <v>1</v>
      </c>
      <c r="I502" s="1">
        <v>2</v>
      </c>
      <c r="J502" s="40">
        <v>0.57333299999999998</v>
      </c>
      <c r="K502" s="40">
        <v>0.54990000000000006</v>
      </c>
      <c r="L502" s="40">
        <v>0.78958300000000003</v>
      </c>
      <c r="M502" s="40">
        <v>0.21269199999999999</v>
      </c>
      <c r="N502" s="1">
        <v>342</v>
      </c>
      <c r="O502" s="1">
        <v>2501</v>
      </c>
      <c r="P502" s="1">
        <v>2843</v>
      </c>
    </row>
    <row r="503" spans="1:16" x14ac:dyDescent="0.25">
      <c r="A503" s="1">
        <v>501</v>
      </c>
      <c r="B503" s="2">
        <v>41044</v>
      </c>
      <c r="C503" s="1">
        <v>2</v>
      </c>
      <c r="D503" s="1">
        <v>1</v>
      </c>
      <c r="E503" s="1">
        <v>5</v>
      </c>
      <c r="F503" s="1">
        <v>0</v>
      </c>
      <c r="G503" s="76">
        <v>2</v>
      </c>
      <c r="H503" s="1">
        <v>1</v>
      </c>
      <c r="I503" s="1">
        <v>2</v>
      </c>
      <c r="J503" s="40">
        <v>0.61166699999999996</v>
      </c>
      <c r="K503" s="40">
        <v>0.57640400000000003</v>
      </c>
      <c r="L503" s="40">
        <v>0.79458300000000004</v>
      </c>
      <c r="M503" s="40">
        <v>0.147392</v>
      </c>
      <c r="N503" s="1">
        <v>625</v>
      </c>
      <c r="O503" s="1">
        <v>4490</v>
      </c>
      <c r="P503" s="1">
        <v>5115</v>
      </c>
    </row>
    <row r="504" spans="1:16" x14ac:dyDescent="0.25">
      <c r="A504" s="1">
        <v>502</v>
      </c>
      <c r="B504" s="2">
        <v>41045</v>
      </c>
      <c r="C504" s="1">
        <v>2</v>
      </c>
      <c r="D504" s="1">
        <v>1</v>
      </c>
      <c r="E504" s="1">
        <v>5</v>
      </c>
      <c r="F504" s="1">
        <v>0</v>
      </c>
      <c r="G504" s="76">
        <v>3</v>
      </c>
      <c r="H504" s="1">
        <v>1</v>
      </c>
      <c r="I504" s="1">
        <v>1</v>
      </c>
      <c r="J504" s="40">
        <v>0.63666699999999998</v>
      </c>
      <c r="K504" s="40">
        <v>0.59597500000000003</v>
      </c>
      <c r="L504" s="40">
        <v>0.69791700000000001</v>
      </c>
      <c r="M504" s="40">
        <v>0.122512</v>
      </c>
      <c r="N504" s="1">
        <v>991</v>
      </c>
      <c r="O504" s="1">
        <v>6433</v>
      </c>
      <c r="P504" s="1">
        <v>7424</v>
      </c>
    </row>
    <row r="505" spans="1:16" x14ac:dyDescent="0.25">
      <c r="A505" s="1">
        <v>503</v>
      </c>
      <c r="B505" s="2">
        <v>41046</v>
      </c>
      <c r="C505" s="1">
        <v>2</v>
      </c>
      <c r="D505" s="1">
        <v>1</v>
      </c>
      <c r="E505" s="1">
        <v>5</v>
      </c>
      <c r="F505" s="1">
        <v>0</v>
      </c>
      <c r="G505" s="76">
        <v>4</v>
      </c>
      <c r="H505" s="1">
        <v>1</v>
      </c>
      <c r="I505" s="1">
        <v>1</v>
      </c>
      <c r="J505" s="40">
        <v>0.593333</v>
      </c>
      <c r="K505" s="40">
        <v>0.57261300000000004</v>
      </c>
      <c r="L505" s="40">
        <v>0.52</v>
      </c>
      <c r="M505" s="40">
        <v>0.22947500000000001</v>
      </c>
      <c r="N505" s="1">
        <v>1242</v>
      </c>
      <c r="O505" s="1">
        <v>6142</v>
      </c>
      <c r="P505" s="1">
        <v>7384</v>
      </c>
    </row>
    <row r="506" spans="1:16" x14ac:dyDescent="0.25">
      <c r="A506" s="1">
        <v>504</v>
      </c>
      <c r="B506" s="2">
        <v>41047</v>
      </c>
      <c r="C506" s="1">
        <v>2</v>
      </c>
      <c r="D506" s="1">
        <v>1</v>
      </c>
      <c r="E506" s="1">
        <v>5</v>
      </c>
      <c r="F506" s="1">
        <v>0</v>
      </c>
      <c r="G506" s="76">
        <v>5</v>
      </c>
      <c r="H506" s="1">
        <v>1</v>
      </c>
      <c r="I506" s="1">
        <v>1</v>
      </c>
      <c r="J506" s="40">
        <v>0.56416699999999997</v>
      </c>
      <c r="K506" s="40">
        <v>0.55112099999999997</v>
      </c>
      <c r="L506" s="40">
        <v>0.52333300000000005</v>
      </c>
      <c r="M506" s="40">
        <v>0.13681699999999999</v>
      </c>
      <c r="N506" s="1">
        <v>1521</v>
      </c>
      <c r="O506" s="1">
        <v>6118</v>
      </c>
      <c r="P506" s="1">
        <v>7639</v>
      </c>
    </row>
    <row r="507" spans="1:16" x14ac:dyDescent="0.25">
      <c r="A507" s="1">
        <v>505</v>
      </c>
      <c r="B507" s="2">
        <v>41048</v>
      </c>
      <c r="C507" s="1">
        <v>2</v>
      </c>
      <c r="D507" s="1">
        <v>1</v>
      </c>
      <c r="E507" s="1">
        <v>5</v>
      </c>
      <c r="F507" s="1">
        <v>0</v>
      </c>
      <c r="G507" s="76">
        <v>6</v>
      </c>
      <c r="H507" s="1">
        <v>0</v>
      </c>
      <c r="I507" s="1">
        <v>1</v>
      </c>
      <c r="J507" s="40">
        <v>0.6</v>
      </c>
      <c r="K507" s="40">
        <v>0.56690799999999997</v>
      </c>
      <c r="L507" s="40">
        <v>0.45624999999999999</v>
      </c>
      <c r="M507" s="40">
        <v>8.3974999999999994E-2</v>
      </c>
      <c r="N507" s="1">
        <v>3410</v>
      </c>
      <c r="O507" s="1">
        <v>4884</v>
      </c>
      <c r="P507" s="1">
        <v>8294</v>
      </c>
    </row>
    <row r="508" spans="1:16" x14ac:dyDescent="0.25">
      <c r="A508" s="1">
        <v>506</v>
      </c>
      <c r="B508" s="2">
        <v>41049</v>
      </c>
      <c r="C508" s="1">
        <v>2</v>
      </c>
      <c r="D508" s="1">
        <v>1</v>
      </c>
      <c r="E508" s="1">
        <v>5</v>
      </c>
      <c r="F508" s="1">
        <v>0</v>
      </c>
      <c r="G508" s="76">
        <v>0</v>
      </c>
      <c r="H508" s="1">
        <v>0</v>
      </c>
      <c r="I508" s="1">
        <v>1</v>
      </c>
      <c r="J508" s="40">
        <v>0.62083299999999997</v>
      </c>
      <c r="K508" s="40">
        <v>0.58396700000000001</v>
      </c>
      <c r="L508" s="40">
        <v>0.53041700000000003</v>
      </c>
      <c r="M508" s="40">
        <v>0.25436700000000001</v>
      </c>
      <c r="N508" s="1">
        <v>2704</v>
      </c>
      <c r="O508" s="1">
        <v>4425</v>
      </c>
      <c r="P508" s="1">
        <v>7129</v>
      </c>
    </row>
    <row r="509" spans="1:16" x14ac:dyDescent="0.25">
      <c r="A509" s="1">
        <v>507</v>
      </c>
      <c r="B509" s="2">
        <v>41050</v>
      </c>
      <c r="C509" s="1">
        <v>2</v>
      </c>
      <c r="D509" s="1">
        <v>1</v>
      </c>
      <c r="E509" s="1">
        <v>5</v>
      </c>
      <c r="F509" s="1">
        <v>0</v>
      </c>
      <c r="G509" s="76">
        <v>1</v>
      </c>
      <c r="H509" s="1">
        <v>1</v>
      </c>
      <c r="I509" s="1">
        <v>2</v>
      </c>
      <c r="J509" s="40">
        <v>0.598333</v>
      </c>
      <c r="K509" s="40">
        <v>0.56566700000000003</v>
      </c>
      <c r="L509" s="40">
        <v>0.81125000000000003</v>
      </c>
      <c r="M509" s="40">
        <v>0.23320399999999999</v>
      </c>
      <c r="N509" s="1">
        <v>630</v>
      </c>
      <c r="O509" s="1">
        <v>3729</v>
      </c>
      <c r="P509" s="1">
        <v>4359</v>
      </c>
    </row>
    <row r="510" spans="1:16" x14ac:dyDescent="0.25">
      <c r="A510" s="1">
        <v>508</v>
      </c>
      <c r="B510" s="2">
        <v>41051</v>
      </c>
      <c r="C510" s="1">
        <v>2</v>
      </c>
      <c r="D510" s="1">
        <v>1</v>
      </c>
      <c r="E510" s="1">
        <v>5</v>
      </c>
      <c r="F510" s="1">
        <v>0</v>
      </c>
      <c r="G510" s="76">
        <v>2</v>
      </c>
      <c r="H510" s="1">
        <v>1</v>
      </c>
      <c r="I510" s="1">
        <v>2</v>
      </c>
      <c r="J510" s="40">
        <v>0.61499999999999999</v>
      </c>
      <c r="K510" s="40">
        <v>0.58082500000000004</v>
      </c>
      <c r="L510" s="40">
        <v>0.76583299999999999</v>
      </c>
      <c r="M510" s="40">
        <v>0.11816699999999999</v>
      </c>
      <c r="N510" s="1">
        <v>819</v>
      </c>
      <c r="O510" s="1">
        <v>5254</v>
      </c>
      <c r="P510" s="1">
        <v>6073</v>
      </c>
    </row>
    <row r="511" spans="1:16" x14ac:dyDescent="0.25">
      <c r="A511" s="1">
        <v>509</v>
      </c>
      <c r="B511" s="2">
        <v>41052</v>
      </c>
      <c r="C511" s="1">
        <v>2</v>
      </c>
      <c r="D511" s="1">
        <v>1</v>
      </c>
      <c r="E511" s="1">
        <v>5</v>
      </c>
      <c r="F511" s="1">
        <v>0</v>
      </c>
      <c r="G511" s="76">
        <v>3</v>
      </c>
      <c r="H511" s="1">
        <v>1</v>
      </c>
      <c r="I511" s="1">
        <v>2</v>
      </c>
      <c r="J511" s="40">
        <v>0.62166699999999997</v>
      </c>
      <c r="K511" s="40">
        <v>0.58461200000000002</v>
      </c>
      <c r="L511" s="40">
        <v>0.77458300000000002</v>
      </c>
      <c r="M511" s="40">
        <v>0.10199999999999999</v>
      </c>
      <c r="N511" s="1">
        <v>766</v>
      </c>
      <c r="O511" s="1">
        <v>4494</v>
      </c>
      <c r="P511" s="1">
        <v>5260</v>
      </c>
    </row>
    <row r="512" spans="1:16" x14ac:dyDescent="0.25">
      <c r="A512" s="1">
        <v>510</v>
      </c>
      <c r="B512" s="2">
        <v>41053</v>
      </c>
      <c r="C512" s="1">
        <v>2</v>
      </c>
      <c r="D512" s="1">
        <v>1</v>
      </c>
      <c r="E512" s="1">
        <v>5</v>
      </c>
      <c r="F512" s="1">
        <v>0</v>
      </c>
      <c r="G512" s="76">
        <v>4</v>
      </c>
      <c r="H512" s="1">
        <v>1</v>
      </c>
      <c r="I512" s="1">
        <v>1</v>
      </c>
      <c r="J512" s="40">
        <v>0.65500000000000003</v>
      </c>
      <c r="K512" s="40">
        <v>0.60670000000000002</v>
      </c>
      <c r="L512" s="40">
        <v>0.71666700000000005</v>
      </c>
      <c r="M512" s="40">
        <v>0.17289599999999999</v>
      </c>
      <c r="N512" s="1">
        <v>1059</v>
      </c>
      <c r="O512" s="1">
        <v>5711</v>
      </c>
      <c r="P512" s="1">
        <v>6770</v>
      </c>
    </row>
    <row r="513" spans="1:16" x14ac:dyDescent="0.25">
      <c r="A513" s="1">
        <v>511</v>
      </c>
      <c r="B513" s="2">
        <v>41054</v>
      </c>
      <c r="C513" s="1">
        <v>2</v>
      </c>
      <c r="D513" s="1">
        <v>1</v>
      </c>
      <c r="E513" s="1">
        <v>5</v>
      </c>
      <c r="F513" s="1">
        <v>0</v>
      </c>
      <c r="G513" s="76">
        <v>5</v>
      </c>
      <c r="H513" s="1">
        <v>1</v>
      </c>
      <c r="I513" s="1">
        <v>1</v>
      </c>
      <c r="J513" s="40">
        <v>0.68</v>
      </c>
      <c r="K513" s="40">
        <v>0.627529</v>
      </c>
      <c r="L513" s="40">
        <v>0.74708300000000005</v>
      </c>
      <c r="M513" s="40">
        <v>0.14055000000000001</v>
      </c>
      <c r="N513" s="1">
        <v>1417</v>
      </c>
      <c r="O513" s="1">
        <v>5317</v>
      </c>
      <c r="P513" s="1">
        <v>6734</v>
      </c>
    </row>
    <row r="514" spans="1:16" x14ac:dyDescent="0.25">
      <c r="A514" s="1">
        <v>512</v>
      </c>
      <c r="B514" s="2">
        <v>41055</v>
      </c>
      <c r="C514" s="1">
        <v>2</v>
      </c>
      <c r="D514" s="1">
        <v>1</v>
      </c>
      <c r="E514" s="1">
        <v>5</v>
      </c>
      <c r="F514" s="1">
        <v>0</v>
      </c>
      <c r="G514" s="76">
        <v>6</v>
      </c>
      <c r="H514" s="1">
        <v>0</v>
      </c>
      <c r="I514" s="1">
        <v>1</v>
      </c>
      <c r="J514" s="40">
        <v>0.6925</v>
      </c>
      <c r="K514" s="40">
        <v>0.64269600000000005</v>
      </c>
      <c r="L514" s="40">
        <v>0.73250000000000004</v>
      </c>
      <c r="M514" s="40">
        <v>0.198992</v>
      </c>
      <c r="N514" s="1">
        <v>2855</v>
      </c>
      <c r="O514" s="1">
        <v>3681</v>
      </c>
      <c r="P514" s="1">
        <v>6536</v>
      </c>
    </row>
    <row r="515" spans="1:16" x14ac:dyDescent="0.25">
      <c r="A515" s="1">
        <v>513</v>
      </c>
      <c r="B515" s="2">
        <v>41056</v>
      </c>
      <c r="C515" s="1">
        <v>2</v>
      </c>
      <c r="D515" s="1">
        <v>1</v>
      </c>
      <c r="E515" s="1">
        <v>5</v>
      </c>
      <c r="F515" s="1">
        <v>0</v>
      </c>
      <c r="G515" s="76">
        <v>0</v>
      </c>
      <c r="H515" s="1">
        <v>0</v>
      </c>
      <c r="I515" s="1">
        <v>1</v>
      </c>
      <c r="J515" s="40">
        <v>0.69</v>
      </c>
      <c r="K515" s="40">
        <v>0.64142500000000002</v>
      </c>
      <c r="L515" s="40">
        <v>0.69708300000000001</v>
      </c>
      <c r="M515" s="40">
        <v>0.215171</v>
      </c>
      <c r="N515" s="1">
        <v>3283</v>
      </c>
      <c r="O515" s="1">
        <v>3308</v>
      </c>
      <c r="P515" s="1">
        <v>6591</v>
      </c>
    </row>
    <row r="516" spans="1:16" x14ac:dyDescent="0.25">
      <c r="A516" s="1">
        <v>514</v>
      </c>
      <c r="B516" s="2">
        <v>41057</v>
      </c>
      <c r="C516" s="1">
        <v>2</v>
      </c>
      <c r="D516" s="1">
        <v>1</v>
      </c>
      <c r="E516" s="1">
        <v>5</v>
      </c>
      <c r="F516" s="1">
        <v>1</v>
      </c>
      <c r="G516" s="76">
        <v>1</v>
      </c>
      <c r="H516" s="1">
        <v>0</v>
      </c>
      <c r="I516" s="1">
        <v>1</v>
      </c>
      <c r="J516" s="40">
        <v>0.71250000000000002</v>
      </c>
      <c r="K516" s="40">
        <v>0.67930000000000001</v>
      </c>
      <c r="L516" s="40">
        <v>0.67625000000000002</v>
      </c>
      <c r="M516" s="40">
        <v>0.196521</v>
      </c>
      <c r="N516" s="1">
        <v>2557</v>
      </c>
      <c r="O516" s="1">
        <v>3486</v>
      </c>
      <c r="P516" s="1">
        <v>6043</v>
      </c>
    </row>
    <row r="517" spans="1:16" x14ac:dyDescent="0.25">
      <c r="A517" s="1">
        <v>515</v>
      </c>
      <c r="B517" s="2">
        <v>41058</v>
      </c>
      <c r="C517" s="1">
        <v>2</v>
      </c>
      <c r="D517" s="1">
        <v>1</v>
      </c>
      <c r="E517" s="1">
        <v>5</v>
      </c>
      <c r="F517" s="1">
        <v>0</v>
      </c>
      <c r="G517" s="76">
        <v>2</v>
      </c>
      <c r="H517" s="1">
        <v>1</v>
      </c>
      <c r="I517" s="1">
        <v>1</v>
      </c>
      <c r="J517" s="40">
        <v>0.72250000000000003</v>
      </c>
      <c r="K517" s="40">
        <v>0.67299200000000003</v>
      </c>
      <c r="L517" s="40">
        <v>0.68458300000000005</v>
      </c>
      <c r="M517" s="40">
        <v>0.2954</v>
      </c>
      <c r="N517" s="1">
        <v>880</v>
      </c>
      <c r="O517" s="1">
        <v>4863</v>
      </c>
      <c r="P517" s="1">
        <v>5743</v>
      </c>
    </row>
    <row r="518" spans="1:16" x14ac:dyDescent="0.25">
      <c r="A518" s="1">
        <v>516</v>
      </c>
      <c r="B518" s="2">
        <v>41059</v>
      </c>
      <c r="C518" s="1">
        <v>2</v>
      </c>
      <c r="D518" s="1">
        <v>1</v>
      </c>
      <c r="E518" s="1">
        <v>5</v>
      </c>
      <c r="F518" s="1">
        <v>0</v>
      </c>
      <c r="G518" s="76">
        <v>3</v>
      </c>
      <c r="H518" s="1">
        <v>1</v>
      </c>
      <c r="I518" s="1">
        <v>2</v>
      </c>
      <c r="J518" s="40">
        <v>0.656667</v>
      </c>
      <c r="K518" s="40">
        <v>0.61112900000000003</v>
      </c>
      <c r="L518" s="40">
        <v>0.67</v>
      </c>
      <c r="M518" s="40">
        <v>0.134329</v>
      </c>
      <c r="N518" s="1">
        <v>745</v>
      </c>
      <c r="O518" s="1">
        <v>6110</v>
      </c>
      <c r="P518" s="1">
        <v>6855</v>
      </c>
    </row>
    <row r="519" spans="1:16" x14ac:dyDescent="0.25">
      <c r="A519" s="1">
        <v>517</v>
      </c>
      <c r="B519" s="2">
        <v>41060</v>
      </c>
      <c r="C519" s="1">
        <v>2</v>
      </c>
      <c r="D519" s="1">
        <v>1</v>
      </c>
      <c r="E519" s="1">
        <v>5</v>
      </c>
      <c r="F519" s="1">
        <v>0</v>
      </c>
      <c r="G519" s="76">
        <v>4</v>
      </c>
      <c r="H519" s="1">
        <v>1</v>
      </c>
      <c r="I519" s="1">
        <v>1</v>
      </c>
      <c r="J519" s="40">
        <v>0.68</v>
      </c>
      <c r="K519" s="40">
        <v>0.63132900000000003</v>
      </c>
      <c r="L519" s="40">
        <v>0.49291699999999999</v>
      </c>
      <c r="M519" s="40">
        <v>0.19527900000000001</v>
      </c>
      <c r="N519" s="1">
        <v>1100</v>
      </c>
      <c r="O519" s="1">
        <v>6238</v>
      </c>
      <c r="P519" s="1">
        <v>7338</v>
      </c>
    </row>
    <row r="520" spans="1:16" x14ac:dyDescent="0.25">
      <c r="A520" s="1">
        <v>518</v>
      </c>
      <c r="B520" s="2">
        <v>41061</v>
      </c>
      <c r="C520" s="1">
        <v>2</v>
      </c>
      <c r="D520" s="1">
        <v>1</v>
      </c>
      <c r="E520" s="1">
        <v>6</v>
      </c>
      <c r="F520" s="1">
        <v>0</v>
      </c>
      <c r="G520" s="76">
        <v>5</v>
      </c>
      <c r="H520" s="1">
        <v>1</v>
      </c>
      <c r="I520" s="1">
        <v>2</v>
      </c>
      <c r="J520" s="40">
        <v>0.65416700000000005</v>
      </c>
      <c r="K520" s="40">
        <v>0.607962</v>
      </c>
      <c r="L520" s="40">
        <v>0.75541700000000001</v>
      </c>
      <c r="M520" s="40">
        <v>0.237563</v>
      </c>
      <c r="N520" s="1">
        <v>533</v>
      </c>
      <c r="O520" s="1">
        <v>3594</v>
      </c>
      <c r="P520" s="1">
        <v>4127</v>
      </c>
    </row>
    <row r="521" spans="1:16" x14ac:dyDescent="0.25">
      <c r="A521" s="1">
        <v>519</v>
      </c>
      <c r="B521" s="2">
        <v>41062</v>
      </c>
      <c r="C521" s="1">
        <v>2</v>
      </c>
      <c r="D521" s="1">
        <v>1</v>
      </c>
      <c r="E521" s="1">
        <v>6</v>
      </c>
      <c r="F521" s="1">
        <v>0</v>
      </c>
      <c r="G521" s="76">
        <v>6</v>
      </c>
      <c r="H521" s="1">
        <v>0</v>
      </c>
      <c r="I521" s="1">
        <v>1</v>
      </c>
      <c r="J521" s="40">
        <v>0.58333299999999999</v>
      </c>
      <c r="K521" s="40">
        <v>0.56628800000000001</v>
      </c>
      <c r="L521" s="40">
        <v>0.54916699999999996</v>
      </c>
      <c r="M521" s="40">
        <v>0.18656200000000001</v>
      </c>
      <c r="N521" s="1">
        <v>2795</v>
      </c>
      <c r="O521" s="1">
        <v>5325</v>
      </c>
      <c r="P521" s="1">
        <v>8120</v>
      </c>
    </row>
    <row r="522" spans="1:16" x14ac:dyDescent="0.25">
      <c r="A522" s="1">
        <v>520</v>
      </c>
      <c r="B522" s="2">
        <v>41063</v>
      </c>
      <c r="C522" s="1">
        <v>2</v>
      </c>
      <c r="D522" s="1">
        <v>1</v>
      </c>
      <c r="E522" s="1">
        <v>6</v>
      </c>
      <c r="F522" s="1">
        <v>0</v>
      </c>
      <c r="G522" s="76">
        <v>0</v>
      </c>
      <c r="H522" s="1">
        <v>0</v>
      </c>
      <c r="I522" s="1">
        <v>1</v>
      </c>
      <c r="J522" s="40">
        <v>0.60250000000000004</v>
      </c>
      <c r="K522" s="40">
        <v>0.57513300000000001</v>
      </c>
      <c r="L522" s="40">
        <v>0.49333300000000002</v>
      </c>
      <c r="M522" s="40">
        <v>0.184087</v>
      </c>
      <c r="N522" s="1">
        <v>2494</v>
      </c>
      <c r="O522" s="1">
        <v>5147</v>
      </c>
      <c r="P522" s="1">
        <v>7641</v>
      </c>
    </row>
    <row r="523" spans="1:16" x14ac:dyDescent="0.25">
      <c r="A523" s="1">
        <v>521</v>
      </c>
      <c r="B523" s="2">
        <v>41064</v>
      </c>
      <c r="C523" s="1">
        <v>2</v>
      </c>
      <c r="D523" s="1">
        <v>1</v>
      </c>
      <c r="E523" s="1">
        <v>6</v>
      </c>
      <c r="F523" s="1">
        <v>0</v>
      </c>
      <c r="G523" s="76">
        <v>1</v>
      </c>
      <c r="H523" s="1">
        <v>1</v>
      </c>
      <c r="I523" s="1">
        <v>1</v>
      </c>
      <c r="J523" s="40">
        <v>0.59750000000000003</v>
      </c>
      <c r="K523" s="40">
        <v>0.57828299999999999</v>
      </c>
      <c r="L523" s="40">
        <v>0.48708299999999999</v>
      </c>
      <c r="M523" s="40">
        <v>0.284833</v>
      </c>
      <c r="N523" s="1">
        <v>1071</v>
      </c>
      <c r="O523" s="1">
        <v>5927</v>
      </c>
      <c r="P523" s="1">
        <v>6998</v>
      </c>
    </row>
    <row r="524" spans="1:16" x14ac:dyDescent="0.25">
      <c r="A524" s="1">
        <v>522</v>
      </c>
      <c r="B524" s="2">
        <v>41065</v>
      </c>
      <c r="C524" s="1">
        <v>2</v>
      </c>
      <c r="D524" s="1">
        <v>1</v>
      </c>
      <c r="E524" s="1">
        <v>6</v>
      </c>
      <c r="F524" s="1">
        <v>0</v>
      </c>
      <c r="G524" s="76">
        <v>2</v>
      </c>
      <c r="H524" s="1">
        <v>1</v>
      </c>
      <c r="I524" s="1">
        <v>2</v>
      </c>
      <c r="J524" s="40">
        <v>0.54083300000000001</v>
      </c>
      <c r="K524" s="40">
        <v>0.52589200000000003</v>
      </c>
      <c r="L524" s="40">
        <v>0.61333300000000002</v>
      </c>
      <c r="M524" s="40">
        <v>0.20957500000000001</v>
      </c>
      <c r="N524" s="1">
        <v>968</v>
      </c>
      <c r="O524" s="1">
        <v>6033</v>
      </c>
      <c r="P524" s="1">
        <v>7001</v>
      </c>
    </row>
    <row r="525" spans="1:16" x14ac:dyDescent="0.25">
      <c r="A525" s="1">
        <v>523</v>
      </c>
      <c r="B525" s="2">
        <v>41066</v>
      </c>
      <c r="C525" s="1">
        <v>2</v>
      </c>
      <c r="D525" s="1">
        <v>1</v>
      </c>
      <c r="E525" s="1">
        <v>6</v>
      </c>
      <c r="F525" s="1">
        <v>0</v>
      </c>
      <c r="G525" s="76">
        <v>3</v>
      </c>
      <c r="H525" s="1">
        <v>1</v>
      </c>
      <c r="I525" s="1">
        <v>1</v>
      </c>
      <c r="J525" s="40">
        <v>0.55416699999999997</v>
      </c>
      <c r="K525" s="40">
        <v>0.542292</v>
      </c>
      <c r="L525" s="40">
        <v>0.61124999999999996</v>
      </c>
      <c r="M525" s="40">
        <v>7.7124999999999999E-2</v>
      </c>
      <c r="N525" s="1">
        <v>1027</v>
      </c>
      <c r="O525" s="1">
        <v>6028</v>
      </c>
      <c r="P525" s="1">
        <v>7055</v>
      </c>
    </row>
    <row r="526" spans="1:16" x14ac:dyDescent="0.25">
      <c r="A526" s="1">
        <v>524</v>
      </c>
      <c r="B526" s="2">
        <v>41067</v>
      </c>
      <c r="C526" s="1">
        <v>2</v>
      </c>
      <c r="D526" s="1">
        <v>1</v>
      </c>
      <c r="E526" s="1">
        <v>6</v>
      </c>
      <c r="F526" s="1">
        <v>0</v>
      </c>
      <c r="G526" s="76">
        <v>4</v>
      </c>
      <c r="H526" s="1">
        <v>1</v>
      </c>
      <c r="I526" s="1">
        <v>1</v>
      </c>
      <c r="J526" s="40">
        <v>0.60250000000000004</v>
      </c>
      <c r="K526" s="40">
        <v>0.569442</v>
      </c>
      <c r="L526" s="40">
        <v>0.567083</v>
      </c>
      <c r="M526" s="40">
        <v>0.15734999999999999</v>
      </c>
      <c r="N526" s="1">
        <v>1038</v>
      </c>
      <c r="O526" s="1">
        <v>6456</v>
      </c>
      <c r="P526" s="1">
        <v>7494</v>
      </c>
    </row>
    <row r="527" spans="1:16" x14ac:dyDescent="0.25">
      <c r="A527" s="1">
        <v>525</v>
      </c>
      <c r="B527" s="2">
        <v>41068</v>
      </c>
      <c r="C527" s="1">
        <v>2</v>
      </c>
      <c r="D527" s="1">
        <v>1</v>
      </c>
      <c r="E527" s="1">
        <v>6</v>
      </c>
      <c r="F527" s="1">
        <v>0</v>
      </c>
      <c r="G527" s="76">
        <v>5</v>
      </c>
      <c r="H527" s="1">
        <v>1</v>
      </c>
      <c r="I527" s="1">
        <v>1</v>
      </c>
      <c r="J527" s="40">
        <v>0.64916700000000005</v>
      </c>
      <c r="K527" s="40">
        <v>0.597862</v>
      </c>
      <c r="L527" s="40">
        <v>0.46791700000000003</v>
      </c>
      <c r="M527" s="40">
        <v>0.17538300000000001</v>
      </c>
      <c r="N527" s="1">
        <v>1488</v>
      </c>
      <c r="O527" s="1">
        <v>6248</v>
      </c>
      <c r="P527" s="1">
        <v>7736</v>
      </c>
    </row>
    <row r="528" spans="1:16" x14ac:dyDescent="0.25">
      <c r="A528" s="1">
        <v>526</v>
      </c>
      <c r="B528" s="2">
        <v>41069</v>
      </c>
      <c r="C528" s="1">
        <v>2</v>
      </c>
      <c r="D528" s="1">
        <v>1</v>
      </c>
      <c r="E528" s="1">
        <v>6</v>
      </c>
      <c r="F528" s="1">
        <v>0</v>
      </c>
      <c r="G528" s="76">
        <v>6</v>
      </c>
      <c r="H528" s="1">
        <v>0</v>
      </c>
      <c r="I528" s="1">
        <v>1</v>
      </c>
      <c r="J528" s="40">
        <v>0.71083300000000005</v>
      </c>
      <c r="K528" s="40">
        <v>0.64836700000000003</v>
      </c>
      <c r="L528" s="40">
        <v>0.437083</v>
      </c>
      <c r="M528" s="40">
        <v>0.144287</v>
      </c>
      <c r="N528" s="1">
        <v>2708</v>
      </c>
      <c r="O528" s="1">
        <v>4790</v>
      </c>
      <c r="P528" s="1">
        <v>7498</v>
      </c>
    </row>
    <row r="529" spans="1:16" x14ac:dyDescent="0.25">
      <c r="A529" s="1">
        <v>527</v>
      </c>
      <c r="B529" s="2">
        <v>41070</v>
      </c>
      <c r="C529" s="1">
        <v>2</v>
      </c>
      <c r="D529" s="1">
        <v>1</v>
      </c>
      <c r="E529" s="1">
        <v>6</v>
      </c>
      <c r="F529" s="1">
        <v>0</v>
      </c>
      <c r="G529" s="76">
        <v>0</v>
      </c>
      <c r="H529" s="1">
        <v>0</v>
      </c>
      <c r="I529" s="1">
        <v>1</v>
      </c>
      <c r="J529" s="40">
        <v>0.72666699999999995</v>
      </c>
      <c r="K529" s="40">
        <v>0.66351700000000002</v>
      </c>
      <c r="L529" s="40">
        <v>0.53833299999999995</v>
      </c>
      <c r="M529" s="40">
        <v>0.13372100000000001</v>
      </c>
      <c r="N529" s="1">
        <v>2224</v>
      </c>
      <c r="O529" s="1">
        <v>4374</v>
      </c>
      <c r="P529" s="1">
        <v>6598</v>
      </c>
    </row>
    <row r="530" spans="1:16" x14ac:dyDescent="0.25">
      <c r="A530" s="1">
        <v>528</v>
      </c>
      <c r="B530" s="2">
        <v>41071</v>
      </c>
      <c r="C530" s="1">
        <v>2</v>
      </c>
      <c r="D530" s="1">
        <v>1</v>
      </c>
      <c r="E530" s="1">
        <v>6</v>
      </c>
      <c r="F530" s="1">
        <v>0</v>
      </c>
      <c r="G530" s="76">
        <v>1</v>
      </c>
      <c r="H530" s="1">
        <v>1</v>
      </c>
      <c r="I530" s="1">
        <v>2</v>
      </c>
      <c r="J530" s="40">
        <v>0.72083299999999995</v>
      </c>
      <c r="K530" s="40">
        <v>0.659721</v>
      </c>
      <c r="L530" s="40">
        <v>0.58791700000000002</v>
      </c>
      <c r="M530" s="40">
        <v>0.20771300000000001</v>
      </c>
      <c r="N530" s="1">
        <v>1017</v>
      </c>
      <c r="O530" s="1">
        <v>5647</v>
      </c>
      <c r="P530" s="1">
        <v>6664</v>
      </c>
    </row>
    <row r="531" spans="1:16" x14ac:dyDescent="0.25">
      <c r="A531" s="1">
        <v>529</v>
      </c>
      <c r="B531" s="2">
        <v>41072</v>
      </c>
      <c r="C531" s="1">
        <v>2</v>
      </c>
      <c r="D531" s="1">
        <v>1</v>
      </c>
      <c r="E531" s="1">
        <v>6</v>
      </c>
      <c r="F531" s="1">
        <v>0</v>
      </c>
      <c r="G531" s="76">
        <v>2</v>
      </c>
      <c r="H531" s="1">
        <v>1</v>
      </c>
      <c r="I531" s="1">
        <v>2</v>
      </c>
      <c r="J531" s="40">
        <v>0.65333300000000005</v>
      </c>
      <c r="K531" s="40">
        <v>0.59787500000000005</v>
      </c>
      <c r="L531" s="40">
        <v>0.83333299999999999</v>
      </c>
      <c r="M531" s="40">
        <v>0.21454599999999999</v>
      </c>
      <c r="N531" s="1">
        <v>477</v>
      </c>
      <c r="O531" s="1">
        <v>4495</v>
      </c>
      <c r="P531" s="1">
        <v>4972</v>
      </c>
    </row>
    <row r="532" spans="1:16" x14ac:dyDescent="0.25">
      <c r="A532" s="1">
        <v>530</v>
      </c>
      <c r="B532" s="2">
        <v>41073</v>
      </c>
      <c r="C532" s="1">
        <v>2</v>
      </c>
      <c r="D532" s="1">
        <v>1</v>
      </c>
      <c r="E532" s="1">
        <v>6</v>
      </c>
      <c r="F532" s="1">
        <v>0</v>
      </c>
      <c r="G532" s="76">
        <v>3</v>
      </c>
      <c r="H532" s="1">
        <v>1</v>
      </c>
      <c r="I532" s="1">
        <v>1</v>
      </c>
      <c r="J532" s="40">
        <v>0.655833</v>
      </c>
      <c r="K532" s="40">
        <v>0.61111700000000002</v>
      </c>
      <c r="L532" s="40">
        <v>0.58208300000000002</v>
      </c>
      <c r="M532" s="40">
        <v>0.343279</v>
      </c>
      <c r="N532" s="1">
        <v>1173</v>
      </c>
      <c r="O532" s="1">
        <v>6248</v>
      </c>
      <c r="P532" s="1">
        <v>7421</v>
      </c>
    </row>
    <row r="533" spans="1:16" x14ac:dyDescent="0.25">
      <c r="A533" s="1">
        <v>531</v>
      </c>
      <c r="B533" s="2">
        <v>41074</v>
      </c>
      <c r="C533" s="1">
        <v>2</v>
      </c>
      <c r="D533" s="1">
        <v>1</v>
      </c>
      <c r="E533" s="1">
        <v>6</v>
      </c>
      <c r="F533" s="1">
        <v>0</v>
      </c>
      <c r="G533" s="76">
        <v>4</v>
      </c>
      <c r="H533" s="1">
        <v>1</v>
      </c>
      <c r="I533" s="1">
        <v>1</v>
      </c>
      <c r="J533" s="40">
        <v>0.64833300000000005</v>
      </c>
      <c r="K533" s="40">
        <v>0.62438300000000002</v>
      </c>
      <c r="L533" s="40">
        <v>0.56958299999999995</v>
      </c>
      <c r="M533" s="40">
        <v>0.25373299999999999</v>
      </c>
      <c r="N533" s="1">
        <v>1180</v>
      </c>
      <c r="O533" s="1">
        <v>6183</v>
      </c>
      <c r="P533" s="1">
        <v>7363</v>
      </c>
    </row>
    <row r="534" spans="1:16" x14ac:dyDescent="0.25">
      <c r="A534" s="1">
        <v>532</v>
      </c>
      <c r="B534" s="2">
        <v>41075</v>
      </c>
      <c r="C534" s="1">
        <v>2</v>
      </c>
      <c r="D534" s="1">
        <v>1</v>
      </c>
      <c r="E534" s="1">
        <v>6</v>
      </c>
      <c r="F534" s="1">
        <v>0</v>
      </c>
      <c r="G534" s="76">
        <v>5</v>
      </c>
      <c r="H534" s="1">
        <v>1</v>
      </c>
      <c r="I534" s="1">
        <v>1</v>
      </c>
      <c r="J534" s="40">
        <v>0.63916700000000004</v>
      </c>
      <c r="K534" s="40">
        <v>0.59975400000000001</v>
      </c>
      <c r="L534" s="40">
        <v>0.58958299999999997</v>
      </c>
      <c r="M534" s="40">
        <v>0.176617</v>
      </c>
      <c r="N534" s="1">
        <v>1563</v>
      </c>
      <c r="O534" s="1">
        <v>6102</v>
      </c>
      <c r="P534" s="1">
        <v>7665</v>
      </c>
    </row>
    <row r="535" spans="1:16" x14ac:dyDescent="0.25">
      <c r="A535" s="1">
        <v>533</v>
      </c>
      <c r="B535" s="2">
        <v>41076</v>
      </c>
      <c r="C535" s="1">
        <v>2</v>
      </c>
      <c r="D535" s="1">
        <v>1</v>
      </c>
      <c r="E535" s="1">
        <v>6</v>
      </c>
      <c r="F535" s="1">
        <v>0</v>
      </c>
      <c r="G535" s="76">
        <v>6</v>
      </c>
      <c r="H535" s="1">
        <v>0</v>
      </c>
      <c r="I535" s="1">
        <v>1</v>
      </c>
      <c r="J535" s="40">
        <v>0.63166699999999998</v>
      </c>
      <c r="K535" s="40">
        <v>0.59470800000000001</v>
      </c>
      <c r="L535" s="40">
        <v>0.50416700000000003</v>
      </c>
      <c r="M535" s="40">
        <v>0.16666700000000001</v>
      </c>
      <c r="N535" s="1">
        <v>2963</v>
      </c>
      <c r="O535" s="1">
        <v>4739</v>
      </c>
      <c r="P535" s="1">
        <v>7702</v>
      </c>
    </row>
    <row r="536" spans="1:16" x14ac:dyDescent="0.25">
      <c r="A536" s="1">
        <v>534</v>
      </c>
      <c r="B536" s="2">
        <v>41077</v>
      </c>
      <c r="C536" s="1">
        <v>2</v>
      </c>
      <c r="D536" s="1">
        <v>1</v>
      </c>
      <c r="E536" s="1">
        <v>6</v>
      </c>
      <c r="F536" s="1">
        <v>0</v>
      </c>
      <c r="G536" s="76">
        <v>0</v>
      </c>
      <c r="H536" s="1">
        <v>0</v>
      </c>
      <c r="I536" s="1">
        <v>1</v>
      </c>
      <c r="J536" s="40">
        <v>0.59250000000000003</v>
      </c>
      <c r="K536" s="40">
        <v>0.57197500000000001</v>
      </c>
      <c r="L536" s="40">
        <v>0.59875</v>
      </c>
      <c r="M536" s="40">
        <v>0.14490400000000001</v>
      </c>
      <c r="N536" s="1">
        <v>2634</v>
      </c>
      <c r="O536" s="1">
        <v>4344</v>
      </c>
      <c r="P536" s="1">
        <v>6978</v>
      </c>
    </row>
    <row r="537" spans="1:16" x14ac:dyDescent="0.25">
      <c r="A537" s="1">
        <v>535</v>
      </c>
      <c r="B537" s="2">
        <v>41078</v>
      </c>
      <c r="C537" s="1">
        <v>2</v>
      </c>
      <c r="D537" s="1">
        <v>1</v>
      </c>
      <c r="E537" s="1">
        <v>6</v>
      </c>
      <c r="F537" s="1">
        <v>0</v>
      </c>
      <c r="G537" s="76">
        <v>1</v>
      </c>
      <c r="H537" s="1">
        <v>1</v>
      </c>
      <c r="I537" s="1">
        <v>2</v>
      </c>
      <c r="J537" s="40">
        <v>0.56833299999999998</v>
      </c>
      <c r="K537" s="40">
        <v>0.54484200000000005</v>
      </c>
      <c r="L537" s="40">
        <v>0.77791699999999997</v>
      </c>
      <c r="M537" s="40">
        <v>0.17474600000000001</v>
      </c>
      <c r="N537" s="1">
        <v>653</v>
      </c>
      <c r="O537" s="1">
        <v>4446</v>
      </c>
      <c r="P537" s="1">
        <v>5099</v>
      </c>
    </row>
    <row r="538" spans="1:16" x14ac:dyDescent="0.25">
      <c r="A538" s="1">
        <v>536</v>
      </c>
      <c r="B538" s="2">
        <v>41079</v>
      </c>
      <c r="C538" s="1">
        <v>2</v>
      </c>
      <c r="D538" s="1">
        <v>1</v>
      </c>
      <c r="E538" s="1">
        <v>6</v>
      </c>
      <c r="F538" s="1">
        <v>0</v>
      </c>
      <c r="G538" s="76">
        <v>2</v>
      </c>
      <c r="H538" s="1">
        <v>1</v>
      </c>
      <c r="I538" s="1">
        <v>1</v>
      </c>
      <c r="J538" s="40">
        <v>0.68833299999999997</v>
      </c>
      <c r="K538" s="40">
        <v>0.65469200000000005</v>
      </c>
      <c r="L538" s="40">
        <v>0.69</v>
      </c>
      <c r="M538" s="40">
        <v>0.14801700000000001</v>
      </c>
      <c r="N538" s="1">
        <v>968</v>
      </c>
      <c r="O538" s="1">
        <v>5857</v>
      </c>
      <c r="P538" s="1">
        <v>6825</v>
      </c>
    </row>
    <row r="539" spans="1:16" x14ac:dyDescent="0.25">
      <c r="A539" s="1">
        <v>537</v>
      </c>
      <c r="B539" s="2">
        <v>41080</v>
      </c>
      <c r="C539" s="1">
        <v>2</v>
      </c>
      <c r="D539" s="1">
        <v>1</v>
      </c>
      <c r="E539" s="1">
        <v>6</v>
      </c>
      <c r="F539" s="1">
        <v>0</v>
      </c>
      <c r="G539" s="76">
        <v>3</v>
      </c>
      <c r="H539" s="1">
        <v>1</v>
      </c>
      <c r="I539" s="1">
        <v>1</v>
      </c>
      <c r="J539" s="40">
        <v>0.78249999999999997</v>
      </c>
      <c r="K539" s="40">
        <v>0.72097500000000003</v>
      </c>
      <c r="L539" s="40">
        <v>0.59208300000000003</v>
      </c>
      <c r="M539" s="40">
        <v>0.113812</v>
      </c>
      <c r="N539" s="1">
        <v>872</v>
      </c>
      <c r="O539" s="1">
        <v>5339</v>
      </c>
      <c r="P539" s="1">
        <v>6211</v>
      </c>
    </row>
    <row r="540" spans="1:16" x14ac:dyDescent="0.25">
      <c r="A540" s="1">
        <v>538</v>
      </c>
      <c r="B540" s="2">
        <v>41081</v>
      </c>
      <c r="C540" s="1">
        <v>3</v>
      </c>
      <c r="D540" s="1">
        <v>1</v>
      </c>
      <c r="E540" s="1">
        <v>6</v>
      </c>
      <c r="F540" s="1">
        <v>0</v>
      </c>
      <c r="G540" s="76">
        <v>4</v>
      </c>
      <c r="H540" s="1">
        <v>1</v>
      </c>
      <c r="I540" s="1">
        <v>1</v>
      </c>
      <c r="J540" s="40">
        <v>0.80583300000000002</v>
      </c>
      <c r="K540" s="40">
        <v>0.75254200000000004</v>
      </c>
      <c r="L540" s="40">
        <v>0.56791700000000001</v>
      </c>
      <c r="M540" s="40">
        <v>0.118787</v>
      </c>
      <c r="N540" s="1">
        <v>778</v>
      </c>
      <c r="O540" s="1">
        <v>5127</v>
      </c>
      <c r="P540" s="1">
        <v>5905</v>
      </c>
    </row>
    <row r="541" spans="1:16" x14ac:dyDescent="0.25">
      <c r="A541" s="1">
        <v>539</v>
      </c>
      <c r="B541" s="2">
        <v>41082</v>
      </c>
      <c r="C541" s="1">
        <v>3</v>
      </c>
      <c r="D541" s="1">
        <v>1</v>
      </c>
      <c r="E541" s="1">
        <v>6</v>
      </c>
      <c r="F541" s="1">
        <v>0</v>
      </c>
      <c r="G541" s="76">
        <v>5</v>
      </c>
      <c r="H541" s="1">
        <v>1</v>
      </c>
      <c r="I541" s="1">
        <v>1</v>
      </c>
      <c r="J541" s="40">
        <v>0.77749999999999997</v>
      </c>
      <c r="K541" s="40">
        <v>0.72412100000000001</v>
      </c>
      <c r="L541" s="40">
        <v>0.57374999999999998</v>
      </c>
      <c r="M541" s="40">
        <v>0.182842</v>
      </c>
      <c r="N541" s="1">
        <v>964</v>
      </c>
      <c r="O541" s="1">
        <v>4859</v>
      </c>
      <c r="P541" s="1">
        <v>5823</v>
      </c>
    </row>
    <row r="542" spans="1:16" x14ac:dyDescent="0.25">
      <c r="A542" s="1">
        <v>540</v>
      </c>
      <c r="B542" s="2">
        <v>41083</v>
      </c>
      <c r="C542" s="1">
        <v>3</v>
      </c>
      <c r="D542" s="1">
        <v>1</v>
      </c>
      <c r="E542" s="1">
        <v>6</v>
      </c>
      <c r="F542" s="1">
        <v>0</v>
      </c>
      <c r="G542" s="76">
        <v>6</v>
      </c>
      <c r="H542" s="1">
        <v>0</v>
      </c>
      <c r="I542" s="1">
        <v>1</v>
      </c>
      <c r="J542" s="40">
        <v>0.73166699999999996</v>
      </c>
      <c r="K542" s="40">
        <v>0.65279200000000004</v>
      </c>
      <c r="L542" s="40">
        <v>0.53458300000000003</v>
      </c>
      <c r="M542" s="40">
        <v>0.17972099999999999</v>
      </c>
      <c r="N542" s="1">
        <v>2657</v>
      </c>
      <c r="O542" s="1">
        <v>4801</v>
      </c>
      <c r="P542" s="1">
        <v>7458</v>
      </c>
    </row>
    <row r="543" spans="1:16" x14ac:dyDescent="0.25">
      <c r="A543" s="1">
        <v>541</v>
      </c>
      <c r="B543" s="2">
        <v>41084</v>
      </c>
      <c r="C543" s="1">
        <v>3</v>
      </c>
      <c r="D543" s="1">
        <v>1</v>
      </c>
      <c r="E543" s="1">
        <v>6</v>
      </c>
      <c r="F543" s="1">
        <v>0</v>
      </c>
      <c r="G543" s="76">
        <v>0</v>
      </c>
      <c r="H543" s="1">
        <v>0</v>
      </c>
      <c r="I543" s="1">
        <v>1</v>
      </c>
      <c r="J543" s="40">
        <v>0.74333300000000002</v>
      </c>
      <c r="K543" s="40">
        <v>0.67425400000000002</v>
      </c>
      <c r="L543" s="40">
        <v>0.47916700000000001</v>
      </c>
      <c r="M543" s="40">
        <v>0.14552499999999999</v>
      </c>
      <c r="N543" s="1">
        <v>2551</v>
      </c>
      <c r="O543" s="1">
        <v>4340</v>
      </c>
      <c r="P543" s="1">
        <v>6891</v>
      </c>
    </row>
    <row r="544" spans="1:16" x14ac:dyDescent="0.25">
      <c r="A544" s="1">
        <v>542</v>
      </c>
      <c r="B544" s="2">
        <v>41085</v>
      </c>
      <c r="C544" s="1">
        <v>3</v>
      </c>
      <c r="D544" s="1">
        <v>1</v>
      </c>
      <c r="E544" s="1">
        <v>6</v>
      </c>
      <c r="F544" s="1">
        <v>0</v>
      </c>
      <c r="G544" s="76">
        <v>1</v>
      </c>
      <c r="H544" s="1">
        <v>1</v>
      </c>
      <c r="I544" s="1">
        <v>1</v>
      </c>
      <c r="J544" s="40">
        <v>0.71583300000000005</v>
      </c>
      <c r="K544" s="40">
        <v>0.65404200000000001</v>
      </c>
      <c r="L544" s="40">
        <v>0.50416700000000003</v>
      </c>
      <c r="M544" s="40">
        <v>0.30038300000000001</v>
      </c>
      <c r="N544" s="1">
        <v>1139</v>
      </c>
      <c r="O544" s="1">
        <v>5640</v>
      </c>
      <c r="P544" s="1">
        <v>6779</v>
      </c>
    </row>
    <row r="545" spans="1:16" x14ac:dyDescent="0.25">
      <c r="A545" s="1">
        <v>543</v>
      </c>
      <c r="B545" s="2">
        <v>41086</v>
      </c>
      <c r="C545" s="1">
        <v>3</v>
      </c>
      <c r="D545" s="1">
        <v>1</v>
      </c>
      <c r="E545" s="1">
        <v>6</v>
      </c>
      <c r="F545" s="1">
        <v>0</v>
      </c>
      <c r="G545" s="76">
        <v>2</v>
      </c>
      <c r="H545" s="1">
        <v>1</v>
      </c>
      <c r="I545" s="1">
        <v>1</v>
      </c>
      <c r="J545" s="40">
        <v>0.63083299999999998</v>
      </c>
      <c r="K545" s="40">
        <v>0.59470400000000001</v>
      </c>
      <c r="L545" s="40">
        <v>0.37333300000000003</v>
      </c>
      <c r="M545" s="40">
        <v>0.34764200000000001</v>
      </c>
      <c r="N545" s="1">
        <v>1077</v>
      </c>
      <c r="O545" s="1">
        <v>6365</v>
      </c>
      <c r="P545" s="1">
        <v>7442</v>
      </c>
    </row>
    <row r="546" spans="1:16" x14ac:dyDescent="0.25">
      <c r="A546" s="1">
        <v>544</v>
      </c>
      <c r="B546" s="2">
        <v>41087</v>
      </c>
      <c r="C546" s="1">
        <v>3</v>
      </c>
      <c r="D546" s="1">
        <v>1</v>
      </c>
      <c r="E546" s="1">
        <v>6</v>
      </c>
      <c r="F546" s="1">
        <v>0</v>
      </c>
      <c r="G546" s="76">
        <v>3</v>
      </c>
      <c r="H546" s="1">
        <v>1</v>
      </c>
      <c r="I546" s="1">
        <v>1</v>
      </c>
      <c r="J546" s="40">
        <v>0.69750000000000001</v>
      </c>
      <c r="K546" s="40">
        <v>0.64079200000000003</v>
      </c>
      <c r="L546" s="40">
        <v>0.36</v>
      </c>
      <c r="M546" s="40">
        <v>0.27177499999999999</v>
      </c>
      <c r="N546" s="1">
        <v>1077</v>
      </c>
      <c r="O546" s="1">
        <v>6258</v>
      </c>
      <c r="P546" s="1">
        <v>7335</v>
      </c>
    </row>
    <row r="547" spans="1:16" x14ac:dyDescent="0.25">
      <c r="A547" s="1">
        <v>545</v>
      </c>
      <c r="B547" s="2">
        <v>41088</v>
      </c>
      <c r="C547" s="1">
        <v>3</v>
      </c>
      <c r="D547" s="1">
        <v>1</v>
      </c>
      <c r="E547" s="1">
        <v>6</v>
      </c>
      <c r="F547" s="1">
        <v>0</v>
      </c>
      <c r="G547" s="76">
        <v>4</v>
      </c>
      <c r="H547" s="1">
        <v>1</v>
      </c>
      <c r="I547" s="1">
        <v>1</v>
      </c>
      <c r="J547" s="40">
        <v>0.74916700000000003</v>
      </c>
      <c r="K547" s="40">
        <v>0.675512</v>
      </c>
      <c r="L547" s="40">
        <v>0.42249999999999999</v>
      </c>
      <c r="M547" s="40">
        <v>0.17165</v>
      </c>
      <c r="N547" s="1">
        <v>921</v>
      </c>
      <c r="O547" s="1">
        <v>5958</v>
      </c>
      <c r="P547" s="1">
        <v>6879</v>
      </c>
    </row>
    <row r="548" spans="1:16" x14ac:dyDescent="0.25">
      <c r="A548" s="1">
        <v>546</v>
      </c>
      <c r="B548" s="2">
        <v>41089</v>
      </c>
      <c r="C548" s="1">
        <v>3</v>
      </c>
      <c r="D548" s="1">
        <v>1</v>
      </c>
      <c r="E548" s="1">
        <v>6</v>
      </c>
      <c r="F548" s="1">
        <v>0</v>
      </c>
      <c r="G548" s="76">
        <v>5</v>
      </c>
      <c r="H548" s="1">
        <v>1</v>
      </c>
      <c r="I548" s="1">
        <v>1</v>
      </c>
      <c r="J548" s="40">
        <v>0.83416699999999999</v>
      </c>
      <c r="K548" s="40">
        <v>0.78661300000000001</v>
      </c>
      <c r="L548" s="40">
        <v>0.48875000000000002</v>
      </c>
      <c r="M548" s="40">
        <v>0.16541700000000001</v>
      </c>
      <c r="N548" s="1">
        <v>829</v>
      </c>
      <c r="O548" s="1">
        <v>4634</v>
      </c>
      <c r="P548" s="1">
        <v>5463</v>
      </c>
    </row>
    <row r="549" spans="1:16" x14ac:dyDescent="0.25">
      <c r="A549" s="1">
        <v>547</v>
      </c>
      <c r="B549" s="2">
        <v>41090</v>
      </c>
      <c r="C549" s="1">
        <v>3</v>
      </c>
      <c r="D549" s="1">
        <v>1</v>
      </c>
      <c r="E549" s="1">
        <v>6</v>
      </c>
      <c r="F549" s="1">
        <v>0</v>
      </c>
      <c r="G549" s="76">
        <v>6</v>
      </c>
      <c r="H549" s="1">
        <v>0</v>
      </c>
      <c r="I549" s="1">
        <v>1</v>
      </c>
      <c r="J549" s="40">
        <v>0.76500000000000001</v>
      </c>
      <c r="K549" s="40">
        <v>0.68750800000000001</v>
      </c>
      <c r="L549" s="40">
        <v>0.60124999999999995</v>
      </c>
      <c r="M549" s="40">
        <v>0.16107099999999999</v>
      </c>
      <c r="N549" s="1">
        <v>1455</v>
      </c>
      <c r="O549" s="1">
        <v>4232</v>
      </c>
      <c r="P549" s="1">
        <v>5687</v>
      </c>
    </row>
    <row r="550" spans="1:16" x14ac:dyDescent="0.25">
      <c r="A550" s="1">
        <v>548</v>
      </c>
      <c r="B550" s="2">
        <v>41091</v>
      </c>
      <c r="C550" s="1">
        <v>3</v>
      </c>
      <c r="D550" s="1">
        <v>1</v>
      </c>
      <c r="E550" s="1">
        <v>7</v>
      </c>
      <c r="F550" s="1">
        <v>0</v>
      </c>
      <c r="G550" s="76">
        <v>0</v>
      </c>
      <c r="H550" s="1">
        <v>0</v>
      </c>
      <c r="I550" s="1">
        <v>1</v>
      </c>
      <c r="J550" s="40">
        <v>0.81583300000000003</v>
      </c>
      <c r="K550" s="40">
        <v>0.75062899999999999</v>
      </c>
      <c r="L550" s="40">
        <v>0.51875000000000004</v>
      </c>
      <c r="M550" s="40">
        <v>0.16852900000000001</v>
      </c>
      <c r="N550" s="1">
        <v>1421</v>
      </c>
      <c r="O550" s="1">
        <v>4110</v>
      </c>
      <c r="P550" s="1">
        <v>5531</v>
      </c>
    </row>
    <row r="551" spans="1:16" x14ac:dyDescent="0.25">
      <c r="A551" s="1">
        <v>549</v>
      </c>
      <c r="B551" s="2">
        <v>41092</v>
      </c>
      <c r="C551" s="1">
        <v>3</v>
      </c>
      <c r="D551" s="1">
        <v>1</v>
      </c>
      <c r="E551" s="1">
        <v>7</v>
      </c>
      <c r="F551" s="1">
        <v>0</v>
      </c>
      <c r="G551" s="76">
        <v>1</v>
      </c>
      <c r="H551" s="1">
        <v>1</v>
      </c>
      <c r="I551" s="1">
        <v>1</v>
      </c>
      <c r="J551" s="40">
        <v>0.781667</v>
      </c>
      <c r="K551" s="40">
        <v>0.70203800000000005</v>
      </c>
      <c r="L551" s="40">
        <v>0.44708300000000001</v>
      </c>
      <c r="M551" s="40">
        <v>0.195267</v>
      </c>
      <c r="N551" s="1">
        <v>904</v>
      </c>
      <c r="O551" s="1">
        <v>5323</v>
      </c>
      <c r="P551" s="1">
        <v>6227</v>
      </c>
    </row>
    <row r="552" spans="1:16" x14ac:dyDescent="0.25">
      <c r="A552" s="1">
        <v>550</v>
      </c>
      <c r="B552" s="2">
        <v>41093</v>
      </c>
      <c r="C552" s="1">
        <v>3</v>
      </c>
      <c r="D552" s="1">
        <v>1</v>
      </c>
      <c r="E552" s="1">
        <v>7</v>
      </c>
      <c r="F552" s="1">
        <v>0</v>
      </c>
      <c r="G552" s="76">
        <v>2</v>
      </c>
      <c r="H552" s="1">
        <v>1</v>
      </c>
      <c r="I552" s="1">
        <v>1</v>
      </c>
      <c r="J552" s="40">
        <v>0.780833</v>
      </c>
      <c r="K552" s="40">
        <v>0.70265</v>
      </c>
      <c r="L552" s="40">
        <v>0.49208299999999999</v>
      </c>
      <c r="M552" s="40">
        <v>0.12623699999999999</v>
      </c>
      <c r="N552" s="1">
        <v>1052</v>
      </c>
      <c r="O552" s="1">
        <v>5608</v>
      </c>
      <c r="P552" s="1">
        <v>6660</v>
      </c>
    </row>
    <row r="553" spans="1:16" x14ac:dyDescent="0.25">
      <c r="A553" s="1">
        <v>551</v>
      </c>
      <c r="B553" s="2">
        <v>41094</v>
      </c>
      <c r="C553" s="1">
        <v>3</v>
      </c>
      <c r="D553" s="1">
        <v>1</v>
      </c>
      <c r="E553" s="1">
        <v>7</v>
      </c>
      <c r="F553" s="1">
        <v>1</v>
      </c>
      <c r="G553" s="76">
        <v>3</v>
      </c>
      <c r="H553" s="1">
        <v>0</v>
      </c>
      <c r="I553" s="1">
        <v>1</v>
      </c>
      <c r="J553" s="40">
        <v>0.78916699999999995</v>
      </c>
      <c r="K553" s="40">
        <v>0.73233700000000002</v>
      </c>
      <c r="L553" s="40">
        <v>0.53874999999999995</v>
      </c>
      <c r="M553" s="40">
        <v>0.13494999999999999</v>
      </c>
      <c r="N553" s="1">
        <v>2562</v>
      </c>
      <c r="O553" s="1">
        <v>4841</v>
      </c>
      <c r="P553" s="1">
        <v>7403</v>
      </c>
    </row>
    <row r="554" spans="1:16" x14ac:dyDescent="0.25">
      <c r="A554" s="1">
        <v>552</v>
      </c>
      <c r="B554" s="2">
        <v>41095</v>
      </c>
      <c r="C554" s="1">
        <v>3</v>
      </c>
      <c r="D554" s="1">
        <v>1</v>
      </c>
      <c r="E554" s="1">
        <v>7</v>
      </c>
      <c r="F554" s="1">
        <v>0</v>
      </c>
      <c r="G554" s="76">
        <v>4</v>
      </c>
      <c r="H554" s="1">
        <v>1</v>
      </c>
      <c r="I554" s="1">
        <v>1</v>
      </c>
      <c r="J554" s="40">
        <v>0.82750000000000001</v>
      </c>
      <c r="K554" s="40">
        <v>0.76136700000000002</v>
      </c>
      <c r="L554" s="40">
        <v>0.45791700000000002</v>
      </c>
      <c r="M554" s="40">
        <v>0.19402900000000001</v>
      </c>
      <c r="N554" s="1">
        <v>1405</v>
      </c>
      <c r="O554" s="1">
        <v>4836</v>
      </c>
      <c r="P554" s="1">
        <v>6241</v>
      </c>
    </row>
    <row r="555" spans="1:16" x14ac:dyDescent="0.25">
      <c r="A555" s="1">
        <v>553</v>
      </c>
      <c r="B555" s="2">
        <v>41096</v>
      </c>
      <c r="C555" s="1">
        <v>3</v>
      </c>
      <c r="D555" s="1">
        <v>1</v>
      </c>
      <c r="E555" s="1">
        <v>7</v>
      </c>
      <c r="F555" s="1">
        <v>0</v>
      </c>
      <c r="G555" s="76">
        <v>5</v>
      </c>
      <c r="H555" s="1">
        <v>1</v>
      </c>
      <c r="I555" s="1">
        <v>1</v>
      </c>
      <c r="J555" s="40">
        <v>0.82833299999999999</v>
      </c>
      <c r="K555" s="40">
        <v>0.75253300000000001</v>
      </c>
      <c r="L555" s="40">
        <v>0.45083299999999998</v>
      </c>
      <c r="M555" s="40">
        <v>0.14614199999999999</v>
      </c>
      <c r="N555" s="1">
        <v>1366</v>
      </c>
      <c r="O555" s="1">
        <v>4841</v>
      </c>
      <c r="P555" s="1">
        <v>6207</v>
      </c>
    </row>
    <row r="556" spans="1:16" x14ac:dyDescent="0.25">
      <c r="A556" s="1">
        <v>554</v>
      </c>
      <c r="B556" s="2">
        <v>41097</v>
      </c>
      <c r="C556" s="1">
        <v>3</v>
      </c>
      <c r="D556" s="1">
        <v>1</v>
      </c>
      <c r="E556" s="1">
        <v>7</v>
      </c>
      <c r="F556" s="1">
        <v>0</v>
      </c>
      <c r="G556" s="76">
        <v>6</v>
      </c>
      <c r="H556" s="1">
        <v>0</v>
      </c>
      <c r="I556" s="1">
        <v>1</v>
      </c>
      <c r="J556" s="40">
        <v>0.86166699999999996</v>
      </c>
      <c r="K556" s="40">
        <v>0.80491299999999999</v>
      </c>
      <c r="L556" s="40">
        <v>0.49208299999999999</v>
      </c>
      <c r="M556" s="40">
        <v>0.163554</v>
      </c>
      <c r="N556" s="1">
        <v>1448</v>
      </c>
      <c r="O556" s="1">
        <v>3392</v>
      </c>
      <c r="P556" s="1">
        <v>4840</v>
      </c>
    </row>
    <row r="557" spans="1:16" x14ac:dyDescent="0.25">
      <c r="A557" s="1">
        <v>555</v>
      </c>
      <c r="B557" s="2">
        <v>41098</v>
      </c>
      <c r="C557" s="1">
        <v>3</v>
      </c>
      <c r="D557" s="1">
        <v>1</v>
      </c>
      <c r="E557" s="1">
        <v>7</v>
      </c>
      <c r="F557" s="1">
        <v>0</v>
      </c>
      <c r="G557" s="76">
        <v>0</v>
      </c>
      <c r="H557" s="1">
        <v>0</v>
      </c>
      <c r="I557" s="1">
        <v>1</v>
      </c>
      <c r="J557" s="40">
        <v>0.82250000000000001</v>
      </c>
      <c r="K557" s="40">
        <v>0.79039599999999999</v>
      </c>
      <c r="L557" s="40">
        <v>0.57374999999999998</v>
      </c>
      <c r="M557" s="40">
        <v>0.12562899999999999</v>
      </c>
      <c r="N557" s="1">
        <v>1203</v>
      </c>
      <c r="O557" s="1">
        <v>3469</v>
      </c>
      <c r="P557" s="1">
        <v>4672</v>
      </c>
    </row>
    <row r="558" spans="1:16" x14ac:dyDescent="0.25">
      <c r="A558" s="1">
        <v>556</v>
      </c>
      <c r="B558" s="2">
        <v>41099</v>
      </c>
      <c r="C558" s="1">
        <v>3</v>
      </c>
      <c r="D558" s="1">
        <v>1</v>
      </c>
      <c r="E558" s="1">
        <v>7</v>
      </c>
      <c r="F558" s="1">
        <v>0</v>
      </c>
      <c r="G558" s="76">
        <v>1</v>
      </c>
      <c r="H558" s="1">
        <v>1</v>
      </c>
      <c r="I558" s="1">
        <v>2</v>
      </c>
      <c r="J558" s="40">
        <v>0.71083300000000005</v>
      </c>
      <c r="K558" s="40">
        <v>0.65405400000000002</v>
      </c>
      <c r="L558" s="40">
        <v>0.68333299999999997</v>
      </c>
      <c r="M558" s="40">
        <v>0.180975</v>
      </c>
      <c r="N558" s="1">
        <v>998</v>
      </c>
      <c r="O558" s="1">
        <v>5571</v>
      </c>
      <c r="P558" s="1">
        <v>6569</v>
      </c>
    </row>
    <row r="559" spans="1:16" x14ac:dyDescent="0.25">
      <c r="A559" s="1">
        <v>557</v>
      </c>
      <c r="B559" s="2">
        <v>41100</v>
      </c>
      <c r="C559" s="1">
        <v>3</v>
      </c>
      <c r="D559" s="1">
        <v>1</v>
      </c>
      <c r="E559" s="1">
        <v>7</v>
      </c>
      <c r="F559" s="1">
        <v>0</v>
      </c>
      <c r="G559" s="76">
        <v>2</v>
      </c>
      <c r="H559" s="1">
        <v>1</v>
      </c>
      <c r="I559" s="1">
        <v>2</v>
      </c>
      <c r="J559" s="40">
        <v>0.72083299999999995</v>
      </c>
      <c r="K559" s="40">
        <v>0.66479600000000005</v>
      </c>
      <c r="L559" s="40">
        <v>0.66749999999999998</v>
      </c>
      <c r="M559" s="40">
        <v>0.15173700000000001</v>
      </c>
      <c r="N559" s="1">
        <v>954</v>
      </c>
      <c r="O559" s="1">
        <v>5336</v>
      </c>
      <c r="P559" s="1">
        <v>6290</v>
      </c>
    </row>
    <row r="560" spans="1:16" x14ac:dyDescent="0.25">
      <c r="A560" s="1">
        <v>558</v>
      </c>
      <c r="B560" s="2">
        <v>41101</v>
      </c>
      <c r="C560" s="1">
        <v>3</v>
      </c>
      <c r="D560" s="1">
        <v>1</v>
      </c>
      <c r="E560" s="1">
        <v>7</v>
      </c>
      <c r="F560" s="1">
        <v>0</v>
      </c>
      <c r="G560" s="76">
        <v>3</v>
      </c>
      <c r="H560" s="1">
        <v>1</v>
      </c>
      <c r="I560" s="1">
        <v>1</v>
      </c>
      <c r="J560" s="40">
        <v>0.71666700000000005</v>
      </c>
      <c r="K560" s="40">
        <v>0.65027100000000004</v>
      </c>
      <c r="L560" s="40">
        <v>0.63333300000000003</v>
      </c>
      <c r="M560" s="40">
        <v>0.15173300000000001</v>
      </c>
      <c r="N560" s="1">
        <v>975</v>
      </c>
      <c r="O560" s="1">
        <v>6289</v>
      </c>
      <c r="P560" s="1">
        <v>7264</v>
      </c>
    </row>
    <row r="561" spans="1:16" x14ac:dyDescent="0.25">
      <c r="A561" s="1">
        <v>559</v>
      </c>
      <c r="B561" s="2">
        <v>41102</v>
      </c>
      <c r="C561" s="1">
        <v>3</v>
      </c>
      <c r="D561" s="1">
        <v>1</v>
      </c>
      <c r="E561" s="1">
        <v>7</v>
      </c>
      <c r="F561" s="1">
        <v>0</v>
      </c>
      <c r="G561" s="76">
        <v>4</v>
      </c>
      <c r="H561" s="1">
        <v>1</v>
      </c>
      <c r="I561" s="1">
        <v>1</v>
      </c>
      <c r="J561" s="40">
        <v>0.71583300000000005</v>
      </c>
      <c r="K561" s="40">
        <v>0.65468300000000001</v>
      </c>
      <c r="L561" s="40">
        <v>0.52958300000000003</v>
      </c>
      <c r="M561" s="40">
        <v>0.14677499999999999</v>
      </c>
      <c r="N561" s="1">
        <v>1032</v>
      </c>
      <c r="O561" s="1">
        <v>6414</v>
      </c>
      <c r="P561" s="1">
        <v>7446</v>
      </c>
    </row>
    <row r="562" spans="1:16" x14ac:dyDescent="0.25">
      <c r="A562" s="1">
        <v>560</v>
      </c>
      <c r="B562" s="2">
        <v>41103</v>
      </c>
      <c r="C562" s="1">
        <v>3</v>
      </c>
      <c r="D562" s="1">
        <v>1</v>
      </c>
      <c r="E562" s="1">
        <v>7</v>
      </c>
      <c r="F562" s="1">
        <v>0</v>
      </c>
      <c r="G562" s="76">
        <v>5</v>
      </c>
      <c r="H562" s="1">
        <v>1</v>
      </c>
      <c r="I562" s="1">
        <v>2</v>
      </c>
      <c r="J562" s="40">
        <v>0.73166699999999996</v>
      </c>
      <c r="K562" s="40">
        <v>0.667933</v>
      </c>
      <c r="L562" s="40">
        <v>0.48583300000000001</v>
      </c>
      <c r="M562" s="40">
        <v>8.0850000000000005E-2</v>
      </c>
      <c r="N562" s="1">
        <v>1511</v>
      </c>
      <c r="O562" s="1">
        <v>5988</v>
      </c>
      <c r="P562" s="1">
        <v>7499</v>
      </c>
    </row>
    <row r="563" spans="1:16" x14ac:dyDescent="0.25">
      <c r="A563" s="1">
        <v>561</v>
      </c>
      <c r="B563" s="2">
        <v>41104</v>
      </c>
      <c r="C563" s="1">
        <v>3</v>
      </c>
      <c r="D563" s="1">
        <v>1</v>
      </c>
      <c r="E563" s="1">
        <v>7</v>
      </c>
      <c r="F563" s="1">
        <v>0</v>
      </c>
      <c r="G563" s="76">
        <v>6</v>
      </c>
      <c r="H563" s="1">
        <v>0</v>
      </c>
      <c r="I563" s="1">
        <v>2</v>
      </c>
      <c r="J563" s="40">
        <v>0.70333299999999999</v>
      </c>
      <c r="K563" s="40">
        <v>0.66604200000000002</v>
      </c>
      <c r="L563" s="40">
        <v>0.69916699999999998</v>
      </c>
      <c r="M563" s="40">
        <v>0.143679</v>
      </c>
      <c r="N563" s="1">
        <v>2355</v>
      </c>
      <c r="O563" s="1">
        <v>4614</v>
      </c>
      <c r="P563" s="1">
        <v>6969</v>
      </c>
    </row>
    <row r="564" spans="1:16" x14ac:dyDescent="0.25">
      <c r="A564" s="1">
        <v>562</v>
      </c>
      <c r="B564" s="2">
        <v>41105</v>
      </c>
      <c r="C564" s="1">
        <v>3</v>
      </c>
      <c r="D564" s="1">
        <v>1</v>
      </c>
      <c r="E564" s="1">
        <v>7</v>
      </c>
      <c r="F564" s="1">
        <v>0</v>
      </c>
      <c r="G564" s="76">
        <v>0</v>
      </c>
      <c r="H564" s="1">
        <v>0</v>
      </c>
      <c r="I564" s="1">
        <v>1</v>
      </c>
      <c r="J564" s="40">
        <v>0.74583299999999997</v>
      </c>
      <c r="K564" s="40">
        <v>0.70519600000000005</v>
      </c>
      <c r="L564" s="40">
        <v>0.71791700000000003</v>
      </c>
      <c r="M564" s="40">
        <v>0.16666700000000001</v>
      </c>
      <c r="N564" s="1">
        <v>1920</v>
      </c>
      <c r="O564" s="1">
        <v>4111</v>
      </c>
      <c r="P564" s="1">
        <v>6031</v>
      </c>
    </row>
    <row r="565" spans="1:16" x14ac:dyDescent="0.25">
      <c r="A565" s="1">
        <v>563</v>
      </c>
      <c r="B565" s="2">
        <v>41106</v>
      </c>
      <c r="C565" s="1">
        <v>3</v>
      </c>
      <c r="D565" s="1">
        <v>1</v>
      </c>
      <c r="E565" s="1">
        <v>7</v>
      </c>
      <c r="F565" s="1">
        <v>0</v>
      </c>
      <c r="G565" s="76">
        <v>1</v>
      </c>
      <c r="H565" s="1">
        <v>1</v>
      </c>
      <c r="I565" s="1">
        <v>1</v>
      </c>
      <c r="J565" s="40">
        <v>0.76333300000000004</v>
      </c>
      <c r="K565" s="40">
        <v>0.72412500000000002</v>
      </c>
      <c r="L565" s="40">
        <v>0.64500000000000002</v>
      </c>
      <c r="M565" s="40">
        <v>0.164187</v>
      </c>
      <c r="N565" s="1">
        <v>1088</v>
      </c>
      <c r="O565" s="1">
        <v>5742</v>
      </c>
      <c r="P565" s="1">
        <v>6830</v>
      </c>
    </row>
    <row r="566" spans="1:16" x14ac:dyDescent="0.25">
      <c r="A566" s="1">
        <v>564</v>
      </c>
      <c r="B566" s="2">
        <v>41107</v>
      </c>
      <c r="C566" s="1">
        <v>3</v>
      </c>
      <c r="D566" s="1">
        <v>1</v>
      </c>
      <c r="E566" s="1">
        <v>7</v>
      </c>
      <c r="F566" s="1">
        <v>0</v>
      </c>
      <c r="G566" s="76">
        <v>2</v>
      </c>
      <c r="H566" s="1">
        <v>1</v>
      </c>
      <c r="I566" s="1">
        <v>1</v>
      </c>
      <c r="J566" s="40">
        <v>0.81833299999999998</v>
      </c>
      <c r="K566" s="40">
        <v>0.75568299999999999</v>
      </c>
      <c r="L566" s="40">
        <v>0.50583299999999998</v>
      </c>
      <c r="M566" s="40">
        <v>0.114429</v>
      </c>
      <c r="N566" s="1">
        <v>921</v>
      </c>
      <c r="O566" s="1">
        <v>5865</v>
      </c>
      <c r="P566" s="1">
        <v>6786</v>
      </c>
    </row>
    <row r="567" spans="1:16" x14ac:dyDescent="0.25">
      <c r="A567" s="1">
        <v>565</v>
      </c>
      <c r="B567" s="2">
        <v>41108</v>
      </c>
      <c r="C567" s="1">
        <v>3</v>
      </c>
      <c r="D567" s="1">
        <v>1</v>
      </c>
      <c r="E567" s="1">
        <v>7</v>
      </c>
      <c r="F567" s="1">
        <v>0</v>
      </c>
      <c r="G567" s="76">
        <v>3</v>
      </c>
      <c r="H567" s="1">
        <v>1</v>
      </c>
      <c r="I567" s="1">
        <v>1</v>
      </c>
      <c r="J567" s="40">
        <v>0.79333299999999995</v>
      </c>
      <c r="K567" s="40">
        <v>0.745583</v>
      </c>
      <c r="L567" s="40">
        <v>0.57708300000000001</v>
      </c>
      <c r="M567" s="40">
        <v>0.13744200000000001</v>
      </c>
      <c r="N567" s="1">
        <v>799</v>
      </c>
      <c r="O567" s="1">
        <v>4914</v>
      </c>
      <c r="P567" s="1">
        <v>5713</v>
      </c>
    </row>
    <row r="568" spans="1:16" x14ac:dyDescent="0.25">
      <c r="A568" s="1">
        <v>566</v>
      </c>
      <c r="B568" s="2">
        <v>41109</v>
      </c>
      <c r="C568" s="1">
        <v>3</v>
      </c>
      <c r="D568" s="1">
        <v>1</v>
      </c>
      <c r="E568" s="1">
        <v>7</v>
      </c>
      <c r="F568" s="1">
        <v>0</v>
      </c>
      <c r="G568" s="76">
        <v>4</v>
      </c>
      <c r="H568" s="1">
        <v>1</v>
      </c>
      <c r="I568" s="1">
        <v>1</v>
      </c>
      <c r="J568" s="40">
        <v>0.77</v>
      </c>
      <c r="K568" s="40">
        <v>0.714642</v>
      </c>
      <c r="L568" s="40">
        <v>0.60041699999999998</v>
      </c>
      <c r="M568" s="40">
        <v>0.16542899999999999</v>
      </c>
      <c r="N568" s="1">
        <v>888</v>
      </c>
      <c r="O568" s="1">
        <v>5703</v>
      </c>
      <c r="P568" s="1">
        <v>6591</v>
      </c>
    </row>
    <row r="569" spans="1:16" x14ac:dyDescent="0.25">
      <c r="A569" s="1">
        <v>567</v>
      </c>
      <c r="B569" s="2">
        <v>41110</v>
      </c>
      <c r="C569" s="1">
        <v>3</v>
      </c>
      <c r="D569" s="1">
        <v>1</v>
      </c>
      <c r="E569" s="1">
        <v>7</v>
      </c>
      <c r="F569" s="1">
        <v>0</v>
      </c>
      <c r="G569" s="76">
        <v>5</v>
      </c>
      <c r="H569" s="1">
        <v>1</v>
      </c>
      <c r="I569" s="1">
        <v>2</v>
      </c>
      <c r="J569" s="40">
        <v>0.66583300000000001</v>
      </c>
      <c r="K569" s="40">
        <v>0.61302500000000004</v>
      </c>
      <c r="L569" s="40">
        <v>0.844167</v>
      </c>
      <c r="M569" s="40">
        <v>0.20896700000000001</v>
      </c>
      <c r="N569" s="1">
        <v>747</v>
      </c>
      <c r="O569" s="1">
        <v>5123</v>
      </c>
      <c r="P569" s="1">
        <v>5870</v>
      </c>
    </row>
    <row r="570" spans="1:16" x14ac:dyDescent="0.25">
      <c r="A570" s="1">
        <v>568</v>
      </c>
      <c r="B570" s="2">
        <v>41111</v>
      </c>
      <c r="C570" s="1">
        <v>3</v>
      </c>
      <c r="D570" s="1">
        <v>1</v>
      </c>
      <c r="E570" s="1">
        <v>7</v>
      </c>
      <c r="F570" s="1">
        <v>0</v>
      </c>
      <c r="G570" s="76">
        <v>6</v>
      </c>
      <c r="H570" s="1">
        <v>0</v>
      </c>
      <c r="I570" s="1">
        <v>3</v>
      </c>
      <c r="J570" s="40">
        <v>0.59583299999999995</v>
      </c>
      <c r="K570" s="40">
        <v>0.54991199999999996</v>
      </c>
      <c r="L570" s="40">
        <v>0.86541699999999999</v>
      </c>
      <c r="M570" s="40">
        <v>0.21329999999999999</v>
      </c>
      <c r="N570" s="1">
        <v>1264</v>
      </c>
      <c r="O570" s="1">
        <v>3195</v>
      </c>
      <c r="P570" s="1">
        <v>4459</v>
      </c>
    </row>
    <row r="571" spans="1:16" x14ac:dyDescent="0.25">
      <c r="A571" s="1">
        <v>569</v>
      </c>
      <c r="B571" s="2">
        <v>41112</v>
      </c>
      <c r="C571" s="1">
        <v>3</v>
      </c>
      <c r="D571" s="1">
        <v>1</v>
      </c>
      <c r="E571" s="1">
        <v>7</v>
      </c>
      <c r="F571" s="1">
        <v>0</v>
      </c>
      <c r="G571" s="76">
        <v>0</v>
      </c>
      <c r="H571" s="1">
        <v>0</v>
      </c>
      <c r="I571" s="1">
        <v>2</v>
      </c>
      <c r="J571" s="40">
        <v>0.66749999999999998</v>
      </c>
      <c r="K571" s="40">
        <v>0.62312500000000004</v>
      </c>
      <c r="L571" s="40">
        <v>0.76249999999999996</v>
      </c>
      <c r="M571" s="40">
        <v>9.3920799999999999E-2</v>
      </c>
      <c r="N571" s="1">
        <v>2544</v>
      </c>
      <c r="O571" s="1">
        <v>4866</v>
      </c>
      <c r="P571" s="1">
        <v>7410</v>
      </c>
    </row>
    <row r="572" spans="1:16" x14ac:dyDescent="0.25">
      <c r="A572" s="1">
        <v>570</v>
      </c>
      <c r="B572" s="2">
        <v>41113</v>
      </c>
      <c r="C572" s="1">
        <v>3</v>
      </c>
      <c r="D572" s="1">
        <v>1</v>
      </c>
      <c r="E572" s="1">
        <v>7</v>
      </c>
      <c r="F572" s="1">
        <v>0</v>
      </c>
      <c r="G572" s="76">
        <v>1</v>
      </c>
      <c r="H572" s="1">
        <v>1</v>
      </c>
      <c r="I572" s="1">
        <v>1</v>
      </c>
      <c r="J572" s="40">
        <v>0.74166699999999997</v>
      </c>
      <c r="K572" s="40">
        <v>0.69001699999999999</v>
      </c>
      <c r="L572" s="40">
        <v>0.69416699999999998</v>
      </c>
      <c r="M572" s="40">
        <v>0.138683</v>
      </c>
      <c r="N572" s="1">
        <v>1135</v>
      </c>
      <c r="O572" s="1">
        <v>5831</v>
      </c>
      <c r="P572" s="1">
        <v>6966</v>
      </c>
    </row>
    <row r="573" spans="1:16" x14ac:dyDescent="0.25">
      <c r="A573" s="1">
        <v>571</v>
      </c>
      <c r="B573" s="2">
        <v>41114</v>
      </c>
      <c r="C573" s="1">
        <v>3</v>
      </c>
      <c r="D573" s="1">
        <v>1</v>
      </c>
      <c r="E573" s="1">
        <v>7</v>
      </c>
      <c r="F573" s="1">
        <v>0</v>
      </c>
      <c r="G573" s="76">
        <v>2</v>
      </c>
      <c r="H573" s="1">
        <v>1</v>
      </c>
      <c r="I573" s="1">
        <v>1</v>
      </c>
      <c r="J573" s="40">
        <v>0.75083299999999997</v>
      </c>
      <c r="K573" s="40">
        <v>0.70645000000000002</v>
      </c>
      <c r="L573" s="40">
        <v>0.65500000000000003</v>
      </c>
      <c r="M573" s="40">
        <v>0.211454</v>
      </c>
      <c r="N573" s="1">
        <v>1140</v>
      </c>
      <c r="O573" s="1">
        <v>6452</v>
      </c>
      <c r="P573" s="1">
        <v>7592</v>
      </c>
    </row>
    <row r="574" spans="1:16" x14ac:dyDescent="0.25">
      <c r="A574" s="1">
        <v>572</v>
      </c>
      <c r="B574" s="2">
        <v>41115</v>
      </c>
      <c r="C574" s="1">
        <v>3</v>
      </c>
      <c r="D574" s="1">
        <v>1</v>
      </c>
      <c r="E574" s="1">
        <v>7</v>
      </c>
      <c r="F574" s="1">
        <v>0</v>
      </c>
      <c r="G574" s="76">
        <v>3</v>
      </c>
      <c r="H574" s="1">
        <v>1</v>
      </c>
      <c r="I574" s="1">
        <v>1</v>
      </c>
      <c r="J574" s="40">
        <v>0.72416700000000001</v>
      </c>
      <c r="K574" s="40">
        <v>0.65405400000000002</v>
      </c>
      <c r="L574" s="40">
        <v>0.45</v>
      </c>
      <c r="M574" s="40">
        <v>0.1648</v>
      </c>
      <c r="N574" s="1">
        <v>1383</v>
      </c>
      <c r="O574" s="1">
        <v>6790</v>
      </c>
      <c r="P574" s="1">
        <v>8173</v>
      </c>
    </row>
    <row r="575" spans="1:16" x14ac:dyDescent="0.25">
      <c r="A575" s="1">
        <v>573</v>
      </c>
      <c r="B575" s="2">
        <v>41116</v>
      </c>
      <c r="C575" s="1">
        <v>3</v>
      </c>
      <c r="D575" s="1">
        <v>1</v>
      </c>
      <c r="E575" s="1">
        <v>7</v>
      </c>
      <c r="F575" s="1">
        <v>0</v>
      </c>
      <c r="G575" s="76">
        <v>4</v>
      </c>
      <c r="H575" s="1">
        <v>1</v>
      </c>
      <c r="I575" s="1">
        <v>1</v>
      </c>
      <c r="J575" s="40">
        <v>0.776667</v>
      </c>
      <c r="K575" s="40">
        <v>0.739263</v>
      </c>
      <c r="L575" s="40">
        <v>0.59666699999999995</v>
      </c>
      <c r="M575" s="40">
        <v>0.28481299999999998</v>
      </c>
      <c r="N575" s="1">
        <v>1036</v>
      </c>
      <c r="O575" s="1">
        <v>5825</v>
      </c>
      <c r="P575" s="1">
        <v>6861</v>
      </c>
    </row>
    <row r="576" spans="1:16" x14ac:dyDescent="0.25">
      <c r="A576" s="1">
        <v>574</v>
      </c>
      <c r="B576" s="2">
        <v>41117</v>
      </c>
      <c r="C576" s="1">
        <v>3</v>
      </c>
      <c r="D576" s="1">
        <v>1</v>
      </c>
      <c r="E576" s="1">
        <v>7</v>
      </c>
      <c r="F576" s="1">
        <v>0</v>
      </c>
      <c r="G576" s="76">
        <v>5</v>
      </c>
      <c r="H576" s="1">
        <v>1</v>
      </c>
      <c r="I576" s="1">
        <v>1</v>
      </c>
      <c r="J576" s="40">
        <v>0.781667</v>
      </c>
      <c r="K576" s="40">
        <v>0.73421700000000001</v>
      </c>
      <c r="L576" s="40">
        <v>0.59458299999999997</v>
      </c>
      <c r="M576" s="40">
        <v>0.15299199999999999</v>
      </c>
      <c r="N576" s="1">
        <v>1259</v>
      </c>
      <c r="O576" s="1">
        <v>5645</v>
      </c>
      <c r="P576" s="1">
        <v>6904</v>
      </c>
    </row>
    <row r="577" spans="1:16" x14ac:dyDescent="0.25">
      <c r="A577" s="1">
        <v>575</v>
      </c>
      <c r="B577" s="2">
        <v>41118</v>
      </c>
      <c r="C577" s="1">
        <v>3</v>
      </c>
      <c r="D577" s="1">
        <v>1</v>
      </c>
      <c r="E577" s="1">
        <v>7</v>
      </c>
      <c r="F577" s="1">
        <v>0</v>
      </c>
      <c r="G577" s="76">
        <v>6</v>
      </c>
      <c r="H577" s="1">
        <v>0</v>
      </c>
      <c r="I577" s="1">
        <v>1</v>
      </c>
      <c r="J577" s="40">
        <v>0.75583299999999998</v>
      </c>
      <c r="K577" s="40">
        <v>0.697604</v>
      </c>
      <c r="L577" s="40">
        <v>0.61333300000000002</v>
      </c>
      <c r="M577" s="40">
        <v>0.15734999999999999</v>
      </c>
      <c r="N577" s="1">
        <v>2234</v>
      </c>
      <c r="O577" s="1">
        <v>4451</v>
      </c>
      <c r="P577" s="1">
        <v>6685</v>
      </c>
    </row>
    <row r="578" spans="1:16" x14ac:dyDescent="0.25">
      <c r="A578" s="1">
        <v>576</v>
      </c>
      <c r="B578" s="2">
        <v>41119</v>
      </c>
      <c r="C578" s="1">
        <v>3</v>
      </c>
      <c r="D578" s="1">
        <v>1</v>
      </c>
      <c r="E578" s="1">
        <v>7</v>
      </c>
      <c r="F578" s="1">
        <v>0</v>
      </c>
      <c r="G578" s="76">
        <v>0</v>
      </c>
      <c r="H578" s="1">
        <v>0</v>
      </c>
      <c r="I578" s="1">
        <v>1</v>
      </c>
      <c r="J578" s="40">
        <v>0.72166699999999995</v>
      </c>
      <c r="K578" s="40">
        <v>0.667933</v>
      </c>
      <c r="L578" s="40">
        <v>0.62375000000000003</v>
      </c>
      <c r="M578" s="40">
        <v>0.17039599999999999</v>
      </c>
      <c r="N578" s="1">
        <v>2153</v>
      </c>
      <c r="O578" s="1">
        <v>4444</v>
      </c>
      <c r="P578" s="1">
        <v>6597</v>
      </c>
    </row>
    <row r="579" spans="1:16" x14ac:dyDescent="0.25">
      <c r="A579" s="1">
        <v>577</v>
      </c>
      <c r="B579" s="2">
        <v>41120</v>
      </c>
      <c r="C579" s="1">
        <v>3</v>
      </c>
      <c r="D579" s="1">
        <v>1</v>
      </c>
      <c r="E579" s="1">
        <v>7</v>
      </c>
      <c r="F579" s="1">
        <v>0</v>
      </c>
      <c r="G579" s="76">
        <v>1</v>
      </c>
      <c r="H579" s="1">
        <v>1</v>
      </c>
      <c r="I579" s="1">
        <v>1</v>
      </c>
      <c r="J579" s="40">
        <v>0.73083299999999995</v>
      </c>
      <c r="K579" s="40">
        <v>0.68498700000000001</v>
      </c>
      <c r="L579" s="40">
        <v>0.66874999999999996</v>
      </c>
      <c r="M579" s="40">
        <v>0.153617</v>
      </c>
      <c r="N579" s="1">
        <v>1040</v>
      </c>
      <c r="O579" s="1">
        <v>6065</v>
      </c>
      <c r="P579" s="1">
        <v>7105</v>
      </c>
    </row>
    <row r="580" spans="1:16" x14ac:dyDescent="0.25">
      <c r="A580" s="1">
        <v>578</v>
      </c>
      <c r="B580" s="2">
        <v>41121</v>
      </c>
      <c r="C580" s="1">
        <v>3</v>
      </c>
      <c r="D580" s="1">
        <v>1</v>
      </c>
      <c r="E580" s="1">
        <v>7</v>
      </c>
      <c r="F580" s="1">
        <v>0</v>
      </c>
      <c r="G580" s="76">
        <v>2</v>
      </c>
      <c r="H580" s="1">
        <v>1</v>
      </c>
      <c r="I580" s="1">
        <v>1</v>
      </c>
      <c r="J580" s="40">
        <v>0.71333299999999999</v>
      </c>
      <c r="K580" s="40">
        <v>0.66289600000000004</v>
      </c>
      <c r="L580" s="40">
        <v>0.70416699999999999</v>
      </c>
      <c r="M580" s="40">
        <v>0.16542499999999999</v>
      </c>
      <c r="N580" s="1">
        <v>968</v>
      </c>
      <c r="O580" s="1">
        <v>6248</v>
      </c>
      <c r="P580" s="1">
        <v>7216</v>
      </c>
    </row>
    <row r="581" spans="1:16" x14ac:dyDescent="0.25">
      <c r="A581" s="1">
        <v>579</v>
      </c>
      <c r="B581" s="2">
        <v>41122</v>
      </c>
      <c r="C581" s="1">
        <v>3</v>
      </c>
      <c r="D581" s="1">
        <v>1</v>
      </c>
      <c r="E581" s="1">
        <v>8</v>
      </c>
      <c r="F581" s="1">
        <v>0</v>
      </c>
      <c r="G581" s="76">
        <v>3</v>
      </c>
      <c r="H581" s="1">
        <v>1</v>
      </c>
      <c r="I581" s="1">
        <v>1</v>
      </c>
      <c r="J581" s="40">
        <v>0.71750000000000003</v>
      </c>
      <c r="K581" s="40">
        <v>0.66730800000000001</v>
      </c>
      <c r="L581" s="40">
        <v>0.67749999999999999</v>
      </c>
      <c r="M581" s="40">
        <v>0.141179</v>
      </c>
      <c r="N581" s="1">
        <v>1074</v>
      </c>
      <c r="O581" s="1">
        <v>6506</v>
      </c>
      <c r="P581" s="1">
        <v>7580</v>
      </c>
    </row>
    <row r="582" spans="1:16" x14ac:dyDescent="0.25">
      <c r="A582" s="1">
        <v>580</v>
      </c>
      <c r="B582" s="2">
        <v>41123</v>
      </c>
      <c r="C582" s="1">
        <v>3</v>
      </c>
      <c r="D582" s="1">
        <v>1</v>
      </c>
      <c r="E582" s="1">
        <v>8</v>
      </c>
      <c r="F582" s="1">
        <v>0</v>
      </c>
      <c r="G582" s="76">
        <v>4</v>
      </c>
      <c r="H582" s="1">
        <v>1</v>
      </c>
      <c r="I582" s="1">
        <v>1</v>
      </c>
      <c r="J582" s="40">
        <v>0.75249999999999995</v>
      </c>
      <c r="K582" s="40">
        <v>0.70708800000000005</v>
      </c>
      <c r="L582" s="40">
        <v>0.65958300000000003</v>
      </c>
      <c r="M582" s="40">
        <v>0.129354</v>
      </c>
      <c r="N582" s="1">
        <v>983</v>
      </c>
      <c r="O582" s="1">
        <v>6278</v>
      </c>
      <c r="P582" s="1">
        <v>7261</v>
      </c>
    </row>
    <row r="583" spans="1:16" x14ac:dyDescent="0.25">
      <c r="A583" s="1">
        <v>581</v>
      </c>
      <c r="B583" s="2">
        <v>41124</v>
      </c>
      <c r="C583" s="1">
        <v>3</v>
      </c>
      <c r="D583" s="1">
        <v>1</v>
      </c>
      <c r="E583" s="1">
        <v>8</v>
      </c>
      <c r="F583" s="1">
        <v>0</v>
      </c>
      <c r="G583" s="76">
        <v>5</v>
      </c>
      <c r="H583" s="1">
        <v>1</v>
      </c>
      <c r="I583" s="1">
        <v>2</v>
      </c>
      <c r="J583" s="40">
        <v>0.76583299999999999</v>
      </c>
      <c r="K583" s="40">
        <v>0.72286700000000004</v>
      </c>
      <c r="L583" s="40">
        <v>0.64249999999999996</v>
      </c>
      <c r="M583" s="40">
        <v>0.21579200000000001</v>
      </c>
      <c r="N583" s="1">
        <v>1328</v>
      </c>
      <c r="O583" s="1">
        <v>5847</v>
      </c>
      <c r="P583" s="1">
        <v>7175</v>
      </c>
    </row>
    <row r="584" spans="1:16" x14ac:dyDescent="0.25">
      <c r="A584" s="1">
        <v>582</v>
      </c>
      <c r="B584" s="2">
        <v>41125</v>
      </c>
      <c r="C584" s="1">
        <v>3</v>
      </c>
      <c r="D584" s="1">
        <v>1</v>
      </c>
      <c r="E584" s="1">
        <v>8</v>
      </c>
      <c r="F584" s="1">
        <v>0</v>
      </c>
      <c r="G584" s="76">
        <v>6</v>
      </c>
      <c r="H584" s="1">
        <v>0</v>
      </c>
      <c r="I584" s="1">
        <v>1</v>
      </c>
      <c r="J584" s="40">
        <v>0.79333299999999995</v>
      </c>
      <c r="K584" s="40">
        <v>0.75126700000000002</v>
      </c>
      <c r="L584" s="40">
        <v>0.61333300000000002</v>
      </c>
      <c r="M584" s="40">
        <v>0.25745800000000002</v>
      </c>
      <c r="N584" s="1">
        <v>2345</v>
      </c>
      <c r="O584" s="1">
        <v>4479</v>
      </c>
      <c r="P584" s="1">
        <v>6824</v>
      </c>
    </row>
    <row r="585" spans="1:16" x14ac:dyDescent="0.25">
      <c r="A585" s="1">
        <v>583</v>
      </c>
      <c r="B585" s="2">
        <v>41126</v>
      </c>
      <c r="C585" s="1">
        <v>3</v>
      </c>
      <c r="D585" s="1">
        <v>1</v>
      </c>
      <c r="E585" s="1">
        <v>8</v>
      </c>
      <c r="F585" s="1">
        <v>0</v>
      </c>
      <c r="G585" s="76">
        <v>0</v>
      </c>
      <c r="H585" s="1">
        <v>0</v>
      </c>
      <c r="I585" s="1">
        <v>1</v>
      </c>
      <c r="J585" s="40">
        <v>0.76916700000000005</v>
      </c>
      <c r="K585" s="40">
        <v>0.73107900000000003</v>
      </c>
      <c r="L585" s="40">
        <v>0.65249999999999997</v>
      </c>
      <c r="M585" s="40">
        <v>0.29042099999999998</v>
      </c>
      <c r="N585" s="1">
        <v>1707</v>
      </c>
      <c r="O585" s="1">
        <v>3757</v>
      </c>
      <c r="P585" s="1">
        <v>5464</v>
      </c>
    </row>
    <row r="586" spans="1:16" x14ac:dyDescent="0.25">
      <c r="A586" s="1">
        <v>584</v>
      </c>
      <c r="B586" s="2">
        <v>41127</v>
      </c>
      <c r="C586" s="1">
        <v>3</v>
      </c>
      <c r="D586" s="1">
        <v>1</v>
      </c>
      <c r="E586" s="1">
        <v>8</v>
      </c>
      <c r="F586" s="1">
        <v>0</v>
      </c>
      <c r="G586" s="76">
        <v>1</v>
      </c>
      <c r="H586" s="1">
        <v>1</v>
      </c>
      <c r="I586" s="1">
        <v>2</v>
      </c>
      <c r="J586" s="40">
        <v>0.75249999999999995</v>
      </c>
      <c r="K586" s="40">
        <v>0.71024600000000004</v>
      </c>
      <c r="L586" s="40">
        <v>0.65416700000000005</v>
      </c>
      <c r="M586" s="40">
        <v>0.129354</v>
      </c>
      <c r="N586" s="1">
        <v>1233</v>
      </c>
      <c r="O586" s="1">
        <v>5780</v>
      </c>
      <c r="P586" s="1">
        <v>7013</v>
      </c>
    </row>
    <row r="587" spans="1:16" x14ac:dyDescent="0.25">
      <c r="A587" s="1">
        <v>585</v>
      </c>
      <c r="B587" s="2">
        <v>41128</v>
      </c>
      <c r="C587" s="1">
        <v>3</v>
      </c>
      <c r="D587" s="1">
        <v>1</v>
      </c>
      <c r="E587" s="1">
        <v>8</v>
      </c>
      <c r="F587" s="1">
        <v>0</v>
      </c>
      <c r="G587" s="76">
        <v>2</v>
      </c>
      <c r="H587" s="1">
        <v>1</v>
      </c>
      <c r="I587" s="1">
        <v>2</v>
      </c>
      <c r="J587" s="40">
        <v>0.73583299999999996</v>
      </c>
      <c r="K587" s="40">
        <v>0.69762100000000005</v>
      </c>
      <c r="L587" s="40">
        <v>0.70374999999999999</v>
      </c>
      <c r="M587" s="40">
        <v>0.116908</v>
      </c>
      <c r="N587" s="1">
        <v>1278</v>
      </c>
      <c r="O587" s="1">
        <v>5995</v>
      </c>
      <c r="P587" s="1">
        <v>7273</v>
      </c>
    </row>
    <row r="588" spans="1:16" x14ac:dyDescent="0.25">
      <c r="A588" s="1">
        <v>586</v>
      </c>
      <c r="B588" s="2">
        <v>41129</v>
      </c>
      <c r="C588" s="1">
        <v>3</v>
      </c>
      <c r="D588" s="1">
        <v>1</v>
      </c>
      <c r="E588" s="1">
        <v>8</v>
      </c>
      <c r="F588" s="1">
        <v>0</v>
      </c>
      <c r="G588" s="76">
        <v>3</v>
      </c>
      <c r="H588" s="1">
        <v>1</v>
      </c>
      <c r="I588" s="1">
        <v>2</v>
      </c>
      <c r="J588" s="40">
        <v>0.75</v>
      </c>
      <c r="K588" s="40">
        <v>0.70771700000000004</v>
      </c>
      <c r="L588" s="40">
        <v>0.67291699999999999</v>
      </c>
      <c r="M588" s="40">
        <v>0.11070000000000001</v>
      </c>
      <c r="N588" s="1">
        <v>1263</v>
      </c>
      <c r="O588" s="1">
        <v>6271</v>
      </c>
      <c r="P588" s="1">
        <v>7534</v>
      </c>
    </row>
    <row r="589" spans="1:16" x14ac:dyDescent="0.25">
      <c r="A589" s="1">
        <v>587</v>
      </c>
      <c r="B589" s="2">
        <v>41130</v>
      </c>
      <c r="C589" s="1">
        <v>3</v>
      </c>
      <c r="D589" s="1">
        <v>1</v>
      </c>
      <c r="E589" s="1">
        <v>8</v>
      </c>
      <c r="F589" s="1">
        <v>0</v>
      </c>
      <c r="G589" s="76">
        <v>4</v>
      </c>
      <c r="H589" s="1">
        <v>1</v>
      </c>
      <c r="I589" s="1">
        <v>1</v>
      </c>
      <c r="J589" s="40">
        <v>0.75583299999999998</v>
      </c>
      <c r="K589" s="40">
        <v>0.69950800000000002</v>
      </c>
      <c r="L589" s="40">
        <v>0.620417</v>
      </c>
      <c r="M589" s="40">
        <v>0.15609999999999999</v>
      </c>
      <c r="N589" s="1">
        <v>1196</v>
      </c>
      <c r="O589" s="1">
        <v>6090</v>
      </c>
      <c r="P589" s="1">
        <v>7286</v>
      </c>
    </row>
    <row r="590" spans="1:16" x14ac:dyDescent="0.25">
      <c r="A590" s="1">
        <v>588</v>
      </c>
      <c r="B590" s="2">
        <v>41131</v>
      </c>
      <c r="C590" s="1">
        <v>3</v>
      </c>
      <c r="D590" s="1">
        <v>1</v>
      </c>
      <c r="E590" s="1">
        <v>8</v>
      </c>
      <c r="F590" s="1">
        <v>0</v>
      </c>
      <c r="G590" s="76">
        <v>5</v>
      </c>
      <c r="H590" s="1">
        <v>1</v>
      </c>
      <c r="I590" s="1">
        <v>2</v>
      </c>
      <c r="J590" s="40">
        <v>0.71583300000000005</v>
      </c>
      <c r="K590" s="40">
        <v>0.66794200000000004</v>
      </c>
      <c r="L590" s="40">
        <v>0.71583300000000005</v>
      </c>
      <c r="M590" s="40">
        <v>0.238813</v>
      </c>
      <c r="N590" s="1">
        <v>1065</v>
      </c>
      <c r="O590" s="1">
        <v>4721</v>
      </c>
      <c r="P590" s="1">
        <v>5786</v>
      </c>
    </row>
    <row r="591" spans="1:16" x14ac:dyDescent="0.25">
      <c r="A591" s="1">
        <v>589</v>
      </c>
      <c r="B591" s="2">
        <v>41132</v>
      </c>
      <c r="C591" s="1">
        <v>3</v>
      </c>
      <c r="D591" s="1">
        <v>1</v>
      </c>
      <c r="E591" s="1">
        <v>8</v>
      </c>
      <c r="F591" s="1">
        <v>0</v>
      </c>
      <c r="G591" s="76">
        <v>6</v>
      </c>
      <c r="H591" s="1">
        <v>0</v>
      </c>
      <c r="I591" s="1">
        <v>2</v>
      </c>
      <c r="J591" s="40">
        <v>0.6925</v>
      </c>
      <c r="K591" s="40">
        <v>0.63826700000000003</v>
      </c>
      <c r="L591" s="40">
        <v>0.73291700000000004</v>
      </c>
      <c r="M591" s="40">
        <v>0.206479</v>
      </c>
      <c r="N591" s="1">
        <v>2247</v>
      </c>
      <c r="O591" s="1">
        <v>4052</v>
      </c>
      <c r="P591" s="1">
        <v>6299</v>
      </c>
    </row>
    <row r="592" spans="1:16" x14ac:dyDescent="0.25">
      <c r="A592" s="1">
        <v>590</v>
      </c>
      <c r="B592" s="2">
        <v>41133</v>
      </c>
      <c r="C592" s="1">
        <v>3</v>
      </c>
      <c r="D592" s="1">
        <v>1</v>
      </c>
      <c r="E592" s="1">
        <v>8</v>
      </c>
      <c r="F592" s="1">
        <v>0</v>
      </c>
      <c r="G592" s="76">
        <v>0</v>
      </c>
      <c r="H592" s="1">
        <v>0</v>
      </c>
      <c r="I592" s="1">
        <v>1</v>
      </c>
      <c r="J592" s="40">
        <v>0.70083300000000004</v>
      </c>
      <c r="K592" s="40">
        <v>0.64457900000000001</v>
      </c>
      <c r="L592" s="40">
        <v>0.53041700000000003</v>
      </c>
      <c r="M592" s="40">
        <v>0.122512</v>
      </c>
      <c r="N592" s="1">
        <v>2182</v>
      </c>
      <c r="O592" s="1">
        <v>4362</v>
      </c>
      <c r="P592" s="1">
        <v>6544</v>
      </c>
    </row>
    <row r="593" spans="1:16" x14ac:dyDescent="0.25">
      <c r="A593" s="1">
        <v>591</v>
      </c>
      <c r="B593" s="2">
        <v>41134</v>
      </c>
      <c r="C593" s="1">
        <v>3</v>
      </c>
      <c r="D593" s="1">
        <v>1</v>
      </c>
      <c r="E593" s="1">
        <v>8</v>
      </c>
      <c r="F593" s="1">
        <v>0</v>
      </c>
      <c r="G593" s="76">
        <v>1</v>
      </c>
      <c r="H593" s="1">
        <v>1</v>
      </c>
      <c r="I593" s="1">
        <v>1</v>
      </c>
      <c r="J593" s="40">
        <v>0.72083299999999995</v>
      </c>
      <c r="K593" s="40">
        <v>0.66225400000000001</v>
      </c>
      <c r="L593" s="40">
        <v>0.54541700000000004</v>
      </c>
      <c r="M593" s="40">
        <v>0.136212</v>
      </c>
      <c r="N593" s="1">
        <v>1207</v>
      </c>
      <c r="O593" s="1">
        <v>5676</v>
      </c>
      <c r="P593" s="1">
        <v>6883</v>
      </c>
    </row>
    <row r="594" spans="1:16" x14ac:dyDescent="0.25">
      <c r="A594" s="1">
        <v>592</v>
      </c>
      <c r="B594" s="2">
        <v>41135</v>
      </c>
      <c r="C594" s="1">
        <v>3</v>
      </c>
      <c r="D594" s="1">
        <v>1</v>
      </c>
      <c r="E594" s="1">
        <v>8</v>
      </c>
      <c r="F594" s="1">
        <v>0</v>
      </c>
      <c r="G594" s="76">
        <v>2</v>
      </c>
      <c r="H594" s="1">
        <v>1</v>
      </c>
      <c r="I594" s="1">
        <v>1</v>
      </c>
      <c r="J594" s="40">
        <v>0.72666699999999995</v>
      </c>
      <c r="K594" s="40">
        <v>0.67677900000000002</v>
      </c>
      <c r="L594" s="40">
        <v>0.68666700000000003</v>
      </c>
      <c r="M594" s="40">
        <v>0.169158</v>
      </c>
      <c r="N594" s="1">
        <v>1128</v>
      </c>
      <c r="O594" s="1">
        <v>5656</v>
      </c>
      <c r="P594" s="1">
        <v>6784</v>
      </c>
    </row>
    <row r="595" spans="1:16" x14ac:dyDescent="0.25">
      <c r="A595" s="1">
        <v>593</v>
      </c>
      <c r="B595" s="2">
        <v>41136</v>
      </c>
      <c r="C595" s="1">
        <v>3</v>
      </c>
      <c r="D595" s="1">
        <v>1</v>
      </c>
      <c r="E595" s="1">
        <v>8</v>
      </c>
      <c r="F595" s="1">
        <v>0</v>
      </c>
      <c r="G595" s="76">
        <v>3</v>
      </c>
      <c r="H595" s="1">
        <v>1</v>
      </c>
      <c r="I595" s="1">
        <v>1</v>
      </c>
      <c r="J595" s="40">
        <v>0.70666700000000005</v>
      </c>
      <c r="K595" s="40">
        <v>0.65403699999999998</v>
      </c>
      <c r="L595" s="40">
        <v>0.61958299999999999</v>
      </c>
      <c r="M595" s="40">
        <v>0.16977100000000001</v>
      </c>
      <c r="N595" s="1">
        <v>1198</v>
      </c>
      <c r="O595" s="1">
        <v>6149</v>
      </c>
      <c r="P595" s="1">
        <v>7347</v>
      </c>
    </row>
    <row r="596" spans="1:16" x14ac:dyDescent="0.25">
      <c r="A596" s="1">
        <v>594</v>
      </c>
      <c r="B596" s="2">
        <v>41137</v>
      </c>
      <c r="C596" s="1">
        <v>3</v>
      </c>
      <c r="D596" s="1">
        <v>1</v>
      </c>
      <c r="E596" s="1">
        <v>8</v>
      </c>
      <c r="F596" s="1">
        <v>0</v>
      </c>
      <c r="G596" s="76">
        <v>4</v>
      </c>
      <c r="H596" s="1">
        <v>1</v>
      </c>
      <c r="I596" s="1">
        <v>1</v>
      </c>
      <c r="J596" s="40">
        <v>0.719167</v>
      </c>
      <c r="K596" s="40">
        <v>0.65468800000000005</v>
      </c>
      <c r="L596" s="40">
        <v>0.51916700000000005</v>
      </c>
      <c r="M596" s="40">
        <v>0.14179600000000001</v>
      </c>
      <c r="N596" s="1">
        <v>1338</v>
      </c>
      <c r="O596" s="1">
        <v>6267</v>
      </c>
      <c r="P596" s="1">
        <v>7605</v>
      </c>
    </row>
    <row r="597" spans="1:16" x14ac:dyDescent="0.25">
      <c r="A597" s="1">
        <v>595</v>
      </c>
      <c r="B597" s="2">
        <v>41138</v>
      </c>
      <c r="C597" s="1">
        <v>3</v>
      </c>
      <c r="D597" s="1">
        <v>1</v>
      </c>
      <c r="E597" s="1">
        <v>8</v>
      </c>
      <c r="F597" s="1">
        <v>0</v>
      </c>
      <c r="G597" s="76">
        <v>5</v>
      </c>
      <c r="H597" s="1">
        <v>1</v>
      </c>
      <c r="I597" s="1">
        <v>1</v>
      </c>
      <c r="J597" s="40">
        <v>0.723333</v>
      </c>
      <c r="K597" s="40">
        <v>0.2424</v>
      </c>
      <c r="L597" s="40">
        <v>0.57083300000000003</v>
      </c>
      <c r="M597" s="40">
        <v>0.231354</v>
      </c>
      <c r="N597" s="1">
        <v>1483</v>
      </c>
      <c r="O597" s="1">
        <v>5665</v>
      </c>
      <c r="P597" s="1">
        <v>7148</v>
      </c>
    </row>
    <row r="598" spans="1:16" x14ac:dyDescent="0.25">
      <c r="A598" s="1">
        <v>596</v>
      </c>
      <c r="B598" s="2">
        <v>41139</v>
      </c>
      <c r="C598" s="1">
        <v>3</v>
      </c>
      <c r="D598" s="1">
        <v>1</v>
      </c>
      <c r="E598" s="1">
        <v>8</v>
      </c>
      <c r="F598" s="1">
        <v>0</v>
      </c>
      <c r="G598" s="76">
        <v>6</v>
      </c>
      <c r="H598" s="1">
        <v>0</v>
      </c>
      <c r="I598" s="1">
        <v>1</v>
      </c>
      <c r="J598" s="40">
        <v>0.67833299999999996</v>
      </c>
      <c r="K598" s="40">
        <v>0.61807100000000004</v>
      </c>
      <c r="L598" s="40">
        <v>0.60333300000000001</v>
      </c>
      <c r="M598" s="40">
        <v>0.177867</v>
      </c>
      <c r="N598" s="1">
        <v>2827</v>
      </c>
      <c r="O598" s="1">
        <v>5038</v>
      </c>
      <c r="P598" s="1">
        <v>7865</v>
      </c>
    </row>
    <row r="599" spans="1:16" x14ac:dyDescent="0.25">
      <c r="A599" s="1">
        <v>597</v>
      </c>
      <c r="B599" s="2">
        <v>41140</v>
      </c>
      <c r="C599" s="1">
        <v>3</v>
      </c>
      <c r="D599" s="1">
        <v>1</v>
      </c>
      <c r="E599" s="1">
        <v>8</v>
      </c>
      <c r="F599" s="1">
        <v>0</v>
      </c>
      <c r="G599" s="76">
        <v>0</v>
      </c>
      <c r="H599" s="1">
        <v>0</v>
      </c>
      <c r="I599" s="1">
        <v>2</v>
      </c>
      <c r="J599" s="40">
        <v>0.63583299999999998</v>
      </c>
      <c r="K599" s="40">
        <v>0.60355400000000003</v>
      </c>
      <c r="L599" s="40">
        <v>0.71166700000000005</v>
      </c>
      <c r="M599" s="40">
        <v>8.6449999999999999E-2</v>
      </c>
      <c r="N599" s="1">
        <v>1208</v>
      </c>
      <c r="O599" s="1">
        <v>3341</v>
      </c>
      <c r="P599" s="1">
        <v>4549</v>
      </c>
    </row>
    <row r="600" spans="1:16" x14ac:dyDescent="0.25">
      <c r="A600" s="1">
        <v>598</v>
      </c>
      <c r="B600" s="2">
        <v>41141</v>
      </c>
      <c r="C600" s="1">
        <v>3</v>
      </c>
      <c r="D600" s="1">
        <v>1</v>
      </c>
      <c r="E600" s="1">
        <v>8</v>
      </c>
      <c r="F600" s="1">
        <v>0</v>
      </c>
      <c r="G600" s="76">
        <v>1</v>
      </c>
      <c r="H600" s="1">
        <v>1</v>
      </c>
      <c r="I600" s="1">
        <v>2</v>
      </c>
      <c r="J600" s="40">
        <v>0.63583299999999998</v>
      </c>
      <c r="K600" s="40">
        <v>0.59596700000000002</v>
      </c>
      <c r="L600" s="40">
        <v>0.73416700000000001</v>
      </c>
      <c r="M600" s="40">
        <v>0.12997900000000001</v>
      </c>
      <c r="N600" s="1">
        <v>1026</v>
      </c>
      <c r="O600" s="1">
        <v>5504</v>
      </c>
      <c r="P600" s="1">
        <v>6530</v>
      </c>
    </row>
    <row r="601" spans="1:16" x14ac:dyDescent="0.25">
      <c r="A601" s="1">
        <v>599</v>
      </c>
      <c r="B601" s="2">
        <v>41142</v>
      </c>
      <c r="C601" s="1">
        <v>3</v>
      </c>
      <c r="D601" s="1">
        <v>1</v>
      </c>
      <c r="E601" s="1">
        <v>8</v>
      </c>
      <c r="F601" s="1">
        <v>0</v>
      </c>
      <c r="G601" s="76">
        <v>2</v>
      </c>
      <c r="H601" s="1">
        <v>1</v>
      </c>
      <c r="I601" s="1">
        <v>1</v>
      </c>
      <c r="J601" s="40">
        <v>0.64916700000000005</v>
      </c>
      <c r="K601" s="40">
        <v>0.60102500000000003</v>
      </c>
      <c r="L601" s="40">
        <v>0.67374999999999996</v>
      </c>
      <c r="M601" s="40">
        <v>7.2770799999999997E-2</v>
      </c>
      <c r="N601" s="1">
        <v>1081</v>
      </c>
      <c r="O601" s="1">
        <v>5925</v>
      </c>
      <c r="P601" s="1">
        <v>7006</v>
      </c>
    </row>
    <row r="602" spans="1:16" x14ac:dyDescent="0.25">
      <c r="A602" s="1">
        <v>600</v>
      </c>
      <c r="B602" s="2">
        <v>41143</v>
      </c>
      <c r="C602" s="1">
        <v>3</v>
      </c>
      <c r="D602" s="1">
        <v>1</v>
      </c>
      <c r="E602" s="1">
        <v>8</v>
      </c>
      <c r="F602" s="1">
        <v>0</v>
      </c>
      <c r="G602" s="76">
        <v>3</v>
      </c>
      <c r="H602" s="1">
        <v>1</v>
      </c>
      <c r="I602" s="1">
        <v>1</v>
      </c>
      <c r="J602" s="40">
        <v>0.66749999999999998</v>
      </c>
      <c r="K602" s="40">
        <v>0.62185400000000002</v>
      </c>
      <c r="L602" s="40">
        <v>0.67708299999999999</v>
      </c>
      <c r="M602" s="40">
        <v>7.0283300000000007E-2</v>
      </c>
      <c r="N602" s="1">
        <v>1094</v>
      </c>
      <c r="O602" s="1">
        <v>6281</v>
      </c>
      <c r="P602" s="1">
        <v>7375</v>
      </c>
    </row>
    <row r="603" spans="1:16" x14ac:dyDescent="0.25">
      <c r="A603" s="1">
        <v>601</v>
      </c>
      <c r="B603" s="2">
        <v>41144</v>
      </c>
      <c r="C603" s="1">
        <v>3</v>
      </c>
      <c r="D603" s="1">
        <v>1</v>
      </c>
      <c r="E603" s="1">
        <v>8</v>
      </c>
      <c r="F603" s="1">
        <v>0</v>
      </c>
      <c r="G603" s="76">
        <v>4</v>
      </c>
      <c r="H603" s="1">
        <v>1</v>
      </c>
      <c r="I603" s="1">
        <v>1</v>
      </c>
      <c r="J603" s="40">
        <v>0.69583300000000003</v>
      </c>
      <c r="K603" s="40">
        <v>0.63700800000000002</v>
      </c>
      <c r="L603" s="40">
        <v>0.63583299999999998</v>
      </c>
      <c r="M603" s="40">
        <v>8.4595799999999999E-2</v>
      </c>
      <c r="N603" s="1">
        <v>1363</v>
      </c>
      <c r="O603" s="1">
        <v>6402</v>
      </c>
      <c r="P603" s="1">
        <v>7765</v>
      </c>
    </row>
    <row r="604" spans="1:16" x14ac:dyDescent="0.25">
      <c r="A604" s="1">
        <v>602</v>
      </c>
      <c r="B604" s="2">
        <v>41145</v>
      </c>
      <c r="C604" s="1">
        <v>3</v>
      </c>
      <c r="D604" s="1">
        <v>1</v>
      </c>
      <c r="E604" s="1">
        <v>8</v>
      </c>
      <c r="F604" s="1">
        <v>0</v>
      </c>
      <c r="G604" s="76">
        <v>5</v>
      </c>
      <c r="H604" s="1">
        <v>1</v>
      </c>
      <c r="I604" s="1">
        <v>2</v>
      </c>
      <c r="J604" s="40">
        <v>0.70250000000000001</v>
      </c>
      <c r="K604" s="40">
        <v>0.64710000000000001</v>
      </c>
      <c r="L604" s="40">
        <v>0.61499999999999999</v>
      </c>
      <c r="M604" s="40">
        <v>7.2145799999999996E-2</v>
      </c>
      <c r="N604" s="1">
        <v>1325</v>
      </c>
      <c r="O604" s="1">
        <v>6257</v>
      </c>
      <c r="P604" s="1">
        <v>7582</v>
      </c>
    </row>
    <row r="605" spans="1:16" x14ac:dyDescent="0.25">
      <c r="A605" s="1">
        <v>603</v>
      </c>
      <c r="B605" s="2">
        <v>41146</v>
      </c>
      <c r="C605" s="1">
        <v>3</v>
      </c>
      <c r="D605" s="1">
        <v>1</v>
      </c>
      <c r="E605" s="1">
        <v>8</v>
      </c>
      <c r="F605" s="1">
        <v>0</v>
      </c>
      <c r="G605" s="76">
        <v>6</v>
      </c>
      <c r="H605" s="1">
        <v>0</v>
      </c>
      <c r="I605" s="1">
        <v>2</v>
      </c>
      <c r="J605" s="40">
        <v>0.66166700000000001</v>
      </c>
      <c r="K605" s="40">
        <v>0.61869600000000002</v>
      </c>
      <c r="L605" s="40">
        <v>0.71291700000000002</v>
      </c>
      <c r="M605" s="40">
        <v>0.24440799999999999</v>
      </c>
      <c r="N605" s="1">
        <v>1829</v>
      </c>
      <c r="O605" s="1">
        <v>4224</v>
      </c>
      <c r="P605" s="1">
        <v>6053</v>
      </c>
    </row>
    <row r="606" spans="1:16" x14ac:dyDescent="0.25">
      <c r="A606" s="1">
        <v>604</v>
      </c>
      <c r="B606" s="2">
        <v>41147</v>
      </c>
      <c r="C606" s="1">
        <v>3</v>
      </c>
      <c r="D606" s="1">
        <v>1</v>
      </c>
      <c r="E606" s="1">
        <v>8</v>
      </c>
      <c r="F606" s="1">
        <v>0</v>
      </c>
      <c r="G606" s="76">
        <v>0</v>
      </c>
      <c r="H606" s="1">
        <v>0</v>
      </c>
      <c r="I606" s="1">
        <v>2</v>
      </c>
      <c r="J606" s="40">
        <v>0.65333300000000005</v>
      </c>
      <c r="K606" s="40">
        <v>0.59599599999999997</v>
      </c>
      <c r="L606" s="40">
        <v>0.84583299999999995</v>
      </c>
      <c r="M606" s="40">
        <v>0.22885800000000001</v>
      </c>
      <c r="N606" s="1">
        <v>1483</v>
      </c>
      <c r="O606" s="1">
        <v>3772</v>
      </c>
      <c r="P606" s="1">
        <v>5255</v>
      </c>
    </row>
    <row r="607" spans="1:16" x14ac:dyDescent="0.25">
      <c r="A607" s="1">
        <v>605</v>
      </c>
      <c r="B607" s="2">
        <v>41148</v>
      </c>
      <c r="C607" s="1">
        <v>3</v>
      </c>
      <c r="D607" s="1">
        <v>1</v>
      </c>
      <c r="E607" s="1">
        <v>8</v>
      </c>
      <c r="F607" s="1">
        <v>0</v>
      </c>
      <c r="G607" s="76">
        <v>1</v>
      </c>
      <c r="H607" s="1">
        <v>1</v>
      </c>
      <c r="I607" s="1">
        <v>1</v>
      </c>
      <c r="J607" s="40">
        <v>0.70333299999999999</v>
      </c>
      <c r="K607" s="40">
        <v>0.65468800000000005</v>
      </c>
      <c r="L607" s="40">
        <v>0.73041699999999998</v>
      </c>
      <c r="M607" s="40">
        <v>0.12873299999999999</v>
      </c>
      <c r="N607" s="1">
        <v>989</v>
      </c>
      <c r="O607" s="1">
        <v>5928</v>
      </c>
      <c r="P607" s="1">
        <v>6917</v>
      </c>
    </row>
    <row r="608" spans="1:16" x14ac:dyDescent="0.25">
      <c r="A608" s="1">
        <v>606</v>
      </c>
      <c r="B608" s="2">
        <v>41149</v>
      </c>
      <c r="C608" s="1">
        <v>3</v>
      </c>
      <c r="D608" s="1">
        <v>1</v>
      </c>
      <c r="E608" s="1">
        <v>8</v>
      </c>
      <c r="F608" s="1">
        <v>0</v>
      </c>
      <c r="G608" s="76">
        <v>2</v>
      </c>
      <c r="H608" s="1">
        <v>1</v>
      </c>
      <c r="I608" s="1">
        <v>1</v>
      </c>
      <c r="J608" s="40">
        <v>0.72833300000000001</v>
      </c>
      <c r="K608" s="40">
        <v>0.66605000000000003</v>
      </c>
      <c r="L608" s="40">
        <v>0.62</v>
      </c>
      <c r="M608" s="40">
        <v>0.19092500000000001</v>
      </c>
      <c r="N608" s="1">
        <v>935</v>
      </c>
      <c r="O608" s="1">
        <v>6105</v>
      </c>
      <c r="P608" s="1">
        <v>7040</v>
      </c>
    </row>
    <row r="609" spans="1:16" x14ac:dyDescent="0.25">
      <c r="A609" s="1">
        <v>607</v>
      </c>
      <c r="B609" s="2">
        <v>41150</v>
      </c>
      <c r="C609" s="1">
        <v>3</v>
      </c>
      <c r="D609" s="1">
        <v>1</v>
      </c>
      <c r="E609" s="1">
        <v>8</v>
      </c>
      <c r="F609" s="1">
        <v>0</v>
      </c>
      <c r="G609" s="76">
        <v>3</v>
      </c>
      <c r="H609" s="1">
        <v>1</v>
      </c>
      <c r="I609" s="1">
        <v>1</v>
      </c>
      <c r="J609" s="40">
        <v>0.68500000000000005</v>
      </c>
      <c r="K609" s="40">
        <v>0.63573299999999999</v>
      </c>
      <c r="L609" s="40">
        <v>0.55208299999999999</v>
      </c>
      <c r="M609" s="40">
        <v>0.112562</v>
      </c>
      <c r="N609" s="1">
        <v>1177</v>
      </c>
      <c r="O609" s="1">
        <v>6520</v>
      </c>
      <c r="P609" s="1">
        <v>7697</v>
      </c>
    </row>
    <row r="610" spans="1:16" x14ac:dyDescent="0.25">
      <c r="A610" s="1">
        <v>608</v>
      </c>
      <c r="B610" s="2">
        <v>41151</v>
      </c>
      <c r="C610" s="1">
        <v>3</v>
      </c>
      <c r="D610" s="1">
        <v>1</v>
      </c>
      <c r="E610" s="1">
        <v>8</v>
      </c>
      <c r="F610" s="1">
        <v>0</v>
      </c>
      <c r="G610" s="76">
        <v>4</v>
      </c>
      <c r="H610" s="1">
        <v>1</v>
      </c>
      <c r="I610" s="1">
        <v>1</v>
      </c>
      <c r="J610" s="40">
        <v>0.70666700000000005</v>
      </c>
      <c r="K610" s="40">
        <v>0.652779</v>
      </c>
      <c r="L610" s="40">
        <v>0.59041699999999997</v>
      </c>
      <c r="M610" s="40">
        <v>7.7116699999999996E-2</v>
      </c>
      <c r="N610" s="1">
        <v>1172</v>
      </c>
      <c r="O610" s="1">
        <v>6541</v>
      </c>
      <c r="P610" s="1">
        <v>7713</v>
      </c>
    </row>
    <row r="611" spans="1:16" x14ac:dyDescent="0.25">
      <c r="A611" s="1">
        <v>609</v>
      </c>
      <c r="B611" s="2">
        <v>41152</v>
      </c>
      <c r="C611" s="1">
        <v>3</v>
      </c>
      <c r="D611" s="1">
        <v>1</v>
      </c>
      <c r="E611" s="1">
        <v>8</v>
      </c>
      <c r="F611" s="1">
        <v>0</v>
      </c>
      <c r="G611" s="76">
        <v>5</v>
      </c>
      <c r="H611" s="1">
        <v>1</v>
      </c>
      <c r="I611" s="1">
        <v>1</v>
      </c>
      <c r="J611" s="40">
        <v>0.76416700000000004</v>
      </c>
      <c r="K611" s="40">
        <v>0.68940000000000001</v>
      </c>
      <c r="L611" s="40">
        <v>0.58750000000000002</v>
      </c>
      <c r="M611" s="40">
        <v>0.16853299999999999</v>
      </c>
      <c r="N611" s="1">
        <v>1433</v>
      </c>
      <c r="O611" s="1">
        <v>5917</v>
      </c>
      <c r="P611" s="1">
        <v>7350</v>
      </c>
    </row>
    <row r="612" spans="1:16" x14ac:dyDescent="0.25">
      <c r="A612" s="1">
        <v>610</v>
      </c>
      <c r="B612" s="2">
        <v>41153</v>
      </c>
      <c r="C612" s="1">
        <v>3</v>
      </c>
      <c r="D612" s="1">
        <v>1</v>
      </c>
      <c r="E612" s="1">
        <v>9</v>
      </c>
      <c r="F612" s="1">
        <v>0</v>
      </c>
      <c r="G612" s="76">
        <v>6</v>
      </c>
      <c r="H612" s="1">
        <v>0</v>
      </c>
      <c r="I612" s="1">
        <v>2</v>
      </c>
      <c r="J612" s="40">
        <v>0.75333300000000003</v>
      </c>
      <c r="K612" s="40">
        <v>0.702654</v>
      </c>
      <c r="L612" s="40">
        <v>0.63833300000000004</v>
      </c>
      <c r="M612" s="40">
        <v>0.113187</v>
      </c>
      <c r="N612" s="1">
        <v>2352</v>
      </c>
      <c r="O612" s="1">
        <v>3788</v>
      </c>
      <c r="P612" s="1">
        <v>6140</v>
      </c>
    </row>
    <row r="613" spans="1:16" x14ac:dyDescent="0.25">
      <c r="A613" s="1">
        <v>611</v>
      </c>
      <c r="B613" s="2">
        <v>41154</v>
      </c>
      <c r="C613" s="1">
        <v>3</v>
      </c>
      <c r="D613" s="1">
        <v>1</v>
      </c>
      <c r="E613" s="1">
        <v>9</v>
      </c>
      <c r="F613" s="1">
        <v>0</v>
      </c>
      <c r="G613" s="76">
        <v>0</v>
      </c>
      <c r="H613" s="1">
        <v>0</v>
      </c>
      <c r="I613" s="1">
        <v>2</v>
      </c>
      <c r="J613" s="40">
        <v>0.69666700000000004</v>
      </c>
      <c r="K613" s="40">
        <v>0.64900000000000002</v>
      </c>
      <c r="L613" s="40">
        <v>0.81499999999999995</v>
      </c>
      <c r="M613" s="40">
        <v>6.4070799999999997E-2</v>
      </c>
      <c r="N613" s="1">
        <v>2613</v>
      </c>
      <c r="O613" s="1">
        <v>3197</v>
      </c>
      <c r="P613" s="1">
        <v>5810</v>
      </c>
    </row>
    <row r="614" spans="1:16" x14ac:dyDescent="0.25">
      <c r="A614" s="1">
        <v>612</v>
      </c>
      <c r="B614" s="2">
        <v>41155</v>
      </c>
      <c r="C614" s="1">
        <v>3</v>
      </c>
      <c r="D614" s="1">
        <v>1</v>
      </c>
      <c r="E614" s="1">
        <v>9</v>
      </c>
      <c r="F614" s="1">
        <v>1</v>
      </c>
      <c r="G614" s="76">
        <v>1</v>
      </c>
      <c r="H614" s="1">
        <v>0</v>
      </c>
      <c r="I614" s="1">
        <v>1</v>
      </c>
      <c r="J614" s="40">
        <v>0.70750000000000002</v>
      </c>
      <c r="K614" s="40">
        <v>0.66162900000000002</v>
      </c>
      <c r="L614" s="40">
        <v>0.79083300000000001</v>
      </c>
      <c r="M614" s="40">
        <v>0.15112100000000001</v>
      </c>
      <c r="N614" s="1">
        <v>1965</v>
      </c>
      <c r="O614" s="1">
        <v>4069</v>
      </c>
      <c r="P614" s="1">
        <v>6034</v>
      </c>
    </row>
    <row r="615" spans="1:16" x14ac:dyDescent="0.25">
      <c r="A615" s="1">
        <v>613</v>
      </c>
      <c r="B615" s="2">
        <v>41156</v>
      </c>
      <c r="C615" s="1">
        <v>3</v>
      </c>
      <c r="D615" s="1">
        <v>1</v>
      </c>
      <c r="E615" s="1">
        <v>9</v>
      </c>
      <c r="F615" s="1">
        <v>0</v>
      </c>
      <c r="G615" s="76">
        <v>2</v>
      </c>
      <c r="H615" s="1">
        <v>1</v>
      </c>
      <c r="I615" s="1">
        <v>1</v>
      </c>
      <c r="J615" s="40">
        <v>0.72583299999999995</v>
      </c>
      <c r="K615" s="40">
        <v>0.68688800000000005</v>
      </c>
      <c r="L615" s="40">
        <v>0.755</v>
      </c>
      <c r="M615" s="40">
        <v>0.236321</v>
      </c>
      <c r="N615" s="1">
        <v>867</v>
      </c>
      <c r="O615" s="1">
        <v>5997</v>
      </c>
      <c r="P615" s="1">
        <v>6864</v>
      </c>
    </row>
    <row r="616" spans="1:16" x14ac:dyDescent="0.25">
      <c r="A616" s="1">
        <v>614</v>
      </c>
      <c r="B616" s="2">
        <v>41157</v>
      </c>
      <c r="C616" s="1">
        <v>3</v>
      </c>
      <c r="D616" s="1">
        <v>1</v>
      </c>
      <c r="E616" s="1">
        <v>9</v>
      </c>
      <c r="F616" s="1">
        <v>0</v>
      </c>
      <c r="G616" s="76">
        <v>3</v>
      </c>
      <c r="H616" s="1">
        <v>1</v>
      </c>
      <c r="I616" s="1">
        <v>1</v>
      </c>
      <c r="J616" s="40">
        <v>0.73666699999999996</v>
      </c>
      <c r="K616" s="40">
        <v>0.70898300000000003</v>
      </c>
      <c r="L616" s="40">
        <v>0.74124999999999996</v>
      </c>
      <c r="M616" s="40">
        <v>0.187808</v>
      </c>
      <c r="N616" s="1">
        <v>832</v>
      </c>
      <c r="O616" s="1">
        <v>6280</v>
      </c>
      <c r="P616" s="1">
        <v>7112</v>
      </c>
    </row>
    <row r="617" spans="1:16" x14ac:dyDescent="0.25">
      <c r="A617" s="1">
        <v>615</v>
      </c>
      <c r="B617" s="2">
        <v>41158</v>
      </c>
      <c r="C617" s="1">
        <v>3</v>
      </c>
      <c r="D617" s="1">
        <v>1</v>
      </c>
      <c r="E617" s="1">
        <v>9</v>
      </c>
      <c r="F617" s="1">
        <v>0</v>
      </c>
      <c r="G617" s="76">
        <v>4</v>
      </c>
      <c r="H617" s="1">
        <v>1</v>
      </c>
      <c r="I617" s="1">
        <v>2</v>
      </c>
      <c r="J617" s="40">
        <v>0.69666700000000004</v>
      </c>
      <c r="K617" s="40">
        <v>0.65532900000000005</v>
      </c>
      <c r="L617" s="40">
        <v>0.81041700000000005</v>
      </c>
      <c r="M617" s="40">
        <v>0.14242099999999999</v>
      </c>
      <c r="N617" s="1">
        <v>611</v>
      </c>
      <c r="O617" s="1">
        <v>5592</v>
      </c>
      <c r="P617" s="1">
        <v>6203</v>
      </c>
    </row>
    <row r="618" spans="1:16" x14ac:dyDescent="0.25">
      <c r="A618" s="1">
        <v>616</v>
      </c>
      <c r="B618" s="2">
        <v>41159</v>
      </c>
      <c r="C618" s="1">
        <v>3</v>
      </c>
      <c r="D618" s="1">
        <v>1</v>
      </c>
      <c r="E618" s="1">
        <v>9</v>
      </c>
      <c r="F618" s="1">
        <v>0</v>
      </c>
      <c r="G618" s="76">
        <v>5</v>
      </c>
      <c r="H618" s="1">
        <v>1</v>
      </c>
      <c r="I618" s="1">
        <v>1</v>
      </c>
      <c r="J618" s="40">
        <v>0.70333299999999999</v>
      </c>
      <c r="K618" s="40">
        <v>0.65720400000000001</v>
      </c>
      <c r="L618" s="40">
        <v>0.73624999999999996</v>
      </c>
      <c r="M618" s="40">
        <v>0.17164599999999999</v>
      </c>
      <c r="N618" s="1">
        <v>1045</v>
      </c>
      <c r="O618" s="1">
        <v>6459</v>
      </c>
      <c r="P618" s="1">
        <v>7504</v>
      </c>
    </row>
    <row r="619" spans="1:16" x14ac:dyDescent="0.25">
      <c r="A619" s="1">
        <v>617</v>
      </c>
      <c r="B619" s="2">
        <v>41160</v>
      </c>
      <c r="C619" s="1">
        <v>3</v>
      </c>
      <c r="D619" s="1">
        <v>1</v>
      </c>
      <c r="E619" s="1">
        <v>9</v>
      </c>
      <c r="F619" s="1">
        <v>0</v>
      </c>
      <c r="G619" s="76">
        <v>6</v>
      </c>
      <c r="H619" s="1">
        <v>0</v>
      </c>
      <c r="I619" s="1">
        <v>2</v>
      </c>
      <c r="J619" s="40">
        <v>0.65916699999999995</v>
      </c>
      <c r="K619" s="40">
        <v>0.61112100000000003</v>
      </c>
      <c r="L619" s="40">
        <v>0.79916699999999996</v>
      </c>
      <c r="M619" s="40">
        <v>0.28110400000000002</v>
      </c>
      <c r="N619" s="1">
        <v>1557</v>
      </c>
      <c r="O619" s="1">
        <v>4419</v>
      </c>
      <c r="P619" s="1">
        <v>5976</v>
      </c>
    </row>
    <row r="620" spans="1:16" x14ac:dyDescent="0.25">
      <c r="A620" s="1">
        <v>618</v>
      </c>
      <c r="B620" s="2">
        <v>41161</v>
      </c>
      <c r="C620" s="1">
        <v>3</v>
      </c>
      <c r="D620" s="1">
        <v>1</v>
      </c>
      <c r="E620" s="1">
        <v>9</v>
      </c>
      <c r="F620" s="1">
        <v>0</v>
      </c>
      <c r="G620" s="76">
        <v>0</v>
      </c>
      <c r="H620" s="1">
        <v>0</v>
      </c>
      <c r="I620" s="1">
        <v>1</v>
      </c>
      <c r="J620" s="40">
        <v>0.61</v>
      </c>
      <c r="K620" s="40">
        <v>0.57892500000000002</v>
      </c>
      <c r="L620" s="40">
        <v>0.54749999999999999</v>
      </c>
      <c r="M620" s="40">
        <v>0.224496</v>
      </c>
      <c r="N620" s="1">
        <v>2570</v>
      </c>
      <c r="O620" s="1">
        <v>5657</v>
      </c>
      <c r="P620" s="1">
        <v>8227</v>
      </c>
    </row>
    <row r="621" spans="1:16" x14ac:dyDescent="0.25">
      <c r="A621" s="1">
        <v>619</v>
      </c>
      <c r="B621" s="2">
        <v>41162</v>
      </c>
      <c r="C621" s="1">
        <v>3</v>
      </c>
      <c r="D621" s="1">
        <v>1</v>
      </c>
      <c r="E621" s="1">
        <v>9</v>
      </c>
      <c r="F621" s="1">
        <v>0</v>
      </c>
      <c r="G621" s="76">
        <v>1</v>
      </c>
      <c r="H621" s="1">
        <v>1</v>
      </c>
      <c r="I621" s="1">
        <v>1</v>
      </c>
      <c r="J621" s="40">
        <v>0.58333299999999999</v>
      </c>
      <c r="K621" s="40">
        <v>0.56565399999999999</v>
      </c>
      <c r="L621" s="40">
        <v>0.50375000000000003</v>
      </c>
      <c r="M621" s="40">
        <v>0.25871300000000003</v>
      </c>
      <c r="N621" s="1">
        <v>1118</v>
      </c>
      <c r="O621" s="1">
        <v>6407</v>
      </c>
      <c r="P621" s="1">
        <v>7525</v>
      </c>
    </row>
    <row r="622" spans="1:16" x14ac:dyDescent="0.25">
      <c r="A622" s="1">
        <v>620</v>
      </c>
      <c r="B622" s="2">
        <v>41163</v>
      </c>
      <c r="C622" s="1">
        <v>3</v>
      </c>
      <c r="D622" s="1">
        <v>1</v>
      </c>
      <c r="E622" s="1">
        <v>9</v>
      </c>
      <c r="F622" s="1">
        <v>0</v>
      </c>
      <c r="G622" s="76">
        <v>2</v>
      </c>
      <c r="H622" s="1">
        <v>1</v>
      </c>
      <c r="I622" s="1">
        <v>1</v>
      </c>
      <c r="J622" s="40">
        <v>0.57750000000000001</v>
      </c>
      <c r="K622" s="40">
        <v>0.55429200000000001</v>
      </c>
      <c r="L622" s="40">
        <v>0.52</v>
      </c>
      <c r="M622" s="40">
        <v>9.2054200000000003E-2</v>
      </c>
      <c r="N622" s="1">
        <v>1070</v>
      </c>
      <c r="O622" s="1">
        <v>6697</v>
      </c>
      <c r="P622" s="1">
        <v>7767</v>
      </c>
    </row>
    <row r="623" spans="1:16" x14ac:dyDescent="0.25">
      <c r="A623" s="1">
        <v>621</v>
      </c>
      <c r="B623" s="2">
        <v>41164</v>
      </c>
      <c r="C623" s="1">
        <v>3</v>
      </c>
      <c r="D623" s="1">
        <v>1</v>
      </c>
      <c r="E623" s="1">
        <v>9</v>
      </c>
      <c r="F623" s="1">
        <v>0</v>
      </c>
      <c r="G623" s="76">
        <v>3</v>
      </c>
      <c r="H623" s="1">
        <v>1</v>
      </c>
      <c r="I623" s="1">
        <v>1</v>
      </c>
      <c r="J623" s="40">
        <v>0.59916700000000001</v>
      </c>
      <c r="K623" s="40">
        <v>0.570075</v>
      </c>
      <c r="L623" s="40">
        <v>0.57708300000000001</v>
      </c>
      <c r="M623" s="40">
        <v>0.13184599999999999</v>
      </c>
      <c r="N623" s="1">
        <v>1050</v>
      </c>
      <c r="O623" s="1">
        <v>6820</v>
      </c>
      <c r="P623" s="1">
        <v>7870</v>
      </c>
    </row>
    <row r="624" spans="1:16" x14ac:dyDescent="0.25">
      <c r="A624" s="1">
        <v>622</v>
      </c>
      <c r="B624" s="2">
        <v>41165</v>
      </c>
      <c r="C624" s="1">
        <v>3</v>
      </c>
      <c r="D624" s="1">
        <v>1</v>
      </c>
      <c r="E624" s="1">
        <v>9</v>
      </c>
      <c r="F624" s="1">
        <v>0</v>
      </c>
      <c r="G624" s="76">
        <v>4</v>
      </c>
      <c r="H624" s="1">
        <v>1</v>
      </c>
      <c r="I624" s="1">
        <v>1</v>
      </c>
      <c r="J624" s="40">
        <v>0.61250000000000004</v>
      </c>
      <c r="K624" s="40">
        <v>0.57955800000000002</v>
      </c>
      <c r="L624" s="40">
        <v>0.63708299999999995</v>
      </c>
      <c r="M624" s="40">
        <v>8.2720799999999997E-2</v>
      </c>
      <c r="N624" s="1">
        <v>1054</v>
      </c>
      <c r="O624" s="1">
        <v>6750</v>
      </c>
      <c r="P624" s="1">
        <v>7804</v>
      </c>
    </row>
    <row r="625" spans="1:16" x14ac:dyDescent="0.25">
      <c r="A625" s="1">
        <v>623</v>
      </c>
      <c r="B625" s="2">
        <v>41166</v>
      </c>
      <c r="C625" s="1">
        <v>3</v>
      </c>
      <c r="D625" s="1">
        <v>1</v>
      </c>
      <c r="E625" s="1">
        <v>9</v>
      </c>
      <c r="F625" s="1">
        <v>0</v>
      </c>
      <c r="G625" s="76">
        <v>5</v>
      </c>
      <c r="H625" s="1">
        <v>1</v>
      </c>
      <c r="I625" s="1">
        <v>1</v>
      </c>
      <c r="J625" s="40">
        <v>0.63333300000000003</v>
      </c>
      <c r="K625" s="40">
        <v>0.59408300000000003</v>
      </c>
      <c r="L625" s="40">
        <v>0.67249999999999999</v>
      </c>
      <c r="M625" s="40">
        <v>0.103863</v>
      </c>
      <c r="N625" s="1">
        <v>1379</v>
      </c>
      <c r="O625" s="1">
        <v>6630</v>
      </c>
      <c r="P625" s="1">
        <v>8009</v>
      </c>
    </row>
    <row r="626" spans="1:16" x14ac:dyDescent="0.25">
      <c r="A626" s="1">
        <v>624</v>
      </c>
      <c r="B626" s="2">
        <v>41167</v>
      </c>
      <c r="C626" s="1">
        <v>3</v>
      </c>
      <c r="D626" s="1">
        <v>1</v>
      </c>
      <c r="E626" s="1">
        <v>9</v>
      </c>
      <c r="F626" s="1">
        <v>0</v>
      </c>
      <c r="G626" s="76">
        <v>6</v>
      </c>
      <c r="H626" s="1">
        <v>0</v>
      </c>
      <c r="I626" s="1">
        <v>1</v>
      </c>
      <c r="J626" s="40">
        <v>0.60833300000000001</v>
      </c>
      <c r="K626" s="40">
        <v>0.58586700000000003</v>
      </c>
      <c r="L626" s="40">
        <v>0.50166699999999997</v>
      </c>
      <c r="M626" s="40">
        <v>0.24752099999999999</v>
      </c>
      <c r="N626" s="1">
        <v>3160</v>
      </c>
      <c r="O626" s="1">
        <v>5554</v>
      </c>
      <c r="P626" s="1">
        <v>8714</v>
      </c>
    </row>
    <row r="627" spans="1:16" x14ac:dyDescent="0.25">
      <c r="A627" s="1">
        <v>625</v>
      </c>
      <c r="B627" s="2">
        <v>41168</v>
      </c>
      <c r="C627" s="1">
        <v>3</v>
      </c>
      <c r="D627" s="1">
        <v>1</v>
      </c>
      <c r="E627" s="1">
        <v>9</v>
      </c>
      <c r="F627" s="1">
        <v>0</v>
      </c>
      <c r="G627" s="76">
        <v>0</v>
      </c>
      <c r="H627" s="1">
        <v>0</v>
      </c>
      <c r="I627" s="1">
        <v>1</v>
      </c>
      <c r="J627" s="40">
        <v>0.57999999999999996</v>
      </c>
      <c r="K627" s="40">
        <v>0.56312499999999999</v>
      </c>
      <c r="L627" s="40">
        <v>0.56999999999999995</v>
      </c>
      <c r="M627" s="40">
        <v>9.0183299999999994E-2</v>
      </c>
      <c r="N627" s="1">
        <v>2166</v>
      </c>
      <c r="O627" s="1">
        <v>5167</v>
      </c>
      <c r="P627" s="1">
        <v>7333</v>
      </c>
    </row>
    <row r="628" spans="1:16" x14ac:dyDescent="0.25">
      <c r="A628" s="1">
        <v>626</v>
      </c>
      <c r="B628" s="2">
        <v>41169</v>
      </c>
      <c r="C628" s="1">
        <v>3</v>
      </c>
      <c r="D628" s="1">
        <v>1</v>
      </c>
      <c r="E628" s="1">
        <v>9</v>
      </c>
      <c r="F628" s="1">
        <v>0</v>
      </c>
      <c r="G628" s="76">
        <v>1</v>
      </c>
      <c r="H628" s="1">
        <v>1</v>
      </c>
      <c r="I628" s="1">
        <v>2</v>
      </c>
      <c r="J628" s="40">
        <v>0.58083300000000004</v>
      </c>
      <c r="K628" s="40">
        <v>0.55305000000000004</v>
      </c>
      <c r="L628" s="40">
        <v>0.73458299999999999</v>
      </c>
      <c r="M628" s="40">
        <v>0.15174199999999999</v>
      </c>
      <c r="N628" s="1">
        <v>1022</v>
      </c>
      <c r="O628" s="1">
        <v>5847</v>
      </c>
      <c r="P628" s="1">
        <v>6869</v>
      </c>
    </row>
    <row r="629" spans="1:16" x14ac:dyDescent="0.25">
      <c r="A629" s="1">
        <v>627</v>
      </c>
      <c r="B629" s="2">
        <v>41170</v>
      </c>
      <c r="C629" s="1">
        <v>3</v>
      </c>
      <c r="D629" s="1">
        <v>1</v>
      </c>
      <c r="E629" s="1">
        <v>9</v>
      </c>
      <c r="F629" s="1">
        <v>0</v>
      </c>
      <c r="G629" s="76">
        <v>2</v>
      </c>
      <c r="H629" s="1">
        <v>1</v>
      </c>
      <c r="I629" s="1">
        <v>2</v>
      </c>
      <c r="J629" s="40">
        <v>0.62333300000000003</v>
      </c>
      <c r="K629" s="40">
        <v>0.56506699999999999</v>
      </c>
      <c r="L629" s="40">
        <v>0.87250000000000005</v>
      </c>
      <c r="M629" s="40">
        <v>0.35758699999999999</v>
      </c>
      <c r="N629" s="1">
        <v>371</v>
      </c>
      <c r="O629" s="1">
        <v>3702</v>
      </c>
      <c r="P629" s="1">
        <v>4073</v>
      </c>
    </row>
    <row r="630" spans="1:16" x14ac:dyDescent="0.25">
      <c r="A630" s="1">
        <v>628</v>
      </c>
      <c r="B630" s="2">
        <v>41171</v>
      </c>
      <c r="C630" s="1">
        <v>3</v>
      </c>
      <c r="D630" s="1">
        <v>1</v>
      </c>
      <c r="E630" s="1">
        <v>9</v>
      </c>
      <c r="F630" s="1">
        <v>0</v>
      </c>
      <c r="G630" s="76">
        <v>3</v>
      </c>
      <c r="H630" s="1">
        <v>1</v>
      </c>
      <c r="I630" s="1">
        <v>1</v>
      </c>
      <c r="J630" s="40">
        <v>0.55249999999999999</v>
      </c>
      <c r="K630" s="40">
        <v>0.540404</v>
      </c>
      <c r="L630" s="40">
        <v>0.53666700000000001</v>
      </c>
      <c r="M630" s="40">
        <v>0.21517500000000001</v>
      </c>
      <c r="N630" s="1">
        <v>788</v>
      </c>
      <c r="O630" s="1">
        <v>6803</v>
      </c>
      <c r="P630" s="1">
        <v>7591</v>
      </c>
    </row>
    <row r="631" spans="1:16" x14ac:dyDescent="0.25">
      <c r="A631" s="1">
        <v>629</v>
      </c>
      <c r="B631" s="2">
        <v>41172</v>
      </c>
      <c r="C631" s="1">
        <v>3</v>
      </c>
      <c r="D631" s="1">
        <v>1</v>
      </c>
      <c r="E631" s="1">
        <v>9</v>
      </c>
      <c r="F631" s="1">
        <v>0</v>
      </c>
      <c r="G631" s="76">
        <v>4</v>
      </c>
      <c r="H631" s="1">
        <v>1</v>
      </c>
      <c r="I631" s="1">
        <v>1</v>
      </c>
      <c r="J631" s="40">
        <v>0.54666700000000001</v>
      </c>
      <c r="K631" s="40">
        <v>0.532192</v>
      </c>
      <c r="L631" s="40">
        <v>0.61833300000000002</v>
      </c>
      <c r="M631" s="40">
        <v>0.11816699999999999</v>
      </c>
      <c r="N631" s="1">
        <v>939</v>
      </c>
      <c r="O631" s="1">
        <v>6781</v>
      </c>
      <c r="P631" s="1">
        <v>7720</v>
      </c>
    </row>
    <row r="632" spans="1:16" x14ac:dyDescent="0.25">
      <c r="A632" s="1">
        <v>630</v>
      </c>
      <c r="B632" s="2">
        <v>41173</v>
      </c>
      <c r="C632" s="1">
        <v>3</v>
      </c>
      <c r="D632" s="1">
        <v>1</v>
      </c>
      <c r="E632" s="1">
        <v>9</v>
      </c>
      <c r="F632" s="1">
        <v>0</v>
      </c>
      <c r="G632" s="76">
        <v>5</v>
      </c>
      <c r="H632" s="1">
        <v>1</v>
      </c>
      <c r="I632" s="1">
        <v>1</v>
      </c>
      <c r="J632" s="40">
        <v>0.59916700000000001</v>
      </c>
      <c r="K632" s="40">
        <v>0.57197100000000001</v>
      </c>
      <c r="L632" s="40">
        <v>0.66874999999999996</v>
      </c>
      <c r="M632" s="40">
        <v>0.154229</v>
      </c>
      <c r="N632" s="1">
        <v>1250</v>
      </c>
      <c r="O632" s="1">
        <v>6917</v>
      </c>
      <c r="P632" s="1">
        <v>8167</v>
      </c>
    </row>
    <row r="633" spans="1:16" x14ac:dyDescent="0.25">
      <c r="A633" s="1">
        <v>631</v>
      </c>
      <c r="B633" s="2">
        <v>41174</v>
      </c>
      <c r="C633" s="1">
        <v>3</v>
      </c>
      <c r="D633" s="1">
        <v>1</v>
      </c>
      <c r="E633" s="1">
        <v>9</v>
      </c>
      <c r="F633" s="1">
        <v>0</v>
      </c>
      <c r="G633" s="76">
        <v>6</v>
      </c>
      <c r="H633" s="1">
        <v>0</v>
      </c>
      <c r="I633" s="1">
        <v>1</v>
      </c>
      <c r="J633" s="40">
        <v>0.65</v>
      </c>
      <c r="K633" s="40">
        <v>0.61048800000000003</v>
      </c>
      <c r="L633" s="40">
        <v>0.64666699999999999</v>
      </c>
      <c r="M633" s="40">
        <v>0.28358299999999997</v>
      </c>
      <c r="N633" s="1">
        <v>2512</v>
      </c>
      <c r="O633" s="1">
        <v>5883</v>
      </c>
      <c r="P633" s="1">
        <v>8395</v>
      </c>
    </row>
    <row r="634" spans="1:16" x14ac:dyDescent="0.25">
      <c r="A634" s="1">
        <v>632</v>
      </c>
      <c r="B634" s="2">
        <v>41175</v>
      </c>
      <c r="C634" s="1">
        <v>4</v>
      </c>
      <c r="D634" s="1">
        <v>1</v>
      </c>
      <c r="E634" s="1">
        <v>9</v>
      </c>
      <c r="F634" s="1">
        <v>0</v>
      </c>
      <c r="G634" s="76">
        <v>0</v>
      </c>
      <c r="H634" s="1">
        <v>0</v>
      </c>
      <c r="I634" s="1">
        <v>1</v>
      </c>
      <c r="J634" s="40">
        <v>0.52916700000000005</v>
      </c>
      <c r="K634" s="40">
        <v>0.51893299999999998</v>
      </c>
      <c r="L634" s="40">
        <v>0.46708300000000003</v>
      </c>
      <c r="M634" s="40">
        <v>0.22325800000000001</v>
      </c>
      <c r="N634" s="1">
        <v>2454</v>
      </c>
      <c r="O634" s="1">
        <v>5453</v>
      </c>
      <c r="P634" s="1">
        <v>7907</v>
      </c>
    </row>
    <row r="635" spans="1:16" x14ac:dyDescent="0.25">
      <c r="A635" s="1">
        <v>633</v>
      </c>
      <c r="B635" s="2">
        <v>41176</v>
      </c>
      <c r="C635" s="1">
        <v>4</v>
      </c>
      <c r="D635" s="1">
        <v>1</v>
      </c>
      <c r="E635" s="1">
        <v>9</v>
      </c>
      <c r="F635" s="1">
        <v>0</v>
      </c>
      <c r="G635" s="76">
        <v>1</v>
      </c>
      <c r="H635" s="1">
        <v>1</v>
      </c>
      <c r="I635" s="1">
        <v>1</v>
      </c>
      <c r="J635" s="40">
        <v>0.51416700000000004</v>
      </c>
      <c r="K635" s="40">
        <v>0.50251299999999999</v>
      </c>
      <c r="L635" s="40">
        <v>0.49291699999999999</v>
      </c>
      <c r="M635" s="40">
        <v>0.142404</v>
      </c>
      <c r="N635" s="1">
        <v>1001</v>
      </c>
      <c r="O635" s="1">
        <v>6435</v>
      </c>
      <c r="P635" s="1">
        <v>7436</v>
      </c>
    </row>
    <row r="636" spans="1:16" x14ac:dyDescent="0.25">
      <c r="A636" s="1">
        <v>634</v>
      </c>
      <c r="B636" s="2">
        <v>41177</v>
      </c>
      <c r="C636" s="1">
        <v>4</v>
      </c>
      <c r="D636" s="1">
        <v>1</v>
      </c>
      <c r="E636" s="1">
        <v>9</v>
      </c>
      <c r="F636" s="1">
        <v>0</v>
      </c>
      <c r="G636" s="76">
        <v>2</v>
      </c>
      <c r="H636" s="1">
        <v>1</v>
      </c>
      <c r="I636" s="1">
        <v>1</v>
      </c>
      <c r="J636" s="40">
        <v>0.55000000000000004</v>
      </c>
      <c r="K636" s="40">
        <v>0.54417899999999997</v>
      </c>
      <c r="L636" s="40">
        <v>0.56999999999999995</v>
      </c>
      <c r="M636" s="40">
        <v>0.236321</v>
      </c>
      <c r="N636" s="1">
        <v>845</v>
      </c>
      <c r="O636" s="1">
        <v>6693</v>
      </c>
      <c r="P636" s="1">
        <v>7538</v>
      </c>
    </row>
    <row r="637" spans="1:16" x14ac:dyDescent="0.25">
      <c r="A637" s="1">
        <v>635</v>
      </c>
      <c r="B637" s="2">
        <v>41178</v>
      </c>
      <c r="C637" s="1">
        <v>4</v>
      </c>
      <c r="D637" s="1">
        <v>1</v>
      </c>
      <c r="E637" s="1">
        <v>9</v>
      </c>
      <c r="F637" s="1">
        <v>0</v>
      </c>
      <c r="G637" s="76">
        <v>3</v>
      </c>
      <c r="H637" s="1">
        <v>1</v>
      </c>
      <c r="I637" s="1">
        <v>1</v>
      </c>
      <c r="J637" s="40">
        <v>0.63500000000000001</v>
      </c>
      <c r="K637" s="40">
        <v>0.59661299999999995</v>
      </c>
      <c r="L637" s="40">
        <v>0.63083299999999998</v>
      </c>
      <c r="M637" s="40">
        <v>0.24440000000000001</v>
      </c>
      <c r="N637" s="1">
        <v>787</v>
      </c>
      <c r="O637" s="1">
        <v>6946</v>
      </c>
      <c r="P637" s="1">
        <v>7733</v>
      </c>
    </row>
    <row r="638" spans="1:16" x14ac:dyDescent="0.25">
      <c r="A638" s="1">
        <v>636</v>
      </c>
      <c r="B638" s="2">
        <v>41179</v>
      </c>
      <c r="C638" s="1">
        <v>4</v>
      </c>
      <c r="D638" s="1">
        <v>1</v>
      </c>
      <c r="E638" s="1">
        <v>9</v>
      </c>
      <c r="F638" s="1">
        <v>0</v>
      </c>
      <c r="G638" s="76">
        <v>4</v>
      </c>
      <c r="H638" s="1">
        <v>1</v>
      </c>
      <c r="I638" s="1">
        <v>2</v>
      </c>
      <c r="J638" s="40">
        <v>0.65</v>
      </c>
      <c r="K638" s="40">
        <v>0.60797500000000004</v>
      </c>
      <c r="L638" s="40">
        <v>0.69083300000000003</v>
      </c>
      <c r="M638" s="40">
        <v>0.13434199999999999</v>
      </c>
      <c r="N638" s="1">
        <v>751</v>
      </c>
      <c r="O638" s="1">
        <v>6642</v>
      </c>
      <c r="P638" s="1">
        <v>7393</v>
      </c>
    </row>
    <row r="639" spans="1:16" x14ac:dyDescent="0.25">
      <c r="A639" s="1">
        <v>637</v>
      </c>
      <c r="B639" s="2">
        <v>41180</v>
      </c>
      <c r="C639" s="1">
        <v>4</v>
      </c>
      <c r="D639" s="1">
        <v>1</v>
      </c>
      <c r="E639" s="1">
        <v>9</v>
      </c>
      <c r="F639" s="1">
        <v>0</v>
      </c>
      <c r="G639" s="76">
        <v>5</v>
      </c>
      <c r="H639" s="1">
        <v>1</v>
      </c>
      <c r="I639" s="1">
        <v>2</v>
      </c>
      <c r="J639" s="40">
        <v>0.61916700000000002</v>
      </c>
      <c r="K639" s="40">
        <v>0.58586300000000002</v>
      </c>
      <c r="L639" s="40">
        <v>0.69</v>
      </c>
      <c r="M639" s="40">
        <v>0.16417899999999999</v>
      </c>
      <c r="N639" s="1">
        <v>1045</v>
      </c>
      <c r="O639" s="1">
        <v>6370</v>
      </c>
      <c r="P639" s="1">
        <v>7415</v>
      </c>
    </row>
    <row r="640" spans="1:16" x14ac:dyDescent="0.25">
      <c r="A640" s="1">
        <v>638</v>
      </c>
      <c r="B640" s="2">
        <v>41181</v>
      </c>
      <c r="C640" s="1">
        <v>4</v>
      </c>
      <c r="D640" s="1">
        <v>1</v>
      </c>
      <c r="E640" s="1">
        <v>9</v>
      </c>
      <c r="F640" s="1">
        <v>0</v>
      </c>
      <c r="G640" s="76">
        <v>6</v>
      </c>
      <c r="H640" s="1">
        <v>0</v>
      </c>
      <c r="I640" s="1">
        <v>1</v>
      </c>
      <c r="J640" s="40">
        <v>0.54249999999999998</v>
      </c>
      <c r="K640" s="40">
        <v>0.53029599999999999</v>
      </c>
      <c r="L640" s="40">
        <v>0.54291699999999998</v>
      </c>
      <c r="M640" s="40">
        <v>0.227604</v>
      </c>
      <c r="N640" s="1">
        <v>2589</v>
      </c>
      <c r="O640" s="1">
        <v>5966</v>
      </c>
      <c r="P640" s="1">
        <v>8555</v>
      </c>
    </row>
    <row r="641" spans="1:16" x14ac:dyDescent="0.25">
      <c r="A641" s="1">
        <v>639</v>
      </c>
      <c r="B641" s="2">
        <v>41182</v>
      </c>
      <c r="C641" s="1">
        <v>4</v>
      </c>
      <c r="D641" s="1">
        <v>1</v>
      </c>
      <c r="E641" s="1">
        <v>9</v>
      </c>
      <c r="F641" s="1">
        <v>0</v>
      </c>
      <c r="G641" s="76">
        <v>0</v>
      </c>
      <c r="H641" s="1">
        <v>0</v>
      </c>
      <c r="I641" s="1">
        <v>1</v>
      </c>
      <c r="J641" s="40">
        <v>0.526667</v>
      </c>
      <c r="K641" s="40">
        <v>0.51766299999999998</v>
      </c>
      <c r="L641" s="40">
        <v>0.58333299999999999</v>
      </c>
      <c r="M641" s="40">
        <v>0.13495799999999999</v>
      </c>
      <c r="N641" s="1">
        <v>2015</v>
      </c>
      <c r="O641" s="1">
        <v>4874</v>
      </c>
      <c r="P641" s="1">
        <v>6889</v>
      </c>
    </row>
    <row r="642" spans="1:16" x14ac:dyDescent="0.25">
      <c r="A642" s="1">
        <v>640</v>
      </c>
      <c r="B642" s="2">
        <v>41183</v>
      </c>
      <c r="C642" s="1">
        <v>4</v>
      </c>
      <c r="D642" s="1">
        <v>1</v>
      </c>
      <c r="E642" s="1">
        <v>10</v>
      </c>
      <c r="F642" s="1">
        <v>0</v>
      </c>
      <c r="G642" s="76">
        <v>1</v>
      </c>
      <c r="H642" s="1">
        <v>1</v>
      </c>
      <c r="I642" s="1">
        <v>2</v>
      </c>
      <c r="J642" s="40">
        <v>0.52083299999999999</v>
      </c>
      <c r="K642" s="40">
        <v>0.51200000000000001</v>
      </c>
      <c r="L642" s="40">
        <v>0.64916700000000005</v>
      </c>
      <c r="M642" s="40">
        <v>9.0804200000000002E-2</v>
      </c>
      <c r="N642" s="1">
        <v>763</v>
      </c>
      <c r="O642" s="1">
        <v>6015</v>
      </c>
      <c r="P642" s="1">
        <v>6778</v>
      </c>
    </row>
    <row r="643" spans="1:16" x14ac:dyDescent="0.25">
      <c r="A643" s="1">
        <v>641</v>
      </c>
      <c r="B643" s="2">
        <v>41184</v>
      </c>
      <c r="C643" s="1">
        <v>4</v>
      </c>
      <c r="D643" s="1">
        <v>1</v>
      </c>
      <c r="E643" s="1">
        <v>10</v>
      </c>
      <c r="F643" s="1">
        <v>0</v>
      </c>
      <c r="G643" s="76">
        <v>2</v>
      </c>
      <c r="H643" s="1">
        <v>1</v>
      </c>
      <c r="I643" s="1">
        <v>3</v>
      </c>
      <c r="J643" s="40">
        <v>0.59083300000000005</v>
      </c>
      <c r="K643" s="40">
        <v>0.54233299999999995</v>
      </c>
      <c r="L643" s="40">
        <v>0.87166699999999997</v>
      </c>
      <c r="M643" s="40">
        <v>0.104475</v>
      </c>
      <c r="N643" s="1">
        <v>315</v>
      </c>
      <c r="O643" s="1">
        <v>4324</v>
      </c>
      <c r="P643" s="1">
        <v>4639</v>
      </c>
    </row>
    <row r="644" spans="1:16" x14ac:dyDescent="0.25">
      <c r="A644" s="1">
        <v>642</v>
      </c>
      <c r="B644" s="2">
        <v>41185</v>
      </c>
      <c r="C644" s="1">
        <v>4</v>
      </c>
      <c r="D644" s="1">
        <v>1</v>
      </c>
      <c r="E644" s="1">
        <v>10</v>
      </c>
      <c r="F644" s="1">
        <v>0</v>
      </c>
      <c r="G644" s="76">
        <v>3</v>
      </c>
      <c r="H644" s="1">
        <v>1</v>
      </c>
      <c r="I644" s="1">
        <v>2</v>
      </c>
      <c r="J644" s="40">
        <v>0.65749999999999997</v>
      </c>
      <c r="K644" s="40">
        <v>0.59913300000000003</v>
      </c>
      <c r="L644" s="40">
        <v>0.79374999999999996</v>
      </c>
      <c r="M644" s="40">
        <v>6.6545800000000002E-2</v>
      </c>
      <c r="N644" s="1">
        <v>728</v>
      </c>
      <c r="O644" s="1">
        <v>6844</v>
      </c>
      <c r="P644" s="1">
        <v>7572</v>
      </c>
    </row>
    <row r="645" spans="1:16" x14ac:dyDescent="0.25">
      <c r="A645" s="1">
        <v>643</v>
      </c>
      <c r="B645" s="2">
        <v>41186</v>
      </c>
      <c r="C645" s="1">
        <v>4</v>
      </c>
      <c r="D645" s="1">
        <v>1</v>
      </c>
      <c r="E645" s="1">
        <v>10</v>
      </c>
      <c r="F645" s="1">
        <v>0</v>
      </c>
      <c r="G645" s="76">
        <v>4</v>
      </c>
      <c r="H645" s="1">
        <v>1</v>
      </c>
      <c r="I645" s="1">
        <v>2</v>
      </c>
      <c r="J645" s="40">
        <v>0.65749999999999997</v>
      </c>
      <c r="K645" s="40">
        <v>0.60797500000000004</v>
      </c>
      <c r="L645" s="40">
        <v>0.72291700000000003</v>
      </c>
      <c r="M645" s="40">
        <v>0.117546</v>
      </c>
      <c r="N645" s="1">
        <v>891</v>
      </c>
      <c r="O645" s="1">
        <v>6437</v>
      </c>
      <c r="P645" s="1">
        <v>7328</v>
      </c>
    </row>
    <row r="646" spans="1:16" x14ac:dyDescent="0.25">
      <c r="A646" s="1">
        <v>644</v>
      </c>
      <c r="B646" s="2">
        <v>41187</v>
      </c>
      <c r="C646" s="1">
        <v>4</v>
      </c>
      <c r="D646" s="1">
        <v>1</v>
      </c>
      <c r="E646" s="1">
        <v>10</v>
      </c>
      <c r="F646" s="1">
        <v>0</v>
      </c>
      <c r="G646" s="76">
        <v>5</v>
      </c>
      <c r="H646" s="1">
        <v>1</v>
      </c>
      <c r="I646" s="1">
        <v>1</v>
      </c>
      <c r="J646" s="40">
        <v>0.61499999999999999</v>
      </c>
      <c r="K646" s="40">
        <v>0.58018700000000001</v>
      </c>
      <c r="L646" s="40">
        <v>0.62749999999999995</v>
      </c>
      <c r="M646" s="40">
        <v>0.10635</v>
      </c>
      <c r="N646" s="1">
        <v>1516</v>
      </c>
      <c r="O646" s="1">
        <v>6640</v>
      </c>
      <c r="P646" s="1">
        <v>8156</v>
      </c>
    </row>
    <row r="647" spans="1:16" x14ac:dyDescent="0.25">
      <c r="A647" s="1">
        <v>645</v>
      </c>
      <c r="B647" s="2">
        <v>41188</v>
      </c>
      <c r="C647" s="1">
        <v>4</v>
      </c>
      <c r="D647" s="1">
        <v>1</v>
      </c>
      <c r="E647" s="1">
        <v>10</v>
      </c>
      <c r="F647" s="1">
        <v>0</v>
      </c>
      <c r="G647" s="76">
        <v>6</v>
      </c>
      <c r="H647" s="1">
        <v>0</v>
      </c>
      <c r="I647" s="1">
        <v>1</v>
      </c>
      <c r="J647" s="40">
        <v>0.55416699999999997</v>
      </c>
      <c r="K647" s="40">
        <v>0.53852100000000003</v>
      </c>
      <c r="L647" s="40">
        <v>0.66416699999999995</v>
      </c>
      <c r="M647" s="40">
        <v>0.26802500000000001</v>
      </c>
      <c r="N647" s="1">
        <v>3031</v>
      </c>
      <c r="O647" s="1">
        <v>4934</v>
      </c>
      <c r="P647" s="1">
        <v>7965</v>
      </c>
    </row>
    <row r="648" spans="1:16" x14ac:dyDescent="0.25">
      <c r="A648" s="1">
        <v>646</v>
      </c>
      <c r="B648" s="2">
        <v>41189</v>
      </c>
      <c r="C648" s="1">
        <v>4</v>
      </c>
      <c r="D648" s="1">
        <v>1</v>
      </c>
      <c r="E648" s="1">
        <v>10</v>
      </c>
      <c r="F648" s="1">
        <v>0</v>
      </c>
      <c r="G648" s="76">
        <v>0</v>
      </c>
      <c r="H648" s="1">
        <v>0</v>
      </c>
      <c r="I648" s="1">
        <v>2</v>
      </c>
      <c r="J648" s="40">
        <v>0.41583300000000001</v>
      </c>
      <c r="K648" s="40">
        <v>0.41981299999999999</v>
      </c>
      <c r="L648" s="40">
        <v>0.70833299999999999</v>
      </c>
      <c r="M648" s="40">
        <v>0.14116200000000001</v>
      </c>
      <c r="N648" s="1">
        <v>781</v>
      </c>
      <c r="O648" s="1">
        <v>2729</v>
      </c>
      <c r="P648" s="1">
        <v>3510</v>
      </c>
    </row>
    <row r="649" spans="1:16" x14ac:dyDescent="0.25">
      <c r="A649" s="1">
        <v>647</v>
      </c>
      <c r="B649" s="2">
        <v>41190</v>
      </c>
      <c r="C649" s="1">
        <v>4</v>
      </c>
      <c r="D649" s="1">
        <v>1</v>
      </c>
      <c r="E649" s="1">
        <v>10</v>
      </c>
      <c r="F649" s="1">
        <v>1</v>
      </c>
      <c r="G649" s="76">
        <v>1</v>
      </c>
      <c r="H649" s="1">
        <v>0</v>
      </c>
      <c r="I649" s="1">
        <v>2</v>
      </c>
      <c r="J649" s="40">
        <v>0.38333299999999998</v>
      </c>
      <c r="K649" s="40">
        <v>0.38760800000000001</v>
      </c>
      <c r="L649" s="40">
        <v>0.70958299999999996</v>
      </c>
      <c r="M649" s="40">
        <v>0.18967899999999999</v>
      </c>
      <c r="N649" s="1">
        <v>874</v>
      </c>
      <c r="O649" s="1">
        <v>4604</v>
      </c>
      <c r="P649" s="1">
        <v>5478</v>
      </c>
    </row>
    <row r="650" spans="1:16" x14ac:dyDescent="0.25">
      <c r="A650" s="1">
        <v>648</v>
      </c>
      <c r="B650" s="2">
        <v>41191</v>
      </c>
      <c r="C650" s="1">
        <v>4</v>
      </c>
      <c r="D650" s="1">
        <v>1</v>
      </c>
      <c r="E650" s="1">
        <v>10</v>
      </c>
      <c r="F650" s="1">
        <v>0</v>
      </c>
      <c r="G650" s="76">
        <v>2</v>
      </c>
      <c r="H650" s="1">
        <v>1</v>
      </c>
      <c r="I650" s="1">
        <v>2</v>
      </c>
      <c r="J650" s="40">
        <v>0.44666699999999998</v>
      </c>
      <c r="K650" s="40">
        <v>0.438112</v>
      </c>
      <c r="L650" s="40">
        <v>0.76166699999999998</v>
      </c>
      <c r="M650" s="40">
        <v>0.1903</v>
      </c>
      <c r="N650" s="1">
        <v>601</v>
      </c>
      <c r="O650" s="1">
        <v>5791</v>
      </c>
      <c r="P650" s="1">
        <v>6392</v>
      </c>
    </row>
    <row r="651" spans="1:16" x14ac:dyDescent="0.25">
      <c r="A651" s="1">
        <v>649</v>
      </c>
      <c r="B651" s="2">
        <v>41192</v>
      </c>
      <c r="C651" s="1">
        <v>4</v>
      </c>
      <c r="D651" s="1">
        <v>1</v>
      </c>
      <c r="E651" s="1">
        <v>10</v>
      </c>
      <c r="F651" s="1">
        <v>0</v>
      </c>
      <c r="G651" s="76">
        <v>3</v>
      </c>
      <c r="H651" s="1">
        <v>1</v>
      </c>
      <c r="I651" s="1">
        <v>1</v>
      </c>
      <c r="J651" s="40">
        <v>0.51416700000000004</v>
      </c>
      <c r="K651" s="40">
        <v>0.50314199999999998</v>
      </c>
      <c r="L651" s="40">
        <v>0.63083299999999998</v>
      </c>
      <c r="M651" s="40">
        <v>0.18782099999999999</v>
      </c>
      <c r="N651" s="1">
        <v>780</v>
      </c>
      <c r="O651" s="1">
        <v>6911</v>
      </c>
      <c r="P651" s="1">
        <v>7691</v>
      </c>
    </row>
    <row r="652" spans="1:16" x14ac:dyDescent="0.25">
      <c r="A652" s="1">
        <v>650</v>
      </c>
      <c r="B652" s="2">
        <v>41193</v>
      </c>
      <c r="C652" s="1">
        <v>4</v>
      </c>
      <c r="D652" s="1">
        <v>1</v>
      </c>
      <c r="E652" s="1">
        <v>10</v>
      </c>
      <c r="F652" s="1">
        <v>0</v>
      </c>
      <c r="G652" s="76">
        <v>4</v>
      </c>
      <c r="H652" s="1">
        <v>1</v>
      </c>
      <c r="I652" s="1">
        <v>1</v>
      </c>
      <c r="J652" s="40">
        <v>0.435</v>
      </c>
      <c r="K652" s="40">
        <v>0.43116700000000002</v>
      </c>
      <c r="L652" s="40">
        <v>0.46333299999999999</v>
      </c>
      <c r="M652" s="40">
        <v>0.18159600000000001</v>
      </c>
      <c r="N652" s="1">
        <v>834</v>
      </c>
      <c r="O652" s="1">
        <v>6736</v>
      </c>
      <c r="P652" s="1">
        <v>7570</v>
      </c>
    </row>
    <row r="653" spans="1:16" x14ac:dyDescent="0.25">
      <c r="A653" s="1">
        <v>651</v>
      </c>
      <c r="B653" s="2">
        <v>41194</v>
      </c>
      <c r="C653" s="1">
        <v>4</v>
      </c>
      <c r="D653" s="1">
        <v>1</v>
      </c>
      <c r="E653" s="1">
        <v>10</v>
      </c>
      <c r="F653" s="1">
        <v>0</v>
      </c>
      <c r="G653" s="76">
        <v>5</v>
      </c>
      <c r="H653" s="1">
        <v>1</v>
      </c>
      <c r="I653" s="1">
        <v>1</v>
      </c>
      <c r="J653" s="40">
        <v>0.4375</v>
      </c>
      <c r="K653" s="40">
        <v>0.43307099999999998</v>
      </c>
      <c r="L653" s="40">
        <v>0.53916699999999995</v>
      </c>
      <c r="M653" s="40">
        <v>0.235092</v>
      </c>
      <c r="N653" s="1">
        <v>1060</v>
      </c>
      <c r="O653" s="1">
        <v>6222</v>
      </c>
      <c r="P653" s="1">
        <v>7282</v>
      </c>
    </row>
    <row r="654" spans="1:16" x14ac:dyDescent="0.25">
      <c r="A654" s="1">
        <v>652</v>
      </c>
      <c r="B654" s="2">
        <v>41195</v>
      </c>
      <c r="C654" s="1">
        <v>4</v>
      </c>
      <c r="D654" s="1">
        <v>1</v>
      </c>
      <c r="E654" s="1">
        <v>10</v>
      </c>
      <c r="F654" s="1">
        <v>0</v>
      </c>
      <c r="G654" s="76">
        <v>6</v>
      </c>
      <c r="H654" s="1">
        <v>0</v>
      </c>
      <c r="I654" s="1">
        <v>1</v>
      </c>
      <c r="J654" s="40">
        <v>0.39333299999999999</v>
      </c>
      <c r="K654" s="40">
        <v>0.39139600000000002</v>
      </c>
      <c r="L654" s="40">
        <v>0.49458299999999999</v>
      </c>
      <c r="M654" s="40">
        <v>0.14614199999999999</v>
      </c>
      <c r="N654" s="1">
        <v>2252</v>
      </c>
      <c r="O654" s="1">
        <v>4857</v>
      </c>
      <c r="P654" s="1">
        <v>7109</v>
      </c>
    </row>
    <row r="655" spans="1:16" x14ac:dyDescent="0.25">
      <c r="A655" s="1">
        <v>653</v>
      </c>
      <c r="B655" s="2">
        <v>41196</v>
      </c>
      <c r="C655" s="1">
        <v>4</v>
      </c>
      <c r="D655" s="1">
        <v>1</v>
      </c>
      <c r="E655" s="1">
        <v>10</v>
      </c>
      <c r="F655" s="1">
        <v>0</v>
      </c>
      <c r="G655" s="76">
        <v>0</v>
      </c>
      <c r="H655" s="1">
        <v>0</v>
      </c>
      <c r="I655" s="1">
        <v>1</v>
      </c>
      <c r="J655" s="40">
        <v>0.52166699999999999</v>
      </c>
      <c r="K655" s="40">
        <v>0.50820399999999999</v>
      </c>
      <c r="L655" s="40">
        <v>0.64041700000000001</v>
      </c>
      <c r="M655" s="40">
        <v>0.27861200000000003</v>
      </c>
      <c r="N655" s="1">
        <v>2080</v>
      </c>
      <c r="O655" s="1">
        <v>4559</v>
      </c>
      <c r="P655" s="1">
        <v>6639</v>
      </c>
    </row>
    <row r="656" spans="1:16" x14ac:dyDescent="0.25">
      <c r="A656" s="1">
        <v>654</v>
      </c>
      <c r="B656" s="2">
        <v>41197</v>
      </c>
      <c r="C656" s="1">
        <v>4</v>
      </c>
      <c r="D656" s="1">
        <v>1</v>
      </c>
      <c r="E656" s="1">
        <v>10</v>
      </c>
      <c r="F656" s="1">
        <v>0</v>
      </c>
      <c r="G656" s="76">
        <v>1</v>
      </c>
      <c r="H656" s="1">
        <v>1</v>
      </c>
      <c r="I656" s="1">
        <v>2</v>
      </c>
      <c r="J656" s="40">
        <v>0.56166700000000003</v>
      </c>
      <c r="K656" s="40">
        <v>0.53915000000000002</v>
      </c>
      <c r="L656" s="40">
        <v>0.70750000000000002</v>
      </c>
      <c r="M656" s="40">
        <v>0.29603699999999999</v>
      </c>
      <c r="N656" s="1">
        <v>760</v>
      </c>
      <c r="O656" s="1">
        <v>5115</v>
      </c>
      <c r="P656" s="1">
        <v>5875</v>
      </c>
    </row>
    <row r="657" spans="1:16" x14ac:dyDescent="0.25">
      <c r="A657" s="1">
        <v>655</v>
      </c>
      <c r="B657" s="2">
        <v>41198</v>
      </c>
      <c r="C657" s="1">
        <v>4</v>
      </c>
      <c r="D657" s="1">
        <v>1</v>
      </c>
      <c r="E657" s="1">
        <v>10</v>
      </c>
      <c r="F657" s="1">
        <v>0</v>
      </c>
      <c r="G657" s="76">
        <v>2</v>
      </c>
      <c r="H657" s="1">
        <v>1</v>
      </c>
      <c r="I657" s="1">
        <v>1</v>
      </c>
      <c r="J657" s="40">
        <v>0.468333</v>
      </c>
      <c r="K657" s="40">
        <v>0.46084599999999998</v>
      </c>
      <c r="L657" s="40">
        <v>0.55833299999999997</v>
      </c>
      <c r="M657" s="40">
        <v>0.18222099999999999</v>
      </c>
      <c r="N657" s="1">
        <v>922</v>
      </c>
      <c r="O657" s="1">
        <v>6612</v>
      </c>
      <c r="P657" s="1">
        <v>7534</v>
      </c>
    </row>
    <row r="658" spans="1:16" x14ac:dyDescent="0.25">
      <c r="A658" s="1">
        <v>656</v>
      </c>
      <c r="B658" s="2">
        <v>41199</v>
      </c>
      <c r="C658" s="1">
        <v>4</v>
      </c>
      <c r="D658" s="1">
        <v>1</v>
      </c>
      <c r="E658" s="1">
        <v>10</v>
      </c>
      <c r="F658" s="1">
        <v>0</v>
      </c>
      <c r="G658" s="76">
        <v>3</v>
      </c>
      <c r="H658" s="1">
        <v>1</v>
      </c>
      <c r="I658" s="1">
        <v>1</v>
      </c>
      <c r="J658" s="40">
        <v>0.45583299999999999</v>
      </c>
      <c r="K658" s="40">
        <v>0.45010800000000001</v>
      </c>
      <c r="L658" s="40">
        <v>0.69291700000000001</v>
      </c>
      <c r="M658" s="40">
        <v>0.101371</v>
      </c>
      <c r="N658" s="1">
        <v>979</v>
      </c>
      <c r="O658" s="1">
        <v>6482</v>
      </c>
      <c r="P658" s="1">
        <v>7461</v>
      </c>
    </row>
    <row r="659" spans="1:16" x14ac:dyDescent="0.25">
      <c r="A659" s="1">
        <v>657</v>
      </c>
      <c r="B659" s="2">
        <v>41200</v>
      </c>
      <c r="C659" s="1">
        <v>4</v>
      </c>
      <c r="D659" s="1">
        <v>1</v>
      </c>
      <c r="E659" s="1">
        <v>10</v>
      </c>
      <c r="F659" s="1">
        <v>0</v>
      </c>
      <c r="G659" s="76">
        <v>4</v>
      </c>
      <c r="H659" s="1">
        <v>1</v>
      </c>
      <c r="I659" s="1">
        <v>2</v>
      </c>
      <c r="J659" s="40">
        <v>0.52249999999999996</v>
      </c>
      <c r="K659" s="40">
        <v>0.512625</v>
      </c>
      <c r="L659" s="40">
        <v>0.72833300000000001</v>
      </c>
      <c r="M659" s="40">
        <v>0.23693700000000001</v>
      </c>
      <c r="N659" s="1">
        <v>1008</v>
      </c>
      <c r="O659" s="1">
        <v>6501</v>
      </c>
      <c r="P659" s="1">
        <v>7509</v>
      </c>
    </row>
    <row r="660" spans="1:16" x14ac:dyDescent="0.25">
      <c r="A660" s="1">
        <v>658</v>
      </c>
      <c r="B660" s="2">
        <v>41201</v>
      </c>
      <c r="C660" s="1">
        <v>4</v>
      </c>
      <c r="D660" s="1">
        <v>1</v>
      </c>
      <c r="E660" s="1">
        <v>10</v>
      </c>
      <c r="F660" s="1">
        <v>0</v>
      </c>
      <c r="G660" s="76">
        <v>5</v>
      </c>
      <c r="H660" s="1">
        <v>1</v>
      </c>
      <c r="I660" s="1">
        <v>2</v>
      </c>
      <c r="J660" s="40">
        <v>0.56333299999999997</v>
      </c>
      <c r="K660" s="40">
        <v>0.53789600000000004</v>
      </c>
      <c r="L660" s="40">
        <v>0.81499999999999995</v>
      </c>
      <c r="M660" s="40">
        <v>0.13495399999999999</v>
      </c>
      <c r="N660" s="1">
        <v>753</v>
      </c>
      <c r="O660" s="1">
        <v>4671</v>
      </c>
      <c r="P660" s="1">
        <v>5424</v>
      </c>
    </row>
    <row r="661" spans="1:16" x14ac:dyDescent="0.25">
      <c r="A661" s="1">
        <v>659</v>
      </c>
      <c r="B661" s="2">
        <v>41202</v>
      </c>
      <c r="C661" s="1">
        <v>4</v>
      </c>
      <c r="D661" s="1">
        <v>1</v>
      </c>
      <c r="E661" s="1">
        <v>10</v>
      </c>
      <c r="F661" s="1">
        <v>0</v>
      </c>
      <c r="G661" s="76">
        <v>6</v>
      </c>
      <c r="H661" s="1">
        <v>0</v>
      </c>
      <c r="I661" s="1">
        <v>1</v>
      </c>
      <c r="J661" s="40">
        <v>0.48416700000000001</v>
      </c>
      <c r="K661" s="40">
        <v>0.47284199999999998</v>
      </c>
      <c r="L661" s="40">
        <v>0.57291700000000001</v>
      </c>
      <c r="M661" s="40">
        <v>0.117537</v>
      </c>
      <c r="N661" s="1">
        <v>2806</v>
      </c>
      <c r="O661" s="1">
        <v>5284</v>
      </c>
      <c r="P661" s="1">
        <v>8090</v>
      </c>
    </row>
    <row r="662" spans="1:16" x14ac:dyDescent="0.25">
      <c r="A662" s="1">
        <v>660</v>
      </c>
      <c r="B662" s="2">
        <v>41203</v>
      </c>
      <c r="C662" s="1">
        <v>4</v>
      </c>
      <c r="D662" s="1">
        <v>1</v>
      </c>
      <c r="E662" s="1">
        <v>10</v>
      </c>
      <c r="F662" s="1">
        <v>0</v>
      </c>
      <c r="G662" s="76">
        <v>0</v>
      </c>
      <c r="H662" s="1">
        <v>0</v>
      </c>
      <c r="I662" s="1">
        <v>1</v>
      </c>
      <c r="J662" s="40">
        <v>0.464167</v>
      </c>
      <c r="K662" s="40">
        <v>0.45642899999999997</v>
      </c>
      <c r="L662" s="40">
        <v>0.51</v>
      </c>
      <c r="M662" s="40">
        <v>0.16605400000000001</v>
      </c>
      <c r="N662" s="1">
        <v>2132</v>
      </c>
      <c r="O662" s="1">
        <v>4692</v>
      </c>
      <c r="P662" s="1">
        <v>6824</v>
      </c>
    </row>
    <row r="663" spans="1:16" x14ac:dyDescent="0.25">
      <c r="A663" s="1">
        <v>661</v>
      </c>
      <c r="B663" s="2">
        <v>41204</v>
      </c>
      <c r="C663" s="1">
        <v>4</v>
      </c>
      <c r="D663" s="1">
        <v>1</v>
      </c>
      <c r="E663" s="1">
        <v>10</v>
      </c>
      <c r="F663" s="1">
        <v>0</v>
      </c>
      <c r="G663" s="76">
        <v>1</v>
      </c>
      <c r="H663" s="1">
        <v>1</v>
      </c>
      <c r="I663" s="1">
        <v>1</v>
      </c>
      <c r="J663" s="40">
        <v>0.48749999999999999</v>
      </c>
      <c r="K663" s="40">
        <v>0.48294199999999998</v>
      </c>
      <c r="L663" s="40">
        <v>0.56833299999999998</v>
      </c>
      <c r="M663" s="40">
        <v>8.1483299999999995E-2</v>
      </c>
      <c r="N663" s="1">
        <v>830</v>
      </c>
      <c r="O663" s="1">
        <v>6228</v>
      </c>
      <c r="P663" s="1">
        <v>7058</v>
      </c>
    </row>
    <row r="664" spans="1:16" x14ac:dyDescent="0.25">
      <c r="A664" s="1">
        <v>662</v>
      </c>
      <c r="B664" s="2">
        <v>41205</v>
      </c>
      <c r="C664" s="1">
        <v>4</v>
      </c>
      <c r="D664" s="1">
        <v>1</v>
      </c>
      <c r="E664" s="1">
        <v>10</v>
      </c>
      <c r="F664" s="1">
        <v>0</v>
      </c>
      <c r="G664" s="76">
        <v>2</v>
      </c>
      <c r="H664" s="1">
        <v>1</v>
      </c>
      <c r="I664" s="1">
        <v>1</v>
      </c>
      <c r="J664" s="40">
        <v>0.54416699999999996</v>
      </c>
      <c r="K664" s="40">
        <v>0.530304</v>
      </c>
      <c r="L664" s="40">
        <v>0.64166699999999999</v>
      </c>
      <c r="M664" s="40">
        <v>9.4545799999999999E-2</v>
      </c>
      <c r="N664" s="1">
        <v>841</v>
      </c>
      <c r="O664" s="1">
        <v>6625</v>
      </c>
      <c r="P664" s="1">
        <v>7466</v>
      </c>
    </row>
    <row r="665" spans="1:16" x14ac:dyDescent="0.25">
      <c r="A665" s="1">
        <v>663</v>
      </c>
      <c r="B665" s="2">
        <v>41206</v>
      </c>
      <c r="C665" s="1">
        <v>4</v>
      </c>
      <c r="D665" s="1">
        <v>1</v>
      </c>
      <c r="E665" s="1">
        <v>10</v>
      </c>
      <c r="F665" s="1">
        <v>0</v>
      </c>
      <c r="G665" s="76">
        <v>3</v>
      </c>
      <c r="H665" s="1">
        <v>1</v>
      </c>
      <c r="I665" s="1">
        <v>1</v>
      </c>
      <c r="J665" s="40">
        <v>0.58750000000000002</v>
      </c>
      <c r="K665" s="40">
        <v>0.55872100000000002</v>
      </c>
      <c r="L665" s="40">
        <v>0.63624999999999998</v>
      </c>
      <c r="M665" s="40">
        <v>7.2779200000000002E-2</v>
      </c>
      <c r="N665" s="1">
        <v>795</v>
      </c>
      <c r="O665" s="1">
        <v>6898</v>
      </c>
      <c r="P665" s="1">
        <v>7693</v>
      </c>
    </row>
    <row r="666" spans="1:16" x14ac:dyDescent="0.25">
      <c r="A666" s="1">
        <v>664</v>
      </c>
      <c r="B666" s="2">
        <v>41207</v>
      </c>
      <c r="C666" s="1">
        <v>4</v>
      </c>
      <c r="D666" s="1">
        <v>1</v>
      </c>
      <c r="E666" s="1">
        <v>10</v>
      </c>
      <c r="F666" s="1">
        <v>0</v>
      </c>
      <c r="G666" s="76">
        <v>4</v>
      </c>
      <c r="H666" s="1">
        <v>1</v>
      </c>
      <c r="I666" s="1">
        <v>2</v>
      </c>
      <c r="J666" s="40">
        <v>0.55000000000000004</v>
      </c>
      <c r="K666" s="40">
        <v>0.52968800000000005</v>
      </c>
      <c r="L666" s="40">
        <v>0.80041700000000005</v>
      </c>
      <c r="M666" s="40">
        <v>0.124375</v>
      </c>
      <c r="N666" s="1">
        <v>875</v>
      </c>
      <c r="O666" s="1">
        <v>6484</v>
      </c>
      <c r="P666" s="1">
        <v>7359</v>
      </c>
    </row>
    <row r="667" spans="1:16" x14ac:dyDescent="0.25">
      <c r="A667" s="1">
        <v>665</v>
      </c>
      <c r="B667" s="2">
        <v>41208</v>
      </c>
      <c r="C667" s="1">
        <v>4</v>
      </c>
      <c r="D667" s="1">
        <v>1</v>
      </c>
      <c r="E667" s="1">
        <v>10</v>
      </c>
      <c r="F667" s="1">
        <v>0</v>
      </c>
      <c r="G667" s="76">
        <v>5</v>
      </c>
      <c r="H667" s="1">
        <v>1</v>
      </c>
      <c r="I667" s="1">
        <v>2</v>
      </c>
      <c r="J667" s="40">
        <v>0.54583300000000001</v>
      </c>
      <c r="K667" s="40">
        <v>0.52275000000000005</v>
      </c>
      <c r="L667" s="40">
        <v>0.80708299999999999</v>
      </c>
      <c r="M667" s="40">
        <v>0.132467</v>
      </c>
      <c r="N667" s="1">
        <v>1182</v>
      </c>
      <c r="O667" s="1">
        <v>6262</v>
      </c>
      <c r="P667" s="1">
        <v>7444</v>
      </c>
    </row>
    <row r="668" spans="1:16" x14ac:dyDescent="0.25">
      <c r="A668" s="1">
        <v>666</v>
      </c>
      <c r="B668" s="2">
        <v>41209</v>
      </c>
      <c r="C668" s="1">
        <v>4</v>
      </c>
      <c r="D668" s="1">
        <v>1</v>
      </c>
      <c r="E668" s="1">
        <v>10</v>
      </c>
      <c r="F668" s="1">
        <v>0</v>
      </c>
      <c r="G668" s="76">
        <v>6</v>
      </c>
      <c r="H668" s="1">
        <v>0</v>
      </c>
      <c r="I668" s="1">
        <v>2</v>
      </c>
      <c r="J668" s="40">
        <v>0.53</v>
      </c>
      <c r="K668" s="40">
        <v>0.51513299999999995</v>
      </c>
      <c r="L668" s="40">
        <v>0.72</v>
      </c>
      <c r="M668" s="40">
        <v>0.23569200000000001</v>
      </c>
      <c r="N668" s="1">
        <v>2643</v>
      </c>
      <c r="O668" s="1">
        <v>5209</v>
      </c>
      <c r="P668" s="1">
        <v>7852</v>
      </c>
    </row>
    <row r="669" spans="1:16" x14ac:dyDescent="0.25">
      <c r="A669" s="1">
        <v>667</v>
      </c>
      <c r="B669" s="2">
        <v>41210</v>
      </c>
      <c r="C669" s="1">
        <v>4</v>
      </c>
      <c r="D669" s="1">
        <v>1</v>
      </c>
      <c r="E669" s="1">
        <v>10</v>
      </c>
      <c r="F669" s="1">
        <v>0</v>
      </c>
      <c r="G669" s="76">
        <v>0</v>
      </c>
      <c r="H669" s="1">
        <v>0</v>
      </c>
      <c r="I669" s="1">
        <v>2</v>
      </c>
      <c r="J669" s="40">
        <v>0.47749999999999998</v>
      </c>
      <c r="K669" s="40">
        <v>0.46777099999999999</v>
      </c>
      <c r="L669" s="40">
        <v>0.69458299999999995</v>
      </c>
      <c r="M669" s="40">
        <v>0.39800799999999997</v>
      </c>
      <c r="N669" s="1">
        <v>998</v>
      </c>
      <c r="O669" s="1">
        <v>3461</v>
      </c>
      <c r="P669" s="1">
        <v>4459</v>
      </c>
    </row>
    <row r="670" spans="1:16" x14ac:dyDescent="0.25">
      <c r="A670" s="1">
        <v>668</v>
      </c>
      <c r="B670" s="2">
        <v>41211</v>
      </c>
      <c r="C670" s="1">
        <v>4</v>
      </c>
      <c r="D670" s="1">
        <v>1</v>
      </c>
      <c r="E670" s="1">
        <v>10</v>
      </c>
      <c r="F670" s="1">
        <v>0</v>
      </c>
      <c r="G670" s="76">
        <v>1</v>
      </c>
      <c r="H670" s="1">
        <v>1</v>
      </c>
      <c r="I670" s="1">
        <v>3</v>
      </c>
      <c r="J670" s="40">
        <v>0.44</v>
      </c>
      <c r="K670" s="40">
        <v>0.43940000000000001</v>
      </c>
      <c r="L670" s="40">
        <v>0.88</v>
      </c>
      <c r="M670" s="40">
        <v>0.35820000000000002</v>
      </c>
      <c r="N670" s="1">
        <v>2</v>
      </c>
      <c r="O670" s="1">
        <v>20</v>
      </c>
      <c r="P670" s="1">
        <v>22</v>
      </c>
    </row>
    <row r="671" spans="1:16" x14ac:dyDescent="0.25">
      <c r="A671" s="1">
        <v>669</v>
      </c>
      <c r="B671" s="2">
        <v>41212</v>
      </c>
      <c r="C671" s="1">
        <v>4</v>
      </c>
      <c r="D671" s="1">
        <v>1</v>
      </c>
      <c r="E671" s="1">
        <v>10</v>
      </c>
      <c r="F671" s="1">
        <v>0</v>
      </c>
      <c r="G671" s="76">
        <v>2</v>
      </c>
      <c r="H671" s="1">
        <v>1</v>
      </c>
      <c r="I671" s="1">
        <v>2</v>
      </c>
      <c r="J671" s="40">
        <v>0.31818200000000002</v>
      </c>
      <c r="K671" s="40">
        <v>0.30990899999999999</v>
      </c>
      <c r="L671" s="40">
        <v>0.82545500000000005</v>
      </c>
      <c r="M671" s="40">
        <v>0.213009</v>
      </c>
      <c r="N671" s="1">
        <v>87</v>
      </c>
      <c r="O671" s="1">
        <v>1009</v>
      </c>
      <c r="P671" s="1">
        <v>1096</v>
      </c>
    </row>
    <row r="672" spans="1:16" x14ac:dyDescent="0.25">
      <c r="A672" s="1">
        <v>670</v>
      </c>
      <c r="B672" s="2">
        <v>41213</v>
      </c>
      <c r="C672" s="1">
        <v>4</v>
      </c>
      <c r="D672" s="1">
        <v>1</v>
      </c>
      <c r="E672" s="1">
        <v>10</v>
      </c>
      <c r="F672" s="1">
        <v>0</v>
      </c>
      <c r="G672" s="76">
        <v>3</v>
      </c>
      <c r="H672" s="1">
        <v>1</v>
      </c>
      <c r="I672" s="1">
        <v>2</v>
      </c>
      <c r="J672" s="40">
        <v>0.35749999999999998</v>
      </c>
      <c r="K672" s="40">
        <v>0.36109999999999998</v>
      </c>
      <c r="L672" s="40">
        <v>0.66666700000000001</v>
      </c>
      <c r="M672" s="40">
        <v>0.16666700000000001</v>
      </c>
      <c r="N672" s="1">
        <v>419</v>
      </c>
      <c r="O672" s="1">
        <v>5147</v>
      </c>
      <c r="P672" s="1">
        <v>5566</v>
      </c>
    </row>
    <row r="673" spans="1:16" x14ac:dyDescent="0.25">
      <c r="A673" s="1">
        <v>671</v>
      </c>
      <c r="B673" s="2">
        <v>41214</v>
      </c>
      <c r="C673" s="1">
        <v>4</v>
      </c>
      <c r="D673" s="1">
        <v>1</v>
      </c>
      <c r="E673" s="1">
        <v>11</v>
      </c>
      <c r="F673" s="1">
        <v>0</v>
      </c>
      <c r="G673" s="76">
        <v>4</v>
      </c>
      <c r="H673" s="1">
        <v>1</v>
      </c>
      <c r="I673" s="1">
        <v>2</v>
      </c>
      <c r="J673" s="40">
        <v>0.36583300000000002</v>
      </c>
      <c r="K673" s="40">
        <v>0.36994199999999999</v>
      </c>
      <c r="L673" s="40">
        <v>0.58166700000000005</v>
      </c>
      <c r="M673" s="40">
        <v>0.15734600000000001</v>
      </c>
      <c r="N673" s="1">
        <v>466</v>
      </c>
      <c r="O673" s="1">
        <v>5520</v>
      </c>
      <c r="P673" s="1">
        <v>5986</v>
      </c>
    </row>
    <row r="674" spans="1:16" x14ac:dyDescent="0.25">
      <c r="A674" s="1">
        <v>672</v>
      </c>
      <c r="B674" s="2">
        <v>41215</v>
      </c>
      <c r="C674" s="1">
        <v>4</v>
      </c>
      <c r="D674" s="1">
        <v>1</v>
      </c>
      <c r="E674" s="1">
        <v>11</v>
      </c>
      <c r="F674" s="1">
        <v>0</v>
      </c>
      <c r="G674" s="76">
        <v>5</v>
      </c>
      <c r="H674" s="1">
        <v>1</v>
      </c>
      <c r="I674" s="1">
        <v>1</v>
      </c>
      <c r="J674" s="40">
        <v>0.35499999999999998</v>
      </c>
      <c r="K674" s="40">
        <v>0.35604200000000003</v>
      </c>
      <c r="L674" s="40">
        <v>0.52208299999999996</v>
      </c>
      <c r="M674" s="40">
        <v>0.26617499999999999</v>
      </c>
      <c r="N674" s="1">
        <v>618</v>
      </c>
      <c r="O674" s="1">
        <v>5229</v>
      </c>
      <c r="P674" s="1">
        <v>5847</v>
      </c>
    </row>
    <row r="675" spans="1:16" x14ac:dyDescent="0.25">
      <c r="A675" s="1">
        <v>673</v>
      </c>
      <c r="B675" s="2">
        <v>41216</v>
      </c>
      <c r="C675" s="1">
        <v>4</v>
      </c>
      <c r="D675" s="1">
        <v>1</v>
      </c>
      <c r="E675" s="1">
        <v>11</v>
      </c>
      <c r="F675" s="1">
        <v>0</v>
      </c>
      <c r="G675" s="76">
        <v>6</v>
      </c>
      <c r="H675" s="1">
        <v>0</v>
      </c>
      <c r="I675" s="1">
        <v>2</v>
      </c>
      <c r="J675" s="40">
        <v>0.343333</v>
      </c>
      <c r="K675" s="40">
        <v>0.32384600000000002</v>
      </c>
      <c r="L675" s="40">
        <v>0.49125000000000002</v>
      </c>
      <c r="M675" s="40">
        <v>0.27052900000000002</v>
      </c>
      <c r="N675" s="1">
        <v>1029</v>
      </c>
      <c r="O675" s="1">
        <v>4109</v>
      </c>
      <c r="P675" s="1">
        <v>5138</v>
      </c>
    </row>
    <row r="676" spans="1:16" x14ac:dyDescent="0.25">
      <c r="A676" s="1">
        <v>674</v>
      </c>
      <c r="B676" s="2">
        <v>41217</v>
      </c>
      <c r="C676" s="1">
        <v>4</v>
      </c>
      <c r="D676" s="1">
        <v>1</v>
      </c>
      <c r="E676" s="1">
        <v>11</v>
      </c>
      <c r="F676" s="1">
        <v>0</v>
      </c>
      <c r="G676" s="76">
        <v>0</v>
      </c>
      <c r="H676" s="1">
        <v>0</v>
      </c>
      <c r="I676" s="1">
        <v>1</v>
      </c>
      <c r="J676" s="40">
        <v>0.32583299999999998</v>
      </c>
      <c r="K676" s="40">
        <v>0.329538</v>
      </c>
      <c r="L676" s="40">
        <v>0.53291699999999997</v>
      </c>
      <c r="M676" s="40">
        <v>0.17910799999999999</v>
      </c>
      <c r="N676" s="1">
        <v>1201</v>
      </c>
      <c r="O676" s="1">
        <v>3906</v>
      </c>
      <c r="P676" s="1">
        <v>5107</v>
      </c>
    </row>
    <row r="677" spans="1:16" x14ac:dyDescent="0.25">
      <c r="A677" s="1">
        <v>675</v>
      </c>
      <c r="B677" s="2">
        <v>41218</v>
      </c>
      <c r="C677" s="1">
        <v>4</v>
      </c>
      <c r="D677" s="1">
        <v>1</v>
      </c>
      <c r="E677" s="1">
        <v>11</v>
      </c>
      <c r="F677" s="1">
        <v>0</v>
      </c>
      <c r="G677" s="76">
        <v>1</v>
      </c>
      <c r="H677" s="1">
        <v>1</v>
      </c>
      <c r="I677" s="1">
        <v>1</v>
      </c>
      <c r="J677" s="40">
        <v>0.31916699999999998</v>
      </c>
      <c r="K677" s="40">
        <v>0.30807499999999999</v>
      </c>
      <c r="L677" s="40">
        <v>0.49416700000000002</v>
      </c>
      <c r="M677" s="40">
        <v>0.23632500000000001</v>
      </c>
      <c r="N677" s="1">
        <v>378</v>
      </c>
      <c r="O677" s="1">
        <v>4881</v>
      </c>
      <c r="P677" s="1">
        <v>5259</v>
      </c>
    </row>
    <row r="678" spans="1:16" x14ac:dyDescent="0.25">
      <c r="A678" s="1">
        <v>676</v>
      </c>
      <c r="B678" s="2">
        <v>41219</v>
      </c>
      <c r="C678" s="1">
        <v>4</v>
      </c>
      <c r="D678" s="1">
        <v>1</v>
      </c>
      <c r="E678" s="1">
        <v>11</v>
      </c>
      <c r="F678" s="1">
        <v>0</v>
      </c>
      <c r="G678" s="76">
        <v>2</v>
      </c>
      <c r="H678" s="1">
        <v>1</v>
      </c>
      <c r="I678" s="1">
        <v>1</v>
      </c>
      <c r="J678" s="40">
        <v>0.280833</v>
      </c>
      <c r="K678" s="40">
        <v>0.28156700000000001</v>
      </c>
      <c r="L678" s="40">
        <v>0.567083</v>
      </c>
      <c r="M678" s="40">
        <v>0.173513</v>
      </c>
      <c r="N678" s="1">
        <v>466</v>
      </c>
      <c r="O678" s="1">
        <v>5220</v>
      </c>
      <c r="P678" s="1">
        <v>5686</v>
      </c>
    </row>
    <row r="679" spans="1:16" x14ac:dyDescent="0.25">
      <c r="A679" s="1">
        <v>677</v>
      </c>
      <c r="B679" s="2">
        <v>41220</v>
      </c>
      <c r="C679" s="1">
        <v>4</v>
      </c>
      <c r="D679" s="1">
        <v>1</v>
      </c>
      <c r="E679" s="1">
        <v>11</v>
      </c>
      <c r="F679" s="1">
        <v>0</v>
      </c>
      <c r="G679" s="76">
        <v>3</v>
      </c>
      <c r="H679" s="1">
        <v>1</v>
      </c>
      <c r="I679" s="1">
        <v>2</v>
      </c>
      <c r="J679" s="40">
        <v>0.29583300000000001</v>
      </c>
      <c r="K679" s="40">
        <v>0.274621</v>
      </c>
      <c r="L679" s="40">
        <v>0.54749999999999999</v>
      </c>
      <c r="M679" s="40">
        <v>0.30410799999999999</v>
      </c>
      <c r="N679" s="1">
        <v>326</v>
      </c>
      <c r="O679" s="1">
        <v>4709</v>
      </c>
      <c r="P679" s="1">
        <v>5035</v>
      </c>
    </row>
    <row r="680" spans="1:16" x14ac:dyDescent="0.25">
      <c r="A680" s="1">
        <v>678</v>
      </c>
      <c r="B680" s="2">
        <v>41221</v>
      </c>
      <c r="C680" s="1">
        <v>4</v>
      </c>
      <c r="D680" s="1">
        <v>1</v>
      </c>
      <c r="E680" s="1">
        <v>11</v>
      </c>
      <c r="F680" s="1">
        <v>0</v>
      </c>
      <c r="G680" s="76">
        <v>4</v>
      </c>
      <c r="H680" s="1">
        <v>1</v>
      </c>
      <c r="I680" s="1">
        <v>1</v>
      </c>
      <c r="J680" s="40">
        <v>0.35217399999999999</v>
      </c>
      <c r="K680" s="40">
        <v>0.341891</v>
      </c>
      <c r="L680" s="40">
        <v>0.333478</v>
      </c>
      <c r="M680" s="40">
        <v>0.34783500000000001</v>
      </c>
      <c r="N680" s="1">
        <v>340</v>
      </c>
      <c r="O680" s="1">
        <v>4975</v>
      </c>
      <c r="P680" s="1">
        <v>5315</v>
      </c>
    </row>
    <row r="681" spans="1:16" x14ac:dyDescent="0.25">
      <c r="A681" s="1">
        <v>679</v>
      </c>
      <c r="B681" s="2">
        <v>41222</v>
      </c>
      <c r="C681" s="1">
        <v>4</v>
      </c>
      <c r="D681" s="1">
        <v>1</v>
      </c>
      <c r="E681" s="1">
        <v>11</v>
      </c>
      <c r="F681" s="1">
        <v>0</v>
      </c>
      <c r="G681" s="76">
        <v>5</v>
      </c>
      <c r="H681" s="1">
        <v>1</v>
      </c>
      <c r="I681" s="1">
        <v>1</v>
      </c>
      <c r="J681" s="40">
        <v>0.36166700000000002</v>
      </c>
      <c r="K681" s="40">
        <v>0.35541299999999998</v>
      </c>
      <c r="L681" s="40">
        <v>0.54083300000000001</v>
      </c>
      <c r="M681" s="40">
        <v>0.214558</v>
      </c>
      <c r="N681" s="1">
        <v>709</v>
      </c>
      <c r="O681" s="1">
        <v>5283</v>
      </c>
      <c r="P681" s="1">
        <v>5992</v>
      </c>
    </row>
    <row r="682" spans="1:16" x14ac:dyDescent="0.25">
      <c r="A682" s="1">
        <v>680</v>
      </c>
      <c r="B682" s="2">
        <v>41223</v>
      </c>
      <c r="C682" s="1">
        <v>4</v>
      </c>
      <c r="D682" s="1">
        <v>1</v>
      </c>
      <c r="E682" s="1">
        <v>11</v>
      </c>
      <c r="F682" s="1">
        <v>0</v>
      </c>
      <c r="G682" s="76">
        <v>6</v>
      </c>
      <c r="H682" s="1">
        <v>0</v>
      </c>
      <c r="I682" s="1">
        <v>1</v>
      </c>
      <c r="J682" s="40">
        <v>0.38916699999999999</v>
      </c>
      <c r="K682" s="40">
        <v>0.39393699999999998</v>
      </c>
      <c r="L682" s="40">
        <v>0.64541700000000002</v>
      </c>
      <c r="M682" s="40">
        <v>5.7845800000000003E-2</v>
      </c>
      <c r="N682" s="1">
        <v>2090</v>
      </c>
      <c r="O682" s="1">
        <v>4446</v>
      </c>
      <c r="P682" s="1">
        <v>6536</v>
      </c>
    </row>
    <row r="683" spans="1:16" x14ac:dyDescent="0.25">
      <c r="A683" s="1">
        <v>681</v>
      </c>
      <c r="B683" s="2">
        <v>41224</v>
      </c>
      <c r="C683" s="1">
        <v>4</v>
      </c>
      <c r="D683" s="1">
        <v>1</v>
      </c>
      <c r="E683" s="1">
        <v>11</v>
      </c>
      <c r="F683" s="1">
        <v>0</v>
      </c>
      <c r="G683" s="76">
        <v>0</v>
      </c>
      <c r="H683" s="1">
        <v>0</v>
      </c>
      <c r="I683" s="1">
        <v>1</v>
      </c>
      <c r="J683" s="40">
        <v>0.42083300000000001</v>
      </c>
      <c r="K683" s="40">
        <v>0.421713</v>
      </c>
      <c r="L683" s="40">
        <v>0.65916699999999995</v>
      </c>
      <c r="M683" s="40">
        <v>0.1275</v>
      </c>
      <c r="N683" s="1">
        <v>2290</v>
      </c>
      <c r="O683" s="1">
        <v>4562</v>
      </c>
      <c r="P683" s="1">
        <v>6852</v>
      </c>
    </row>
    <row r="684" spans="1:16" x14ac:dyDescent="0.25">
      <c r="A684" s="1">
        <v>682</v>
      </c>
      <c r="B684" s="2">
        <v>41225</v>
      </c>
      <c r="C684" s="1">
        <v>4</v>
      </c>
      <c r="D684" s="1">
        <v>1</v>
      </c>
      <c r="E684" s="1">
        <v>11</v>
      </c>
      <c r="F684" s="1">
        <v>1</v>
      </c>
      <c r="G684" s="76">
        <v>1</v>
      </c>
      <c r="H684" s="1">
        <v>0</v>
      </c>
      <c r="I684" s="1">
        <v>1</v>
      </c>
      <c r="J684" s="40">
        <v>0.48499999999999999</v>
      </c>
      <c r="K684" s="40">
        <v>0.475383</v>
      </c>
      <c r="L684" s="40">
        <v>0.74166699999999997</v>
      </c>
      <c r="M684" s="40">
        <v>0.173517</v>
      </c>
      <c r="N684" s="1">
        <v>1097</v>
      </c>
      <c r="O684" s="1">
        <v>5172</v>
      </c>
      <c r="P684" s="1">
        <v>6269</v>
      </c>
    </row>
    <row r="685" spans="1:16" x14ac:dyDescent="0.25">
      <c r="A685" s="1">
        <v>683</v>
      </c>
      <c r="B685" s="2">
        <v>41226</v>
      </c>
      <c r="C685" s="1">
        <v>4</v>
      </c>
      <c r="D685" s="1">
        <v>1</v>
      </c>
      <c r="E685" s="1">
        <v>11</v>
      </c>
      <c r="F685" s="1">
        <v>0</v>
      </c>
      <c r="G685" s="76">
        <v>2</v>
      </c>
      <c r="H685" s="1">
        <v>1</v>
      </c>
      <c r="I685" s="1">
        <v>2</v>
      </c>
      <c r="J685" s="40">
        <v>0.343333</v>
      </c>
      <c r="K685" s="40">
        <v>0.32322499999999998</v>
      </c>
      <c r="L685" s="40">
        <v>0.66291699999999998</v>
      </c>
      <c r="M685" s="40">
        <v>0.34204600000000002</v>
      </c>
      <c r="N685" s="1">
        <v>327</v>
      </c>
      <c r="O685" s="1">
        <v>3767</v>
      </c>
      <c r="P685" s="1">
        <v>4094</v>
      </c>
    </row>
    <row r="686" spans="1:16" x14ac:dyDescent="0.25">
      <c r="A686" s="1">
        <v>684</v>
      </c>
      <c r="B686" s="2">
        <v>41227</v>
      </c>
      <c r="C686" s="1">
        <v>4</v>
      </c>
      <c r="D686" s="1">
        <v>1</v>
      </c>
      <c r="E686" s="1">
        <v>11</v>
      </c>
      <c r="F686" s="1">
        <v>0</v>
      </c>
      <c r="G686" s="76">
        <v>3</v>
      </c>
      <c r="H686" s="1">
        <v>1</v>
      </c>
      <c r="I686" s="1">
        <v>1</v>
      </c>
      <c r="J686" s="40">
        <v>0.28916700000000001</v>
      </c>
      <c r="K686" s="40">
        <v>0.28156300000000001</v>
      </c>
      <c r="L686" s="40">
        <v>0.55208299999999999</v>
      </c>
      <c r="M686" s="40">
        <v>0.199625</v>
      </c>
      <c r="N686" s="1">
        <v>373</v>
      </c>
      <c r="O686" s="1">
        <v>5122</v>
      </c>
      <c r="P686" s="1">
        <v>5495</v>
      </c>
    </row>
    <row r="687" spans="1:16" x14ac:dyDescent="0.25">
      <c r="A687" s="1">
        <v>685</v>
      </c>
      <c r="B687" s="2">
        <v>41228</v>
      </c>
      <c r="C687" s="1">
        <v>4</v>
      </c>
      <c r="D687" s="1">
        <v>1</v>
      </c>
      <c r="E687" s="1">
        <v>11</v>
      </c>
      <c r="F687" s="1">
        <v>0</v>
      </c>
      <c r="G687" s="76">
        <v>4</v>
      </c>
      <c r="H687" s="1">
        <v>1</v>
      </c>
      <c r="I687" s="1">
        <v>2</v>
      </c>
      <c r="J687" s="40">
        <v>0.32166699999999998</v>
      </c>
      <c r="K687" s="40">
        <v>0.324492</v>
      </c>
      <c r="L687" s="40">
        <v>0.620417</v>
      </c>
      <c r="M687" s="40">
        <v>0.15298700000000001</v>
      </c>
      <c r="N687" s="1">
        <v>320</v>
      </c>
      <c r="O687" s="1">
        <v>5125</v>
      </c>
      <c r="P687" s="1">
        <v>5445</v>
      </c>
    </row>
    <row r="688" spans="1:16" x14ac:dyDescent="0.25">
      <c r="A688" s="1">
        <v>686</v>
      </c>
      <c r="B688" s="2">
        <v>41229</v>
      </c>
      <c r="C688" s="1">
        <v>4</v>
      </c>
      <c r="D688" s="1">
        <v>1</v>
      </c>
      <c r="E688" s="1">
        <v>11</v>
      </c>
      <c r="F688" s="1">
        <v>0</v>
      </c>
      <c r="G688" s="76">
        <v>5</v>
      </c>
      <c r="H688" s="1">
        <v>1</v>
      </c>
      <c r="I688" s="1">
        <v>1</v>
      </c>
      <c r="J688" s="40">
        <v>0.34499999999999997</v>
      </c>
      <c r="K688" s="40">
        <v>0.34720400000000001</v>
      </c>
      <c r="L688" s="40">
        <v>0.52458300000000002</v>
      </c>
      <c r="M688" s="40">
        <v>0.17102500000000001</v>
      </c>
      <c r="N688" s="1">
        <v>484</v>
      </c>
      <c r="O688" s="1">
        <v>5214</v>
      </c>
      <c r="P688" s="1">
        <v>5698</v>
      </c>
    </row>
    <row r="689" spans="1:16" x14ac:dyDescent="0.25">
      <c r="A689" s="1">
        <v>687</v>
      </c>
      <c r="B689" s="2">
        <v>41230</v>
      </c>
      <c r="C689" s="1">
        <v>4</v>
      </c>
      <c r="D689" s="1">
        <v>1</v>
      </c>
      <c r="E689" s="1">
        <v>11</v>
      </c>
      <c r="F689" s="1">
        <v>0</v>
      </c>
      <c r="G689" s="76">
        <v>6</v>
      </c>
      <c r="H689" s="1">
        <v>0</v>
      </c>
      <c r="I689" s="1">
        <v>1</v>
      </c>
      <c r="J689" s="40">
        <v>0.32500000000000001</v>
      </c>
      <c r="K689" s="40">
        <v>0.32638299999999998</v>
      </c>
      <c r="L689" s="40">
        <v>0.54541700000000004</v>
      </c>
      <c r="M689" s="40">
        <v>0.179729</v>
      </c>
      <c r="N689" s="1">
        <v>1313</v>
      </c>
      <c r="O689" s="1">
        <v>4316</v>
      </c>
      <c r="P689" s="1">
        <v>5629</v>
      </c>
    </row>
    <row r="690" spans="1:16" x14ac:dyDescent="0.25">
      <c r="A690" s="1">
        <v>688</v>
      </c>
      <c r="B690" s="2">
        <v>41231</v>
      </c>
      <c r="C690" s="1">
        <v>4</v>
      </c>
      <c r="D690" s="1">
        <v>1</v>
      </c>
      <c r="E690" s="1">
        <v>11</v>
      </c>
      <c r="F690" s="1">
        <v>0</v>
      </c>
      <c r="G690" s="76">
        <v>0</v>
      </c>
      <c r="H690" s="1">
        <v>0</v>
      </c>
      <c r="I690" s="1">
        <v>1</v>
      </c>
      <c r="J690" s="40">
        <v>0.34250000000000003</v>
      </c>
      <c r="K690" s="40">
        <v>0.33774599999999999</v>
      </c>
      <c r="L690" s="40">
        <v>0.69291700000000001</v>
      </c>
      <c r="M690" s="40">
        <v>0.22761200000000001</v>
      </c>
      <c r="N690" s="1">
        <v>922</v>
      </c>
      <c r="O690" s="1">
        <v>3747</v>
      </c>
      <c r="P690" s="1">
        <v>4669</v>
      </c>
    </row>
    <row r="691" spans="1:16" x14ac:dyDescent="0.25">
      <c r="A691" s="1">
        <v>689</v>
      </c>
      <c r="B691" s="2">
        <v>41232</v>
      </c>
      <c r="C691" s="1">
        <v>4</v>
      </c>
      <c r="D691" s="1">
        <v>1</v>
      </c>
      <c r="E691" s="1">
        <v>11</v>
      </c>
      <c r="F691" s="1">
        <v>0</v>
      </c>
      <c r="G691" s="76">
        <v>1</v>
      </c>
      <c r="H691" s="1">
        <v>1</v>
      </c>
      <c r="I691" s="1">
        <v>2</v>
      </c>
      <c r="J691" s="40">
        <v>0.38083299999999998</v>
      </c>
      <c r="K691" s="40">
        <v>0.37562099999999998</v>
      </c>
      <c r="L691" s="40">
        <v>0.62333300000000003</v>
      </c>
      <c r="M691" s="40">
        <v>0.235067</v>
      </c>
      <c r="N691" s="1">
        <v>449</v>
      </c>
      <c r="O691" s="1">
        <v>5050</v>
      </c>
      <c r="P691" s="1">
        <v>5499</v>
      </c>
    </row>
    <row r="692" spans="1:16" x14ac:dyDescent="0.25">
      <c r="A692" s="1">
        <v>690</v>
      </c>
      <c r="B692" s="2">
        <v>41233</v>
      </c>
      <c r="C692" s="1">
        <v>4</v>
      </c>
      <c r="D692" s="1">
        <v>1</v>
      </c>
      <c r="E692" s="1">
        <v>11</v>
      </c>
      <c r="F692" s="1">
        <v>0</v>
      </c>
      <c r="G692" s="76">
        <v>2</v>
      </c>
      <c r="H692" s="1">
        <v>1</v>
      </c>
      <c r="I692" s="1">
        <v>2</v>
      </c>
      <c r="J692" s="40">
        <v>0.37416700000000003</v>
      </c>
      <c r="K692" s="40">
        <v>0.38066699999999998</v>
      </c>
      <c r="L692" s="40">
        <v>0.68500000000000005</v>
      </c>
      <c r="M692" s="40">
        <v>8.2725000000000007E-2</v>
      </c>
      <c r="N692" s="1">
        <v>534</v>
      </c>
      <c r="O692" s="1">
        <v>5100</v>
      </c>
      <c r="P692" s="1">
        <v>5634</v>
      </c>
    </row>
    <row r="693" spans="1:16" x14ac:dyDescent="0.25">
      <c r="A693" s="1">
        <v>691</v>
      </c>
      <c r="B693" s="2">
        <v>41234</v>
      </c>
      <c r="C693" s="1">
        <v>4</v>
      </c>
      <c r="D693" s="1">
        <v>1</v>
      </c>
      <c r="E693" s="1">
        <v>11</v>
      </c>
      <c r="F693" s="1">
        <v>0</v>
      </c>
      <c r="G693" s="76">
        <v>3</v>
      </c>
      <c r="H693" s="1">
        <v>1</v>
      </c>
      <c r="I693" s="1">
        <v>1</v>
      </c>
      <c r="J693" s="40">
        <v>0.35333300000000001</v>
      </c>
      <c r="K693" s="40">
        <v>0.36489199999999999</v>
      </c>
      <c r="L693" s="40">
        <v>0.61375000000000002</v>
      </c>
      <c r="M693" s="40">
        <v>0.103246</v>
      </c>
      <c r="N693" s="1">
        <v>615</v>
      </c>
      <c r="O693" s="1">
        <v>4531</v>
      </c>
      <c r="P693" s="1">
        <v>5146</v>
      </c>
    </row>
    <row r="694" spans="1:16" x14ac:dyDescent="0.25">
      <c r="A694" s="1">
        <v>692</v>
      </c>
      <c r="B694" s="2">
        <v>41235</v>
      </c>
      <c r="C694" s="1">
        <v>4</v>
      </c>
      <c r="D694" s="1">
        <v>1</v>
      </c>
      <c r="E694" s="1">
        <v>11</v>
      </c>
      <c r="F694" s="1">
        <v>1</v>
      </c>
      <c r="G694" s="76">
        <v>4</v>
      </c>
      <c r="H694" s="1">
        <v>0</v>
      </c>
      <c r="I694" s="1">
        <v>1</v>
      </c>
      <c r="J694" s="40">
        <v>0.34</v>
      </c>
      <c r="K694" s="40">
        <v>0.35037099999999999</v>
      </c>
      <c r="L694" s="40">
        <v>0.58041699999999996</v>
      </c>
      <c r="M694" s="40">
        <v>5.2870800000000003E-2</v>
      </c>
      <c r="N694" s="1">
        <v>955</v>
      </c>
      <c r="O694" s="1">
        <v>1470</v>
      </c>
      <c r="P694" s="1">
        <v>2425</v>
      </c>
    </row>
    <row r="695" spans="1:16" x14ac:dyDescent="0.25">
      <c r="A695" s="1">
        <v>693</v>
      </c>
      <c r="B695" s="2">
        <v>41236</v>
      </c>
      <c r="C695" s="1">
        <v>4</v>
      </c>
      <c r="D695" s="1">
        <v>1</v>
      </c>
      <c r="E695" s="1">
        <v>11</v>
      </c>
      <c r="F695" s="1">
        <v>0</v>
      </c>
      <c r="G695" s="76">
        <v>5</v>
      </c>
      <c r="H695" s="1">
        <v>1</v>
      </c>
      <c r="I695" s="1">
        <v>1</v>
      </c>
      <c r="J695" s="40">
        <v>0.36833300000000002</v>
      </c>
      <c r="K695" s="40">
        <v>0.37877899999999998</v>
      </c>
      <c r="L695" s="40">
        <v>0.56874999999999998</v>
      </c>
      <c r="M695" s="40">
        <v>0.14802100000000001</v>
      </c>
      <c r="N695" s="1">
        <v>1603</v>
      </c>
      <c r="O695" s="1">
        <v>2307</v>
      </c>
      <c r="P695" s="1">
        <v>3910</v>
      </c>
    </row>
    <row r="696" spans="1:16" x14ac:dyDescent="0.25">
      <c r="A696" s="1">
        <v>694</v>
      </c>
      <c r="B696" s="2">
        <v>41237</v>
      </c>
      <c r="C696" s="1">
        <v>4</v>
      </c>
      <c r="D696" s="1">
        <v>1</v>
      </c>
      <c r="E696" s="1">
        <v>11</v>
      </c>
      <c r="F696" s="1">
        <v>0</v>
      </c>
      <c r="G696" s="76">
        <v>6</v>
      </c>
      <c r="H696" s="1">
        <v>0</v>
      </c>
      <c r="I696" s="1">
        <v>1</v>
      </c>
      <c r="J696" s="40">
        <v>0.278333</v>
      </c>
      <c r="K696" s="40">
        <v>0.24874199999999999</v>
      </c>
      <c r="L696" s="40">
        <v>0.40458300000000003</v>
      </c>
      <c r="M696" s="40">
        <v>0.37687100000000001</v>
      </c>
      <c r="N696" s="1">
        <v>532</v>
      </c>
      <c r="O696" s="1">
        <v>1745</v>
      </c>
      <c r="P696" s="1">
        <v>2277</v>
      </c>
    </row>
    <row r="697" spans="1:16" x14ac:dyDescent="0.25">
      <c r="A697" s="1">
        <v>695</v>
      </c>
      <c r="B697" s="2">
        <v>41238</v>
      </c>
      <c r="C697" s="1">
        <v>4</v>
      </c>
      <c r="D697" s="1">
        <v>1</v>
      </c>
      <c r="E697" s="1">
        <v>11</v>
      </c>
      <c r="F697" s="1">
        <v>0</v>
      </c>
      <c r="G697" s="76">
        <v>0</v>
      </c>
      <c r="H697" s="1">
        <v>0</v>
      </c>
      <c r="I697" s="1">
        <v>1</v>
      </c>
      <c r="J697" s="40">
        <v>0.245833</v>
      </c>
      <c r="K697" s="40">
        <v>0.25758300000000001</v>
      </c>
      <c r="L697" s="40">
        <v>0.468333</v>
      </c>
      <c r="M697" s="40">
        <v>0.15049999999999999</v>
      </c>
      <c r="N697" s="1">
        <v>309</v>
      </c>
      <c r="O697" s="1">
        <v>2115</v>
      </c>
      <c r="P697" s="1">
        <v>2424</v>
      </c>
    </row>
    <row r="698" spans="1:16" x14ac:dyDescent="0.25">
      <c r="A698" s="1">
        <v>696</v>
      </c>
      <c r="B698" s="2">
        <v>41239</v>
      </c>
      <c r="C698" s="1">
        <v>4</v>
      </c>
      <c r="D698" s="1">
        <v>1</v>
      </c>
      <c r="E698" s="1">
        <v>11</v>
      </c>
      <c r="F698" s="1">
        <v>0</v>
      </c>
      <c r="G698" s="76">
        <v>1</v>
      </c>
      <c r="H698" s="1">
        <v>1</v>
      </c>
      <c r="I698" s="1">
        <v>1</v>
      </c>
      <c r="J698" s="40">
        <v>0.31333299999999997</v>
      </c>
      <c r="K698" s="40">
        <v>0.33900400000000003</v>
      </c>
      <c r="L698" s="40">
        <v>0.53541700000000003</v>
      </c>
      <c r="M698" s="40">
        <v>4.6649999999999997E-2</v>
      </c>
      <c r="N698" s="1">
        <v>337</v>
      </c>
      <c r="O698" s="1">
        <v>4750</v>
      </c>
      <c r="P698" s="1">
        <v>5087</v>
      </c>
    </row>
    <row r="699" spans="1:16" x14ac:dyDescent="0.25">
      <c r="A699" s="1">
        <v>697</v>
      </c>
      <c r="B699" s="2">
        <v>41240</v>
      </c>
      <c r="C699" s="1">
        <v>4</v>
      </c>
      <c r="D699" s="1">
        <v>1</v>
      </c>
      <c r="E699" s="1">
        <v>11</v>
      </c>
      <c r="F699" s="1">
        <v>0</v>
      </c>
      <c r="G699" s="76">
        <v>2</v>
      </c>
      <c r="H699" s="1">
        <v>1</v>
      </c>
      <c r="I699" s="1">
        <v>2</v>
      </c>
      <c r="J699" s="40">
        <v>0.29166700000000001</v>
      </c>
      <c r="K699" s="40">
        <v>0.28155799999999997</v>
      </c>
      <c r="L699" s="40">
        <v>0.78666700000000001</v>
      </c>
      <c r="M699" s="40">
        <v>0.237562</v>
      </c>
      <c r="N699" s="1">
        <v>123</v>
      </c>
      <c r="O699" s="1">
        <v>3836</v>
      </c>
      <c r="P699" s="1">
        <v>3959</v>
      </c>
    </row>
    <row r="700" spans="1:16" x14ac:dyDescent="0.25">
      <c r="A700" s="1">
        <v>698</v>
      </c>
      <c r="B700" s="2">
        <v>41241</v>
      </c>
      <c r="C700" s="1">
        <v>4</v>
      </c>
      <c r="D700" s="1">
        <v>1</v>
      </c>
      <c r="E700" s="1">
        <v>11</v>
      </c>
      <c r="F700" s="1">
        <v>0</v>
      </c>
      <c r="G700" s="76">
        <v>3</v>
      </c>
      <c r="H700" s="1">
        <v>1</v>
      </c>
      <c r="I700" s="1">
        <v>1</v>
      </c>
      <c r="J700" s="40">
        <v>0.29666700000000001</v>
      </c>
      <c r="K700" s="40">
        <v>0.28976200000000002</v>
      </c>
      <c r="L700" s="40">
        <v>0.50624999999999998</v>
      </c>
      <c r="M700" s="40">
        <v>0.21082100000000001</v>
      </c>
      <c r="N700" s="1">
        <v>198</v>
      </c>
      <c r="O700" s="1">
        <v>5062</v>
      </c>
      <c r="P700" s="1">
        <v>5260</v>
      </c>
    </row>
    <row r="701" spans="1:16" x14ac:dyDescent="0.25">
      <c r="A701" s="1">
        <v>699</v>
      </c>
      <c r="B701" s="2">
        <v>41242</v>
      </c>
      <c r="C701" s="1">
        <v>4</v>
      </c>
      <c r="D701" s="1">
        <v>1</v>
      </c>
      <c r="E701" s="1">
        <v>11</v>
      </c>
      <c r="F701" s="1">
        <v>0</v>
      </c>
      <c r="G701" s="76">
        <v>4</v>
      </c>
      <c r="H701" s="1">
        <v>1</v>
      </c>
      <c r="I701" s="1">
        <v>1</v>
      </c>
      <c r="J701" s="40">
        <v>0.28087000000000001</v>
      </c>
      <c r="K701" s="40">
        <v>0.29842200000000002</v>
      </c>
      <c r="L701" s="40">
        <v>0.55565200000000003</v>
      </c>
      <c r="M701" s="40">
        <v>0.115522</v>
      </c>
      <c r="N701" s="1">
        <v>243</v>
      </c>
      <c r="O701" s="1">
        <v>5080</v>
      </c>
      <c r="P701" s="1">
        <v>5323</v>
      </c>
    </row>
    <row r="702" spans="1:16" x14ac:dyDescent="0.25">
      <c r="A702" s="1">
        <v>700</v>
      </c>
      <c r="B702" s="2">
        <v>41243</v>
      </c>
      <c r="C702" s="1">
        <v>4</v>
      </c>
      <c r="D702" s="1">
        <v>1</v>
      </c>
      <c r="E702" s="1">
        <v>11</v>
      </c>
      <c r="F702" s="1">
        <v>0</v>
      </c>
      <c r="G702" s="76">
        <v>5</v>
      </c>
      <c r="H702" s="1">
        <v>1</v>
      </c>
      <c r="I702" s="1">
        <v>1</v>
      </c>
      <c r="J702" s="40">
        <v>0.29833300000000001</v>
      </c>
      <c r="K702" s="40">
        <v>0.32386700000000002</v>
      </c>
      <c r="L702" s="40">
        <v>0.64958300000000002</v>
      </c>
      <c r="M702" s="40">
        <v>5.8470800000000003E-2</v>
      </c>
      <c r="N702" s="1">
        <v>362</v>
      </c>
      <c r="O702" s="1">
        <v>5306</v>
      </c>
      <c r="P702" s="1">
        <v>5668</v>
      </c>
    </row>
    <row r="703" spans="1:16" x14ac:dyDescent="0.25">
      <c r="A703" s="1">
        <v>701</v>
      </c>
      <c r="B703" s="2">
        <v>41244</v>
      </c>
      <c r="C703" s="1">
        <v>4</v>
      </c>
      <c r="D703" s="1">
        <v>1</v>
      </c>
      <c r="E703" s="1">
        <v>12</v>
      </c>
      <c r="F703" s="1">
        <v>0</v>
      </c>
      <c r="G703" s="76">
        <v>6</v>
      </c>
      <c r="H703" s="1">
        <v>0</v>
      </c>
      <c r="I703" s="1">
        <v>2</v>
      </c>
      <c r="J703" s="40">
        <v>0.29833300000000001</v>
      </c>
      <c r="K703" s="40">
        <v>0.31690400000000002</v>
      </c>
      <c r="L703" s="40">
        <v>0.80666700000000002</v>
      </c>
      <c r="M703" s="40">
        <v>5.9704199999999999E-2</v>
      </c>
      <c r="N703" s="1">
        <v>951</v>
      </c>
      <c r="O703" s="1">
        <v>4240</v>
      </c>
      <c r="P703" s="1">
        <v>5191</v>
      </c>
    </row>
    <row r="704" spans="1:16" x14ac:dyDescent="0.25">
      <c r="A704" s="1">
        <v>702</v>
      </c>
      <c r="B704" s="2">
        <v>41245</v>
      </c>
      <c r="C704" s="1">
        <v>4</v>
      </c>
      <c r="D704" s="1">
        <v>1</v>
      </c>
      <c r="E704" s="1">
        <v>12</v>
      </c>
      <c r="F704" s="1">
        <v>0</v>
      </c>
      <c r="G704" s="76">
        <v>0</v>
      </c>
      <c r="H704" s="1">
        <v>0</v>
      </c>
      <c r="I704" s="1">
        <v>2</v>
      </c>
      <c r="J704" s="40">
        <v>0.34749999999999998</v>
      </c>
      <c r="K704" s="40">
        <v>0.35920800000000003</v>
      </c>
      <c r="L704" s="40">
        <v>0.82333299999999998</v>
      </c>
      <c r="M704" s="40">
        <v>0.124379</v>
      </c>
      <c r="N704" s="1">
        <v>892</v>
      </c>
      <c r="O704" s="1">
        <v>3757</v>
      </c>
      <c r="P704" s="1">
        <v>4649</v>
      </c>
    </row>
    <row r="705" spans="1:16" x14ac:dyDescent="0.25">
      <c r="A705" s="1">
        <v>703</v>
      </c>
      <c r="B705" s="2">
        <v>41246</v>
      </c>
      <c r="C705" s="1">
        <v>4</v>
      </c>
      <c r="D705" s="1">
        <v>1</v>
      </c>
      <c r="E705" s="1">
        <v>12</v>
      </c>
      <c r="F705" s="1">
        <v>0</v>
      </c>
      <c r="G705" s="76">
        <v>1</v>
      </c>
      <c r="H705" s="1">
        <v>1</v>
      </c>
      <c r="I705" s="1">
        <v>1</v>
      </c>
      <c r="J705" s="40">
        <v>0.45250000000000001</v>
      </c>
      <c r="K705" s="40">
        <v>0.45579599999999998</v>
      </c>
      <c r="L705" s="40">
        <v>0.76749999999999996</v>
      </c>
      <c r="M705" s="40">
        <v>8.2720799999999997E-2</v>
      </c>
      <c r="N705" s="1">
        <v>555</v>
      </c>
      <c r="O705" s="1">
        <v>5679</v>
      </c>
      <c r="P705" s="1">
        <v>6234</v>
      </c>
    </row>
    <row r="706" spans="1:16" x14ac:dyDescent="0.25">
      <c r="A706" s="1">
        <v>704</v>
      </c>
      <c r="B706" s="2">
        <v>41247</v>
      </c>
      <c r="C706" s="1">
        <v>4</v>
      </c>
      <c r="D706" s="1">
        <v>1</v>
      </c>
      <c r="E706" s="1">
        <v>12</v>
      </c>
      <c r="F706" s="1">
        <v>0</v>
      </c>
      <c r="G706" s="76">
        <v>2</v>
      </c>
      <c r="H706" s="1">
        <v>1</v>
      </c>
      <c r="I706" s="1">
        <v>1</v>
      </c>
      <c r="J706" s="40">
        <v>0.47583300000000001</v>
      </c>
      <c r="K706" s="40">
        <v>0.46905400000000003</v>
      </c>
      <c r="L706" s="40">
        <v>0.73375000000000001</v>
      </c>
      <c r="M706" s="40">
        <v>0.17412900000000001</v>
      </c>
      <c r="N706" s="1">
        <v>551</v>
      </c>
      <c r="O706" s="1">
        <v>6055</v>
      </c>
      <c r="P706" s="1">
        <v>6606</v>
      </c>
    </row>
    <row r="707" spans="1:16" x14ac:dyDescent="0.25">
      <c r="A707" s="1">
        <v>705</v>
      </c>
      <c r="B707" s="2">
        <v>41248</v>
      </c>
      <c r="C707" s="1">
        <v>4</v>
      </c>
      <c r="D707" s="1">
        <v>1</v>
      </c>
      <c r="E707" s="1">
        <v>12</v>
      </c>
      <c r="F707" s="1">
        <v>0</v>
      </c>
      <c r="G707" s="76">
        <v>3</v>
      </c>
      <c r="H707" s="1">
        <v>1</v>
      </c>
      <c r="I707" s="1">
        <v>1</v>
      </c>
      <c r="J707" s="40">
        <v>0.43833299999999997</v>
      </c>
      <c r="K707" s="40">
        <v>0.428012</v>
      </c>
      <c r="L707" s="40">
        <v>0.48499999999999999</v>
      </c>
      <c r="M707" s="40">
        <v>0.324021</v>
      </c>
      <c r="N707" s="1">
        <v>331</v>
      </c>
      <c r="O707" s="1">
        <v>5398</v>
      </c>
      <c r="P707" s="1">
        <v>5729</v>
      </c>
    </row>
    <row r="708" spans="1:16" x14ac:dyDescent="0.25">
      <c r="A708" s="1">
        <v>706</v>
      </c>
      <c r="B708" s="2">
        <v>41249</v>
      </c>
      <c r="C708" s="1">
        <v>4</v>
      </c>
      <c r="D708" s="1">
        <v>1</v>
      </c>
      <c r="E708" s="1">
        <v>12</v>
      </c>
      <c r="F708" s="1">
        <v>0</v>
      </c>
      <c r="G708" s="76">
        <v>4</v>
      </c>
      <c r="H708" s="1">
        <v>1</v>
      </c>
      <c r="I708" s="1">
        <v>1</v>
      </c>
      <c r="J708" s="40">
        <v>0.25583299999999998</v>
      </c>
      <c r="K708" s="40">
        <v>0.25820399999999999</v>
      </c>
      <c r="L708" s="40">
        <v>0.50875000000000004</v>
      </c>
      <c r="M708" s="40">
        <v>0.17475399999999999</v>
      </c>
      <c r="N708" s="1">
        <v>340</v>
      </c>
      <c r="O708" s="1">
        <v>5035</v>
      </c>
      <c r="P708" s="1">
        <v>5375</v>
      </c>
    </row>
    <row r="709" spans="1:16" x14ac:dyDescent="0.25">
      <c r="A709" s="1">
        <v>707</v>
      </c>
      <c r="B709" s="2">
        <v>41250</v>
      </c>
      <c r="C709" s="1">
        <v>4</v>
      </c>
      <c r="D709" s="1">
        <v>1</v>
      </c>
      <c r="E709" s="1">
        <v>12</v>
      </c>
      <c r="F709" s="1">
        <v>0</v>
      </c>
      <c r="G709" s="76">
        <v>5</v>
      </c>
      <c r="H709" s="1">
        <v>1</v>
      </c>
      <c r="I709" s="1">
        <v>2</v>
      </c>
      <c r="J709" s="40">
        <v>0.32083299999999998</v>
      </c>
      <c r="K709" s="40">
        <v>0.32195800000000002</v>
      </c>
      <c r="L709" s="40">
        <v>0.76416700000000004</v>
      </c>
      <c r="M709" s="40">
        <v>0.13059999999999999</v>
      </c>
      <c r="N709" s="1">
        <v>349</v>
      </c>
      <c r="O709" s="1">
        <v>4659</v>
      </c>
      <c r="P709" s="1">
        <v>5008</v>
      </c>
    </row>
    <row r="710" spans="1:16" x14ac:dyDescent="0.25">
      <c r="A710" s="1">
        <v>708</v>
      </c>
      <c r="B710" s="2">
        <v>41251</v>
      </c>
      <c r="C710" s="1">
        <v>4</v>
      </c>
      <c r="D710" s="1">
        <v>1</v>
      </c>
      <c r="E710" s="1">
        <v>12</v>
      </c>
      <c r="F710" s="1">
        <v>0</v>
      </c>
      <c r="G710" s="76">
        <v>6</v>
      </c>
      <c r="H710" s="1">
        <v>0</v>
      </c>
      <c r="I710" s="1">
        <v>2</v>
      </c>
      <c r="J710" s="40">
        <v>0.38166699999999998</v>
      </c>
      <c r="K710" s="40">
        <v>0.38950800000000002</v>
      </c>
      <c r="L710" s="40">
        <v>0.91125</v>
      </c>
      <c r="M710" s="40">
        <v>0.101379</v>
      </c>
      <c r="N710" s="1">
        <v>1153</v>
      </c>
      <c r="O710" s="1">
        <v>4429</v>
      </c>
      <c r="P710" s="1">
        <v>5582</v>
      </c>
    </row>
    <row r="711" spans="1:16" x14ac:dyDescent="0.25">
      <c r="A711" s="1">
        <v>709</v>
      </c>
      <c r="B711" s="2">
        <v>41252</v>
      </c>
      <c r="C711" s="1">
        <v>4</v>
      </c>
      <c r="D711" s="1">
        <v>1</v>
      </c>
      <c r="E711" s="1">
        <v>12</v>
      </c>
      <c r="F711" s="1">
        <v>0</v>
      </c>
      <c r="G711" s="76">
        <v>0</v>
      </c>
      <c r="H711" s="1">
        <v>0</v>
      </c>
      <c r="I711" s="1">
        <v>2</v>
      </c>
      <c r="J711" s="40">
        <v>0.38416699999999998</v>
      </c>
      <c r="K711" s="40">
        <v>0.39014599999999999</v>
      </c>
      <c r="L711" s="40">
        <v>0.90541700000000003</v>
      </c>
      <c r="M711" s="40">
        <v>0.157975</v>
      </c>
      <c r="N711" s="1">
        <v>441</v>
      </c>
      <c r="O711" s="1">
        <v>2787</v>
      </c>
      <c r="P711" s="1">
        <v>3228</v>
      </c>
    </row>
    <row r="712" spans="1:16" x14ac:dyDescent="0.25">
      <c r="A712" s="1">
        <v>710</v>
      </c>
      <c r="B712" s="2">
        <v>41253</v>
      </c>
      <c r="C712" s="1">
        <v>4</v>
      </c>
      <c r="D712" s="1">
        <v>1</v>
      </c>
      <c r="E712" s="1">
        <v>12</v>
      </c>
      <c r="F712" s="1">
        <v>0</v>
      </c>
      <c r="G712" s="76">
        <v>1</v>
      </c>
      <c r="H712" s="1">
        <v>1</v>
      </c>
      <c r="I712" s="1">
        <v>2</v>
      </c>
      <c r="J712" s="40">
        <v>0.43583300000000003</v>
      </c>
      <c r="K712" s="40">
        <v>0.43557499999999999</v>
      </c>
      <c r="L712" s="40">
        <v>0.92500000000000004</v>
      </c>
      <c r="M712" s="40">
        <v>0.190308</v>
      </c>
      <c r="N712" s="1">
        <v>329</v>
      </c>
      <c r="O712" s="1">
        <v>4841</v>
      </c>
      <c r="P712" s="1">
        <v>5170</v>
      </c>
    </row>
    <row r="713" spans="1:16" x14ac:dyDescent="0.25">
      <c r="A713" s="1">
        <v>711</v>
      </c>
      <c r="B713" s="2">
        <v>41254</v>
      </c>
      <c r="C713" s="1">
        <v>4</v>
      </c>
      <c r="D713" s="1">
        <v>1</v>
      </c>
      <c r="E713" s="1">
        <v>12</v>
      </c>
      <c r="F713" s="1">
        <v>0</v>
      </c>
      <c r="G713" s="76">
        <v>2</v>
      </c>
      <c r="H713" s="1">
        <v>1</v>
      </c>
      <c r="I713" s="1">
        <v>2</v>
      </c>
      <c r="J713" s="40">
        <v>0.35333300000000001</v>
      </c>
      <c r="K713" s="40">
        <v>0.33836300000000002</v>
      </c>
      <c r="L713" s="40">
        <v>0.59666699999999995</v>
      </c>
      <c r="M713" s="40">
        <v>0.29603699999999999</v>
      </c>
      <c r="N713" s="1">
        <v>282</v>
      </c>
      <c r="O713" s="1">
        <v>5219</v>
      </c>
      <c r="P713" s="1">
        <v>5501</v>
      </c>
    </row>
    <row r="714" spans="1:16" x14ac:dyDescent="0.25">
      <c r="A714" s="1">
        <v>712</v>
      </c>
      <c r="B714" s="2">
        <v>41255</v>
      </c>
      <c r="C714" s="1">
        <v>4</v>
      </c>
      <c r="D714" s="1">
        <v>1</v>
      </c>
      <c r="E714" s="1">
        <v>12</v>
      </c>
      <c r="F714" s="1">
        <v>0</v>
      </c>
      <c r="G714" s="76">
        <v>3</v>
      </c>
      <c r="H714" s="1">
        <v>1</v>
      </c>
      <c r="I714" s="1">
        <v>2</v>
      </c>
      <c r="J714" s="40">
        <v>0.29749999999999999</v>
      </c>
      <c r="K714" s="40">
        <v>0.29733799999999999</v>
      </c>
      <c r="L714" s="40">
        <v>0.53833299999999995</v>
      </c>
      <c r="M714" s="40">
        <v>0.162937</v>
      </c>
      <c r="N714" s="1">
        <v>310</v>
      </c>
      <c r="O714" s="1">
        <v>5009</v>
      </c>
      <c r="P714" s="1">
        <v>5319</v>
      </c>
    </row>
    <row r="715" spans="1:16" x14ac:dyDescent="0.25">
      <c r="A715" s="1">
        <v>713</v>
      </c>
      <c r="B715" s="2">
        <v>41256</v>
      </c>
      <c r="C715" s="1">
        <v>4</v>
      </c>
      <c r="D715" s="1">
        <v>1</v>
      </c>
      <c r="E715" s="1">
        <v>12</v>
      </c>
      <c r="F715" s="1">
        <v>0</v>
      </c>
      <c r="G715" s="76">
        <v>4</v>
      </c>
      <c r="H715" s="1">
        <v>1</v>
      </c>
      <c r="I715" s="1">
        <v>1</v>
      </c>
      <c r="J715" s="40">
        <v>0.29583300000000001</v>
      </c>
      <c r="K715" s="40">
        <v>0.29418800000000001</v>
      </c>
      <c r="L715" s="40">
        <v>0.48583300000000001</v>
      </c>
      <c r="M715" s="40">
        <v>0.17412900000000001</v>
      </c>
      <c r="N715" s="1">
        <v>425</v>
      </c>
      <c r="O715" s="1">
        <v>5107</v>
      </c>
      <c r="P715" s="1">
        <v>5532</v>
      </c>
    </row>
    <row r="716" spans="1:16" x14ac:dyDescent="0.25">
      <c r="A716" s="1">
        <v>714</v>
      </c>
      <c r="B716" s="2">
        <v>41257</v>
      </c>
      <c r="C716" s="1">
        <v>4</v>
      </c>
      <c r="D716" s="1">
        <v>1</v>
      </c>
      <c r="E716" s="1">
        <v>12</v>
      </c>
      <c r="F716" s="1">
        <v>0</v>
      </c>
      <c r="G716" s="76">
        <v>5</v>
      </c>
      <c r="H716" s="1">
        <v>1</v>
      </c>
      <c r="I716" s="1">
        <v>1</v>
      </c>
      <c r="J716" s="40">
        <v>0.281667</v>
      </c>
      <c r="K716" s="40">
        <v>0.29419200000000001</v>
      </c>
      <c r="L716" s="40">
        <v>0.64291699999999996</v>
      </c>
      <c r="M716" s="40">
        <v>0.13122900000000001</v>
      </c>
      <c r="N716" s="1">
        <v>429</v>
      </c>
      <c r="O716" s="1">
        <v>5182</v>
      </c>
      <c r="P716" s="1">
        <v>5611</v>
      </c>
    </row>
    <row r="717" spans="1:16" x14ac:dyDescent="0.25">
      <c r="A717" s="1">
        <v>715</v>
      </c>
      <c r="B717" s="2">
        <v>41258</v>
      </c>
      <c r="C717" s="1">
        <v>4</v>
      </c>
      <c r="D717" s="1">
        <v>1</v>
      </c>
      <c r="E717" s="1">
        <v>12</v>
      </c>
      <c r="F717" s="1">
        <v>0</v>
      </c>
      <c r="G717" s="76">
        <v>6</v>
      </c>
      <c r="H717" s="1">
        <v>0</v>
      </c>
      <c r="I717" s="1">
        <v>1</v>
      </c>
      <c r="J717" s="40">
        <v>0.32416699999999998</v>
      </c>
      <c r="K717" s="40">
        <v>0.33838299999999999</v>
      </c>
      <c r="L717" s="40">
        <v>0.65041700000000002</v>
      </c>
      <c r="M717" s="40">
        <v>0.10635</v>
      </c>
      <c r="N717" s="1">
        <v>767</v>
      </c>
      <c r="O717" s="1">
        <v>4280</v>
      </c>
      <c r="P717" s="1">
        <v>5047</v>
      </c>
    </row>
    <row r="718" spans="1:16" x14ac:dyDescent="0.25">
      <c r="A718" s="1">
        <v>716</v>
      </c>
      <c r="B718" s="2">
        <v>41259</v>
      </c>
      <c r="C718" s="1">
        <v>4</v>
      </c>
      <c r="D718" s="1">
        <v>1</v>
      </c>
      <c r="E718" s="1">
        <v>12</v>
      </c>
      <c r="F718" s="1">
        <v>0</v>
      </c>
      <c r="G718" s="76">
        <v>0</v>
      </c>
      <c r="H718" s="1">
        <v>0</v>
      </c>
      <c r="I718" s="1">
        <v>2</v>
      </c>
      <c r="J718" s="40">
        <v>0.36249999999999999</v>
      </c>
      <c r="K718" s="40">
        <v>0.36993799999999999</v>
      </c>
      <c r="L718" s="40">
        <v>0.83875</v>
      </c>
      <c r="M718" s="40">
        <v>0.100742</v>
      </c>
      <c r="N718" s="1">
        <v>538</v>
      </c>
      <c r="O718" s="1">
        <v>3248</v>
      </c>
      <c r="P718" s="1">
        <v>3786</v>
      </c>
    </row>
    <row r="719" spans="1:16" x14ac:dyDescent="0.25">
      <c r="A719" s="1">
        <v>717</v>
      </c>
      <c r="B719" s="2">
        <v>41260</v>
      </c>
      <c r="C719" s="1">
        <v>4</v>
      </c>
      <c r="D719" s="1">
        <v>1</v>
      </c>
      <c r="E719" s="1">
        <v>12</v>
      </c>
      <c r="F719" s="1">
        <v>0</v>
      </c>
      <c r="G719" s="76">
        <v>1</v>
      </c>
      <c r="H719" s="1">
        <v>1</v>
      </c>
      <c r="I719" s="1">
        <v>2</v>
      </c>
      <c r="J719" s="40">
        <v>0.39333299999999999</v>
      </c>
      <c r="K719" s="40">
        <v>0.40150000000000002</v>
      </c>
      <c r="L719" s="40">
        <v>0.90708299999999997</v>
      </c>
      <c r="M719" s="40">
        <v>9.8258300000000007E-2</v>
      </c>
      <c r="N719" s="1">
        <v>212</v>
      </c>
      <c r="O719" s="1">
        <v>4373</v>
      </c>
      <c r="P719" s="1">
        <v>4585</v>
      </c>
    </row>
    <row r="720" spans="1:16" x14ac:dyDescent="0.25">
      <c r="A720" s="1">
        <v>718</v>
      </c>
      <c r="B720" s="2">
        <v>41261</v>
      </c>
      <c r="C720" s="1">
        <v>4</v>
      </c>
      <c r="D720" s="1">
        <v>1</v>
      </c>
      <c r="E720" s="1">
        <v>12</v>
      </c>
      <c r="F720" s="1">
        <v>0</v>
      </c>
      <c r="G720" s="76">
        <v>2</v>
      </c>
      <c r="H720" s="1">
        <v>1</v>
      </c>
      <c r="I720" s="1">
        <v>1</v>
      </c>
      <c r="J720" s="40">
        <v>0.410833</v>
      </c>
      <c r="K720" s="40">
        <v>0.40970800000000002</v>
      </c>
      <c r="L720" s="40">
        <v>0.66625000000000001</v>
      </c>
      <c r="M720" s="40">
        <v>0.22140399999999999</v>
      </c>
      <c r="N720" s="1">
        <v>433</v>
      </c>
      <c r="O720" s="1">
        <v>5124</v>
      </c>
      <c r="P720" s="1">
        <v>5557</v>
      </c>
    </row>
    <row r="721" spans="1:16" x14ac:dyDescent="0.25">
      <c r="A721" s="1">
        <v>719</v>
      </c>
      <c r="B721" s="2">
        <v>41262</v>
      </c>
      <c r="C721" s="1">
        <v>4</v>
      </c>
      <c r="D721" s="1">
        <v>1</v>
      </c>
      <c r="E721" s="1">
        <v>12</v>
      </c>
      <c r="F721" s="1">
        <v>0</v>
      </c>
      <c r="G721" s="76">
        <v>3</v>
      </c>
      <c r="H721" s="1">
        <v>1</v>
      </c>
      <c r="I721" s="1">
        <v>1</v>
      </c>
      <c r="J721" s="40">
        <v>0.33250000000000002</v>
      </c>
      <c r="K721" s="40">
        <v>0.34216200000000002</v>
      </c>
      <c r="L721" s="40">
        <v>0.625417</v>
      </c>
      <c r="M721" s="40">
        <v>0.18409200000000001</v>
      </c>
      <c r="N721" s="1">
        <v>333</v>
      </c>
      <c r="O721" s="1">
        <v>4934</v>
      </c>
      <c r="P721" s="1">
        <v>5267</v>
      </c>
    </row>
    <row r="722" spans="1:16" x14ac:dyDescent="0.25">
      <c r="A722" s="1">
        <v>720</v>
      </c>
      <c r="B722" s="2">
        <v>41263</v>
      </c>
      <c r="C722" s="1">
        <v>4</v>
      </c>
      <c r="D722" s="1">
        <v>1</v>
      </c>
      <c r="E722" s="1">
        <v>12</v>
      </c>
      <c r="F722" s="1">
        <v>0</v>
      </c>
      <c r="G722" s="76">
        <v>4</v>
      </c>
      <c r="H722" s="1">
        <v>1</v>
      </c>
      <c r="I722" s="1">
        <v>2</v>
      </c>
      <c r="J722" s="40">
        <v>0.33</v>
      </c>
      <c r="K722" s="40">
        <v>0.33521699999999999</v>
      </c>
      <c r="L722" s="40">
        <v>0.66791699999999998</v>
      </c>
      <c r="M722" s="40">
        <v>0.132463</v>
      </c>
      <c r="N722" s="1">
        <v>314</v>
      </c>
      <c r="O722" s="1">
        <v>3814</v>
      </c>
      <c r="P722" s="1">
        <v>4128</v>
      </c>
    </row>
    <row r="723" spans="1:16" x14ac:dyDescent="0.25">
      <c r="A723" s="1">
        <v>721</v>
      </c>
      <c r="B723" s="2">
        <v>41264</v>
      </c>
      <c r="C723" s="1">
        <v>1</v>
      </c>
      <c r="D723" s="1">
        <v>1</v>
      </c>
      <c r="E723" s="1">
        <v>12</v>
      </c>
      <c r="F723" s="1">
        <v>0</v>
      </c>
      <c r="G723" s="76">
        <v>5</v>
      </c>
      <c r="H723" s="1">
        <v>1</v>
      </c>
      <c r="I723" s="1">
        <v>2</v>
      </c>
      <c r="J723" s="40">
        <v>0.32666699999999999</v>
      </c>
      <c r="K723" s="40">
        <v>0.30176700000000001</v>
      </c>
      <c r="L723" s="40">
        <v>0.55666700000000002</v>
      </c>
      <c r="M723" s="40">
        <v>0.37438300000000002</v>
      </c>
      <c r="N723" s="1">
        <v>221</v>
      </c>
      <c r="O723" s="1">
        <v>3402</v>
      </c>
      <c r="P723" s="1">
        <v>3623</v>
      </c>
    </row>
    <row r="724" spans="1:16" x14ac:dyDescent="0.25">
      <c r="A724" s="1">
        <v>722</v>
      </c>
      <c r="B724" s="2">
        <v>41265</v>
      </c>
      <c r="C724" s="1">
        <v>1</v>
      </c>
      <c r="D724" s="1">
        <v>1</v>
      </c>
      <c r="E724" s="1">
        <v>12</v>
      </c>
      <c r="F724" s="1">
        <v>0</v>
      </c>
      <c r="G724" s="76">
        <v>6</v>
      </c>
      <c r="H724" s="1">
        <v>0</v>
      </c>
      <c r="I724" s="1">
        <v>1</v>
      </c>
      <c r="J724" s="40">
        <v>0.26583299999999999</v>
      </c>
      <c r="K724" s="40">
        <v>0.23611299999999999</v>
      </c>
      <c r="L724" s="40">
        <v>0.44124999999999998</v>
      </c>
      <c r="M724" s="40">
        <v>0.40734599999999999</v>
      </c>
      <c r="N724" s="1">
        <v>205</v>
      </c>
      <c r="O724" s="1">
        <v>1544</v>
      </c>
      <c r="P724" s="1">
        <v>1749</v>
      </c>
    </row>
    <row r="725" spans="1:16" x14ac:dyDescent="0.25">
      <c r="A725" s="1">
        <v>723</v>
      </c>
      <c r="B725" s="2">
        <v>41266</v>
      </c>
      <c r="C725" s="1">
        <v>1</v>
      </c>
      <c r="D725" s="1">
        <v>1</v>
      </c>
      <c r="E725" s="1">
        <v>12</v>
      </c>
      <c r="F725" s="1">
        <v>0</v>
      </c>
      <c r="G725" s="76">
        <v>0</v>
      </c>
      <c r="H725" s="1">
        <v>0</v>
      </c>
      <c r="I725" s="1">
        <v>1</v>
      </c>
      <c r="J725" s="40">
        <v>0.245833</v>
      </c>
      <c r="K725" s="40">
        <v>0.25947100000000001</v>
      </c>
      <c r="L725" s="40">
        <v>0.51541700000000001</v>
      </c>
      <c r="M725" s="40">
        <v>0.13308300000000001</v>
      </c>
      <c r="N725" s="1">
        <v>408</v>
      </c>
      <c r="O725" s="1">
        <v>1379</v>
      </c>
      <c r="P725" s="1">
        <v>1787</v>
      </c>
    </row>
    <row r="726" spans="1:16" x14ac:dyDescent="0.25">
      <c r="A726" s="1">
        <v>724</v>
      </c>
      <c r="B726" s="2">
        <v>41267</v>
      </c>
      <c r="C726" s="1">
        <v>1</v>
      </c>
      <c r="D726" s="1">
        <v>1</v>
      </c>
      <c r="E726" s="1">
        <v>12</v>
      </c>
      <c r="F726" s="1">
        <v>0</v>
      </c>
      <c r="G726" s="76">
        <v>1</v>
      </c>
      <c r="H726" s="1">
        <v>1</v>
      </c>
      <c r="I726" s="1">
        <v>2</v>
      </c>
      <c r="J726" s="40">
        <v>0.23130400000000001</v>
      </c>
      <c r="K726" s="40">
        <v>0.25890000000000002</v>
      </c>
      <c r="L726" s="40">
        <v>0.79130400000000001</v>
      </c>
      <c r="M726" s="40">
        <v>7.7230400000000005E-2</v>
      </c>
      <c r="N726" s="1">
        <v>174</v>
      </c>
      <c r="O726" s="1">
        <v>746</v>
      </c>
      <c r="P726" s="1">
        <v>920</v>
      </c>
    </row>
    <row r="727" spans="1:16" x14ac:dyDescent="0.25">
      <c r="A727" s="1">
        <v>725</v>
      </c>
      <c r="B727" s="2">
        <v>41268</v>
      </c>
      <c r="C727" s="1">
        <v>1</v>
      </c>
      <c r="D727" s="1">
        <v>1</v>
      </c>
      <c r="E727" s="1">
        <v>12</v>
      </c>
      <c r="F727" s="1">
        <v>1</v>
      </c>
      <c r="G727" s="76">
        <v>2</v>
      </c>
      <c r="H727" s="1">
        <v>0</v>
      </c>
      <c r="I727" s="1">
        <v>2</v>
      </c>
      <c r="J727" s="40">
        <v>0.29130400000000001</v>
      </c>
      <c r="K727" s="40">
        <v>0.29446499999999998</v>
      </c>
      <c r="L727" s="40">
        <v>0.73478299999999996</v>
      </c>
      <c r="M727" s="40">
        <v>0.16872599999999999</v>
      </c>
      <c r="N727" s="1">
        <v>440</v>
      </c>
      <c r="O727" s="1">
        <v>573</v>
      </c>
      <c r="P727" s="1">
        <v>1013</v>
      </c>
    </row>
    <row r="728" spans="1:16" x14ac:dyDescent="0.25">
      <c r="A728" s="1">
        <v>726</v>
      </c>
      <c r="B728" s="2">
        <v>41269</v>
      </c>
      <c r="C728" s="1">
        <v>1</v>
      </c>
      <c r="D728" s="1">
        <v>1</v>
      </c>
      <c r="E728" s="1">
        <v>12</v>
      </c>
      <c r="F728" s="1">
        <v>0</v>
      </c>
      <c r="G728" s="76">
        <v>3</v>
      </c>
      <c r="H728" s="1">
        <v>1</v>
      </c>
      <c r="I728" s="1">
        <v>3</v>
      </c>
      <c r="J728" s="40">
        <v>0.24333299999999999</v>
      </c>
      <c r="K728" s="40">
        <v>0.220333</v>
      </c>
      <c r="L728" s="40">
        <v>0.82333299999999998</v>
      </c>
      <c r="M728" s="40">
        <v>0.31654599999999999</v>
      </c>
      <c r="N728" s="1">
        <v>9</v>
      </c>
      <c r="O728" s="1">
        <v>432</v>
      </c>
      <c r="P728" s="1">
        <v>441</v>
      </c>
    </row>
    <row r="729" spans="1:16" x14ac:dyDescent="0.25">
      <c r="A729" s="1">
        <v>727</v>
      </c>
      <c r="B729" s="2">
        <v>41270</v>
      </c>
      <c r="C729" s="1">
        <v>1</v>
      </c>
      <c r="D729" s="1">
        <v>1</v>
      </c>
      <c r="E729" s="1">
        <v>12</v>
      </c>
      <c r="F729" s="1">
        <v>0</v>
      </c>
      <c r="G729" s="76">
        <v>4</v>
      </c>
      <c r="H729" s="1">
        <v>1</v>
      </c>
      <c r="I729" s="1">
        <v>2</v>
      </c>
      <c r="J729" s="40">
        <v>0.25416699999999998</v>
      </c>
      <c r="K729" s="40">
        <v>0.22664200000000001</v>
      </c>
      <c r="L729" s="40">
        <v>0.65291699999999997</v>
      </c>
      <c r="M729" s="40">
        <v>0.35013300000000003</v>
      </c>
      <c r="N729" s="1">
        <v>247</v>
      </c>
      <c r="O729" s="1">
        <v>1867</v>
      </c>
      <c r="P729" s="1">
        <v>2114</v>
      </c>
    </row>
    <row r="730" spans="1:16" x14ac:dyDescent="0.25">
      <c r="A730" s="1">
        <v>728</v>
      </c>
      <c r="B730" s="2">
        <v>41271</v>
      </c>
      <c r="C730" s="1">
        <v>1</v>
      </c>
      <c r="D730" s="1">
        <v>1</v>
      </c>
      <c r="E730" s="1">
        <v>12</v>
      </c>
      <c r="F730" s="1">
        <v>0</v>
      </c>
      <c r="G730" s="76">
        <v>5</v>
      </c>
      <c r="H730" s="1">
        <v>1</v>
      </c>
      <c r="I730" s="1">
        <v>2</v>
      </c>
      <c r="J730" s="40">
        <v>0.25333299999999997</v>
      </c>
      <c r="K730" s="40">
        <v>0.25504599999999999</v>
      </c>
      <c r="L730" s="40">
        <v>0.59</v>
      </c>
      <c r="M730" s="40">
        <v>0.155471</v>
      </c>
      <c r="N730" s="1">
        <v>644</v>
      </c>
      <c r="O730" s="1">
        <v>2451</v>
      </c>
      <c r="P730" s="1">
        <v>3095</v>
      </c>
    </row>
    <row r="731" spans="1:16" x14ac:dyDescent="0.25">
      <c r="A731" s="1">
        <v>729</v>
      </c>
      <c r="B731" s="2">
        <v>41272</v>
      </c>
      <c r="C731" s="1">
        <v>1</v>
      </c>
      <c r="D731" s="1">
        <v>1</v>
      </c>
      <c r="E731" s="1">
        <v>12</v>
      </c>
      <c r="F731" s="1">
        <v>0</v>
      </c>
      <c r="G731" s="76">
        <v>6</v>
      </c>
      <c r="H731" s="1">
        <v>0</v>
      </c>
      <c r="I731" s="1">
        <v>2</v>
      </c>
      <c r="J731" s="40">
        <v>0.25333299999999997</v>
      </c>
      <c r="K731" s="40">
        <v>0.2424</v>
      </c>
      <c r="L731" s="40">
        <v>0.75291699999999995</v>
      </c>
      <c r="M731" s="40">
        <v>0.12438299999999999</v>
      </c>
      <c r="N731" s="1">
        <v>159</v>
      </c>
      <c r="O731" s="1">
        <v>1182</v>
      </c>
      <c r="P731" s="1">
        <v>1341</v>
      </c>
    </row>
    <row r="732" spans="1:16" x14ac:dyDescent="0.25">
      <c r="A732" s="1">
        <v>730</v>
      </c>
      <c r="B732" s="2">
        <v>41273</v>
      </c>
      <c r="C732" s="1">
        <v>1</v>
      </c>
      <c r="D732" s="1">
        <v>1</v>
      </c>
      <c r="E732" s="1">
        <v>12</v>
      </c>
      <c r="F732" s="1">
        <v>0</v>
      </c>
      <c r="G732" s="76">
        <v>0</v>
      </c>
      <c r="H732" s="1">
        <v>0</v>
      </c>
      <c r="I732" s="1">
        <v>1</v>
      </c>
      <c r="J732" s="40">
        <v>0.25583299999999998</v>
      </c>
      <c r="K732" s="40">
        <v>0.23169999999999999</v>
      </c>
      <c r="L732" s="40">
        <v>0.48333300000000001</v>
      </c>
      <c r="M732" s="40">
        <v>0.35075400000000001</v>
      </c>
      <c r="N732" s="1">
        <v>364</v>
      </c>
      <c r="O732" s="1">
        <v>1432</v>
      </c>
      <c r="P732" s="1">
        <v>1796</v>
      </c>
    </row>
    <row r="733" spans="1:16" x14ac:dyDescent="0.25">
      <c r="A733" s="1">
        <v>731</v>
      </c>
      <c r="B733" s="2">
        <v>41274</v>
      </c>
      <c r="C733" s="1">
        <v>1</v>
      </c>
      <c r="D733" s="1">
        <v>1</v>
      </c>
      <c r="E733" s="1">
        <v>12</v>
      </c>
      <c r="F733" s="1">
        <v>0</v>
      </c>
      <c r="G733" s="76">
        <v>1</v>
      </c>
      <c r="H733" s="1">
        <v>1</v>
      </c>
      <c r="I733" s="1">
        <v>2</v>
      </c>
      <c r="J733" s="40">
        <v>0.215833</v>
      </c>
      <c r="K733" s="40">
        <v>0.22348699999999999</v>
      </c>
      <c r="L733" s="40">
        <v>0.57750000000000001</v>
      </c>
      <c r="M733" s="40">
        <v>0.15484600000000001</v>
      </c>
      <c r="N733" s="1">
        <v>439</v>
      </c>
      <c r="O733" s="1">
        <v>2290</v>
      </c>
      <c r="P733" s="1">
        <v>2729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5830-BA42-4524-8D66-40691B18F988}">
  <dimension ref="A8:E1566"/>
  <sheetViews>
    <sheetView workbookViewId="0">
      <selection activeCell="K1" sqref="K1"/>
    </sheetView>
  </sheetViews>
  <sheetFormatPr defaultRowHeight="13.8" x14ac:dyDescent="0.25"/>
  <cols>
    <col min="1" max="1" width="40.21875" style="1" customWidth="1"/>
    <col min="2" max="3" width="11.109375" style="1" customWidth="1"/>
    <col min="4" max="4" width="11.33203125" style="1" bestFit="1" customWidth="1"/>
    <col min="5" max="5" width="9.109375" style="1" bestFit="1" customWidth="1"/>
    <col min="6" max="16384" width="8.88671875" style="1"/>
  </cols>
  <sheetData>
    <row r="8" spans="1:4" x14ac:dyDescent="0.25">
      <c r="B8" s="62" t="s">
        <v>128</v>
      </c>
      <c r="D8" s="67"/>
    </row>
    <row r="9" spans="1:4" x14ac:dyDescent="0.25">
      <c r="B9" s="4">
        <v>2011</v>
      </c>
      <c r="C9" s="4">
        <v>2012</v>
      </c>
      <c r="D9" s="68" t="s">
        <v>144</v>
      </c>
    </row>
    <row r="10" spans="1:4" x14ac:dyDescent="0.25">
      <c r="A10" s="17" t="s">
        <v>143</v>
      </c>
      <c r="B10" s="65">
        <v>1243103</v>
      </c>
      <c r="C10" s="65">
        <v>2049576</v>
      </c>
      <c r="D10" s="66">
        <f>C10/B10</f>
        <v>1.6487579870694544</v>
      </c>
    </row>
    <row r="18" spans="1:5" x14ac:dyDescent="0.25">
      <c r="A18" s="39" t="s">
        <v>143</v>
      </c>
      <c r="B18" s="62" t="s">
        <v>128</v>
      </c>
      <c r="D18" s="13"/>
    </row>
    <row r="19" spans="1:5" x14ac:dyDescent="0.25">
      <c r="A19" s="42" t="s">
        <v>17</v>
      </c>
      <c r="B19" s="4">
        <v>2011</v>
      </c>
      <c r="C19" s="4">
        <v>2012</v>
      </c>
      <c r="D19" s="68" t="s">
        <v>144</v>
      </c>
    </row>
    <row r="20" spans="1:5" x14ac:dyDescent="0.25">
      <c r="A20" s="9" t="s">
        <v>23</v>
      </c>
      <c r="B20" s="37">
        <v>150000</v>
      </c>
      <c r="C20" s="37">
        <v>321348</v>
      </c>
      <c r="D20" s="41">
        <f>C20/B20</f>
        <v>2.1423199999999998</v>
      </c>
    </row>
    <row r="21" spans="1:5" x14ac:dyDescent="0.25">
      <c r="A21" s="9" t="s">
        <v>24</v>
      </c>
      <c r="B21" s="37">
        <v>347316</v>
      </c>
      <c r="C21" s="37">
        <v>571273</v>
      </c>
      <c r="D21" s="41">
        <f t="shared" ref="D21:D24" si="0">C21/B21</f>
        <v>1.6448220064724919</v>
      </c>
    </row>
    <row r="22" spans="1:5" x14ac:dyDescent="0.25">
      <c r="A22" s="9" t="s">
        <v>21</v>
      </c>
      <c r="B22" s="37">
        <v>419650</v>
      </c>
      <c r="C22" s="37">
        <v>641479</v>
      </c>
      <c r="D22" s="41">
        <f t="shared" si="0"/>
        <v>1.5286047897057071</v>
      </c>
    </row>
    <row r="23" spans="1:5" x14ac:dyDescent="0.25">
      <c r="A23" s="9" t="s">
        <v>22</v>
      </c>
      <c r="B23" s="37">
        <v>326137</v>
      </c>
      <c r="C23" s="37">
        <v>515476</v>
      </c>
      <c r="D23" s="41">
        <f t="shared" si="0"/>
        <v>1.5805505048491892</v>
      </c>
    </row>
    <row r="24" spans="1:5" x14ac:dyDescent="0.25">
      <c r="A24" s="9" t="s">
        <v>127</v>
      </c>
      <c r="B24" s="37">
        <v>1243103</v>
      </c>
      <c r="C24" s="37">
        <v>2049576</v>
      </c>
      <c r="D24" s="66">
        <f t="shared" si="0"/>
        <v>1.6487579870694544</v>
      </c>
    </row>
    <row r="29" spans="1:5" ht="14.4" x14ac:dyDescent="0.3">
      <c r="A29" s="39" t="s">
        <v>143</v>
      </c>
      <c r="B29" s="62" t="s">
        <v>128</v>
      </c>
      <c r="D29" s="13"/>
      <c r="E29"/>
    </row>
    <row r="30" spans="1:5" ht="14.4" x14ac:dyDescent="0.3">
      <c r="A30" s="42" t="s">
        <v>18</v>
      </c>
      <c r="B30" s="4">
        <v>2011</v>
      </c>
      <c r="C30" s="4">
        <v>2012</v>
      </c>
      <c r="D30" s="68" t="s">
        <v>144</v>
      </c>
      <c r="E30"/>
    </row>
    <row r="31" spans="1:5" ht="14.4" x14ac:dyDescent="0.3">
      <c r="A31" s="9">
        <v>1</v>
      </c>
      <c r="B31" s="37">
        <v>38189</v>
      </c>
      <c r="C31" s="37">
        <v>96744</v>
      </c>
      <c r="D31" s="70">
        <f>C31/B31</f>
        <v>2.5332949278588077</v>
      </c>
      <c r="E31"/>
    </row>
    <row r="32" spans="1:5" ht="14.4" x14ac:dyDescent="0.3">
      <c r="A32" s="9">
        <v>2</v>
      </c>
      <c r="B32" s="37">
        <v>48215</v>
      </c>
      <c r="C32" s="37">
        <v>103137</v>
      </c>
      <c r="D32" s="41">
        <f t="shared" ref="D32:D43" si="1">C32/B32</f>
        <v>2.139106087317225</v>
      </c>
      <c r="E32"/>
    </row>
    <row r="33" spans="1:5" ht="14.4" x14ac:dyDescent="0.3">
      <c r="A33" s="9">
        <v>3</v>
      </c>
      <c r="B33" s="37">
        <v>64045</v>
      </c>
      <c r="C33" s="37">
        <v>164875</v>
      </c>
      <c r="D33" s="41">
        <f t="shared" si="1"/>
        <v>2.5743617768756342</v>
      </c>
      <c r="E33"/>
    </row>
    <row r="34" spans="1:5" ht="14.4" x14ac:dyDescent="0.3">
      <c r="A34" s="9">
        <v>4</v>
      </c>
      <c r="B34" s="37">
        <v>94870</v>
      </c>
      <c r="C34" s="37">
        <v>174224</v>
      </c>
      <c r="D34" s="41">
        <f t="shared" si="1"/>
        <v>1.8364498787814905</v>
      </c>
      <c r="E34"/>
    </row>
    <row r="35" spans="1:5" ht="14.4" x14ac:dyDescent="0.3">
      <c r="A35" s="9">
        <v>5</v>
      </c>
      <c r="B35" s="37">
        <v>135821</v>
      </c>
      <c r="C35" s="37">
        <v>195865</v>
      </c>
      <c r="D35" s="41">
        <f t="shared" si="1"/>
        <v>1.4420818577392303</v>
      </c>
      <c r="E35"/>
    </row>
    <row r="36" spans="1:5" ht="14.4" x14ac:dyDescent="0.3">
      <c r="A36" s="9">
        <v>6</v>
      </c>
      <c r="B36" s="37">
        <v>143512</v>
      </c>
      <c r="C36" s="37">
        <v>202830</v>
      </c>
      <c r="D36" s="41">
        <f t="shared" si="1"/>
        <v>1.41333128936953</v>
      </c>
      <c r="E36"/>
    </row>
    <row r="37" spans="1:5" ht="14.4" x14ac:dyDescent="0.3">
      <c r="A37" s="9">
        <v>7</v>
      </c>
      <c r="B37" s="37">
        <v>141341</v>
      </c>
      <c r="C37" s="37">
        <v>203607</v>
      </c>
      <c r="D37" s="41">
        <f t="shared" si="1"/>
        <v>1.4405374236774893</v>
      </c>
      <c r="E37"/>
    </row>
    <row r="38" spans="1:5" ht="14.4" x14ac:dyDescent="0.3">
      <c r="A38" s="9">
        <v>8</v>
      </c>
      <c r="B38" s="37">
        <v>136691</v>
      </c>
      <c r="C38" s="37">
        <v>214503</v>
      </c>
      <c r="D38" s="41">
        <f t="shared" si="1"/>
        <v>1.5692547424482959</v>
      </c>
      <c r="E38"/>
    </row>
    <row r="39" spans="1:5" ht="14.4" x14ac:dyDescent="0.3">
      <c r="A39" s="9">
        <v>9</v>
      </c>
      <c r="B39" s="37">
        <v>127418</v>
      </c>
      <c r="C39" s="37">
        <v>218573</v>
      </c>
      <c r="D39" s="41">
        <f t="shared" si="1"/>
        <v>1.7154012776844716</v>
      </c>
      <c r="E39"/>
    </row>
    <row r="40" spans="1:5" ht="14.4" x14ac:dyDescent="0.3">
      <c r="A40" s="9">
        <v>10</v>
      </c>
      <c r="B40" s="37">
        <v>123511</v>
      </c>
      <c r="C40" s="37">
        <v>198841</v>
      </c>
      <c r="D40" s="41">
        <f t="shared" si="1"/>
        <v>1.609905190630794</v>
      </c>
      <c r="E40"/>
    </row>
    <row r="41" spans="1:5" ht="14.4" x14ac:dyDescent="0.3">
      <c r="A41" s="9">
        <v>11</v>
      </c>
      <c r="B41" s="37">
        <v>102167</v>
      </c>
      <c r="C41" s="37">
        <v>152664</v>
      </c>
      <c r="D41" s="41">
        <f t="shared" si="1"/>
        <v>1.49425939882741</v>
      </c>
      <c r="E41"/>
    </row>
    <row r="42" spans="1:5" ht="14.4" x14ac:dyDescent="0.3">
      <c r="A42" s="9">
        <v>12</v>
      </c>
      <c r="B42" s="37">
        <v>87323</v>
      </c>
      <c r="C42" s="37">
        <v>123713</v>
      </c>
      <c r="D42" s="41">
        <f t="shared" si="1"/>
        <v>1.416728696906886</v>
      </c>
      <c r="E42"/>
    </row>
    <row r="43" spans="1:5" ht="14.4" x14ac:dyDescent="0.3">
      <c r="A43" s="9" t="s">
        <v>127</v>
      </c>
      <c r="B43" s="37">
        <v>1243103</v>
      </c>
      <c r="C43" s="37">
        <v>2049576</v>
      </c>
      <c r="D43" s="71">
        <f t="shared" si="1"/>
        <v>1.6487579870694544</v>
      </c>
      <c r="E43"/>
    </row>
    <row r="44" spans="1:5" ht="14.4" x14ac:dyDescent="0.3">
      <c r="A44"/>
      <c r="B44"/>
      <c r="C44"/>
      <c r="D44"/>
      <c r="E44"/>
    </row>
    <row r="55" spans="1:4" x14ac:dyDescent="0.25">
      <c r="B55" s="62" t="s">
        <v>128</v>
      </c>
      <c r="D55" s="13"/>
    </row>
    <row r="56" spans="1:4" x14ac:dyDescent="0.25">
      <c r="B56" s="4">
        <v>2011</v>
      </c>
      <c r="C56" s="4">
        <v>2012</v>
      </c>
      <c r="D56" s="68" t="s">
        <v>144</v>
      </c>
    </row>
    <row r="57" spans="1:4" x14ac:dyDescent="0.25">
      <c r="A57" s="1" t="s">
        <v>146</v>
      </c>
      <c r="B57" s="37">
        <v>995851</v>
      </c>
      <c r="C57" s="37">
        <v>1676811</v>
      </c>
      <c r="D57" s="66">
        <f>C57/B57</f>
        <v>1.6837970740602761</v>
      </c>
    </row>
    <row r="58" spans="1:4" x14ac:dyDescent="0.25">
      <c r="B58" s="37"/>
      <c r="C58" s="37"/>
      <c r="D58" s="64"/>
    </row>
    <row r="59" spans="1:4" x14ac:dyDescent="0.25">
      <c r="B59" s="37"/>
      <c r="C59" s="37"/>
      <c r="D59" s="64"/>
    </row>
    <row r="60" spans="1:4" x14ac:dyDescent="0.25">
      <c r="B60" s="37"/>
      <c r="C60" s="37"/>
      <c r="D60" s="64"/>
    </row>
    <row r="61" spans="1:4" x14ac:dyDescent="0.25">
      <c r="B61" s="37"/>
      <c r="C61" s="37"/>
      <c r="D61" s="64"/>
    </row>
    <row r="62" spans="1:4" x14ac:dyDescent="0.25">
      <c r="B62" s="37"/>
      <c r="C62" s="37"/>
      <c r="D62" s="64"/>
    </row>
    <row r="63" spans="1:4" x14ac:dyDescent="0.25">
      <c r="B63" s="37"/>
      <c r="C63" s="37"/>
      <c r="D63" s="64"/>
    </row>
    <row r="64" spans="1:4" x14ac:dyDescent="0.25">
      <c r="B64" s="37"/>
      <c r="C64" s="37"/>
      <c r="D64" s="64"/>
    </row>
    <row r="65" spans="1:4" x14ac:dyDescent="0.25">
      <c r="B65" s="37"/>
      <c r="C65" s="37"/>
      <c r="D65" s="64"/>
    </row>
    <row r="66" spans="1:4" ht="14.4" x14ac:dyDescent="0.3">
      <c r="A66"/>
      <c r="B66"/>
      <c r="C66"/>
    </row>
    <row r="67" spans="1:4" ht="14.4" x14ac:dyDescent="0.3">
      <c r="A67"/>
      <c r="B67"/>
      <c r="C67"/>
    </row>
    <row r="68" spans="1:4" ht="14.4" x14ac:dyDescent="0.3">
      <c r="A68"/>
      <c r="B68"/>
      <c r="C68"/>
    </row>
    <row r="69" spans="1:4" ht="14.4" x14ac:dyDescent="0.3">
      <c r="B69" s="62" t="s">
        <v>128</v>
      </c>
      <c r="D69" s="69"/>
    </row>
    <row r="70" spans="1:4" x14ac:dyDescent="0.25">
      <c r="B70" s="4">
        <v>2011</v>
      </c>
      <c r="C70" s="4">
        <v>2012</v>
      </c>
      <c r="D70" s="68" t="s">
        <v>144</v>
      </c>
    </row>
    <row r="71" spans="1:4" x14ac:dyDescent="0.25">
      <c r="A71" s="1" t="s">
        <v>147</v>
      </c>
      <c r="B71" s="37">
        <v>247252</v>
      </c>
      <c r="C71" s="37">
        <v>372765</v>
      </c>
      <c r="D71" s="66">
        <f>C71/B71</f>
        <v>1.5076318897319334</v>
      </c>
    </row>
    <row r="72" spans="1:4" x14ac:dyDescent="0.25">
      <c r="B72" s="37"/>
      <c r="C72" s="37"/>
      <c r="D72" s="64"/>
    </row>
    <row r="73" spans="1:4" x14ac:dyDescent="0.25">
      <c r="B73" s="37"/>
      <c r="C73" s="37"/>
      <c r="D73" s="64"/>
    </row>
    <row r="74" spans="1:4" ht="14.4" x14ac:dyDescent="0.3">
      <c r="A74"/>
      <c r="B74"/>
      <c r="C74"/>
      <c r="D74"/>
    </row>
    <row r="81" spans="1:4" x14ac:dyDescent="0.25">
      <c r="A81" s="39" t="s">
        <v>146</v>
      </c>
      <c r="B81" s="62" t="s">
        <v>128</v>
      </c>
      <c r="D81" s="13"/>
    </row>
    <row r="82" spans="1:4" x14ac:dyDescent="0.25">
      <c r="A82" s="42" t="s">
        <v>17</v>
      </c>
      <c r="B82" s="4">
        <v>2011</v>
      </c>
      <c r="C82" s="4">
        <v>2012</v>
      </c>
      <c r="D82" s="68" t="s">
        <v>144</v>
      </c>
    </row>
    <row r="83" spans="1:4" x14ac:dyDescent="0.25">
      <c r="A83" s="9" t="s">
        <v>23</v>
      </c>
      <c r="B83" s="37">
        <v>128575</v>
      </c>
      <c r="C83" s="37">
        <v>282151</v>
      </c>
      <c r="D83" s="41">
        <f>C83/B83</f>
        <v>2.194446820921641</v>
      </c>
    </row>
    <row r="84" spans="1:4" x14ac:dyDescent="0.25">
      <c r="A84" s="9" t="s">
        <v>24</v>
      </c>
      <c r="B84" s="37">
        <v>269752</v>
      </c>
      <c r="C84" s="37">
        <v>445315</v>
      </c>
      <c r="D84" s="41">
        <f t="shared" ref="D84:D87" si="2">C84/B84</f>
        <v>1.6508311337821406</v>
      </c>
    </row>
    <row r="85" spans="1:4" x14ac:dyDescent="0.25">
      <c r="A85" s="9" t="s">
        <v>21</v>
      </c>
      <c r="B85" s="37">
        <v>324200</v>
      </c>
      <c r="C85" s="37">
        <v>510838</v>
      </c>
      <c r="D85" s="41">
        <f t="shared" si="2"/>
        <v>1.5756878470080198</v>
      </c>
    </row>
    <row r="86" spans="1:4" x14ac:dyDescent="0.25">
      <c r="A86" s="9" t="s">
        <v>22</v>
      </c>
      <c r="B86" s="37">
        <v>273324</v>
      </c>
      <c r="C86" s="37">
        <v>438507</v>
      </c>
      <c r="D86" s="41">
        <f t="shared" si="2"/>
        <v>1.6043486850770514</v>
      </c>
    </row>
    <row r="87" spans="1:4" x14ac:dyDescent="0.25">
      <c r="A87" s="9" t="s">
        <v>127</v>
      </c>
      <c r="B87" s="37">
        <v>995851</v>
      </c>
      <c r="C87" s="37">
        <v>1676811</v>
      </c>
      <c r="D87" s="66">
        <f t="shared" si="2"/>
        <v>1.6837970740602761</v>
      </c>
    </row>
    <row r="91" spans="1:4" x14ac:dyDescent="0.25">
      <c r="A91" s="39" t="s">
        <v>146</v>
      </c>
      <c r="B91" s="62" t="s">
        <v>128</v>
      </c>
      <c r="D91" s="13"/>
    </row>
    <row r="92" spans="1:4" x14ac:dyDescent="0.25">
      <c r="A92" s="42" t="s">
        <v>18</v>
      </c>
      <c r="B92" s="4">
        <v>2011</v>
      </c>
      <c r="C92" s="4">
        <v>2012</v>
      </c>
      <c r="D92" s="68" t="s">
        <v>144</v>
      </c>
    </row>
    <row r="93" spans="1:4" x14ac:dyDescent="0.25">
      <c r="A93" s="9">
        <v>1</v>
      </c>
      <c r="B93" s="37">
        <v>35116</v>
      </c>
      <c r="C93" s="37">
        <v>87775</v>
      </c>
      <c r="D93" s="41">
        <f>C93/B93</f>
        <v>2.4995728442875045</v>
      </c>
    </row>
    <row r="94" spans="1:4" x14ac:dyDescent="0.25">
      <c r="A94" s="9">
        <v>2</v>
      </c>
      <c r="B94" s="37">
        <v>41973</v>
      </c>
      <c r="C94" s="37">
        <v>94416</v>
      </c>
      <c r="D94" s="41">
        <f t="shared" ref="D94:D105" si="3">C94/B94</f>
        <v>2.2494460724751626</v>
      </c>
    </row>
    <row r="95" spans="1:4" x14ac:dyDescent="0.25">
      <c r="A95" s="9">
        <v>3</v>
      </c>
      <c r="B95" s="37">
        <v>51219</v>
      </c>
      <c r="C95" s="37">
        <v>133257</v>
      </c>
      <c r="D95" s="41">
        <f t="shared" si="3"/>
        <v>2.6017103028173141</v>
      </c>
    </row>
    <row r="96" spans="1:4" x14ac:dyDescent="0.25">
      <c r="A96" s="9">
        <v>4</v>
      </c>
      <c r="B96" s="37">
        <v>72524</v>
      </c>
      <c r="C96" s="37">
        <v>135768</v>
      </c>
      <c r="D96" s="41">
        <f t="shared" si="3"/>
        <v>1.8720423583917047</v>
      </c>
    </row>
    <row r="97" spans="1:4" x14ac:dyDescent="0.25">
      <c r="A97" s="9">
        <v>5</v>
      </c>
      <c r="B97" s="37">
        <v>104771</v>
      </c>
      <c r="C97" s="37">
        <v>151630</v>
      </c>
      <c r="D97" s="41">
        <f t="shared" si="3"/>
        <v>1.4472516249725591</v>
      </c>
    </row>
    <row r="98" spans="1:4" x14ac:dyDescent="0.25">
      <c r="A98" s="9">
        <v>6</v>
      </c>
      <c r="B98" s="37">
        <v>112900</v>
      </c>
      <c r="C98" s="37">
        <v>159536</v>
      </c>
      <c r="D98" s="41">
        <f t="shared" si="3"/>
        <v>1.4130735163861825</v>
      </c>
    </row>
    <row r="99" spans="1:4" x14ac:dyDescent="0.25">
      <c r="A99" s="9">
        <v>7</v>
      </c>
      <c r="B99" s="37">
        <v>104889</v>
      </c>
      <c r="C99" s="37">
        <v>161902</v>
      </c>
      <c r="D99" s="41">
        <f t="shared" si="3"/>
        <v>1.5435555682674065</v>
      </c>
    </row>
    <row r="100" spans="1:4" x14ac:dyDescent="0.25">
      <c r="A100" s="9">
        <v>8</v>
      </c>
      <c r="B100" s="37">
        <v>107849</v>
      </c>
      <c r="C100" s="37">
        <v>171306</v>
      </c>
      <c r="D100" s="41">
        <f t="shared" si="3"/>
        <v>1.5883874676631216</v>
      </c>
    </row>
    <row r="101" spans="1:4" x14ac:dyDescent="0.25">
      <c r="A101" s="9">
        <v>9</v>
      </c>
      <c r="B101" s="37">
        <v>100873</v>
      </c>
      <c r="C101" s="37">
        <v>174795</v>
      </c>
      <c r="D101" s="41">
        <f t="shared" si="3"/>
        <v>1.7328224599248561</v>
      </c>
    </row>
    <row r="102" spans="1:4" x14ac:dyDescent="0.25">
      <c r="A102" s="9">
        <v>10</v>
      </c>
      <c r="B102" s="37">
        <v>98289</v>
      </c>
      <c r="C102" s="37">
        <v>164303</v>
      </c>
      <c r="D102" s="41">
        <f t="shared" si="3"/>
        <v>1.6716316169662933</v>
      </c>
    </row>
    <row r="103" spans="1:4" x14ac:dyDescent="0.25">
      <c r="A103" s="9">
        <v>11</v>
      </c>
      <c r="B103" s="37">
        <v>86573</v>
      </c>
      <c r="C103" s="37">
        <v>131655</v>
      </c>
      <c r="D103" s="41">
        <f t="shared" si="3"/>
        <v>1.5207397225462904</v>
      </c>
    </row>
    <row r="104" spans="1:4" x14ac:dyDescent="0.25">
      <c r="A104" s="9">
        <v>12</v>
      </c>
      <c r="B104" s="37">
        <v>78875</v>
      </c>
      <c r="C104" s="37">
        <v>110468</v>
      </c>
      <c r="D104" s="41">
        <f t="shared" si="3"/>
        <v>1.4005451664025357</v>
      </c>
    </row>
    <row r="105" spans="1:4" x14ac:dyDescent="0.25">
      <c r="A105" s="9" t="s">
        <v>127</v>
      </c>
      <c r="B105" s="37">
        <v>995851</v>
      </c>
      <c r="C105" s="37">
        <v>1676811</v>
      </c>
      <c r="D105" s="66">
        <f t="shared" si="3"/>
        <v>1.6837970740602761</v>
      </c>
    </row>
    <row r="115" spans="1:4" x14ac:dyDescent="0.25">
      <c r="A115" s="39" t="s">
        <v>147</v>
      </c>
      <c r="B115" s="39" t="s">
        <v>128</v>
      </c>
      <c r="D115" s="13"/>
    </row>
    <row r="116" spans="1:4" x14ac:dyDescent="0.25">
      <c r="A116" s="42" t="s">
        <v>17</v>
      </c>
      <c r="B116" s="4">
        <v>2011</v>
      </c>
      <c r="C116" s="4">
        <v>2012</v>
      </c>
      <c r="D116" s="68" t="s">
        <v>144</v>
      </c>
    </row>
    <row r="117" spans="1:4" x14ac:dyDescent="0.25">
      <c r="A117" s="9" t="s">
        <v>23</v>
      </c>
      <c r="B117" s="37">
        <v>21425</v>
      </c>
      <c r="C117" s="37">
        <v>39197</v>
      </c>
      <c r="D117" s="41">
        <f>C117/B117</f>
        <v>1.8294982497082848</v>
      </c>
    </row>
    <row r="118" spans="1:4" x14ac:dyDescent="0.25">
      <c r="A118" s="9" t="s">
        <v>24</v>
      </c>
      <c r="B118" s="37">
        <v>77564</v>
      </c>
      <c r="C118" s="37">
        <v>125958</v>
      </c>
      <c r="D118" s="41">
        <f t="shared" ref="D118:D121" si="4">C118/B118</f>
        <v>1.6239234696508689</v>
      </c>
    </row>
    <row r="119" spans="1:4" x14ac:dyDescent="0.25">
      <c r="A119" s="9" t="s">
        <v>21</v>
      </c>
      <c r="B119" s="37">
        <v>95450</v>
      </c>
      <c r="C119" s="37">
        <v>130641</v>
      </c>
      <c r="D119" s="41">
        <f t="shared" si="4"/>
        <v>1.3686851754845468</v>
      </c>
    </row>
    <row r="120" spans="1:4" x14ac:dyDescent="0.25">
      <c r="A120" s="9" t="s">
        <v>22</v>
      </c>
      <c r="B120" s="37">
        <v>52813</v>
      </c>
      <c r="C120" s="37">
        <v>76969</v>
      </c>
      <c r="D120" s="41">
        <f t="shared" si="4"/>
        <v>1.4573873856815556</v>
      </c>
    </row>
    <row r="121" spans="1:4" x14ac:dyDescent="0.25">
      <c r="A121" s="9" t="s">
        <v>127</v>
      </c>
      <c r="B121" s="37">
        <v>247252</v>
      </c>
      <c r="C121" s="37">
        <v>372765</v>
      </c>
      <c r="D121" s="66">
        <f t="shared" si="4"/>
        <v>1.5076318897319334</v>
      </c>
    </row>
    <row r="125" spans="1:4" x14ac:dyDescent="0.25">
      <c r="A125" s="39" t="s">
        <v>147</v>
      </c>
      <c r="B125" s="62" t="s">
        <v>128</v>
      </c>
      <c r="D125" s="13"/>
    </row>
    <row r="126" spans="1:4" x14ac:dyDescent="0.25">
      <c r="A126" s="42" t="s">
        <v>18</v>
      </c>
      <c r="B126" s="4">
        <v>2011</v>
      </c>
      <c r="C126" s="4">
        <v>2012</v>
      </c>
      <c r="D126" s="68" t="s">
        <v>144</v>
      </c>
    </row>
    <row r="127" spans="1:4" x14ac:dyDescent="0.25">
      <c r="A127" s="9">
        <v>1</v>
      </c>
      <c r="B127" s="37">
        <v>3073</v>
      </c>
      <c r="C127" s="37">
        <v>8969</v>
      </c>
      <c r="D127" s="41">
        <f>C127/B127</f>
        <v>2.9186462739993493</v>
      </c>
    </row>
    <row r="128" spans="1:4" x14ac:dyDescent="0.25">
      <c r="A128" s="9">
        <v>2</v>
      </c>
      <c r="B128" s="37">
        <v>6242</v>
      </c>
      <c r="C128" s="37">
        <v>8721</v>
      </c>
      <c r="D128" s="41">
        <f t="shared" ref="D128:D139" si="5">C128/B128</f>
        <v>1.3971483498878565</v>
      </c>
    </row>
    <row r="129" spans="1:5" x14ac:dyDescent="0.25">
      <c r="A129" s="9">
        <v>3</v>
      </c>
      <c r="B129" s="37">
        <v>12826</v>
      </c>
      <c r="C129" s="37">
        <v>31618</v>
      </c>
      <c r="D129" s="41">
        <f t="shared" si="5"/>
        <v>2.4651489162638391</v>
      </c>
    </row>
    <row r="130" spans="1:5" x14ac:dyDescent="0.25">
      <c r="A130" s="9">
        <v>4</v>
      </c>
      <c r="B130" s="37">
        <v>22346</v>
      </c>
      <c r="C130" s="37">
        <v>38456</v>
      </c>
      <c r="D130" s="41">
        <f t="shared" si="5"/>
        <v>1.7209343954175245</v>
      </c>
    </row>
    <row r="131" spans="1:5" x14ac:dyDescent="0.25">
      <c r="A131" s="9">
        <v>5</v>
      </c>
      <c r="B131" s="37">
        <v>31050</v>
      </c>
      <c r="C131" s="37">
        <v>44235</v>
      </c>
      <c r="D131" s="41">
        <f t="shared" si="5"/>
        <v>1.4246376811594204</v>
      </c>
    </row>
    <row r="132" spans="1:5" x14ac:dyDescent="0.25">
      <c r="A132" s="9">
        <v>6</v>
      </c>
      <c r="B132" s="37">
        <v>30612</v>
      </c>
      <c r="C132" s="37">
        <v>43294</v>
      </c>
      <c r="D132" s="41">
        <f t="shared" si="5"/>
        <v>1.414281980922514</v>
      </c>
    </row>
    <row r="133" spans="1:5" x14ac:dyDescent="0.25">
      <c r="A133" s="9">
        <v>7</v>
      </c>
      <c r="B133" s="37">
        <v>36452</v>
      </c>
      <c r="C133" s="37">
        <v>41705</v>
      </c>
      <c r="D133" s="41">
        <f t="shared" si="5"/>
        <v>1.1441073192143092</v>
      </c>
    </row>
    <row r="134" spans="1:5" x14ac:dyDescent="0.25">
      <c r="A134" s="9">
        <v>8</v>
      </c>
      <c r="B134" s="37">
        <v>28842</v>
      </c>
      <c r="C134" s="37">
        <v>43197</v>
      </c>
      <c r="D134" s="41">
        <f t="shared" si="5"/>
        <v>1.4977116704805491</v>
      </c>
    </row>
    <row r="135" spans="1:5" x14ac:dyDescent="0.25">
      <c r="A135" s="9">
        <v>9</v>
      </c>
      <c r="B135" s="37">
        <v>26545</v>
      </c>
      <c r="C135" s="37">
        <v>43778</v>
      </c>
      <c r="D135" s="41">
        <f t="shared" si="5"/>
        <v>1.6491994725937087</v>
      </c>
    </row>
    <row r="136" spans="1:5" x14ac:dyDescent="0.25">
      <c r="A136" s="9">
        <v>10</v>
      </c>
      <c r="B136" s="37">
        <v>25222</v>
      </c>
      <c r="C136" s="37">
        <v>34538</v>
      </c>
      <c r="D136" s="41">
        <f t="shared" si="5"/>
        <v>1.369360082467687</v>
      </c>
    </row>
    <row r="137" spans="1:5" x14ac:dyDescent="0.25">
      <c r="A137" s="9">
        <v>11</v>
      </c>
      <c r="B137" s="37">
        <v>15594</v>
      </c>
      <c r="C137" s="37">
        <v>21009</v>
      </c>
      <c r="D137" s="41">
        <f t="shared" si="5"/>
        <v>1.347248941900731</v>
      </c>
    </row>
    <row r="138" spans="1:5" x14ac:dyDescent="0.25">
      <c r="A138" s="9">
        <v>12</v>
      </c>
      <c r="B138" s="37">
        <v>8448</v>
      </c>
      <c r="C138" s="37">
        <v>13245</v>
      </c>
      <c r="D138" s="41">
        <f t="shared" si="5"/>
        <v>1.5678267045454546</v>
      </c>
    </row>
    <row r="139" spans="1:5" x14ac:dyDescent="0.25">
      <c r="A139" s="9" t="s">
        <v>127</v>
      </c>
      <c r="B139" s="37">
        <v>247252</v>
      </c>
      <c r="C139" s="37">
        <v>372765</v>
      </c>
      <c r="D139" s="66">
        <f t="shared" si="5"/>
        <v>1.5076318897319334</v>
      </c>
    </row>
    <row r="140" spans="1:5" ht="14.4" x14ac:dyDescent="0.3">
      <c r="A140"/>
      <c r="B140"/>
      <c r="C140"/>
    </row>
    <row r="141" spans="1:5" ht="14.4" x14ac:dyDescent="0.3">
      <c r="A141"/>
      <c r="B141"/>
      <c r="C141"/>
    </row>
    <row r="142" spans="1:5" ht="14.4" x14ac:dyDescent="0.3">
      <c r="A142"/>
      <c r="B142"/>
      <c r="C142"/>
    </row>
    <row r="143" spans="1:5" ht="14.4" x14ac:dyDescent="0.3">
      <c r="A143"/>
      <c r="B143"/>
      <c r="C143"/>
      <c r="D143"/>
      <c r="E143"/>
    </row>
    <row r="144" spans="1:5" ht="14.4" x14ac:dyDescent="0.3">
      <c r="A144"/>
      <c r="B144"/>
      <c r="C144"/>
      <c r="D144"/>
      <c r="E144"/>
    </row>
    <row r="145" spans="1:5" ht="14.4" x14ac:dyDescent="0.3">
      <c r="A145"/>
      <c r="B145"/>
      <c r="C145"/>
      <c r="D145"/>
      <c r="E145"/>
    </row>
    <row r="146" spans="1:5" ht="14.4" x14ac:dyDescent="0.3">
      <c r="A146"/>
      <c r="B146"/>
      <c r="C146"/>
      <c r="D146"/>
      <c r="E146"/>
    </row>
    <row r="147" spans="1:5" ht="14.4" x14ac:dyDescent="0.3">
      <c r="A147"/>
      <c r="B147"/>
      <c r="C147"/>
      <c r="D147"/>
      <c r="E147"/>
    </row>
    <row r="148" spans="1:5" ht="14.4" x14ac:dyDescent="0.3">
      <c r="A148"/>
      <c r="B148"/>
      <c r="C148"/>
      <c r="D148"/>
      <c r="E148"/>
    </row>
    <row r="149" spans="1:5" ht="14.4" x14ac:dyDescent="0.3">
      <c r="A149"/>
      <c r="B149"/>
      <c r="C149"/>
      <c r="D149"/>
      <c r="E149"/>
    </row>
    <row r="150" spans="1:5" ht="14.4" x14ac:dyDescent="0.3">
      <c r="A150"/>
      <c r="B150"/>
      <c r="C150"/>
      <c r="D150"/>
      <c r="E150"/>
    </row>
    <row r="151" spans="1:5" ht="14.4" x14ac:dyDescent="0.3">
      <c r="A151"/>
      <c r="B151"/>
      <c r="C151"/>
      <c r="D151"/>
      <c r="E151"/>
    </row>
    <row r="152" spans="1:5" ht="14.4" x14ac:dyDescent="0.3">
      <c r="A152"/>
      <c r="B152"/>
      <c r="C152"/>
      <c r="D152"/>
      <c r="E152"/>
    </row>
    <row r="153" spans="1:5" ht="14.4" x14ac:dyDescent="0.3">
      <c r="A153"/>
      <c r="B153"/>
      <c r="C153"/>
      <c r="D153"/>
      <c r="E153"/>
    </row>
    <row r="154" spans="1:5" ht="14.4" x14ac:dyDescent="0.3">
      <c r="A154"/>
      <c r="B154"/>
      <c r="C154"/>
      <c r="D154"/>
      <c r="E154"/>
    </row>
    <row r="155" spans="1:5" ht="14.4" x14ac:dyDescent="0.3">
      <c r="A155"/>
      <c r="B155"/>
      <c r="C155"/>
      <c r="D155"/>
      <c r="E155"/>
    </row>
    <row r="156" spans="1:5" ht="14.4" x14ac:dyDescent="0.3">
      <c r="A156"/>
      <c r="B156"/>
      <c r="C156"/>
      <c r="D156"/>
      <c r="E156"/>
    </row>
    <row r="157" spans="1:5" ht="14.4" x14ac:dyDescent="0.3">
      <c r="A157"/>
      <c r="B157"/>
      <c r="C157"/>
      <c r="D157"/>
      <c r="E157"/>
    </row>
    <row r="158" spans="1:5" ht="14.4" x14ac:dyDescent="0.3">
      <c r="A158"/>
      <c r="B158"/>
      <c r="C158"/>
      <c r="D158"/>
      <c r="E158"/>
    </row>
    <row r="159" spans="1:5" ht="14.4" x14ac:dyDescent="0.3">
      <c r="A159"/>
      <c r="B159"/>
      <c r="C159"/>
      <c r="D159"/>
      <c r="E159"/>
    </row>
    <row r="160" spans="1:5" ht="14.4" x14ac:dyDescent="0.3">
      <c r="A160"/>
      <c r="B160"/>
      <c r="C160"/>
      <c r="D160"/>
      <c r="E160"/>
    </row>
    <row r="161" spans="1:5" ht="14.4" x14ac:dyDescent="0.3">
      <c r="A161"/>
      <c r="B161"/>
      <c r="C161"/>
      <c r="D161"/>
      <c r="E161"/>
    </row>
    <row r="162" spans="1:5" ht="14.4" x14ac:dyDescent="0.3">
      <c r="A162"/>
      <c r="B162"/>
      <c r="C162"/>
      <c r="D162"/>
      <c r="E162"/>
    </row>
    <row r="163" spans="1:5" ht="14.4" x14ac:dyDescent="0.3">
      <c r="A163"/>
      <c r="B163"/>
      <c r="C163"/>
      <c r="D163"/>
      <c r="E163"/>
    </row>
    <row r="164" spans="1:5" ht="14.4" x14ac:dyDescent="0.3">
      <c r="A164"/>
      <c r="B164"/>
      <c r="C164"/>
      <c r="D164"/>
      <c r="E164"/>
    </row>
    <row r="165" spans="1:5" ht="14.4" x14ac:dyDescent="0.3">
      <c r="A165"/>
      <c r="B165"/>
      <c r="C165"/>
      <c r="D165"/>
      <c r="E165"/>
    </row>
    <row r="166" spans="1:5" ht="14.4" x14ac:dyDescent="0.3">
      <c r="A166"/>
      <c r="B166"/>
      <c r="C166"/>
      <c r="D166"/>
      <c r="E166"/>
    </row>
    <row r="167" spans="1:5" ht="14.4" x14ac:dyDescent="0.3">
      <c r="A167"/>
      <c r="B167"/>
      <c r="C167"/>
      <c r="D167"/>
      <c r="E167"/>
    </row>
    <row r="168" spans="1:5" ht="14.4" x14ac:dyDescent="0.3">
      <c r="A168"/>
      <c r="B168"/>
      <c r="C168"/>
      <c r="D168"/>
      <c r="E168"/>
    </row>
    <row r="169" spans="1:5" ht="14.4" x14ac:dyDescent="0.3">
      <c r="A169"/>
      <c r="B169"/>
      <c r="C169"/>
      <c r="D169"/>
      <c r="E169"/>
    </row>
    <row r="170" spans="1:5" ht="14.4" x14ac:dyDescent="0.3">
      <c r="A170"/>
      <c r="B170"/>
      <c r="C170"/>
      <c r="D170"/>
      <c r="E170"/>
    </row>
    <row r="171" spans="1:5" ht="14.4" x14ac:dyDescent="0.3">
      <c r="A171"/>
      <c r="B171"/>
      <c r="C171"/>
      <c r="D171"/>
      <c r="E171"/>
    </row>
    <row r="172" spans="1:5" ht="14.4" x14ac:dyDescent="0.3">
      <c r="A172"/>
      <c r="B172"/>
      <c r="C172"/>
      <c r="D172"/>
      <c r="E172"/>
    </row>
    <row r="173" spans="1:5" ht="14.4" x14ac:dyDescent="0.3">
      <c r="A173"/>
      <c r="B173"/>
      <c r="C173"/>
      <c r="D173"/>
      <c r="E173"/>
    </row>
    <row r="174" spans="1:5" ht="14.4" x14ac:dyDescent="0.3">
      <c r="A174"/>
      <c r="B174"/>
      <c r="C174"/>
      <c r="D174"/>
      <c r="E174"/>
    </row>
    <row r="175" spans="1:5" ht="14.4" x14ac:dyDescent="0.3">
      <c r="A175"/>
      <c r="B175"/>
      <c r="C175"/>
      <c r="D175"/>
      <c r="E175"/>
    </row>
    <row r="176" spans="1:5" ht="14.4" x14ac:dyDescent="0.3">
      <c r="A176"/>
      <c r="B176"/>
      <c r="C176"/>
      <c r="D176"/>
      <c r="E176"/>
    </row>
    <row r="177" spans="1:5" ht="14.4" x14ac:dyDescent="0.3">
      <c r="A177"/>
      <c r="B177"/>
      <c r="C177"/>
      <c r="D177"/>
      <c r="E177"/>
    </row>
    <row r="178" spans="1:5" ht="14.4" x14ac:dyDescent="0.3">
      <c r="A178"/>
      <c r="B178"/>
      <c r="C178"/>
      <c r="D178"/>
      <c r="E178"/>
    </row>
    <row r="179" spans="1:5" ht="14.4" x14ac:dyDescent="0.3">
      <c r="A179"/>
      <c r="B179"/>
      <c r="C179"/>
      <c r="D179"/>
      <c r="E179"/>
    </row>
    <row r="180" spans="1:5" ht="14.4" x14ac:dyDescent="0.3">
      <c r="A180"/>
      <c r="B180"/>
      <c r="C180"/>
      <c r="D180"/>
      <c r="E180"/>
    </row>
    <row r="181" spans="1:5" ht="14.4" x14ac:dyDescent="0.3">
      <c r="A181"/>
      <c r="B181"/>
      <c r="C181"/>
      <c r="D181"/>
      <c r="E181"/>
    </row>
    <row r="182" spans="1:5" ht="14.4" x14ac:dyDescent="0.3">
      <c r="A182"/>
      <c r="B182"/>
      <c r="C182"/>
      <c r="D182"/>
      <c r="E182"/>
    </row>
    <row r="183" spans="1:5" ht="14.4" x14ac:dyDescent="0.3">
      <c r="A183"/>
      <c r="B183"/>
      <c r="C183"/>
      <c r="D183"/>
      <c r="E183"/>
    </row>
    <row r="184" spans="1:5" ht="14.4" x14ac:dyDescent="0.3">
      <c r="A184"/>
      <c r="B184"/>
      <c r="C184"/>
      <c r="D184"/>
      <c r="E184"/>
    </row>
    <row r="185" spans="1:5" ht="14.4" x14ac:dyDescent="0.3">
      <c r="A185"/>
      <c r="B185"/>
      <c r="C185"/>
      <c r="D185"/>
      <c r="E185"/>
    </row>
    <row r="186" spans="1:5" ht="14.4" x14ac:dyDescent="0.3">
      <c r="A186"/>
      <c r="B186"/>
      <c r="C186"/>
      <c r="D186"/>
      <c r="E186"/>
    </row>
    <row r="187" spans="1:5" ht="14.4" x14ac:dyDescent="0.3">
      <c r="A187"/>
      <c r="B187"/>
      <c r="C187"/>
      <c r="D187"/>
      <c r="E187"/>
    </row>
    <row r="188" spans="1:5" ht="14.4" x14ac:dyDescent="0.3">
      <c r="A188"/>
      <c r="B188"/>
      <c r="C188"/>
      <c r="D188"/>
      <c r="E188"/>
    </row>
    <row r="189" spans="1:5" ht="14.4" x14ac:dyDescent="0.3">
      <c r="A189"/>
      <c r="B189"/>
      <c r="C189"/>
      <c r="D189"/>
      <c r="E189"/>
    </row>
    <row r="190" spans="1:5" ht="14.4" x14ac:dyDescent="0.3">
      <c r="A190"/>
      <c r="B190"/>
      <c r="C190"/>
      <c r="D190"/>
      <c r="E190"/>
    </row>
    <row r="191" spans="1:5" ht="14.4" x14ac:dyDescent="0.3">
      <c r="A191"/>
      <c r="B191"/>
      <c r="C191"/>
      <c r="D191"/>
      <c r="E191"/>
    </row>
    <row r="192" spans="1:5" ht="14.4" x14ac:dyDescent="0.3">
      <c r="A192"/>
      <c r="B192"/>
      <c r="C192"/>
      <c r="D192"/>
      <c r="E192"/>
    </row>
    <row r="193" spans="1:5" ht="14.4" x14ac:dyDescent="0.3">
      <c r="A193"/>
      <c r="B193"/>
      <c r="C193"/>
      <c r="D193"/>
      <c r="E193"/>
    </row>
    <row r="194" spans="1:5" ht="14.4" x14ac:dyDescent="0.3">
      <c r="A194"/>
      <c r="B194"/>
      <c r="C194"/>
      <c r="D194"/>
      <c r="E194"/>
    </row>
    <row r="195" spans="1:5" ht="14.4" x14ac:dyDescent="0.3">
      <c r="A195"/>
      <c r="B195"/>
      <c r="C195"/>
      <c r="D195"/>
      <c r="E195"/>
    </row>
    <row r="196" spans="1:5" ht="14.4" x14ac:dyDescent="0.3">
      <c r="A196"/>
      <c r="B196"/>
      <c r="C196"/>
      <c r="D196"/>
      <c r="E196"/>
    </row>
    <row r="197" spans="1:5" ht="14.4" x14ac:dyDescent="0.3">
      <c r="A197"/>
      <c r="B197"/>
      <c r="C197"/>
      <c r="D197"/>
      <c r="E197"/>
    </row>
    <row r="198" spans="1:5" ht="14.4" x14ac:dyDescent="0.3">
      <c r="A198"/>
      <c r="B198"/>
      <c r="C198"/>
      <c r="D198"/>
      <c r="E198"/>
    </row>
    <row r="199" spans="1:5" ht="14.4" x14ac:dyDescent="0.3">
      <c r="A199"/>
      <c r="B199"/>
      <c r="C199"/>
      <c r="D199"/>
      <c r="E199"/>
    </row>
    <row r="200" spans="1:5" ht="14.4" x14ac:dyDescent="0.3">
      <c r="A200"/>
      <c r="B200"/>
      <c r="C200"/>
      <c r="D200"/>
      <c r="E200"/>
    </row>
    <row r="201" spans="1:5" ht="14.4" x14ac:dyDescent="0.3">
      <c r="A201"/>
      <c r="B201"/>
      <c r="C201"/>
      <c r="D201"/>
      <c r="E201"/>
    </row>
    <row r="202" spans="1:5" ht="14.4" x14ac:dyDescent="0.3">
      <c r="A202"/>
      <c r="B202"/>
      <c r="C202"/>
      <c r="D202"/>
      <c r="E202"/>
    </row>
    <row r="203" spans="1:5" ht="14.4" x14ac:dyDescent="0.3">
      <c r="A203"/>
      <c r="B203"/>
      <c r="C203"/>
      <c r="D203"/>
      <c r="E203"/>
    </row>
    <row r="204" spans="1:5" ht="14.4" x14ac:dyDescent="0.3">
      <c r="A204"/>
      <c r="B204"/>
      <c r="C204"/>
      <c r="D204"/>
      <c r="E204"/>
    </row>
    <row r="205" spans="1:5" ht="14.4" x14ac:dyDescent="0.3">
      <c r="A205"/>
      <c r="B205"/>
      <c r="C205"/>
      <c r="D205"/>
      <c r="E205"/>
    </row>
    <row r="206" spans="1:5" ht="14.4" x14ac:dyDescent="0.3">
      <c r="A206"/>
      <c r="B206"/>
      <c r="C206"/>
      <c r="D206"/>
      <c r="E206"/>
    </row>
    <row r="207" spans="1:5" ht="14.4" x14ac:dyDescent="0.3">
      <c r="A207"/>
      <c r="B207"/>
      <c r="C207"/>
      <c r="D207"/>
      <c r="E207"/>
    </row>
    <row r="208" spans="1:5" ht="14.4" x14ac:dyDescent="0.3">
      <c r="A208"/>
      <c r="B208"/>
      <c r="C208"/>
      <c r="D208"/>
      <c r="E208"/>
    </row>
    <row r="209" spans="1:5" ht="14.4" x14ac:dyDescent="0.3">
      <c r="A209"/>
      <c r="B209"/>
      <c r="C209"/>
      <c r="D209"/>
      <c r="E209"/>
    </row>
    <row r="210" spans="1:5" ht="14.4" x14ac:dyDescent="0.3">
      <c r="A210"/>
      <c r="B210"/>
      <c r="C210"/>
      <c r="D210"/>
      <c r="E210"/>
    </row>
    <row r="211" spans="1:5" ht="14.4" x14ac:dyDescent="0.3">
      <c r="A211"/>
      <c r="B211"/>
      <c r="C211"/>
      <c r="D211"/>
      <c r="E211"/>
    </row>
    <row r="212" spans="1:5" ht="14.4" x14ac:dyDescent="0.3">
      <c r="A212"/>
      <c r="B212"/>
      <c r="C212"/>
      <c r="D212"/>
      <c r="E212"/>
    </row>
    <row r="213" spans="1:5" ht="14.4" x14ac:dyDescent="0.3">
      <c r="A213"/>
      <c r="B213"/>
      <c r="C213"/>
      <c r="D213"/>
      <c r="E213"/>
    </row>
    <row r="214" spans="1:5" ht="14.4" x14ac:dyDescent="0.3">
      <c r="A214"/>
      <c r="B214"/>
      <c r="C214"/>
      <c r="D214"/>
      <c r="E214"/>
    </row>
    <row r="215" spans="1:5" ht="14.4" x14ac:dyDescent="0.3">
      <c r="A215"/>
      <c r="B215"/>
      <c r="C215"/>
      <c r="D215"/>
      <c r="E215"/>
    </row>
    <row r="216" spans="1:5" ht="14.4" x14ac:dyDescent="0.3">
      <c r="A216"/>
      <c r="B216"/>
      <c r="C216"/>
      <c r="D216"/>
      <c r="E216"/>
    </row>
    <row r="217" spans="1:5" ht="14.4" x14ac:dyDescent="0.3">
      <c r="A217"/>
      <c r="B217"/>
      <c r="C217"/>
      <c r="D217"/>
      <c r="E217"/>
    </row>
    <row r="218" spans="1:5" ht="14.4" x14ac:dyDescent="0.3">
      <c r="A218"/>
      <c r="B218"/>
      <c r="C218"/>
      <c r="D218"/>
      <c r="E218"/>
    </row>
    <row r="219" spans="1:5" ht="14.4" x14ac:dyDescent="0.3">
      <c r="A219"/>
      <c r="B219"/>
      <c r="C219"/>
      <c r="D219"/>
      <c r="E219"/>
    </row>
    <row r="220" spans="1:5" ht="14.4" x14ac:dyDescent="0.3">
      <c r="A220"/>
      <c r="B220"/>
      <c r="C220"/>
      <c r="D220"/>
      <c r="E220"/>
    </row>
    <row r="221" spans="1:5" ht="14.4" x14ac:dyDescent="0.3">
      <c r="A221"/>
      <c r="B221"/>
      <c r="C221"/>
      <c r="D221"/>
      <c r="E221"/>
    </row>
    <row r="222" spans="1:5" ht="14.4" x14ac:dyDescent="0.3">
      <c r="A222"/>
      <c r="B222"/>
      <c r="C222"/>
      <c r="D222"/>
      <c r="E222"/>
    </row>
    <row r="223" spans="1:5" ht="14.4" x14ac:dyDescent="0.3">
      <c r="A223"/>
      <c r="B223"/>
      <c r="C223"/>
      <c r="D223"/>
      <c r="E223"/>
    </row>
    <row r="224" spans="1:5" ht="14.4" x14ac:dyDescent="0.3">
      <c r="A224"/>
      <c r="B224"/>
      <c r="C224"/>
      <c r="D224"/>
      <c r="E224"/>
    </row>
    <row r="225" spans="1:5" ht="14.4" x14ac:dyDescent="0.3">
      <c r="A225"/>
      <c r="B225"/>
      <c r="C225"/>
      <c r="D225"/>
      <c r="E225"/>
    </row>
    <row r="226" spans="1:5" ht="14.4" x14ac:dyDescent="0.3">
      <c r="A226"/>
      <c r="B226"/>
      <c r="C226"/>
      <c r="D226"/>
      <c r="E226"/>
    </row>
    <row r="227" spans="1:5" ht="14.4" x14ac:dyDescent="0.3">
      <c r="A227"/>
      <c r="B227"/>
      <c r="C227"/>
      <c r="D227"/>
      <c r="E227"/>
    </row>
    <row r="228" spans="1:5" ht="14.4" x14ac:dyDescent="0.3">
      <c r="A228"/>
      <c r="B228"/>
      <c r="C228"/>
      <c r="D228"/>
      <c r="E228"/>
    </row>
    <row r="229" spans="1:5" ht="14.4" x14ac:dyDescent="0.3">
      <c r="A229"/>
      <c r="B229"/>
      <c r="C229"/>
      <c r="D229"/>
      <c r="E229"/>
    </row>
    <row r="230" spans="1:5" ht="14.4" x14ac:dyDescent="0.3">
      <c r="A230"/>
      <c r="B230"/>
      <c r="C230"/>
      <c r="D230"/>
      <c r="E230"/>
    </row>
    <row r="231" spans="1:5" ht="14.4" x14ac:dyDescent="0.3">
      <c r="A231"/>
      <c r="B231"/>
      <c r="C231"/>
      <c r="D231"/>
      <c r="E231"/>
    </row>
    <row r="232" spans="1:5" ht="14.4" x14ac:dyDescent="0.3">
      <c r="A232"/>
      <c r="B232"/>
      <c r="C232"/>
      <c r="D232"/>
      <c r="E232"/>
    </row>
    <row r="233" spans="1:5" ht="14.4" x14ac:dyDescent="0.3">
      <c r="A233"/>
      <c r="B233"/>
      <c r="C233"/>
      <c r="D233"/>
      <c r="E233"/>
    </row>
    <row r="234" spans="1:5" ht="14.4" x14ac:dyDescent="0.3">
      <c r="A234"/>
      <c r="B234"/>
      <c r="C234"/>
      <c r="D234"/>
      <c r="E234"/>
    </row>
    <row r="235" spans="1:5" ht="14.4" x14ac:dyDescent="0.3">
      <c r="A235"/>
      <c r="B235"/>
      <c r="C235"/>
      <c r="D235"/>
      <c r="E235"/>
    </row>
    <row r="236" spans="1:5" ht="14.4" x14ac:dyDescent="0.3">
      <c r="A236"/>
      <c r="B236"/>
      <c r="C236"/>
      <c r="D236"/>
      <c r="E236"/>
    </row>
    <row r="237" spans="1:5" ht="14.4" x14ac:dyDescent="0.3">
      <c r="A237"/>
      <c r="B237"/>
      <c r="C237"/>
      <c r="D237"/>
      <c r="E237"/>
    </row>
    <row r="238" spans="1:5" ht="14.4" x14ac:dyDescent="0.3">
      <c r="A238"/>
      <c r="B238"/>
      <c r="C238"/>
      <c r="D238"/>
      <c r="E238"/>
    </row>
    <row r="239" spans="1:5" ht="14.4" x14ac:dyDescent="0.3">
      <c r="A239"/>
      <c r="B239"/>
      <c r="C239"/>
      <c r="D239"/>
      <c r="E239"/>
    </row>
    <row r="240" spans="1:5" ht="14.4" x14ac:dyDescent="0.3">
      <c r="A240"/>
      <c r="B240"/>
      <c r="C240"/>
      <c r="D240"/>
      <c r="E240"/>
    </row>
    <row r="241" spans="1:5" ht="14.4" x14ac:dyDescent="0.3">
      <c r="A241"/>
      <c r="B241"/>
      <c r="C241"/>
      <c r="D241"/>
      <c r="E241"/>
    </row>
    <row r="242" spans="1:5" ht="14.4" x14ac:dyDescent="0.3">
      <c r="A242"/>
      <c r="B242"/>
      <c r="C242"/>
      <c r="D242"/>
      <c r="E242"/>
    </row>
    <row r="243" spans="1:5" ht="14.4" x14ac:dyDescent="0.3">
      <c r="A243"/>
      <c r="B243"/>
      <c r="C243"/>
      <c r="D243"/>
      <c r="E243"/>
    </row>
    <row r="244" spans="1:5" ht="14.4" x14ac:dyDescent="0.3">
      <c r="A244"/>
      <c r="B244"/>
      <c r="C244"/>
      <c r="D244"/>
      <c r="E244"/>
    </row>
    <row r="245" spans="1:5" ht="14.4" x14ac:dyDescent="0.3">
      <c r="A245"/>
      <c r="B245"/>
      <c r="C245"/>
      <c r="D245"/>
      <c r="E245"/>
    </row>
    <row r="246" spans="1:5" ht="14.4" x14ac:dyDescent="0.3">
      <c r="A246"/>
      <c r="B246"/>
      <c r="C246"/>
      <c r="D246"/>
      <c r="E246"/>
    </row>
    <row r="247" spans="1:5" ht="14.4" x14ac:dyDescent="0.3">
      <c r="A247"/>
      <c r="B247"/>
      <c r="C247"/>
      <c r="D247"/>
      <c r="E247"/>
    </row>
    <row r="248" spans="1:5" ht="14.4" x14ac:dyDescent="0.3">
      <c r="A248"/>
      <c r="B248"/>
      <c r="C248"/>
      <c r="D248"/>
      <c r="E248"/>
    </row>
    <row r="249" spans="1:5" ht="14.4" x14ac:dyDescent="0.3">
      <c r="A249"/>
      <c r="B249"/>
      <c r="C249"/>
      <c r="D249"/>
      <c r="E249"/>
    </row>
    <row r="250" spans="1:5" ht="14.4" x14ac:dyDescent="0.3">
      <c r="A250"/>
      <c r="B250"/>
      <c r="C250"/>
      <c r="D250"/>
      <c r="E250"/>
    </row>
    <row r="251" spans="1:5" ht="14.4" x14ac:dyDescent="0.3">
      <c r="A251"/>
      <c r="B251"/>
      <c r="C251"/>
      <c r="D251"/>
      <c r="E251"/>
    </row>
    <row r="252" spans="1:5" ht="14.4" x14ac:dyDescent="0.3">
      <c r="A252"/>
      <c r="B252"/>
      <c r="C252"/>
      <c r="D252"/>
      <c r="E252"/>
    </row>
    <row r="253" spans="1:5" ht="14.4" x14ac:dyDescent="0.3">
      <c r="A253"/>
      <c r="B253"/>
      <c r="C253"/>
      <c r="D253"/>
      <c r="E253"/>
    </row>
    <row r="254" spans="1:5" ht="14.4" x14ac:dyDescent="0.3">
      <c r="A254"/>
      <c r="B254"/>
      <c r="C254"/>
      <c r="D254"/>
      <c r="E254"/>
    </row>
    <row r="255" spans="1:5" ht="14.4" x14ac:dyDescent="0.3">
      <c r="A255"/>
      <c r="B255"/>
      <c r="C255"/>
      <c r="D255"/>
      <c r="E255"/>
    </row>
    <row r="256" spans="1:5" ht="14.4" x14ac:dyDescent="0.3">
      <c r="A256"/>
      <c r="B256"/>
      <c r="C256"/>
      <c r="D256"/>
      <c r="E256"/>
    </row>
    <row r="257" spans="1:5" ht="14.4" x14ac:dyDescent="0.3">
      <c r="A257"/>
      <c r="B257"/>
      <c r="C257"/>
      <c r="D257"/>
      <c r="E257"/>
    </row>
    <row r="258" spans="1:5" ht="14.4" x14ac:dyDescent="0.3">
      <c r="A258"/>
      <c r="B258"/>
      <c r="C258"/>
      <c r="D258"/>
      <c r="E258"/>
    </row>
    <row r="259" spans="1:5" ht="14.4" x14ac:dyDescent="0.3">
      <c r="A259"/>
      <c r="B259"/>
      <c r="C259"/>
      <c r="D259"/>
      <c r="E259"/>
    </row>
    <row r="260" spans="1:5" ht="14.4" x14ac:dyDescent="0.3">
      <c r="A260"/>
      <c r="B260"/>
      <c r="C260"/>
      <c r="D260"/>
      <c r="E260"/>
    </row>
    <row r="261" spans="1:5" ht="14.4" x14ac:dyDescent="0.3">
      <c r="A261"/>
      <c r="B261"/>
      <c r="C261"/>
      <c r="D261"/>
      <c r="E261"/>
    </row>
    <row r="262" spans="1:5" ht="14.4" x14ac:dyDescent="0.3">
      <c r="A262"/>
      <c r="B262"/>
      <c r="C262"/>
      <c r="D262"/>
      <c r="E262"/>
    </row>
    <row r="263" spans="1:5" ht="14.4" x14ac:dyDescent="0.3">
      <c r="A263"/>
      <c r="B263"/>
      <c r="C263"/>
      <c r="D263"/>
      <c r="E263"/>
    </row>
    <row r="264" spans="1:5" ht="14.4" x14ac:dyDescent="0.3">
      <c r="A264"/>
      <c r="B264"/>
      <c r="C264"/>
      <c r="D264"/>
      <c r="E264"/>
    </row>
    <row r="265" spans="1:5" ht="14.4" x14ac:dyDescent="0.3">
      <c r="A265"/>
      <c r="B265"/>
      <c r="C265"/>
      <c r="D265"/>
      <c r="E265"/>
    </row>
    <row r="266" spans="1:5" ht="14.4" x14ac:dyDescent="0.3">
      <c r="A266"/>
      <c r="B266"/>
      <c r="C266"/>
      <c r="D266"/>
      <c r="E266"/>
    </row>
    <row r="267" spans="1:5" ht="14.4" x14ac:dyDescent="0.3">
      <c r="A267"/>
      <c r="B267"/>
      <c r="C267"/>
      <c r="D267"/>
      <c r="E267"/>
    </row>
    <row r="268" spans="1:5" ht="14.4" x14ac:dyDescent="0.3">
      <c r="A268"/>
      <c r="B268"/>
      <c r="C268"/>
      <c r="D268"/>
      <c r="E268"/>
    </row>
    <row r="269" spans="1:5" ht="14.4" x14ac:dyDescent="0.3">
      <c r="A269"/>
      <c r="B269"/>
      <c r="C269"/>
      <c r="D269"/>
      <c r="E269"/>
    </row>
    <row r="270" spans="1:5" ht="14.4" x14ac:dyDescent="0.3">
      <c r="A270"/>
      <c r="B270"/>
      <c r="C270"/>
      <c r="D270"/>
      <c r="E270"/>
    </row>
    <row r="271" spans="1:5" ht="14.4" x14ac:dyDescent="0.3">
      <c r="A271"/>
      <c r="B271"/>
      <c r="C271"/>
      <c r="D271"/>
      <c r="E271"/>
    </row>
    <row r="272" spans="1:5" ht="14.4" x14ac:dyDescent="0.3">
      <c r="A272"/>
      <c r="B272"/>
      <c r="C272"/>
      <c r="D272"/>
      <c r="E272"/>
    </row>
    <row r="273" spans="1:5" ht="14.4" x14ac:dyDescent="0.3">
      <c r="A273"/>
      <c r="B273"/>
      <c r="C273"/>
      <c r="D273"/>
      <c r="E273"/>
    </row>
    <row r="274" spans="1:5" ht="14.4" x14ac:dyDescent="0.3">
      <c r="A274"/>
      <c r="B274"/>
      <c r="C274"/>
      <c r="D274"/>
      <c r="E274"/>
    </row>
    <row r="275" spans="1:5" ht="14.4" x14ac:dyDescent="0.3">
      <c r="A275"/>
      <c r="B275"/>
      <c r="C275"/>
      <c r="D275"/>
      <c r="E275"/>
    </row>
    <row r="276" spans="1:5" ht="14.4" x14ac:dyDescent="0.3">
      <c r="A276"/>
      <c r="B276"/>
      <c r="C276"/>
      <c r="D276"/>
      <c r="E276"/>
    </row>
    <row r="277" spans="1:5" ht="14.4" x14ac:dyDescent="0.3">
      <c r="A277"/>
      <c r="B277"/>
      <c r="C277"/>
      <c r="D277"/>
      <c r="E277"/>
    </row>
    <row r="278" spans="1:5" ht="14.4" x14ac:dyDescent="0.3">
      <c r="A278"/>
      <c r="B278"/>
      <c r="C278"/>
      <c r="D278"/>
      <c r="E278"/>
    </row>
    <row r="279" spans="1:5" ht="14.4" x14ac:dyDescent="0.3">
      <c r="A279"/>
      <c r="B279"/>
      <c r="C279"/>
      <c r="D279"/>
      <c r="E279"/>
    </row>
    <row r="280" spans="1:5" ht="14.4" x14ac:dyDescent="0.3">
      <c r="A280"/>
      <c r="B280"/>
      <c r="C280"/>
      <c r="D280"/>
      <c r="E280"/>
    </row>
    <row r="281" spans="1:5" ht="14.4" x14ac:dyDescent="0.3">
      <c r="A281"/>
      <c r="B281"/>
      <c r="C281"/>
      <c r="D281"/>
      <c r="E281"/>
    </row>
    <row r="282" spans="1:5" ht="14.4" x14ac:dyDescent="0.3">
      <c r="A282"/>
      <c r="B282"/>
      <c r="C282"/>
      <c r="D282"/>
      <c r="E282"/>
    </row>
    <row r="283" spans="1:5" ht="14.4" x14ac:dyDescent="0.3">
      <c r="A283"/>
      <c r="B283"/>
      <c r="C283"/>
      <c r="D283"/>
      <c r="E283"/>
    </row>
    <row r="284" spans="1:5" ht="14.4" x14ac:dyDescent="0.3">
      <c r="A284"/>
      <c r="B284"/>
      <c r="C284"/>
      <c r="D284"/>
      <c r="E284"/>
    </row>
    <row r="285" spans="1:5" ht="14.4" x14ac:dyDescent="0.3">
      <c r="A285"/>
      <c r="B285"/>
      <c r="C285"/>
      <c r="D285"/>
      <c r="E285"/>
    </row>
    <row r="286" spans="1:5" ht="14.4" x14ac:dyDescent="0.3">
      <c r="A286"/>
      <c r="B286"/>
      <c r="C286"/>
      <c r="D286"/>
      <c r="E286"/>
    </row>
    <row r="287" spans="1:5" ht="14.4" x14ac:dyDescent="0.3">
      <c r="A287"/>
      <c r="B287"/>
      <c r="C287"/>
      <c r="D287"/>
      <c r="E287"/>
    </row>
    <row r="288" spans="1:5" ht="14.4" x14ac:dyDescent="0.3">
      <c r="A288"/>
      <c r="B288"/>
      <c r="C288"/>
      <c r="D288"/>
      <c r="E288"/>
    </row>
    <row r="289" spans="1:5" ht="14.4" x14ac:dyDescent="0.3">
      <c r="A289"/>
      <c r="B289"/>
      <c r="C289"/>
      <c r="D289"/>
      <c r="E289"/>
    </row>
    <row r="290" spans="1:5" ht="14.4" x14ac:dyDescent="0.3">
      <c r="A290"/>
      <c r="B290"/>
      <c r="C290"/>
      <c r="D290"/>
      <c r="E290"/>
    </row>
    <row r="291" spans="1:5" ht="14.4" x14ac:dyDescent="0.3">
      <c r="A291"/>
      <c r="B291"/>
      <c r="C291"/>
      <c r="D291"/>
      <c r="E291"/>
    </row>
    <row r="292" spans="1:5" ht="14.4" x14ac:dyDescent="0.3">
      <c r="A292"/>
      <c r="B292"/>
      <c r="C292"/>
      <c r="D292"/>
      <c r="E292"/>
    </row>
    <row r="293" spans="1:5" ht="14.4" x14ac:dyDescent="0.3">
      <c r="A293"/>
      <c r="B293"/>
      <c r="C293"/>
      <c r="D293"/>
      <c r="E293"/>
    </row>
    <row r="294" spans="1:5" ht="14.4" x14ac:dyDescent="0.3">
      <c r="A294"/>
      <c r="B294"/>
      <c r="C294"/>
      <c r="D294"/>
      <c r="E294"/>
    </row>
    <row r="295" spans="1:5" ht="14.4" x14ac:dyDescent="0.3">
      <c r="A295"/>
      <c r="B295"/>
      <c r="C295"/>
      <c r="D295"/>
      <c r="E295"/>
    </row>
    <row r="296" spans="1:5" ht="14.4" x14ac:dyDescent="0.3">
      <c r="A296"/>
      <c r="B296"/>
      <c r="C296"/>
      <c r="D296"/>
      <c r="E296"/>
    </row>
    <row r="297" spans="1:5" ht="14.4" x14ac:dyDescent="0.3">
      <c r="A297"/>
      <c r="B297"/>
      <c r="C297"/>
      <c r="D297"/>
      <c r="E297"/>
    </row>
    <row r="298" spans="1:5" ht="14.4" x14ac:dyDescent="0.3">
      <c r="A298"/>
      <c r="B298"/>
      <c r="C298"/>
      <c r="D298"/>
      <c r="E298"/>
    </row>
    <row r="299" spans="1:5" ht="14.4" x14ac:dyDescent="0.3">
      <c r="A299"/>
      <c r="B299"/>
      <c r="C299"/>
      <c r="D299"/>
      <c r="E299"/>
    </row>
    <row r="300" spans="1:5" ht="14.4" x14ac:dyDescent="0.3">
      <c r="A300"/>
      <c r="B300"/>
      <c r="C300"/>
      <c r="D300"/>
      <c r="E300"/>
    </row>
    <row r="301" spans="1:5" ht="14.4" x14ac:dyDescent="0.3">
      <c r="A301"/>
      <c r="B301"/>
      <c r="C301"/>
      <c r="D301"/>
      <c r="E301"/>
    </row>
    <row r="302" spans="1:5" ht="14.4" x14ac:dyDescent="0.3">
      <c r="A302"/>
      <c r="B302"/>
      <c r="C302"/>
      <c r="D302"/>
      <c r="E302"/>
    </row>
    <row r="303" spans="1:5" ht="14.4" x14ac:dyDescent="0.3">
      <c r="A303"/>
      <c r="B303"/>
      <c r="C303"/>
      <c r="D303"/>
      <c r="E303"/>
    </row>
    <row r="304" spans="1:5" ht="14.4" x14ac:dyDescent="0.3">
      <c r="A304"/>
      <c r="B304"/>
      <c r="C304"/>
      <c r="D304"/>
      <c r="E304"/>
    </row>
    <row r="305" spans="1:5" ht="14.4" x14ac:dyDescent="0.3">
      <c r="A305"/>
      <c r="B305"/>
      <c r="C305"/>
      <c r="D305"/>
      <c r="E305"/>
    </row>
    <row r="306" spans="1:5" ht="14.4" x14ac:dyDescent="0.3">
      <c r="A306"/>
      <c r="B306"/>
      <c r="C306"/>
      <c r="D306"/>
      <c r="E306"/>
    </row>
    <row r="307" spans="1:5" ht="14.4" x14ac:dyDescent="0.3">
      <c r="A307"/>
      <c r="B307"/>
      <c r="C307"/>
      <c r="D307"/>
      <c r="E307"/>
    </row>
    <row r="308" spans="1:5" ht="14.4" x14ac:dyDescent="0.3">
      <c r="A308"/>
      <c r="B308"/>
      <c r="C308"/>
      <c r="D308"/>
      <c r="E308"/>
    </row>
    <row r="309" spans="1:5" ht="14.4" x14ac:dyDescent="0.3">
      <c r="A309"/>
      <c r="B309"/>
      <c r="C309"/>
      <c r="D309"/>
      <c r="E309"/>
    </row>
    <row r="310" spans="1:5" ht="14.4" x14ac:dyDescent="0.3">
      <c r="A310"/>
      <c r="B310"/>
      <c r="C310"/>
      <c r="D310"/>
      <c r="E310"/>
    </row>
    <row r="311" spans="1:5" ht="14.4" x14ac:dyDescent="0.3">
      <c r="A311"/>
      <c r="B311"/>
      <c r="C311"/>
      <c r="D311"/>
      <c r="E311"/>
    </row>
    <row r="312" spans="1:5" ht="14.4" x14ac:dyDescent="0.3">
      <c r="A312"/>
      <c r="B312"/>
      <c r="C312"/>
      <c r="D312"/>
      <c r="E312"/>
    </row>
    <row r="313" spans="1:5" ht="14.4" x14ac:dyDescent="0.3">
      <c r="A313"/>
      <c r="B313"/>
      <c r="C313"/>
      <c r="D313"/>
      <c r="E313"/>
    </row>
    <row r="314" spans="1:5" ht="14.4" x14ac:dyDescent="0.3">
      <c r="A314"/>
      <c r="B314"/>
      <c r="C314"/>
      <c r="D314"/>
      <c r="E314"/>
    </row>
    <row r="315" spans="1:5" ht="14.4" x14ac:dyDescent="0.3">
      <c r="A315"/>
      <c r="B315"/>
      <c r="C315"/>
      <c r="D315"/>
      <c r="E315"/>
    </row>
    <row r="316" spans="1:5" ht="14.4" x14ac:dyDescent="0.3">
      <c r="A316"/>
      <c r="B316"/>
      <c r="C316"/>
      <c r="D316"/>
      <c r="E316"/>
    </row>
    <row r="317" spans="1:5" ht="14.4" x14ac:dyDescent="0.3">
      <c r="A317"/>
      <c r="B317"/>
      <c r="C317"/>
      <c r="D317"/>
      <c r="E317"/>
    </row>
    <row r="318" spans="1:5" ht="14.4" x14ac:dyDescent="0.3">
      <c r="A318"/>
      <c r="B318"/>
      <c r="C318"/>
      <c r="D318"/>
      <c r="E318"/>
    </row>
    <row r="319" spans="1:5" ht="14.4" x14ac:dyDescent="0.3">
      <c r="A319"/>
      <c r="B319"/>
      <c r="C319"/>
      <c r="D319"/>
      <c r="E319"/>
    </row>
    <row r="320" spans="1:5" ht="14.4" x14ac:dyDescent="0.3">
      <c r="A320"/>
      <c r="B320"/>
      <c r="C320"/>
      <c r="D320"/>
      <c r="E320"/>
    </row>
    <row r="321" spans="1:5" ht="14.4" x14ac:dyDescent="0.3">
      <c r="A321"/>
      <c r="B321"/>
      <c r="C321"/>
      <c r="D321"/>
      <c r="E321"/>
    </row>
    <row r="322" spans="1:5" ht="14.4" x14ac:dyDescent="0.3">
      <c r="A322"/>
      <c r="B322"/>
      <c r="C322"/>
      <c r="D322"/>
      <c r="E322"/>
    </row>
    <row r="323" spans="1:5" ht="14.4" x14ac:dyDescent="0.3">
      <c r="A323"/>
      <c r="B323"/>
      <c r="C323"/>
      <c r="D323"/>
      <c r="E323"/>
    </row>
    <row r="324" spans="1:5" ht="14.4" x14ac:dyDescent="0.3">
      <c r="A324"/>
      <c r="B324"/>
      <c r="C324"/>
      <c r="D324"/>
      <c r="E324"/>
    </row>
    <row r="325" spans="1:5" ht="14.4" x14ac:dyDescent="0.3">
      <c r="A325"/>
      <c r="B325"/>
      <c r="C325"/>
      <c r="D325"/>
      <c r="E325"/>
    </row>
    <row r="326" spans="1:5" ht="14.4" x14ac:dyDescent="0.3">
      <c r="A326"/>
      <c r="B326"/>
      <c r="C326"/>
      <c r="D326"/>
      <c r="E326"/>
    </row>
    <row r="327" spans="1:5" ht="14.4" x14ac:dyDescent="0.3">
      <c r="A327"/>
      <c r="B327"/>
      <c r="C327"/>
      <c r="D327"/>
      <c r="E327"/>
    </row>
    <row r="328" spans="1:5" ht="14.4" x14ac:dyDescent="0.3">
      <c r="A328"/>
      <c r="B328"/>
      <c r="C328"/>
      <c r="D328"/>
      <c r="E328"/>
    </row>
    <row r="329" spans="1:5" ht="14.4" x14ac:dyDescent="0.3">
      <c r="A329"/>
      <c r="B329"/>
      <c r="C329"/>
      <c r="D329"/>
      <c r="E329"/>
    </row>
    <row r="330" spans="1:5" ht="14.4" x14ac:dyDescent="0.3">
      <c r="A330"/>
      <c r="B330"/>
      <c r="C330"/>
      <c r="D330"/>
      <c r="E330"/>
    </row>
    <row r="331" spans="1:5" ht="14.4" x14ac:dyDescent="0.3">
      <c r="A331"/>
      <c r="B331"/>
      <c r="C331"/>
      <c r="D331"/>
      <c r="E331"/>
    </row>
    <row r="332" spans="1:5" ht="14.4" x14ac:dyDescent="0.3">
      <c r="A332"/>
      <c r="B332"/>
      <c r="C332"/>
      <c r="D332"/>
      <c r="E332"/>
    </row>
    <row r="333" spans="1:5" ht="14.4" x14ac:dyDescent="0.3">
      <c r="A333"/>
      <c r="B333"/>
      <c r="C333"/>
      <c r="D333"/>
      <c r="E333"/>
    </row>
    <row r="334" spans="1:5" ht="14.4" x14ac:dyDescent="0.3">
      <c r="A334"/>
      <c r="B334"/>
      <c r="C334"/>
      <c r="D334"/>
      <c r="E334"/>
    </row>
    <row r="335" spans="1:5" ht="14.4" x14ac:dyDescent="0.3">
      <c r="A335"/>
      <c r="B335"/>
      <c r="C335"/>
      <c r="D335"/>
      <c r="E335"/>
    </row>
    <row r="336" spans="1:5" ht="14.4" x14ac:dyDescent="0.3">
      <c r="A336"/>
      <c r="B336"/>
      <c r="C336"/>
      <c r="D336"/>
      <c r="E336"/>
    </row>
    <row r="337" spans="1:5" ht="14.4" x14ac:dyDescent="0.3">
      <c r="A337"/>
      <c r="B337"/>
      <c r="C337"/>
      <c r="D337"/>
      <c r="E337"/>
    </row>
    <row r="338" spans="1:5" ht="14.4" x14ac:dyDescent="0.3">
      <c r="A338"/>
      <c r="B338"/>
      <c r="C338"/>
      <c r="D338"/>
      <c r="E338"/>
    </row>
    <row r="339" spans="1:5" ht="14.4" x14ac:dyDescent="0.3">
      <c r="A339"/>
      <c r="B339"/>
      <c r="C339"/>
      <c r="D339"/>
      <c r="E339"/>
    </row>
    <row r="340" spans="1:5" ht="14.4" x14ac:dyDescent="0.3">
      <c r="A340"/>
      <c r="B340"/>
      <c r="C340"/>
      <c r="D340"/>
      <c r="E340"/>
    </row>
    <row r="341" spans="1:5" ht="14.4" x14ac:dyDescent="0.3">
      <c r="A341"/>
      <c r="B341"/>
      <c r="C341"/>
      <c r="D341"/>
      <c r="E341"/>
    </row>
    <row r="342" spans="1:5" ht="14.4" x14ac:dyDescent="0.3">
      <c r="A342"/>
      <c r="B342"/>
      <c r="C342"/>
      <c r="D342"/>
      <c r="E342"/>
    </row>
    <row r="343" spans="1:5" ht="14.4" x14ac:dyDescent="0.3">
      <c r="A343"/>
      <c r="B343"/>
      <c r="C343"/>
      <c r="D343"/>
      <c r="E343"/>
    </row>
    <row r="344" spans="1:5" ht="14.4" x14ac:dyDescent="0.3">
      <c r="A344"/>
      <c r="B344"/>
      <c r="C344"/>
      <c r="D344"/>
      <c r="E344"/>
    </row>
    <row r="345" spans="1:5" ht="14.4" x14ac:dyDescent="0.3">
      <c r="A345"/>
      <c r="B345"/>
      <c r="C345"/>
      <c r="D345"/>
      <c r="E345"/>
    </row>
    <row r="346" spans="1:5" ht="14.4" x14ac:dyDescent="0.3">
      <c r="A346"/>
      <c r="B346"/>
      <c r="C346"/>
      <c r="D346"/>
      <c r="E346"/>
    </row>
    <row r="347" spans="1:5" ht="14.4" x14ac:dyDescent="0.3">
      <c r="A347"/>
      <c r="B347"/>
      <c r="C347"/>
      <c r="D347"/>
      <c r="E347"/>
    </row>
    <row r="348" spans="1:5" ht="14.4" x14ac:dyDescent="0.3">
      <c r="A348"/>
      <c r="B348"/>
      <c r="C348"/>
      <c r="D348"/>
      <c r="E348"/>
    </row>
    <row r="349" spans="1:5" ht="14.4" x14ac:dyDescent="0.3">
      <c r="A349"/>
      <c r="B349"/>
      <c r="C349"/>
      <c r="D349"/>
      <c r="E349"/>
    </row>
    <row r="350" spans="1:5" ht="14.4" x14ac:dyDescent="0.3">
      <c r="A350"/>
      <c r="B350"/>
      <c r="C350"/>
      <c r="D350"/>
      <c r="E350"/>
    </row>
    <row r="351" spans="1:5" ht="14.4" x14ac:dyDescent="0.3">
      <c r="A351"/>
      <c r="B351"/>
      <c r="C351"/>
      <c r="D351"/>
      <c r="E351"/>
    </row>
    <row r="352" spans="1:5" ht="14.4" x14ac:dyDescent="0.3">
      <c r="A352"/>
      <c r="B352"/>
      <c r="C352"/>
      <c r="D352"/>
      <c r="E352"/>
    </row>
    <row r="353" spans="1:5" ht="14.4" x14ac:dyDescent="0.3">
      <c r="A353"/>
      <c r="B353"/>
      <c r="C353"/>
      <c r="D353"/>
      <c r="E353"/>
    </row>
    <row r="354" spans="1:5" ht="14.4" x14ac:dyDescent="0.3">
      <c r="A354"/>
      <c r="B354"/>
      <c r="C354"/>
      <c r="D354"/>
      <c r="E354"/>
    </row>
    <row r="355" spans="1:5" ht="14.4" x14ac:dyDescent="0.3">
      <c r="A355"/>
      <c r="B355"/>
      <c r="C355"/>
      <c r="D355"/>
      <c r="E355"/>
    </row>
    <row r="356" spans="1:5" ht="14.4" x14ac:dyDescent="0.3">
      <c r="A356"/>
      <c r="B356"/>
      <c r="C356"/>
      <c r="D356"/>
      <c r="E356"/>
    </row>
    <row r="357" spans="1:5" ht="14.4" x14ac:dyDescent="0.3">
      <c r="A357"/>
      <c r="B357"/>
      <c r="C357"/>
      <c r="D357"/>
      <c r="E357"/>
    </row>
    <row r="358" spans="1:5" ht="14.4" x14ac:dyDescent="0.3">
      <c r="A358"/>
      <c r="B358"/>
      <c r="C358"/>
      <c r="D358"/>
      <c r="E358"/>
    </row>
    <row r="359" spans="1:5" ht="14.4" x14ac:dyDescent="0.3">
      <c r="A359"/>
      <c r="B359"/>
      <c r="C359"/>
      <c r="D359"/>
      <c r="E359"/>
    </row>
    <row r="360" spans="1:5" ht="14.4" x14ac:dyDescent="0.3">
      <c r="A360"/>
      <c r="B360"/>
      <c r="C360"/>
      <c r="D360"/>
      <c r="E360"/>
    </row>
    <row r="361" spans="1:5" ht="14.4" x14ac:dyDescent="0.3">
      <c r="A361"/>
      <c r="B361"/>
      <c r="C361"/>
      <c r="D361"/>
      <c r="E361"/>
    </row>
    <row r="362" spans="1:5" ht="14.4" x14ac:dyDescent="0.3">
      <c r="A362"/>
      <c r="B362"/>
      <c r="C362"/>
      <c r="D362"/>
      <c r="E362"/>
    </row>
    <row r="363" spans="1:5" ht="14.4" x14ac:dyDescent="0.3">
      <c r="A363"/>
      <c r="B363"/>
      <c r="C363"/>
      <c r="D363"/>
      <c r="E363"/>
    </row>
    <row r="364" spans="1:5" ht="14.4" x14ac:dyDescent="0.3">
      <c r="A364"/>
      <c r="B364"/>
      <c r="C364"/>
      <c r="D364"/>
      <c r="E364"/>
    </row>
    <row r="365" spans="1:5" ht="14.4" x14ac:dyDescent="0.3">
      <c r="A365"/>
      <c r="B365"/>
      <c r="C365"/>
      <c r="D365"/>
      <c r="E365"/>
    </row>
    <row r="366" spans="1:5" ht="14.4" x14ac:dyDescent="0.3">
      <c r="A366"/>
      <c r="B366"/>
      <c r="C366"/>
      <c r="D366"/>
      <c r="E366"/>
    </row>
    <row r="367" spans="1:5" ht="14.4" x14ac:dyDescent="0.3">
      <c r="A367"/>
      <c r="B367"/>
      <c r="C367"/>
      <c r="D367"/>
      <c r="E367"/>
    </row>
    <row r="368" spans="1:5" ht="14.4" x14ac:dyDescent="0.3">
      <c r="A368"/>
      <c r="B368"/>
      <c r="C368"/>
      <c r="D368"/>
      <c r="E368"/>
    </row>
    <row r="369" spans="1:5" ht="14.4" x14ac:dyDescent="0.3">
      <c r="A369"/>
      <c r="B369"/>
      <c r="C369"/>
      <c r="D369"/>
      <c r="E369"/>
    </row>
    <row r="370" spans="1:5" ht="14.4" x14ac:dyDescent="0.3">
      <c r="A370"/>
      <c r="B370"/>
      <c r="C370"/>
      <c r="D370"/>
      <c r="E370"/>
    </row>
    <row r="371" spans="1:5" ht="14.4" x14ac:dyDescent="0.3">
      <c r="A371"/>
      <c r="B371"/>
      <c r="C371"/>
      <c r="D371"/>
      <c r="E371"/>
    </row>
    <row r="372" spans="1:5" ht="14.4" x14ac:dyDescent="0.3">
      <c r="A372"/>
      <c r="B372"/>
      <c r="C372"/>
      <c r="D372"/>
      <c r="E372"/>
    </row>
    <row r="373" spans="1:5" ht="14.4" x14ac:dyDescent="0.3">
      <c r="A373"/>
      <c r="B373"/>
      <c r="C373"/>
      <c r="D373"/>
      <c r="E373"/>
    </row>
    <row r="374" spans="1:5" ht="14.4" x14ac:dyDescent="0.3">
      <c r="A374"/>
      <c r="B374"/>
      <c r="C374"/>
      <c r="D374"/>
      <c r="E374"/>
    </row>
    <row r="375" spans="1:5" ht="14.4" x14ac:dyDescent="0.3">
      <c r="A375"/>
      <c r="B375"/>
      <c r="C375"/>
      <c r="D375"/>
      <c r="E375"/>
    </row>
    <row r="376" spans="1:5" ht="14.4" x14ac:dyDescent="0.3">
      <c r="A376"/>
      <c r="B376"/>
      <c r="C376"/>
      <c r="D376"/>
      <c r="E376"/>
    </row>
    <row r="377" spans="1:5" ht="14.4" x14ac:dyDescent="0.3">
      <c r="A377"/>
      <c r="B377"/>
      <c r="C377"/>
      <c r="D377"/>
      <c r="E377"/>
    </row>
    <row r="378" spans="1:5" ht="14.4" x14ac:dyDescent="0.3">
      <c r="A378"/>
      <c r="B378"/>
      <c r="C378"/>
      <c r="D378"/>
      <c r="E378"/>
    </row>
    <row r="379" spans="1:5" ht="14.4" x14ac:dyDescent="0.3">
      <c r="A379"/>
      <c r="B379"/>
      <c r="C379"/>
      <c r="D379"/>
      <c r="E379"/>
    </row>
    <row r="380" spans="1:5" ht="14.4" x14ac:dyDescent="0.3">
      <c r="A380"/>
      <c r="B380"/>
      <c r="C380"/>
      <c r="D380"/>
      <c r="E380"/>
    </row>
    <row r="381" spans="1:5" ht="14.4" x14ac:dyDescent="0.3">
      <c r="A381"/>
      <c r="B381"/>
      <c r="C381"/>
      <c r="D381"/>
      <c r="E381"/>
    </row>
    <row r="382" spans="1:5" ht="14.4" x14ac:dyDescent="0.3">
      <c r="A382"/>
      <c r="B382"/>
      <c r="C382"/>
      <c r="D382"/>
      <c r="E382"/>
    </row>
    <row r="383" spans="1:5" ht="14.4" x14ac:dyDescent="0.3">
      <c r="A383"/>
      <c r="B383"/>
      <c r="C383"/>
      <c r="D383"/>
      <c r="E383"/>
    </row>
    <row r="384" spans="1:5" ht="14.4" x14ac:dyDescent="0.3">
      <c r="A384"/>
      <c r="B384"/>
      <c r="C384"/>
      <c r="D384"/>
      <c r="E384"/>
    </row>
    <row r="385" spans="1:5" ht="14.4" x14ac:dyDescent="0.3">
      <c r="A385"/>
      <c r="B385"/>
      <c r="C385"/>
      <c r="D385"/>
      <c r="E385"/>
    </row>
    <row r="386" spans="1:5" ht="14.4" x14ac:dyDescent="0.3">
      <c r="A386"/>
      <c r="B386"/>
      <c r="C386"/>
      <c r="D386"/>
      <c r="E386"/>
    </row>
    <row r="387" spans="1:5" ht="14.4" x14ac:dyDescent="0.3">
      <c r="A387"/>
      <c r="B387"/>
      <c r="C387"/>
      <c r="D387"/>
      <c r="E387"/>
    </row>
    <row r="388" spans="1:5" ht="14.4" x14ac:dyDescent="0.3">
      <c r="A388"/>
      <c r="B388"/>
      <c r="C388"/>
      <c r="D388"/>
      <c r="E388"/>
    </row>
    <row r="389" spans="1:5" ht="14.4" x14ac:dyDescent="0.3">
      <c r="A389"/>
      <c r="B389"/>
      <c r="C389"/>
      <c r="D389"/>
      <c r="E389"/>
    </row>
    <row r="390" spans="1:5" ht="14.4" x14ac:dyDescent="0.3">
      <c r="A390"/>
      <c r="B390"/>
      <c r="C390"/>
      <c r="D390"/>
      <c r="E390"/>
    </row>
    <row r="391" spans="1:5" ht="14.4" x14ac:dyDescent="0.3">
      <c r="A391"/>
      <c r="B391"/>
      <c r="C391"/>
      <c r="D391"/>
      <c r="E391"/>
    </row>
    <row r="392" spans="1:5" ht="14.4" x14ac:dyDescent="0.3">
      <c r="A392"/>
      <c r="B392"/>
      <c r="C392"/>
      <c r="D392"/>
      <c r="E392"/>
    </row>
    <row r="393" spans="1:5" ht="14.4" x14ac:dyDescent="0.3">
      <c r="A393"/>
      <c r="B393"/>
      <c r="C393"/>
      <c r="D393"/>
      <c r="E393"/>
    </row>
    <row r="394" spans="1:5" ht="14.4" x14ac:dyDescent="0.3">
      <c r="A394"/>
      <c r="B394"/>
      <c r="C394"/>
      <c r="D394"/>
      <c r="E394"/>
    </row>
    <row r="395" spans="1:5" ht="14.4" x14ac:dyDescent="0.3">
      <c r="A395"/>
      <c r="B395"/>
      <c r="C395"/>
      <c r="D395"/>
      <c r="E395"/>
    </row>
    <row r="396" spans="1:5" ht="14.4" x14ac:dyDescent="0.3">
      <c r="A396"/>
      <c r="B396"/>
      <c r="C396"/>
      <c r="D396"/>
      <c r="E396"/>
    </row>
    <row r="397" spans="1:5" ht="14.4" x14ac:dyDescent="0.3">
      <c r="A397"/>
      <c r="B397"/>
      <c r="C397"/>
      <c r="D397"/>
      <c r="E397"/>
    </row>
    <row r="398" spans="1:5" ht="14.4" x14ac:dyDescent="0.3">
      <c r="A398"/>
      <c r="B398"/>
      <c r="C398"/>
      <c r="D398"/>
      <c r="E398"/>
    </row>
    <row r="399" spans="1:5" ht="14.4" x14ac:dyDescent="0.3">
      <c r="A399"/>
      <c r="B399"/>
      <c r="C399"/>
      <c r="D399"/>
      <c r="E399"/>
    </row>
    <row r="400" spans="1:5" ht="14.4" x14ac:dyDescent="0.3">
      <c r="A400"/>
      <c r="B400"/>
      <c r="C400"/>
      <c r="D400"/>
      <c r="E400"/>
    </row>
    <row r="401" spans="1:5" ht="14.4" x14ac:dyDescent="0.3">
      <c r="A401"/>
      <c r="B401"/>
      <c r="C401"/>
      <c r="D401"/>
      <c r="E401"/>
    </row>
    <row r="402" spans="1:5" ht="14.4" x14ac:dyDescent="0.3">
      <c r="A402"/>
      <c r="B402"/>
      <c r="C402"/>
      <c r="D402"/>
      <c r="E402"/>
    </row>
    <row r="403" spans="1:5" ht="14.4" x14ac:dyDescent="0.3">
      <c r="A403"/>
      <c r="B403"/>
      <c r="C403"/>
      <c r="D403"/>
      <c r="E403"/>
    </row>
    <row r="404" spans="1:5" ht="14.4" x14ac:dyDescent="0.3">
      <c r="A404"/>
      <c r="B404"/>
      <c r="C404"/>
      <c r="D404"/>
      <c r="E404"/>
    </row>
    <row r="405" spans="1:5" ht="14.4" x14ac:dyDescent="0.3">
      <c r="A405"/>
      <c r="B405"/>
      <c r="C405"/>
      <c r="D405"/>
      <c r="E405"/>
    </row>
    <row r="406" spans="1:5" ht="14.4" x14ac:dyDescent="0.3">
      <c r="A406"/>
      <c r="B406"/>
      <c r="C406"/>
      <c r="D406"/>
      <c r="E406"/>
    </row>
    <row r="407" spans="1:5" ht="14.4" x14ac:dyDescent="0.3">
      <c r="A407"/>
      <c r="B407"/>
      <c r="C407"/>
      <c r="D407"/>
      <c r="E407"/>
    </row>
    <row r="408" spans="1:5" ht="14.4" x14ac:dyDescent="0.3">
      <c r="A408"/>
      <c r="B408"/>
      <c r="C408"/>
      <c r="D408"/>
      <c r="E408"/>
    </row>
    <row r="409" spans="1:5" ht="14.4" x14ac:dyDescent="0.3">
      <c r="A409"/>
      <c r="B409"/>
      <c r="C409"/>
      <c r="D409"/>
      <c r="E409"/>
    </row>
    <row r="410" spans="1:5" ht="14.4" x14ac:dyDescent="0.3">
      <c r="A410"/>
      <c r="B410"/>
      <c r="C410"/>
      <c r="D410"/>
      <c r="E410"/>
    </row>
    <row r="411" spans="1:5" ht="14.4" x14ac:dyDescent="0.3">
      <c r="A411"/>
      <c r="B411"/>
      <c r="C411"/>
      <c r="D411"/>
      <c r="E411"/>
    </row>
    <row r="412" spans="1:5" ht="14.4" x14ac:dyDescent="0.3">
      <c r="A412"/>
      <c r="B412"/>
      <c r="C412"/>
      <c r="D412"/>
      <c r="E412"/>
    </row>
    <row r="413" spans="1:5" ht="14.4" x14ac:dyDescent="0.3">
      <c r="A413"/>
      <c r="B413"/>
      <c r="C413"/>
      <c r="D413"/>
      <c r="E413"/>
    </row>
    <row r="414" spans="1:5" ht="14.4" x14ac:dyDescent="0.3">
      <c r="A414"/>
      <c r="B414"/>
      <c r="C414"/>
      <c r="D414"/>
      <c r="E414"/>
    </row>
    <row r="415" spans="1:5" ht="14.4" x14ac:dyDescent="0.3">
      <c r="A415"/>
      <c r="B415"/>
      <c r="C415"/>
      <c r="D415"/>
      <c r="E415"/>
    </row>
    <row r="416" spans="1:5" ht="14.4" x14ac:dyDescent="0.3">
      <c r="A416"/>
      <c r="B416"/>
      <c r="C416"/>
      <c r="D416"/>
      <c r="E416"/>
    </row>
    <row r="417" spans="1:5" ht="14.4" x14ac:dyDescent="0.3">
      <c r="A417"/>
      <c r="B417"/>
      <c r="C417"/>
      <c r="D417"/>
      <c r="E417"/>
    </row>
    <row r="418" spans="1:5" ht="14.4" x14ac:dyDescent="0.3">
      <c r="A418"/>
      <c r="B418"/>
      <c r="C418"/>
      <c r="D418"/>
      <c r="E418"/>
    </row>
    <row r="419" spans="1:5" ht="14.4" x14ac:dyDescent="0.3">
      <c r="A419"/>
      <c r="B419"/>
      <c r="C419"/>
      <c r="D419"/>
      <c r="E419"/>
    </row>
    <row r="420" spans="1:5" ht="14.4" x14ac:dyDescent="0.3">
      <c r="A420"/>
      <c r="B420"/>
      <c r="C420"/>
      <c r="D420"/>
      <c r="E420"/>
    </row>
    <row r="421" spans="1:5" ht="14.4" x14ac:dyDescent="0.3">
      <c r="A421"/>
      <c r="B421"/>
      <c r="C421"/>
      <c r="D421"/>
      <c r="E421"/>
    </row>
    <row r="422" spans="1:5" ht="14.4" x14ac:dyDescent="0.3">
      <c r="A422"/>
      <c r="B422"/>
      <c r="C422"/>
      <c r="D422"/>
      <c r="E422"/>
    </row>
    <row r="423" spans="1:5" ht="14.4" x14ac:dyDescent="0.3">
      <c r="A423"/>
      <c r="B423"/>
      <c r="C423"/>
      <c r="D423"/>
      <c r="E423"/>
    </row>
    <row r="424" spans="1:5" ht="14.4" x14ac:dyDescent="0.3">
      <c r="A424"/>
      <c r="B424"/>
      <c r="C424"/>
      <c r="D424"/>
      <c r="E424"/>
    </row>
    <row r="425" spans="1:5" ht="14.4" x14ac:dyDescent="0.3">
      <c r="A425"/>
      <c r="B425"/>
      <c r="C425"/>
      <c r="D425"/>
      <c r="E425"/>
    </row>
    <row r="426" spans="1:5" ht="14.4" x14ac:dyDescent="0.3">
      <c r="A426"/>
      <c r="B426"/>
      <c r="C426"/>
      <c r="D426"/>
      <c r="E426"/>
    </row>
    <row r="427" spans="1:5" ht="14.4" x14ac:dyDescent="0.3">
      <c r="A427"/>
      <c r="B427"/>
      <c r="C427"/>
      <c r="D427"/>
      <c r="E427"/>
    </row>
    <row r="428" spans="1:5" ht="14.4" x14ac:dyDescent="0.3">
      <c r="A428"/>
      <c r="B428"/>
      <c r="C428"/>
      <c r="D428"/>
      <c r="E428"/>
    </row>
    <row r="429" spans="1:5" ht="14.4" x14ac:dyDescent="0.3">
      <c r="A429"/>
      <c r="B429"/>
      <c r="C429"/>
      <c r="D429"/>
      <c r="E429"/>
    </row>
    <row r="430" spans="1:5" ht="14.4" x14ac:dyDescent="0.3">
      <c r="A430"/>
      <c r="B430"/>
      <c r="C430"/>
      <c r="D430"/>
      <c r="E430"/>
    </row>
    <row r="431" spans="1:5" ht="14.4" x14ac:dyDescent="0.3">
      <c r="A431"/>
      <c r="B431"/>
      <c r="C431"/>
      <c r="D431"/>
      <c r="E431"/>
    </row>
    <row r="432" spans="1:5" ht="14.4" x14ac:dyDescent="0.3">
      <c r="A432"/>
      <c r="B432"/>
      <c r="C432"/>
      <c r="D432"/>
      <c r="E432"/>
    </row>
    <row r="433" spans="1:5" ht="14.4" x14ac:dyDescent="0.3">
      <c r="A433"/>
      <c r="B433"/>
      <c r="C433"/>
      <c r="D433"/>
      <c r="E433"/>
    </row>
    <row r="434" spans="1:5" ht="14.4" x14ac:dyDescent="0.3">
      <c r="A434"/>
      <c r="B434"/>
      <c r="C434"/>
      <c r="D434"/>
      <c r="E434"/>
    </row>
    <row r="435" spans="1:5" ht="14.4" x14ac:dyDescent="0.3">
      <c r="A435"/>
      <c r="B435"/>
      <c r="C435"/>
      <c r="D435"/>
      <c r="E435"/>
    </row>
    <row r="436" spans="1:5" ht="14.4" x14ac:dyDescent="0.3">
      <c r="A436"/>
      <c r="B436"/>
      <c r="C436"/>
      <c r="D436"/>
      <c r="E436"/>
    </row>
    <row r="437" spans="1:5" ht="14.4" x14ac:dyDescent="0.3">
      <c r="A437"/>
      <c r="B437"/>
      <c r="C437"/>
      <c r="D437"/>
      <c r="E437"/>
    </row>
    <row r="438" spans="1:5" ht="14.4" x14ac:dyDescent="0.3">
      <c r="A438"/>
      <c r="B438"/>
      <c r="C438"/>
      <c r="D438"/>
      <c r="E438"/>
    </row>
    <row r="439" spans="1:5" ht="14.4" x14ac:dyDescent="0.3">
      <c r="A439"/>
      <c r="B439"/>
      <c r="C439"/>
      <c r="D439"/>
      <c r="E439"/>
    </row>
    <row r="440" spans="1:5" ht="14.4" x14ac:dyDescent="0.3">
      <c r="A440"/>
      <c r="B440"/>
      <c r="C440"/>
      <c r="D440"/>
      <c r="E440"/>
    </row>
    <row r="441" spans="1:5" ht="14.4" x14ac:dyDescent="0.3">
      <c r="A441"/>
      <c r="B441"/>
      <c r="C441"/>
      <c r="D441"/>
      <c r="E441"/>
    </row>
    <row r="442" spans="1:5" ht="14.4" x14ac:dyDescent="0.3">
      <c r="A442"/>
      <c r="B442"/>
      <c r="C442"/>
      <c r="D442"/>
      <c r="E442"/>
    </row>
    <row r="443" spans="1:5" ht="14.4" x14ac:dyDescent="0.3">
      <c r="A443"/>
      <c r="B443"/>
      <c r="C443"/>
      <c r="D443"/>
      <c r="E443"/>
    </row>
    <row r="444" spans="1:5" ht="14.4" x14ac:dyDescent="0.3">
      <c r="A444"/>
      <c r="B444"/>
      <c r="C444"/>
      <c r="D444"/>
      <c r="E444"/>
    </row>
    <row r="445" spans="1:5" ht="14.4" x14ac:dyDescent="0.3">
      <c r="A445"/>
      <c r="B445"/>
      <c r="C445"/>
      <c r="D445"/>
      <c r="E445"/>
    </row>
    <row r="446" spans="1:5" ht="14.4" x14ac:dyDescent="0.3">
      <c r="A446"/>
      <c r="B446"/>
      <c r="C446"/>
      <c r="D446"/>
      <c r="E446"/>
    </row>
    <row r="447" spans="1:5" ht="14.4" x14ac:dyDescent="0.3">
      <c r="A447"/>
      <c r="B447"/>
      <c r="C447"/>
      <c r="D447"/>
      <c r="E447"/>
    </row>
    <row r="448" spans="1:5" ht="14.4" x14ac:dyDescent="0.3">
      <c r="A448"/>
      <c r="B448"/>
      <c r="C448"/>
      <c r="D448"/>
      <c r="E448"/>
    </row>
    <row r="449" spans="1:5" ht="14.4" x14ac:dyDescent="0.3">
      <c r="A449"/>
      <c r="B449"/>
      <c r="C449"/>
      <c r="D449"/>
      <c r="E449"/>
    </row>
    <row r="450" spans="1:5" ht="14.4" x14ac:dyDescent="0.3">
      <c r="A450"/>
      <c r="B450"/>
      <c r="C450"/>
      <c r="D450"/>
      <c r="E450"/>
    </row>
    <row r="451" spans="1:5" ht="14.4" x14ac:dyDescent="0.3">
      <c r="A451"/>
      <c r="B451"/>
      <c r="C451"/>
      <c r="D451"/>
      <c r="E451"/>
    </row>
    <row r="452" spans="1:5" ht="14.4" x14ac:dyDescent="0.3">
      <c r="A452"/>
      <c r="B452"/>
      <c r="C452"/>
      <c r="D452"/>
      <c r="E452"/>
    </row>
    <row r="453" spans="1:5" ht="14.4" x14ac:dyDescent="0.3">
      <c r="A453"/>
      <c r="B453"/>
      <c r="C453"/>
      <c r="D453"/>
      <c r="E453"/>
    </row>
    <row r="454" spans="1:5" ht="14.4" x14ac:dyDescent="0.3">
      <c r="A454"/>
      <c r="B454"/>
      <c r="C454"/>
      <c r="D454"/>
      <c r="E454"/>
    </row>
    <row r="455" spans="1:5" ht="14.4" x14ac:dyDescent="0.3">
      <c r="A455"/>
      <c r="B455"/>
      <c r="C455"/>
      <c r="D455"/>
      <c r="E455"/>
    </row>
    <row r="456" spans="1:5" ht="14.4" x14ac:dyDescent="0.3">
      <c r="A456"/>
      <c r="B456"/>
      <c r="C456"/>
      <c r="D456"/>
      <c r="E456"/>
    </row>
    <row r="457" spans="1:5" ht="14.4" x14ac:dyDescent="0.3">
      <c r="A457"/>
      <c r="B457"/>
      <c r="C457"/>
      <c r="D457"/>
      <c r="E457"/>
    </row>
    <row r="458" spans="1:5" ht="14.4" x14ac:dyDescent="0.3">
      <c r="A458"/>
      <c r="B458"/>
      <c r="C458"/>
      <c r="D458"/>
      <c r="E458"/>
    </row>
    <row r="459" spans="1:5" ht="14.4" x14ac:dyDescent="0.3">
      <c r="A459"/>
      <c r="B459"/>
      <c r="C459"/>
      <c r="D459"/>
      <c r="E459"/>
    </row>
    <row r="460" spans="1:5" ht="14.4" x14ac:dyDescent="0.3">
      <c r="A460"/>
      <c r="B460"/>
      <c r="C460"/>
      <c r="D460"/>
      <c r="E460"/>
    </row>
    <row r="461" spans="1:5" ht="14.4" x14ac:dyDescent="0.3">
      <c r="A461"/>
      <c r="B461"/>
      <c r="C461"/>
      <c r="D461"/>
      <c r="E461"/>
    </row>
    <row r="462" spans="1:5" ht="14.4" x14ac:dyDescent="0.3">
      <c r="A462"/>
      <c r="B462"/>
      <c r="C462"/>
      <c r="D462"/>
      <c r="E462"/>
    </row>
    <row r="463" spans="1:5" ht="14.4" x14ac:dyDescent="0.3">
      <c r="A463"/>
      <c r="B463"/>
      <c r="C463"/>
      <c r="D463"/>
      <c r="E463"/>
    </row>
    <row r="464" spans="1:5" ht="14.4" x14ac:dyDescent="0.3">
      <c r="A464"/>
      <c r="B464"/>
      <c r="C464"/>
      <c r="D464"/>
      <c r="E464"/>
    </row>
    <row r="465" spans="1:5" ht="14.4" x14ac:dyDescent="0.3">
      <c r="A465"/>
      <c r="B465"/>
      <c r="C465"/>
      <c r="D465"/>
      <c r="E465"/>
    </row>
    <row r="466" spans="1:5" ht="14.4" x14ac:dyDescent="0.3">
      <c r="A466"/>
      <c r="B466"/>
      <c r="C466"/>
      <c r="D466"/>
      <c r="E466"/>
    </row>
    <row r="467" spans="1:5" ht="14.4" x14ac:dyDescent="0.3">
      <c r="A467"/>
      <c r="B467"/>
      <c r="C467"/>
      <c r="D467"/>
      <c r="E467"/>
    </row>
    <row r="468" spans="1:5" ht="14.4" x14ac:dyDescent="0.3">
      <c r="A468"/>
      <c r="B468"/>
      <c r="C468"/>
      <c r="D468"/>
      <c r="E468"/>
    </row>
    <row r="469" spans="1:5" ht="14.4" x14ac:dyDescent="0.3">
      <c r="A469"/>
      <c r="B469"/>
      <c r="C469"/>
      <c r="D469"/>
      <c r="E469"/>
    </row>
    <row r="470" spans="1:5" ht="14.4" x14ac:dyDescent="0.3">
      <c r="A470"/>
      <c r="B470"/>
      <c r="C470"/>
      <c r="D470"/>
      <c r="E470"/>
    </row>
    <row r="471" spans="1:5" ht="14.4" x14ac:dyDescent="0.3">
      <c r="A471"/>
      <c r="B471"/>
      <c r="C471"/>
      <c r="D471"/>
      <c r="E471"/>
    </row>
    <row r="472" spans="1:5" ht="14.4" x14ac:dyDescent="0.3">
      <c r="A472"/>
      <c r="B472"/>
      <c r="C472"/>
      <c r="D472"/>
      <c r="E472"/>
    </row>
    <row r="473" spans="1:5" ht="14.4" x14ac:dyDescent="0.3">
      <c r="A473"/>
      <c r="B473"/>
      <c r="C473"/>
      <c r="D473"/>
      <c r="E473"/>
    </row>
    <row r="474" spans="1:5" ht="14.4" x14ac:dyDescent="0.3">
      <c r="A474"/>
      <c r="B474"/>
      <c r="C474"/>
      <c r="D474"/>
      <c r="E474"/>
    </row>
    <row r="475" spans="1:5" ht="14.4" x14ac:dyDescent="0.3">
      <c r="A475"/>
      <c r="B475"/>
      <c r="C475"/>
      <c r="D475"/>
      <c r="E475"/>
    </row>
    <row r="476" spans="1:5" ht="14.4" x14ac:dyDescent="0.3">
      <c r="A476"/>
      <c r="B476"/>
      <c r="C476"/>
      <c r="D476"/>
      <c r="E476"/>
    </row>
    <row r="477" spans="1:5" ht="14.4" x14ac:dyDescent="0.3">
      <c r="A477"/>
      <c r="B477"/>
      <c r="C477"/>
      <c r="D477"/>
      <c r="E477"/>
    </row>
    <row r="478" spans="1:5" ht="14.4" x14ac:dyDescent="0.3">
      <c r="A478"/>
      <c r="B478"/>
      <c r="C478"/>
      <c r="D478"/>
      <c r="E478"/>
    </row>
    <row r="479" spans="1:5" ht="14.4" x14ac:dyDescent="0.3">
      <c r="A479"/>
      <c r="B479"/>
      <c r="C479"/>
      <c r="D479"/>
      <c r="E479"/>
    </row>
    <row r="480" spans="1:5" ht="14.4" x14ac:dyDescent="0.3">
      <c r="A480"/>
      <c r="B480"/>
      <c r="C480"/>
      <c r="D480"/>
      <c r="E480"/>
    </row>
    <row r="481" spans="1:5" ht="14.4" x14ac:dyDescent="0.3">
      <c r="A481"/>
      <c r="B481"/>
      <c r="C481"/>
      <c r="D481"/>
      <c r="E481"/>
    </row>
    <row r="482" spans="1:5" ht="14.4" x14ac:dyDescent="0.3">
      <c r="A482"/>
      <c r="B482"/>
      <c r="C482"/>
      <c r="D482"/>
      <c r="E482"/>
    </row>
    <row r="483" spans="1:5" ht="14.4" x14ac:dyDescent="0.3">
      <c r="A483"/>
      <c r="B483"/>
      <c r="C483"/>
      <c r="D483"/>
      <c r="E483"/>
    </row>
    <row r="484" spans="1:5" ht="14.4" x14ac:dyDescent="0.3">
      <c r="A484"/>
      <c r="B484"/>
      <c r="C484"/>
      <c r="D484"/>
      <c r="E484"/>
    </row>
    <row r="485" spans="1:5" ht="14.4" x14ac:dyDescent="0.3">
      <c r="A485"/>
      <c r="B485"/>
      <c r="C485"/>
      <c r="D485"/>
      <c r="E485"/>
    </row>
    <row r="486" spans="1:5" ht="14.4" x14ac:dyDescent="0.3">
      <c r="A486"/>
      <c r="B486"/>
      <c r="C486"/>
      <c r="D486"/>
      <c r="E486"/>
    </row>
    <row r="487" spans="1:5" ht="14.4" x14ac:dyDescent="0.3">
      <c r="A487"/>
      <c r="B487"/>
      <c r="C487"/>
      <c r="D487"/>
      <c r="E487"/>
    </row>
    <row r="488" spans="1:5" ht="14.4" x14ac:dyDescent="0.3">
      <c r="A488"/>
      <c r="B488"/>
      <c r="C488"/>
      <c r="D488"/>
      <c r="E488"/>
    </row>
    <row r="489" spans="1:5" ht="14.4" x14ac:dyDescent="0.3">
      <c r="A489"/>
      <c r="B489"/>
      <c r="C489"/>
      <c r="D489"/>
      <c r="E489"/>
    </row>
    <row r="490" spans="1:5" ht="14.4" x14ac:dyDescent="0.3">
      <c r="A490"/>
      <c r="B490"/>
      <c r="C490"/>
      <c r="D490"/>
      <c r="E490"/>
    </row>
    <row r="491" spans="1:5" ht="14.4" x14ac:dyDescent="0.3">
      <c r="A491"/>
      <c r="B491"/>
      <c r="C491"/>
      <c r="D491"/>
      <c r="E491"/>
    </row>
    <row r="492" spans="1:5" ht="14.4" x14ac:dyDescent="0.3">
      <c r="A492"/>
      <c r="B492"/>
      <c r="C492"/>
      <c r="D492"/>
      <c r="E492"/>
    </row>
    <row r="493" spans="1:5" ht="14.4" x14ac:dyDescent="0.3">
      <c r="A493"/>
      <c r="B493"/>
      <c r="C493"/>
      <c r="D493"/>
      <c r="E493"/>
    </row>
    <row r="494" spans="1:5" ht="14.4" x14ac:dyDescent="0.3">
      <c r="A494"/>
      <c r="B494"/>
      <c r="C494"/>
      <c r="D494"/>
      <c r="E494"/>
    </row>
    <row r="495" spans="1:5" ht="14.4" x14ac:dyDescent="0.3">
      <c r="A495"/>
      <c r="B495"/>
      <c r="C495"/>
      <c r="D495"/>
      <c r="E495"/>
    </row>
    <row r="496" spans="1:5" ht="14.4" x14ac:dyDescent="0.3">
      <c r="A496"/>
      <c r="B496"/>
      <c r="C496"/>
      <c r="D496"/>
      <c r="E496"/>
    </row>
    <row r="497" spans="1:5" ht="14.4" x14ac:dyDescent="0.3">
      <c r="A497"/>
      <c r="B497"/>
      <c r="C497"/>
      <c r="D497"/>
      <c r="E497"/>
    </row>
    <row r="498" spans="1:5" ht="14.4" x14ac:dyDescent="0.3">
      <c r="A498"/>
      <c r="B498"/>
      <c r="C498"/>
      <c r="D498"/>
      <c r="E498"/>
    </row>
    <row r="499" spans="1:5" ht="14.4" x14ac:dyDescent="0.3">
      <c r="A499"/>
      <c r="B499"/>
      <c r="C499"/>
      <c r="D499"/>
      <c r="E499"/>
    </row>
    <row r="500" spans="1:5" ht="14.4" x14ac:dyDescent="0.3">
      <c r="A500"/>
      <c r="B500"/>
      <c r="C500"/>
      <c r="D500"/>
      <c r="E500"/>
    </row>
    <row r="501" spans="1:5" ht="14.4" x14ac:dyDescent="0.3">
      <c r="A501"/>
      <c r="B501"/>
      <c r="C501"/>
      <c r="D501"/>
      <c r="E501"/>
    </row>
    <row r="502" spans="1:5" ht="14.4" x14ac:dyDescent="0.3">
      <c r="A502"/>
      <c r="B502"/>
      <c r="C502"/>
      <c r="D502"/>
      <c r="E502"/>
    </row>
    <row r="503" spans="1:5" ht="14.4" x14ac:dyDescent="0.3">
      <c r="A503"/>
      <c r="B503"/>
      <c r="C503"/>
      <c r="D503"/>
      <c r="E503"/>
    </row>
    <row r="504" spans="1:5" ht="14.4" x14ac:dyDescent="0.3">
      <c r="A504"/>
      <c r="B504"/>
      <c r="C504"/>
      <c r="D504"/>
      <c r="E504"/>
    </row>
    <row r="505" spans="1:5" ht="14.4" x14ac:dyDescent="0.3">
      <c r="A505"/>
      <c r="B505"/>
      <c r="C505"/>
      <c r="D505"/>
      <c r="E505"/>
    </row>
    <row r="506" spans="1:5" ht="14.4" x14ac:dyDescent="0.3">
      <c r="A506"/>
      <c r="B506"/>
      <c r="C506"/>
      <c r="D506"/>
      <c r="E506"/>
    </row>
    <row r="507" spans="1:5" ht="14.4" x14ac:dyDescent="0.3">
      <c r="A507"/>
      <c r="B507"/>
      <c r="C507"/>
      <c r="D507"/>
      <c r="E507"/>
    </row>
    <row r="508" spans="1:5" ht="14.4" x14ac:dyDescent="0.3">
      <c r="A508"/>
      <c r="B508"/>
      <c r="C508"/>
      <c r="D508"/>
      <c r="E508"/>
    </row>
    <row r="509" spans="1:5" ht="14.4" x14ac:dyDescent="0.3">
      <c r="A509"/>
      <c r="B509"/>
      <c r="C509"/>
      <c r="D509"/>
      <c r="E509"/>
    </row>
    <row r="510" spans="1:5" ht="14.4" x14ac:dyDescent="0.3">
      <c r="A510"/>
      <c r="B510"/>
      <c r="C510"/>
      <c r="D510"/>
      <c r="E510"/>
    </row>
    <row r="511" spans="1:5" ht="14.4" x14ac:dyDescent="0.3">
      <c r="A511"/>
      <c r="B511"/>
      <c r="C511"/>
      <c r="D511"/>
      <c r="E511"/>
    </row>
    <row r="512" spans="1:5" ht="14.4" x14ac:dyDescent="0.3">
      <c r="A512"/>
      <c r="B512"/>
      <c r="C512"/>
      <c r="D512"/>
      <c r="E512"/>
    </row>
    <row r="513" spans="1:5" ht="14.4" x14ac:dyDescent="0.3">
      <c r="A513"/>
      <c r="B513"/>
      <c r="C513"/>
      <c r="D513"/>
      <c r="E513"/>
    </row>
    <row r="514" spans="1:5" ht="14.4" x14ac:dyDescent="0.3">
      <c r="A514"/>
      <c r="B514"/>
      <c r="C514"/>
      <c r="D514"/>
      <c r="E514"/>
    </row>
    <row r="515" spans="1:5" ht="14.4" x14ac:dyDescent="0.3">
      <c r="A515"/>
      <c r="B515"/>
      <c r="C515"/>
      <c r="D515"/>
      <c r="E515"/>
    </row>
    <row r="516" spans="1:5" ht="14.4" x14ac:dyDescent="0.3">
      <c r="A516"/>
      <c r="B516"/>
      <c r="C516"/>
      <c r="D516"/>
      <c r="E516"/>
    </row>
    <row r="517" spans="1:5" ht="14.4" x14ac:dyDescent="0.3">
      <c r="A517"/>
      <c r="B517"/>
      <c r="C517"/>
      <c r="D517"/>
      <c r="E517"/>
    </row>
    <row r="518" spans="1:5" ht="14.4" x14ac:dyDescent="0.3">
      <c r="A518"/>
      <c r="B518"/>
      <c r="C518"/>
      <c r="D518"/>
      <c r="E518"/>
    </row>
    <row r="519" spans="1:5" ht="14.4" x14ac:dyDescent="0.3">
      <c r="A519"/>
      <c r="B519"/>
      <c r="C519"/>
      <c r="D519"/>
      <c r="E519"/>
    </row>
    <row r="520" spans="1:5" ht="14.4" x14ac:dyDescent="0.3">
      <c r="A520"/>
      <c r="B520"/>
      <c r="C520"/>
      <c r="D520"/>
      <c r="E520"/>
    </row>
    <row r="521" spans="1:5" ht="14.4" x14ac:dyDescent="0.3">
      <c r="A521"/>
      <c r="B521"/>
      <c r="C521"/>
      <c r="D521"/>
      <c r="E521"/>
    </row>
    <row r="522" spans="1:5" ht="14.4" x14ac:dyDescent="0.3">
      <c r="A522"/>
      <c r="B522"/>
      <c r="C522"/>
      <c r="D522"/>
      <c r="E522"/>
    </row>
    <row r="523" spans="1:5" ht="14.4" x14ac:dyDescent="0.3">
      <c r="A523"/>
      <c r="B523"/>
      <c r="C523"/>
      <c r="D523"/>
      <c r="E523"/>
    </row>
    <row r="524" spans="1:5" ht="14.4" x14ac:dyDescent="0.3">
      <c r="A524"/>
      <c r="B524"/>
      <c r="C524"/>
      <c r="D524"/>
      <c r="E524"/>
    </row>
    <row r="525" spans="1:5" ht="14.4" x14ac:dyDescent="0.3">
      <c r="A525"/>
      <c r="B525"/>
      <c r="C525"/>
      <c r="D525"/>
      <c r="E525"/>
    </row>
    <row r="526" spans="1:5" ht="14.4" x14ac:dyDescent="0.3">
      <c r="A526"/>
      <c r="B526"/>
      <c r="C526"/>
      <c r="D526"/>
      <c r="E526"/>
    </row>
    <row r="527" spans="1:5" ht="14.4" x14ac:dyDescent="0.3">
      <c r="A527"/>
      <c r="B527"/>
      <c r="C527"/>
      <c r="D527"/>
      <c r="E527"/>
    </row>
    <row r="528" spans="1:5" ht="14.4" x14ac:dyDescent="0.3">
      <c r="A528"/>
      <c r="B528"/>
      <c r="C528"/>
      <c r="D528"/>
      <c r="E528"/>
    </row>
    <row r="529" spans="1:5" ht="14.4" x14ac:dyDescent="0.3">
      <c r="A529"/>
      <c r="B529"/>
      <c r="C529"/>
      <c r="D529"/>
      <c r="E529"/>
    </row>
    <row r="530" spans="1:5" ht="14.4" x14ac:dyDescent="0.3">
      <c r="A530"/>
      <c r="B530"/>
      <c r="C530"/>
      <c r="D530"/>
      <c r="E530"/>
    </row>
    <row r="531" spans="1:5" ht="14.4" x14ac:dyDescent="0.3">
      <c r="A531"/>
      <c r="B531"/>
      <c r="C531"/>
      <c r="D531"/>
      <c r="E531"/>
    </row>
    <row r="532" spans="1:5" ht="14.4" x14ac:dyDescent="0.3">
      <c r="A532"/>
      <c r="B532"/>
      <c r="C532"/>
      <c r="D532"/>
      <c r="E532"/>
    </row>
    <row r="533" spans="1:5" ht="14.4" x14ac:dyDescent="0.3">
      <c r="A533"/>
      <c r="B533"/>
      <c r="C533"/>
      <c r="D533"/>
      <c r="E533"/>
    </row>
    <row r="534" spans="1:5" ht="14.4" x14ac:dyDescent="0.3">
      <c r="A534"/>
      <c r="B534"/>
      <c r="C534"/>
      <c r="D534"/>
      <c r="E534"/>
    </row>
    <row r="535" spans="1:5" ht="14.4" x14ac:dyDescent="0.3">
      <c r="A535"/>
      <c r="B535"/>
      <c r="C535"/>
      <c r="D535"/>
      <c r="E535"/>
    </row>
    <row r="536" spans="1:5" ht="14.4" x14ac:dyDescent="0.3">
      <c r="A536"/>
      <c r="B536"/>
      <c r="C536"/>
      <c r="D536"/>
      <c r="E536"/>
    </row>
    <row r="537" spans="1:5" ht="14.4" x14ac:dyDescent="0.3">
      <c r="A537"/>
      <c r="B537"/>
      <c r="C537"/>
      <c r="D537"/>
      <c r="E537"/>
    </row>
    <row r="538" spans="1:5" ht="14.4" x14ac:dyDescent="0.3">
      <c r="A538"/>
      <c r="B538"/>
      <c r="C538"/>
      <c r="D538"/>
      <c r="E538"/>
    </row>
    <row r="539" spans="1:5" ht="14.4" x14ac:dyDescent="0.3">
      <c r="A539"/>
      <c r="B539"/>
      <c r="C539"/>
      <c r="D539"/>
      <c r="E539"/>
    </row>
    <row r="540" spans="1:5" ht="14.4" x14ac:dyDescent="0.3">
      <c r="A540"/>
      <c r="B540"/>
      <c r="C540"/>
      <c r="D540"/>
      <c r="E540"/>
    </row>
    <row r="541" spans="1:5" ht="14.4" x14ac:dyDescent="0.3">
      <c r="A541"/>
      <c r="B541"/>
      <c r="C541"/>
      <c r="D541"/>
      <c r="E541"/>
    </row>
    <row r="542" spans="1:5" ht="14.4" x14ac:dyDescent="0.3">
      <c r="A542"/>
      <c r="B542"/>
      <c r="C542"/>
      <c r="D542"/>
      <c r="E542"/>
    </row>
    <row r="543" spans="1:5" ht="14.4" x14ac:dyDescent="0.3">
      <c r="A543"/>
      <c r="B543"/>
      <c r="C543"/>
      <c r="D543"/>
      <c r="E543"/>
    </row>
    <row r="544" spans="1:5" ht="14.4" x14ac:dyDescent="0.3">
      <c r="A544"/>
      <c r="B544"/>
      <c r="C544"/>
      <c r="D544"/>
      <c r="E544"/>
    </row>
    <row r="545" spans="1:5" ht="14.4" x14ac:dyDescent="0.3">
      <c r="A545"/>
      <c r="B545"/>
      <c r="C545"/>
      <c r="D545"/>
      <c r="E545"/>
    </row>
    <row r="546" spans="1:5" ht="14.4" x14ac:dyDescent="0.3">
      <c r="A546"/>
      <c r="B546"/>
      <c r="C546"/>
      <c r="D546"/>
      <c r="E546"/>
    </row>
    <row r="547" spans="1:5" ht="14.4" x14ac:dyDescent="0.3">
      <c r="A547"/>
      <c r="B547"/>
      <c r="C547"/>
      <c r="D547"/>
      <c r="E547"/>
    </row>
    <row r="548" spans="1:5" ht="14.4" x14ac:dyDescent="0.3">
      <c r="A548"/>
      <c r="B548"/>
      <c r="C548"/>
      <c r="D548"/>
      <c r="E548"/>
    </row>
    <row r="549" spans="1:5" ht="14.4" x14ac:dyDescent="0.3">
      <c r="A549"/>
      <c r="B549"/>
      <c r="C549"/>
      <c r="D549"/>
      <c r="E549"/>
    </row>
    <row r="550" spans="1:5" ht="14.4" x14ac:dyDescent="0.3">
      <c r="A550"/>
      <c r="B550"/>
      <c r="C550"/>
      <c r="D550"/>
      <c r="E550"/>
    </row>
    <row r="551" spans="1:5" ht="14.4" x14ac:dyDescent="0.3">
      <c r="A551"/>
      <c r="B551"/>
      <c r="C551"/>
      <c r="D551"/>
      <c r="E551"/>
    </row>
    <row r="552" spans="1:5" ht="14.4" x14ac:dyDescent="0.3">
      <c r="A552"/>
      <c r="B552"/>
      <c r="C552"/>
      <c r="D552"/>
      <c r="E552"/>
    </row>
    <row r="553" spans="1:5" ht="14.4" x14ac:dyDescent="0.3">
      <c r="A553"/>
      <c r="B553"/>
      <c r="C553"/>
      <c r="D553"/>
      <c r="E553"/>
    </row>
    <row r="554" spans="1:5" ht="14.4" x14ac:dyDescent="0.3">
      <c r="A554"/>
      <c r="B554"/>
      <c r="C554"/>
      <c r="D554"/>
      <c r="E554"/>
    </row>
    <row r="555" spans="1:5" ht="14.4" x14ac:dyDescent="0.3">
      <c r="A555"/>
      <c r="B555"/>
      <c r="C555"/>
      <c r="D555"/>
      <c r="E555"/>
    </row>
    <row r="556" spans="1:5" ht="14.4" x14ac:dyDescent="0.3">
      <c r="A556"/>
      <c r="B556"/>
      <c r="C556"/>
      <c r="D556"/>
      <c r="E556"/>
    </row>
    <row r="557" spans="1:5" ht="14.4" x14ac:dyDescent="0.3">
      <c r="A557"/>
      <c r="B557"/>
      <c r="C557"/>
      <c r="D557"/>
      <c r="E557"/>
    </row>
    <row r="558" spans="1:5" ht="14.4" x14ac:dyDescent="0.3">
      <c r="A558"/>
      <c r="B558"/>
      <c r="C558"/>
      <c r="D558"/>
      <c r="E558"/>
    </row>
    <row r="559" spans="1:5" ht="14.4" x14ac:dyDescent="0.3">
      <c r="A559"/>
      <c r="B559"/>
      <c r="C559"/>
      <c r="D559"/>
      <c r="E559"/>
    </row>
    <row r="560" spans="1:5" ht="14.4" x14ac:dyDescent="0.3">
      <c r="A560"/>
      <c r="B560"/>
      <c r="C560"/>
      <c r="D560"/>
      <c r="E560"/>
    </row>
    <row r="561" spans="1:5" ht="14.4" x14ac:dyDescent="0.3">
      <c r="A561"/>
      <c r="B561"/>
      <c r="C561"/>
      <c r="D561"/>
      <c r="E561"/>
    </row>
    <row r="562" spans="1:5" ht="14.4" x14ac:dyDescent="0.3">
      <c r="A562"/>
      <c r="B562"/>
      <c r="C562"/>
      <c r="D562"/>
      <c r="E562"/>
    </row>
    <row r="563" spans="1:5" ht="14.4" x14ac:dyDescent="0.3">
      <c r="A563"/>
      <c r="B563"/>
      <c r="C563"/>
      <c r="D563"/>
      <c r="E563"/>
    </row>
    <row r="564" spans="1:5" ht="14.4" x14ac:dyDescent="0.3">
      <c r="A564"/>
      <c r="B564"/>
      <c r="C564"/>
      <c r="D564"/>
      <c r="E564"/>
    </row>
    <row r="565" spans="1:5" ht="14.4" x14ac:dyDescent="0.3">
      <c r="A565"/>
      <c r="B565"/>
      <c r="C565"/>
      <c r="D565"/>
      <c r="E565"/>
    </row>
    <row r="566" spans="1:5" ht="14.4" x14ac:dyDescent="0.3">
      <c r="A566"/>
      <c r="B566"/>
      <c r="C566"/>
      <c r="D566"/>
      <c r="E566"/>
    </row>
    <row r="567" spans="1:5" ht="14.4" x14ac:dyDescent="0.3">
      <c r="A567"/>
      <c r="B567"/>
      <c r="C567"/>
      <c r="D567"/>
      <c r="E567"/>
    </row>
    <row r="568" spans="1:5" ht="14.4" x14ac:dyDescent="0.3">
      <c r="A568"/>
      <c r="B568"/>
      <c r="C568"/>
      <c r="D568"/>
      <c r="E568"/>
    </row>
    <row r="569" spans="1:5" ht="14.4" x14ac:dyDescent="0.3">
      <c r="A569"/>
      <c r="B569"/>
      <c r="C569"/>
      <c r="D569"/>
      <c r="E569"/>
    </row>
    <row r="570" spans="1:5" ht="14.4" x14ac:dyDescent="0.3">
      <c r="A570"/>
      <c r="B570"/>
      <c r="C570"/>
      <c r="D570"/>
      <c r="E570"/>
    </row>
    <row r="571" spans="1:5" ht="14.4" x14ac:dyDescent="0.3">
      <c r="A571"/>
      <c r="B571"/>
      <c r="C571"/>
      <c r="D571"/>
      <c r="E571"/>
    </row>
    <row r="572" spans="1:5" ht="14.4" x14ac:dyDescent="0.3">
      <c r="A572"/>
      <c r="B572"/>
      <c r="C572"/>
      <c r="D572"/>
      <c r="E572"/>
    </row>
    <row r="573" spans="1:5" ht="14.4" x14ac:dyDescent="0.3">
      <c r="A573"/>
      <c r="B573"/>
      <c r="C573"/>
      <c r="D573"/>
      <c r="E573"/>
    </row>
    <row r="574" spans="1:5" ht="14.4" x14ac:dyDescent="0.3">
      <c r="A574"/>
      <c r="B574"/>
      <c r="C574"/>
      <c r="D574"/>
      <c r="E574"/>
    </row>
    <row r="575" spans="1:5" ht="14.4" x14ac:dyDescent="0.3">
      <c r="A575"/>
      <c r="B575"/>
      <c r="C575"/>
      <c r="D575"/>
      <c r="E575"/>
    </row>
    <row r="576" spans="1:5" ht="14.4" x14ac:dyDescent="0.3">
      <c r="A576"/>
      <c r="B576"/>
      <c r="C576"/>
      <c r="D576"/>
      <c r="E576"/>
    </row>
    <row r="577" spans="1:5" ht="14.4" x14ac:dyDescent="0.3">
      <c r="A577"/>
      <c r="B577"/>
      <c r="C577"/>
      <c r="D577"/>
      <c r="E577"/>
    </row>
    <row r="578" spans="1:5" ht="14.4" x14ac:dyDescent="0.3">
      <c r="A578"/>
      <c r="B578"/>
      <c r="C578"/>
      <c r="D578"/>
      <c r="E578"/>
    </row>
    <row r="579" spans="1:5" ht="14.4" x14ac:dyDescent="0.3">
      <c r="A579"/>
      <c r="B579"/>
      <c r="C579"/>
      <c r="D579"/>
      <c r="E579"/>
    </row>
    <row r="580" spans="1:5" ht="14.4" x14ac:dyDescent="0.3">
      <c r="A580"/>
      <c r="B580"/>
      <c r="C580"/>
      <c r="D580"/>
      <c r="E580"/>
    </row>
    <row r="581" spans="1:5" ht="14.4" x14ac:dyDescent="0.3">
      <c r="A581"/>
      <c r="B581"/>
      <c r="C581"/>
      <c r="D581"/>
      <c r="E581"/>
    </row>
    <row r="582" spans="1:5" ht="14.4" x14ac:dyDescent="0.3">
      <c r="A582"/>
      <c r="B582"/>
      <c r="C582"/>
      <c r="D582"/>
      <c r="E582"/>
    </row>
    <row r="583" spans="1:5" ht="14.4" x14ac:dyDescent="0.3">
      <c r="A583"/>
      <c r="B583"/>
      <c r="C583"/>
      <c r="D583"/>
      <c r="E583"/>
    </row>
    <row r="584" spans="1:5" ht="14.4" x14ac:dyDescent="0.3">
      <c r="A584"/>
      <c r="B584"/>
      <c r="C584"/>
      <c r="D584"/>
      <c r="E584"/>
    </row>
    <row r="585" spans="1:5" ht="14.4" x14ac:dyDescent="0.3">
      <c r="A585"/>
      <c r="B585"/>
      <c r="C585"/>
      <c r="D585"/>
      <c r="E585"/>
    </row>
    <row r="586" spans="1:5" ht="14.4" x14ac:dyDescent="0.3">
      <c r="A586"/>
      <c r="B586"/>
      <c r="C586"/>
      <c r="D586"/>
      <c r="E586"/>
    </row>
    <row r="587" spans="1:5" ht="14.4" x14ac:dyDescent="0.3">
      <c r="A587"/>
      <c r="B587"/>
      <c r="C587"/>
      <c r="D587"/>
      <c r="E587"/>
    </row>
    <row r="588" spans="1:5" ht="14.4" x14ac:dyDescent="0.3">
      <c r="A588"/>
      <c r="B588"/>
      <c r="C588"/>
      <c r="D588"/>
      <c r="E588"/>
    </row>
    <row r="589" spans="1:5" ht="14.4" x14ac:dyDescent="0.3">
      <c r="A589"/>
      <c r="B589"/>
      <c r="C589"/>
      <c r="D589"/>
      <c r="E589"/>
    </row>
    <row r="590" spans="1:5" ht="14.4" x14ac:dyDescent="0.3">
      <c r="A590"/>
      <c r="B590"/>
      <c r="C590"/>
      <c r="D590"/>
      <c r="E590"/>
    </row>
    <row r="591" spans="1:5" ht="14.4" x14ac:dyDescent="0.3">
      <c r="A591"/>
      <c r="B591"/>
      <c r="C591"/>
      <c r="D591"/>
      <c r="E591"/>
    </row>
    <row r="592" spans="1:5" ht="14.4" x14ac:dyDescent="0.3">
      <c r="A592"/>
      <c r="B592"/>
      <c r="C592"/>
      <c r="D592"/>
      <c r="E592"/>
    </row>
    <row r="593" spans="1:5" ht="14.4" x14ac:dyDescent="0.3">
      <c r="A593"/>
      <c r="B593"/>
      <c r="C593"/>
      <c r="D593"/>
      <c r="E593"/>
    </row>
    <row r="594" spans="1:5" ht="14.4" x14ac:dyDescent="0.3">
      <c r="A594"/>
      <c r="B594"/>
      <c r="C594"/>
      <c r="D594"/>
      <c r="E594"/>
    </row>
    <row r="595" spans="1:5" ht="14.4" x14ac:dyDescent="0.3">
      <c r="A595"/>
      <c r="B595"/>
      <c r="C595"/>
      <c r="D595"/>
      <c r="E595"/>
    </row>
    <row r="596" spans="1:5" ht="14.4" x14ac:dyDescent="0.3">
      <c r="A596"/>
      <c r="B596"/>
      <c r="C596"/>
      <c r="D596"/>
      <c r="E596"/>
    </row>
    <row r="597" spans="1:5" ht="14.4" x14ac:dyDescent="0.3">
      <c r="A597"/>
      <c r="B597"/>
      <c r="C597"/>
      <c r="D597"/>
      <c r="E597"/>
    </row>
    <row r="598" spans="1:5" ht="14.4" x14ac:dyDescent="0.3">
      <c r="A598"/>
      <c r="B598"/>
      <c r="C598"/>
      <c r="D598"/>
      <c r="E598"/>
    </row>
    <row r="599" spans="1:5" ht="14.4" x14ac:dyDescent="0.3">
      <c r="A599"/>
      <c r="B599"/>
      <c r="C599"/>
      <c r="D599"/>
      <c r="E599"/>
    </row>
    <row r="600" spans="1:5" ht="14.4" x14ac:dyDescent="0.3">
      <c r="A600"/>
      <c r="B600"/>
      <c r="C600"/>
      <c r="D600"/>
      <c r="E600"/>
    </row>
    <row r="601" spans="1:5" ht="14.4" x14ac:dyDescent="0.3">
      <c r="A601"/>
      <c r="B601"/>
      <c r="C601"/>
      <c r="D601"/>
      <c r="E601"/>
    </row>
    <row r="602" spans="1:5" ht="14.4" x14ac:dyDescent="0.3">
      <c r="A602"/>
      <c r="B602"/>
      <c r="C602"/>
      <c r="D602"/>
      <c r="E602"/>
    </row>
    <row r="603" spans="1:5" ht="14.4" x14ac:dyDescent="0.3">
      <c r="A603"/>
      <c r="B603"/>
      <c r="C603"/>
      <c r="D603"/>
      <c r="E603"/>
    </row>
    <row r="604" spans="1:5" ht="14.4" x14ac:dyDescent="0.3">
      <c r="A604"/>
      <c r="B604"/>
      <c r="C604"/>
      <c r="D604"/>
      <c r="E604"/>
    </row>
    <row r="605" spans="1:5" ht="14.4" x14ac:dyDescent="0.3">
      <c r="A605"/>
      <c r="B605"/>
      <c r="C605"/>
      <c r="D605"/>
      <c r="E605"/>
    </row>
    <row r="606" spans="1:5" ht="14.4" x14ac:dyDescent="0.3">
      <c r="A606"/>
      <c r="B606"/>
      <c r="C606"/>
      <c r="D606"/>
      <c r="E606"/>
    </row>
    <row r="607" spans="1:5" ht="14.4" x14ac:dyDescent="0.3">
      <c r="A607"/>
      <c r="B607"/>
      <c r="C607"/>
      <c r="D607"/>
      <c r="E607"/>
    </row>
    <row r="608" spans="1:5" ht="14.4" x14ac:dyDescent="0.3">
      <c r="A608"/>
      <c r="B608"/>
      <c r="C608"/>
      <c r="D608"/>
      <c r="E608"/>
    </row>
    <row r="609" spans="1:5" ht="14.4" x14ac:dyDescent="0.3">
      <c r="A609"/>
      <c r="B609"/>
      <c r="C609"/>
      <c r="D609"/>
      <c r="E609"/>
    </row>
    <row r="610" spans="1:5" ht="14.4" x14ac:dyDescent="0.3">
      <c r="A610"/>
      <c r="B610"/>
      <c r="C610"/>
      <c r="D610"/>
      <c r="E610"/>
    </row>
    <row r="611" spans="1:5" ht="14.4" x14ac:dyDescent="0.3">
      <c r="A611"/>
      <c r="B611"/>
      <c r="C611"/>
      <c r="D611"/>
      <c r="E611"/>
    </row>
    <row r="612" spans="1:5" ht="14.4" x14ac:dyDescent="0.3">
      <c r="A612"/>
      <c r="B612"/>
      <c r="C612"/>
      <c r="D612"/>
      <c r="E612"/>
    </row>
    <row r="613" spans="1:5" ht="14.4" x14ac:dyDescent="0.3">
      <c r="A613"/>
      <c r="B613"/>
      <c r="C613"/>
      <c r="D613"/>
      <c r="E613"/>
    </row>
    <row r="614" spans="1:5" ht="14.4" x14ac:dyDescent="0.3">
      <c r="A614"/>
      <c r="B614"/>
      <c r="C614"/>
      <c r="D614"/>
      <c r="E614"/>
    </row>
    <row r="615" spans="1:5" ht="14.4" x14ac:dyDescent="0.3">
      <c r="A615"/>
      <c r="B615"/>
      <c r="C615"/>
      <c r="D615"/>
      <c r="E615"/>
    </row>
    <row r="616" spans="1:5" ht="14.4" x14ac:dyDescent="0.3">
      <c r="A616"/>
      <c r="B616"/>
      <c r="C616"/>
      <c r="D616"/>
      <c r="E616"/>
    </row>
    <row r="617" spans="1:5" ht="14.4" x14ac:dyDescent="0.3">
      <c r="A617"/>
      <c r="B617"/>
      <c r="C617"/>
      <c r="D617"/>
      <c r="E617"/>
    </row>
    <row r="618" spans="1:5" ht="14.4" x14ac:dyDescent="0.3">
      <c r="A618"/>
      <c r="B618"/>
      <c r="C618"/>
      <c r="D618"/>
      <c r="E618"/>
    </row>
    <row r="619" spans="1:5" ht="14.4" x14ac:dyDescent="0.3">
      <c r="A619"/>
      <c r="B619"/>
      <c r="C619"/>
      <c r="D619"/>
      <c r="E619"/>
    </row>
    <row r="620" spans="1:5" ht="14.4" x14ac:dyDescent="0.3">
      <c r="A620"/>
      <c r="B620"/>
      <c r="C620"/>
      <c r="D620"/>
      <c r="E620"/>
    </row>
    <row r="621" spans="1:5" ht="14.4" x14ac:dyDescent="0.3">
      <c r="A621"/>
      <c r="B621"/>
      <c r="C621"/>
      <c r="D621"/>
      <c r="E621"/>
    </row>
    <row r="622" spans="1:5" ht="14.4" x14ac:dyDescent="0.3">
      <c r="A622"/>
      <c r="B622"/>
      <c r="C622"/>
      <c r="D622"/>
      <c r="E622"/>
    </row>
    <row r="623" spans="1:5" ht="14.4" x14ac:dyDescent="0.3">
      <c r="A623"/>
      <c r="B623"/>
      <c r="C623"/>
      <c r="D623"/>
      <c r="E623"/>
    </row>
    <row r="624" spans="1:5" ht="14.4" x14ac:dyDescent="0.3">
      <c r="A624"/>
      <c r="B624"/>
      <c r="C624"/>
      <c r="D624"/>
      <c r="E624"/>
    </row>
    <row r="625" spans="1:5" ht="14.4" x14ac:dyDescent="0.3">
      <c r="A625"/>
      <c r="B625"/>
      <c r="C625"/>
      <c r="D625"/>
      <c r="E625"/>
    </row>
    <row r="626" spans="1:5" ht="14.4" x14ac:dyDescent="0.3">
      <c r="A626"/>
      <c r="B626"/>
      <c r="C626"/>
      <c r="D626"/>
      <c r="E626"/>
    </row>
    <row r="627" spans="1:5" ht="14.4" x14ac:dyDescent="0.3">
      <c r="A627"/>
      <c r="B627"/>
      <c r="C627"/>
      <c r="D627"/>
      <c r="E627"/>
    </row>
    <row r="628" spans="1:5" ht="14.4" x14ac:dyDescent="0.3">
      <c r="A628"/>
      <c r="B628"/>
      <c r="C628"/>
      <c r="D628"/>
      <c r="E628"/>
    </row>
    <row r="629" spans="1:5" ht="14.4" x14ac:dyDescent="0.3">
      <c r="A629"/>
      <c r="B629"/>
      <c r="C629"/>
      <c r="D629"/>
      <c r="E629"/>
    </row>
    <row r="630" spans="1:5" ht="14.4" x14ac:dyDescent="0.3">
      <c r="A630"/>
      <c r="B630"/>
      <c r="C630"/>
      <c r="D630"/>
      <c r="E630"/>
    </row>
    <row r="631" spans="1:5" ht="14.4" x14ac:dyDescent="0.3">
      <c r="A631"/>
      <c r="B631"/>
      <c r="C631"/>
      <c r="D631"/>
      <c r="E631"/>
    </row>
    <row r="632" spans="1:5" ht="14.4" x14ac:dyDescent="0.3">
      <c r="A632"/>
      <c r="B632"/>
      <c r="C632"/>
      <c r="D632"/>
      <c r="E632"/>
    </row>
    <row r="633" spans="1:5" ht="14.4" x14ac:dyDescent="0.3">
      <c r="A633"/>
      <c r="B633"/>
      <c r="C633"/>
      <c r="D633"/>
      <c r="E633"/>
    </row>
    <row r="634" spans="1:5" ht="14.4" x14ac:dyDescent="0.3">
      <c r="A634"/>
      <c r="B634"/>
      <c r="C634"/>
      <c r="D634"/>
      <c r="E634"/>
    </row>
    <row r="635" spans="1:5" ht="14.4" x14ac:dyDescent="0.3">
      <c r="A635"/>
      <c r="B635"/>
      <c r="C635"/>
      <c r="D635"/>
      <c r="E635"/>
    </row>
    <row r="636" spans="1:5" ht="14.4" x14ac:dyDescent="0.3">
      <c r="A636"/>
      <c r="B636"/>
      <c r="C636"/>
      <c r="D636"/>
      <c r="E636"/>
    </row>
    <row r="637" spans="1:5" ht="14.4" x14ac:dyDescent="0.3">
      <c r="A637"/>
      <c r="B637"/>
      <c r="C637"/>
      <c r="D637"/>
      <c r="E637"/>
    </row>
    <row r="638" spans="1:5" ht="14.4" x14ac:dyDescent="0.3">
      <c r="A638"/>
      <c r="B638"/>
      <c r="C638"/>
      <c r="D638"/>
      <c r="E638"/>
    </row>
    <row r="639" spans="1:5" ht="14.4" x14ac:dyDescent="0.3">
      <c r="A639"/>
      <c r="B639"/>
      <c r="C639"/>
      <c r="D639"/>
      <c r="E639"/>
    </row>
    <row r="640" spans="1:5" ht="14.4" x14ac:dyDescent="0.3">
      <c r="A640"/>
      <c r="B640"/>
      <c r="C640"/>
      <c r="D640"/>
      <c r="E640"/>
    </row>
    <row r="641" spans="1:5" ht="14.4" x14ac:dyDescent="0.3">
      <c r="A641"/>
      <c r="B641"/>
      <c r="C641"/>
      <c r="D641"/>
      <c r="E641"/>
    </row>
    <row r="642" spans="1:5" ht="14.4" x14ac:dyDescent="0.3">
      <c r="A642"/>
      <c r="B642"/>
      <c r="C642"/>
      <c r="D642"/>
      <c r="E642"/>
    </row>
    <row r="643" spans="1:5" ht="14.4" x14ac:dyDescent="0.3">
      <c r="A643"/>
      <c r="B643"/>
      <c r="C643"/>
      <c r="D643"/>
      <c r="E643"/>
    </row>
    <row r="644" spans="1:5" ht="14.4" x14ac:dyDescent="0.3">
      <c r="A644"/>
      <c r="B644"/>
      <c r="C644"/>
      <c r="D644"/>
      <c r="E644"/>
    </row>
    <row r="645" spans="1:5" ht="14.4" x14ac:dyDescent="0.3">
      <c r="A645"/>
      <c r="B645"/>
      <c r="C645"/>
      <c r="D645"/>
      <c r="E645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  <row r="747" spans="1:5" ht="14.4" x14ac:dyDescent="0.3">
      <c r="A747"/>
      <c r="B747"/>
      <c r="C747"/>
      <c r="D747"/>
      <c r="E747"/>
    </row>
    <row r="748" spans="1:5" ht="14.4" x14ac:dyDescent="0.3">
      <c r="A748"/>
      <c r="B748"/>
      <c r="C748"/>
      <c r="D748"/>
      <c r="E748"/>
    </row>
    <row r="749" spans="1:5" ht="14.4" x14ac:dyDescent="0.3">
      <c r="A749"/>
      <c r="B749"/>
      <c r="C749"/>
      <c r="D749"/>
      <c r="E749"/>
    </row>
    <row r="750" spans="1:5" ht="14.4" x14ac:dyDescent="0.3">
      <c r="A750"/>
      <c r="B750"/>
      <c r="C750"/>
      <c r="D750"/>
      <c r="E750"/>
    </row>
    <row r="751" spans="1:5" ht="14.4" x14ac:dyDescent="0.3">
      <c r="A751"/>
      <c r="B751"/>
      <c r="C751"/>
      <c r="D751"/>
      <c r="E751"/>
    </row>
    <row r="752" spans="1:5" ht="14.4" x14ac:dyDescent="0.3">
      <c r="A752"/>
      <c r="B752"/>
      <c r="C752"/>
      <c r="D752"/>
      <c r="E752"/>
    </row>
    <row r="753" spans="1:5" ht="14.4" x14ac:dyDescent="0.3">
      <c r="A753"/>
      <c r="B753"/>
      <c r="C753"/>
      <c r="D753"/>
      <c r="E753"/>
    </row>
    <row r="754" spans="1:5" ht="14.4" x14ac:dyDescent="0.3">
      <c r="A754"/>
      <c r="B754"/>
      <c r="C754"/>
      <c r="D754"/>
      <c r="E754"/>
    </row>
    <row r="755" spans="1:5" ht="14.4" x14ac:dyDescent="0.3">
      <c r="A755"/>
      <c r="B755"/>
      <c r="C755"/>
      <c r="D755"/>
      <c r="E755"/>
    </row>
    <row r="756" spans="1:5" ht="14.4" x14ac:dyDescent="0.3">
      <c r="A756"/>
      <c r="B756"/>
      <c r="C756"/>
      <c r="D756"/>
      <c r="E756"/>
    </row>
    <row r="757" spans="1:5" ht="14.4" x14ac:dyDescent="0.3">
      <c r="A757"/>
      <c r="B757"/>
      <c r="C757"/>
      <c r="D757"/>
      <c r="E757"/>
    </row>
    <row r="758" spans="1:5" ht="14.4" x14ac:dyDescent="0.3">
      <c r="A758"/>
      <c r="B758"/>
      <c r="C758"/>
      <c r="D758"/>
      <c r="E758"/>
    </row>
    <row r="759" spans="1:5" ht="14.4" x14ac:dyDescent="0.3">
      <c r="A759"/>
      <c r="B759"/>
      <c r="C759"/>
      <c r="D759"/>
      <c r="E759"/>
    </row>
    <row r="760" spans="1:5" ht="14.4" x14ac:dyDescent="0.3">
      <c r="A760"/>
      <c r="B760"/>
      <c r="C760"/>
      <c r="D760"/>
      <c r="E760"/>
    </row>
    <row r="761" spans="1:5" ht="14.4" x14ac:dyDescent="0.3">
      <c r="A761"/>
      <c r="B761"/>
      <c r="C761"/>
      <c r="D761"/>
      <c r="E761"/>
    </row>
    <row r="762" spans="1:5" ht="14.4" x14ac:dyDescent="0.3">
      <c r="A762"/>
      <c r="B762"/>
      <c r="C762"/>
      <c r="D762"/>
      <c r="E762"/>
    </row>
    <row r="763" spans="1:5" ht="14.4" x14ac:dyDescent="0.3">
      <c r="A763"/>
      <c r="B763"/>
      <c r="C763"/>
      <c r="D763"/>
      <c r="E763"/>
    </row>
    <row r="764" spans="1:5" ht="14.4" x14ac:dyDescent="0.3">
      <c r="A764"/>
      <c r="B764"/>
      <c r="C764"/>
      <c r="D764"/>
      <c r="E764"/>
    </row>
    <row r="765" spans="1:5" ht="14.4" x14ac:dyDescent="0.3">
      <c r="A765"/>
      <c r="B765"/>
      <c r="C765"/>
      <c r="D765"/>
      <c r="E765"/>
    </row>
    <row r="766" spans="1:5" ht="14.4" x14ac:dyDescent="0.3">
      <c r="A766"/>
      <c r="B766"/>
      <c r="C766"/>
      <c r="D766"/>
      <c r="E766"/>
    </row>
    <row r="767" spans="1:5" ht="14.4" x14ac:dyDescent="0.3">
      <c r="A767"/>
      <c r="B767"/>
      <c r="C767"/>
      <c r="D767"/>
      <c r="E767"/>
    </row>
    <row r="768" spans="1:5" ht="14.4" x14ac:dyDescent="0.3">
      <c r="A768"/>
      <c r="B768"/>
      <c r="C768"/>
      <c r="D768"/>
      <c r="E768"/>
    </row>
    <row r="769" spans="1:5" ht="14.4" x14ac:dyDescent="0.3">
      <c r="A769"/>
      <c r="B769"/>
      <c r="C769"/>
      <c r="D769"/>
      <c r="E769"/>
    </row>
    <row r="770" spans="1:5" ht="14.4" x14ac:dyDescent="0.3">
      <c r="A770"/>
      <c r="B770"/>
      <c r="C770"/>
      <c r="D770"/>
      <c r="E770"/>
    </row>
    <row r="771" spans="1:5" ht="14.4" x14ac:dyDescent="0.3">
      <c r="A771"/>
      <c r="B771"/>
      <c r="C771"/>
      <c r="D771"/>
      <c r="E771"/>
    </row>
    <row r="772" spans="1:5" ht="14.4" x14ac:dyDescent="0.3">
      <c r="A772"/>
      <c r="B772"/>
      <c r="C772"/>
      <c r="D772"/>
      <c r="E772"/>
    </row>
    <row r="773" spans="1:5" ht="14.4" x14ac:dyDescent="0.3">
      <c r="A773"/>
      <c r="B773"/>
      <c r="C773"/>
      <c r="D773"/>
      <c r="E773"/>
    </row>
    <row r="774" spans="1:5" ht="14.4" x14ac:dyDescent="0.3">
      <c r="A774"/>
      <c r="B774"/>
      <c r="C774"/>
      <c r="D774"/>
      <c r="E774"/>
    </row>
    <row r="775" spans="1:5" ht="14.4" x14ac:dyDescent="0.3">
      <c r="A775"/>
      <c r="B775"/>
      <c r="C775"/>
      <c r="D775"/>
      <c r="E775"/>
    </row>
    <row r="776" spans="1:5" ht="14.4" x14ac:dyDescent="0.3">
      <c r="A776"/>
      <c r="B776"/>
      <c r="C776"/>
      <c r="D776"/>
      <c r="E776"/>
    </row>
    <row r="777" spans="1:5" ht="14.4" x14ac:dyDescent="0.3">
      <c r="A777"/>
      <c r="B777"/>
      <c r="C777"/>
      <c r="D777"/>
      <c r="E777"/>
    </row>
    <row r="778" spans="1:5" ht="14.4" x14ac:dyDescent="0.3">
      <c r="A778"/>
      <c r="B778"/>
      <c r="C778"/>
      <c r="D778"/>
      <c r="E778"/>
    </row>
    <row r="779" spans="1:5" ht="14.4" x14ac:dyDescent="0.3">
      <c r="A779"/>
      <c r="B779"/>
      <c r="C779"/>
      <c r="D779"/>
      <c r="E779"/>
    </row>
    <row r="780" spans="1:5" ht="14.4" x14ac:dyDescent="0.3">
      <c r="A780"/>
      <c r="B780"/>
      <c r="C780"/>
      <c r="D780"/>
      <c r="E780"/>
    </row>
    <row r="781" spans="1:5" ht="14.4" x14ac:dyDescent="0.3">
      <c r="A781"/>
      <c r="B781"/>
      <c r="C781"/>
      <c r="D781"/>
      <c r="E781"/>
    </row>
    <row r="782" spans="1:5" ht="14.4" x14ac:dyDescent="0.3">
      <c r="A782"/>
      <c r="B782"/>
      <c r="C782"/>
      <c r="D782"/>
      <c r="E782"/>
    </row>
    <row r="783" spans="1:5" ht="14.4" x14ac:dyDescent="0.3">
      <c r="A783"/>
      <c r="B783"/>
      <c r="C783"/>
      <c r="D783"/>
      <c r="E783"/>
    </row>
    <row r="784" spans="1:5" ht="14.4" x14ac:dyDescent="0.3">
      <c r="A784"/>
      <c r="B784"/>
      <c r="C784"/>
      <c r="D784"/>
      <c r="E784"/>
    </row>
    <row r="785" spans="1:5" ht="14.4" x14ac:dyDescent="0.3">
      <c r="A785"/>
      <c r="B785"/>
      <c r="C785"/>
      <c r="D785"/>
      <c r="E785"/>
    </row>
    <row r="786" spans="1:5" ht="14.4" x14ac:dyDescent="0.3">
      <c r="A786"/>
      <c r="B786"/>
      <c r="C786"/>
      <c r="D786"/>
      <c r="E786"/>
    </row>
    <row r="787" spans="1:5" ht="14.4" x14ac:dyDescent="0.3">
      <c r="A787"/>
      <c r="B787"/>
      <c r="C787"/>
      <c r="D787"/>
      <c r="E787"/>
    </row>
    <row r="788" spans="1:5" ht="14.4" x14ac:dyDescent="0.3">
      <c r="A788"/>
      <c r="B788"/>
      <c r="C788"/>
      <c r="D788"/>
      <c r="E788"/>
    </row>
    <row r="789" spans="1:5" ht="14.4" x14ac:dyDescent="0.3">
      <c r="A789"/>
      <c r="B789"/>
      <c r="C789"/>
      <c r="D789"/>
      <c r="E789"/>
    </row>
    <row r="790" spans="1:5" ht="14.4" x14ac:dyDescent="0.3">
      <c r="A790"/>
      <c r="B790"/>
      <c r="C790"/>
      <c r="D790"/>
      <c r="E790"/>
    </row>
    <row r="791" spans="1:5" ht="14.4" x14ac:dyDescent="0.3">
      <c r="A791"/>
      <c r="B791"/>
      <c r="C791"/>
      <c r="D791"/>
      <c r="E791"/>
    </row>
    <row r="792" spans="1:5" ht="14.4" x14ac:dyDescent="0.3">
      <c r="A792"/>
      <c r="B792"/>
      <c r="C792"/>
      <c r="D792"/>
      <c r="E792"/>
    </row>
    <row r="793" spans="1:5" ht="14.4" x14ac:dyDescent="0.3">
      <c r="A793"/>
      <c r="B793"/>
      <c r="C793"/>
      <c r="D793"/>
      <c r="E793"/>
    </row>
    <row r="794" spans="1:5" ht="14.4" x14ac:dyDescent="0.3">
      <c r="A794"/>
      <c r="B794"/>
      <c r="C794"/>
      <c r="D794"/>
      <c r="E794"/>
    </row>
    <row r="795" spans="1:5" ht="14.4" x14ac:dyDescent="0.3">
      <c r="A795"/>
      <c r="B795"/>
      <c r="C795"/>
      <c r="D795"/>
      <c r="E795"/>
    </row>
    <row r="796" spans="1:5" ht="14.4" x14ac:dyDescent="0.3">
      <c r="A796"/>
      <c r="B796"/>
      <c r="C796"/>
      <c r="D796"/>
      <c r="E796"/>
    </row>
    <row r="797" spans="1:5" ht="14.4" x14ac:dyDescent="0.3">
      <c r="A797"/>
      <c r="B797"/>
      <c r="C797"/>
      <c r="D797"/>
      <c r="E797"/>
    </row>
    <row r="798" spans="1:5" ht="14.4" x14ac:dyDescent="0.3">
      <c r="A798"/>
      <c r="B798"/>
      <c r="C798"/>
      <c r="D798"/>
      <c r="E798"/>
    </row>
    <row r="799" spans="1:5" ht="14.4" x14ac:dyDescent="0.3">
      <c r="A799"/>
      <c r="B799"/>
      <c r="C799"/>
      <c r="D799"/>
      <c r="E799"/>
    </row>
    <row r="800" spans="1:5" ht="14.4" x14ac:dyDescent="0.3">
      <c r="A800"/>
      <c r="B800"/>
      <c r="C800"/>
      <c r="D800"/>
      <c r="E800"/>
    </row>
    <row r="801" spans="1:5" ht="14.4" x14ac:dyDescent="0.3">
      <c r="A801"/>
      <c r="B801"/>
      <c r="C801"/>
      <c r="D801"/>
      <c r="E801"/>
    </row>
    <row r="802" spans="1:5" ht="14.4" x14ac:dyDescent="0.3">
      <c r="A802"/>
      <c r="B802"/>
      <c r="C802"/>
      <c r="D802"/>
      <c r="E802"/>
    </row>
    <row r="803" spans="1:5" ht="14.4" x14ac:dyDescent="0.3">
      <c r="A803"/>
      <c r="B803"/>
      <c r="C803"/>
      <c r="D803"/>
      <c r="E803"/>
    </row>
    <row r="804" spans="1:5" ht="14.4" x14ac:dyDescent="0.3">
      <c r="A804"/>
      <c r="B804"/>
      <c r="C804"/>
      <c r="D804"/>
      <c r="E804"/>
    </row>
    <row r="805" spans="1:5" ht="14.4" x14ac:dyDescent="0.3">
      <c r="A805"/>
      <c r="B805"/>
      <c r="C805"/>
      <c r="D805"/>
      <c r="E805"/>
    </row>
    <row r="806" spans="1:5" ht="14.4" x14ac:dyDescent="0.3">
      <c r="A806"/>
      <c r="B806"/>
      <c r="C806"/>
      <c r="D806"/>
      <c r="E806"/>
    </row>
    <row r="807" spans="1:5" ht="14.4" x14ac:dyDescent="0.3">
      <c r="A807"/>
      <c r="B807"/>
      <c r="C807"/>
      <c r="D807"/>
      <c r="E807"/>
    </row>
    <row r="808" spans="1:5" ht="14.4" x14ac:dyDescent="0.3">
      <c r="A808"/>
      <c r="B808"/>
      <c r="C808"/>
      <c r="D808"/>
      <c r="E808"/>
    </row>
    <row r="809" spans="1:5" ht="14.4" x14ac:dyDescent="0.3">
      <c r="A809"/>
      <c r="B809"/>
      <c r="C809"/>
      <c r="D809"/>
      <c r="E809"/>
    </row>
    <row r="810" spans="1:5" ht="14.4" x14ac:dyDescent="0.3">
      <c r="A810"/>
      <c r="B810"/>
      <c r="C810"/>
      <c r="D810"/>
      <c r="E810"/>
    </row>
    <row r="811" spans="1:5" ht="14.4" x14ac:dyDescent="0.3">
      <c r="A811"/>
      <c r="B811"/>
      <c r="C811"/>
      <c r="D811"/>
      <c r="E811"/>
    </row>
    <row r="812" spans="1:5" ht="14.4" x14ac:dyDescent="0.3">
      <c r="A812"/>
      <c r="B812"/>
      <c r="C812"/>
      <c r="D812"/>
      <c r="E812"/>
    </row>
    <row r="813" spans="1:5" ht="14.4" x14ac:dyDescent="0.3">
      <c r="A813"/>
      <c r="B813"/>
      <c r="C813"/>
      <c r="D813"/>
      <c r="E813"/>
    </row>
    <row r="814" spans="1:5" ht="14.4" x14ac:dyDescent="0.3">
      <c r="A814"/>
      <c r="B814"/>
      <c r="C814"/>
      <c r="D814"/>
      <c r="E814"/>
    </row>
    <row r="815" spans="1:5" ht="14.4" x14ac:dyDescent="0.3">
      <c r="A815"/>
      <c r="B815"/>
      <c r="C815"/>
      <c r="D815"/>
      <c r="E815"/>
    </row>
    <row r="816" spans="1:5" ht="14.4" x14ac:dyDescent="0.3">
      <c r="A816"/>
      <c r="B816"/>
      <c r="C816"/>
      <c r="D816"/>
      <c r="E816"/>
    </row>
    <row r="817" spans="1:5" ht="14.4" x14ac:dyDescent="0.3">
      <c r="A817"/>
      <c r="B817"/>
      <c r="C817"/>
      <c r="D817"/>
      <c r="E817"/>
    </row>
    <row r="818" spans="1:5" ht="14.4" x14ac:dyDescent="0.3">
      <c r="A818"/>
      <c r="B818"/>
      <c r="C818"/>
      <c r="D818"/>
      <c r="E818"/>
    </row>
    <row r="819" spans="1:5" ht="14.4" x14ac:dyDescent="0.3">
      <c r="A819"/>
      <c r="B819"/>
      <c r="C819"/>
      <c r="D819"/>
      <c r="E819"/>
    </row>
    <row r="820" spans="1:5" ht="14.4" x14ac:dyDescent="0.3">
      <c r="A820"/>
      <c r="B820"/>
      <c r="C820"/>
      <c r="D820"/>
      <c r="E820"/>
    </row>
    <row r="821" spans="1:5" ht="14.4" x14ac:dyDescent="0.3">
      <c r="A821"/>
      <c r="B821"/>
      <c r="C821"/>
      <c r="D821"/>
      <c r="E821"/>
    </row>
    <row r="822" spans="1:5" ht="14.4" x14ac:dyDescent="0.3">
      <c r="A822"/>
      <c r="B822"/>
      <c r="C822"/>
      <c r="D822"/>
      <c r="E822"/>
    </row>
    <row r="823" spans="1:5" ht="14.4" x14ac:dyDescent="0.3">
      <c r="A823"/>
      <c r="B823"/>
      <c r="C823"/>
      <c r="D823"/>
      <c r="E823"/>
    </row>
    <row r="824" spans="1:5" ht="14.4" x14ac:dyDescent="0.3">
      <c r="A824"/>
      <c r="B824"/>
      <c r="C824"/>
      <c r="D824"/>
      <c r="E824"/>
    </row>
    <row r="825" spans="1:5" ht="14.4" x14ac:dyDescent="0.3">
      <c r="A825"/>
      <c r="B825"/>
      <c r="C825"/>
      <c r="D825"/>
      <c r="E825"/>
    </row>
    <row r="826" spans="1:5" ht="14.4" x14ac:dyDescent="0.3">
      <c r="A826"/>
      <c r="B826"/>
      <c r="C826"/>
      <c r="D826"/>
      <c r="E826"/>
    </row>
    <row r="827" spans="1:5" ht="14.4" x14ac:dyDescent="0.3">
      <c r="A827"/>
      <c r="B827"/>
      <c r="C827"/>
      <c r="D827"/>
      <c r="E827"/>
    </row>
    <row r="828" spans="1:5" ht="14.4" x14ac:dyDescent="0.3">
      <c r="A828"/>
      <c r="B828"/>
      <c r="C828"/>
      <c r="D828"/>
      <c r="E828"/>
    </row>
    <row r="829" spans="1:5" ht="14.4" x14ac:dyDescent="0.3">
      <c r="A829"/>
      <c r="B829"/>
      <c r="C829"/>
      <c r="D829"/>
      <c r="E829"/>
    </row>
    <row r="830" spans="1:5" ht="14.4" x14ac:dyDescent="0.3">
      <c r="A830"/>
      <c r="B830"/>
      <c r="C830"/>
      <c r="D830"/>
      <c r="E830"/>
    </row>
    <row r="831" spans="1:5" ht="14.4" x14ac:dyDescent="0.3">
      <c r="A831"/>
      <c r="B831"/>
      <c r="C831"/>
      <c r="D831"/>
      <c r="E831"/>
    </row>
    <row r="832" spans="1:5" ht="14.4" x14ac:dyDescent="0.3">
      <c r="A832"/>
      <c r="B832"/>
      <c r="C832"/>
      <c r="D832"/>
      <c r="E832"/>
    </row>
    <row r="833" spans="1:5" ht="14.4" x14ac:dyDescent="0.3">
      <c r="A833"/>
      <c r="B833"/>
      <c r="C833"/>
      <c r="D833"/>
      <c r="E833"/>
    </row>
    <row r="834" spans="1:5" ht="14.4" x14ac:dyDescent="0.3">
      <c r="A834"/>
      <c r="B834"/>
      <c r="C834"/>
      <c r="D834"/>
      <c r="E834"/>
    </row>
    <row r="835" spans="1:5" ht="14.4" x14ac:dyDescent="0.3">
      <c r="A835"/>
      <c r="B835"/>
      <c r="C835"/>
      <c r="D835"/>
      <c r="E835"/>
    </row>
    <row r="836" spans="1:5" ht="14.4" x14ac:dyDescent="0.3">
      <c r="A836"/>
      <c r="B836"/>
      <c r="C836"/>
      <c r="D836"/>
      <c r="E836"/>
    </row>
    <row r="837" spans="1:5" ht="14.4" x14ac:dyDescent="0.3">
      <c r="A837"/>
      <c r="B837"/>
      <c r="C837"/>
      <c r="D837"/>
      <c r="E837"/>
    </row>
    <row r="838" spans="1:5" ht="14.4" x14ac:dyDescent="0.3">
      <c r="A838"/>
      <c r="B838"/>
      <c r="C838"/>
      <c r="D838"/>
      <c r="E838"/>
    </row>
    <row r="839" spans="1:5" ht="14.4" x14ac:dyDescent="0.3">
      <c r="A839"/>
      <c r="B839"/>
      <c r="C839"/>
      <c r="D839"/>
      <c r="E839"/>
    </row>
    <row r="840" spans="1:5" ht="14.4" x14ac:dyDescent="0.3">
      <c r="A840"/>
      <c r="B840"/>
      <c r="C840"/>
      <c r="D840"/>
      <c r="E840"/>
    </row>
    <row r="841" spans="1:5" ht="14.4" x14ac:dyDescent="0.3">
      <c r="A841"/>
      <c r="B841"/>
      <c r="C841"/>
      <c r="D841"/>
      <c r="E841"/>
    </row>
    <row r="842" spans="1:5" ht="14.4" x14ac:dyDescent="0.3">
      <c r="A842"/>
      <c r="B842"/>
      <c r="C842"/>
      <c r="D842"/>
      <c r="E842"/>
    </row>
    <row r="843" spans="1:5" ht="14.4" x14ac:dyDescent="0.3">
      <c r="A843"/>
      <c r="B843"/>
      <c r="C843"/>
      <c r="D843"/>
      <c r="E843"/>
    </row>
    <row r="844" spans="1:5" ht="14.4" x14ac:dyDescent="0.3">
      <c r="A844"/>
      <c r="B844"/>
      <c r="C844"/>
      <c r="D844"/>
      <c r="E844"/>
    </row>
    <row r="845" spans="1:5" ht="14.4" x14ac:dyDescent="0.3">
      <c r="A845"/>
      <c r="B845"/>
      <c r="C845"/>
      <c r="D845"/>
      <c r="E845"/>
    </row>
    <row r="846" spans="1:5" ht="14.4" x14ac:dyDescent="0.3">
      <c r="A846"/>
      <c r="B846"/>
      <c r="C846"/>
      <c r="D846"/>
      <c r="E846"/>
    </row>
    <row r="847" spans="1:5" ht="14.4" x14ac:dyDescent="0.3">
      <c r="A847"/>
      <c r="B847"/>
      <c r="C847"/>
      <c r="D847"/>
      <c r="E847"/>
    </row>
    <row r="848" spans="1:5" ht="14.4" x14ac:dyDescent="0.3">
      <c r="A848"/>
      <c r="B848"/>
      <c r="C848"/>
      <c r="D848"/>
      <c r="E848"/>
    </row>
    <row r="849" spans="1:5" ht="14.4" x14ac:dyDescent="0.3">
      <c r="A849"/>
      <c r="B849"/>
      <c r="C849"/>
      <c r="D849"/>
      <c r="E849"/>
    </row>
    <row r="850" spans="1:5" ht="14.4" x14ac:dyDescent="0.3">
      <c r="A850"/>
      <c r="B850"/>
      <c r="C850"/>
      <c r="D850"/>
      <c r="E850"/>
    </row>
    <row r="851" spans="1:5" ht="14.4" x14ac:dyDescent="0.3">
      <c r="A851"/>
      <c r="B851"/>
      <c r="C851"/>
      <c r="D851"/>
      <c r="E851"/>
    </row>
    <row r="852" spans="1:5" ht="14.4" x14ac:dyDescent="0.3">
      <c r="A852"/>
      <c r="B852"/>
      <c r="C852"/>
      <c r="D852"/>
      <c r="E852"/>
    </row>
    <row r="853" spans="1:5" ht="14.4" x14ac:dyDescent="0.3">
      <c r="A853"/>
      <c r="B853"/>
      <c r="C853"/>
      <c r="D853"/>
      <c r="E853"/>
    </row>
    <row r="854" spans="1:5" ht="14.4" x14ac:dyDescent="0.3">
      <c r="A854"/>
      <c r="B854"/>
      <c r="C854"/>
      <c r="D854"/>
      <c r="E854"/>
    </row>
    <row r="855" spans="1:5" ht="14.4" x14ac:dyDescent="0.3">
      <c r="A855"/>
      <c r="B855"/>
      <c r="C855"/>
      <c r="D855"/>
      <c r="E855"/>
    </row>
    <row r="856" spans="1:5" ht="14.4" x14ac:dyDescent="0.3">
      <c r="A856"/>
      <c r="B856"/>
      <c r="C856"/>
      <c r="D856"/>
      <c r="E856"/>
    </row>
    <row r="857" spans="1:5" ht="14.4" x14ac:dyDescent="0.3">
      <c r="A857"/>
      <c r="B857"/>
      <c r="C857"/>
      <c r="D857"/>
      <c r="E857"/>
    </row>
    <row r="858" spans="1:5" ht="14.4" x14ac:dyDescent="0.3">
      <c r="A858"/>
      <c r="B858"/>
      <c r="C858"/>
      <c r="D858"/>
      <c r="E858"/>
    </row>
    <row r="859" spans="1:5" ht="14.4" x14ac:dyDescent="0.3">
      <c r="A859"/>
      <c r="B859"/>
      <c r="C859"/>
      <c r="D859"/>
      <c r="E859"/>
    </row>
    <row r="860" spans="1:5" ht="14.4" x14ac:dyDescent="0.3">
      <c r="A860"/>
      <c r="B860"/>
      <c r="C860"/>
      <c r="D860"/>
      <c r="E860"/>
    </row>
    <row r="861" spans="1:5" ht="14.4" x14ac:dyDescent="0.3">
      <c r="A861"/>
      <c r="B861"/>
      <c r="C861"/>
      <c r="D861"/>
      <c r="E861"/>
    </row>
    <row r="862" spans="1:5" ht="14.4" x14ac:dyDescent="0.3">
      <c r="A862"/>
      <c r="B862"/>
      <c r="C862"/>
      <c r="D862"/>
      <c r="E862"/>
    </row>
    <row r="863" spans="1:5" ht="14.4" x14ac:dyDescent="0.3">
      <c r="A863"/>
      <c r="B863"/>
      <c r="C863"/>
    </row>
    <row r="864" spans="1:5" ht="14.4" x14ac:dyDescent="0.3">
      <c r="A864"/>
      <c r="B864"/>
      <c r="C864"/>
    </row>
    <row r="865" spans="1:3" ht="14.4" x14ac:dyDescent="0.3">
      <c r="A865"/>
      <c r="B865"/>
      <c r="C865"/>
    </row>
    <row r="866" spans="1:3" ht="14.4" x14ac:dyDescent="0.3">
      <c r="A866"/>
      <c r="B866"/>
      <c r="C866"/>
    </row>
    <row r="867" spans="1:3" ht="14.4" x14ac:dyDescent="0.3">
      <c r="A867"/>
      <c r="B867"/>
      <c r="C867"/>
    </row>
    <row r="868" spans="1:3" ht="14.4" x14ac:dyDescent="0.3">
      <c r="A868"/>
      <c r="B868"/>
      <c r="C868"/>
    </row>
    <row r="869" spans="1:3" ht="14.4" x14ac:dyDescent="0.3">
      <c r="A869"/>
      <c r="B869"/>
      <c r="C869"/>
    </row>
    <row r="870" spans="1:3" ht="14.4" x14ac:dyDescent="0.3">
      <c r="A870"/>
      <c r="B870"/>
      <c r="C870"/>
    </row>
    <row r="871" spans="1:3" ht="14.4" x14ac:dyDescent="0.3">
      <c r="A871"/>
      <c r="B871"/>
      <c r="C871"/>
    </row>
    <row r="872" spans="1:3" ht="14.4" x14ac:dyDescent="0.3">
      <c r="A872"/>
      <c r="B872"/>
      <c r="C872"/>
    </row>
    <row r="873" spans="1:3" ht="14.4" x14ac:dyDescent="0.3">
      <c r="A873"/>
      <c r="B873"/>
      <c r="C873"/>
    </row>
    <row r="874" spans="1:3" ht="14.4" x14ac:dyDescent="0.3">
      <c r="A874"/>
      <c r="B874"/>
      <c r="C874"/>
    </row>
    <row r="875" spans="1:3" ht="14.4" x14ac:dyDescent="0.3">
      <c r="A875"/>
      <c r="B875"/>
      <c r="C875"/>
    </row>
    <row r="876" spans="1:3" ht="14.4" x14ac:dyDescent="0.3">
      <c r="A876"/>
      <c r="B876"/>
      <c r="C876"/>
    </row>
    <row r="877" spans="1:3" ht="14.4" x14ac:dyDescent="0.3">
      <c r="A877"/>
      <c r="B877"/>
      <c r="C877"/>
    </row>
    <row r="878" spans="1:3" ht="14.4" x14ac:dyDescent="0.3">
      <c r="A878"/>
      <c r="B878"/>
      <c r="C878"/>
    </row>
    <row r="879" spans="1:3" ht="14.4" x14ac:dyDescent="0.3">
      <c r="A879"/>
      <c r="B879"/>
      <c r="C879"/>
    </row>
    <row r="880" spans="1:3" ht="14.4" x14ac:dyDescent="0.3">
      <c r="A880"/>
      <c r="B880"/>
      <c r="C880"/>
    </row>
    <row r="881" spans="1:3" ht="14.4" x14ac:dyDescent="0.3">
      <c r="A881"/>
      <c r="B881"/>
      <c r="C881"/>
    </row>
    <row r="882" spans="1:3" ht="14.4" x14ac:dyDescent="0.3">
      <c r="A882"/>
      <c r="B882"/>
      <c r="C882"/>
    </row>
    <row r="883" spans="1:3" ht="14.4" x14ac:dyDescent="0.3">
      <c r="A883"/>
      <c r="B883"/>
      <c r="C883"/>
    </row>
    <row r="884" spans="1:3" ht="14.4" x14ac:dyDescent="0.3">
      <c r="A884"/>
      <c r="B884"/>
      <c r="C884"/>
    </row>
    <row r="885" spans="1:3" ht="14.4" x14ac:dyDescent="0.3">
      <c r="A885"/>
      <c r="B885"/>
      <c r="C885"/>
    </row>
    <row r="886" spans="1:3" ht="14.4" x14ac:dyDescent="0.3">
      <c r="A886"/>
      <c r="B886"/>
      <c r="C886"/>
    </row>
    <row r="887" spans="1:3" ht="14.4" x14ac:dyDescent="0.3">
      <c r="A887"/>
      <c r="B887"/>
      <c r="C887"/>
    </row>
    <row r="888" spans="1:3" ht="14.4" x14ac:dyDescent="0.3">
      <c r="A888"/>
      <c r="B888"/>
      <c r="C888"/>
    </row>
    <row r="889" spans="1:3" ht="14.4" x14ac:dyDescent="0.3">
      <c r="A889"/>
      <c r="B889"/>
      <c r="C889"/>
    </row>
    <row r="890" spans="1:3" ht="14.4" x14ac:dyDescent="0.3">
      <c r="A890"/>
      <c r="B890"/>
      <c r="C890"/>
    </row>
    <row r="891" spans="1:3" ht="14.4" x14ac:dyDescent="0.3">
      <c r="A891"/>
      <c r="B891"/>
      <c r="C891"/>
    </row>
    <row r="892" spans="1:3" ht="14.4" x14ac:dyDescent="0.3">
      <c r="A892"/>
      <c r="B892"/>
      <c r="C892"/>
    </row>
    <row r="893" spans="1:3" ht="14.4" x14ac:dyDescent="0.3">
      <c r="A893"/>
      <c r="B893"/>
      <c r="C893"/>
    </row>
    <row r="894" spans="1:3" ht="14.4" x14ac:dyDescent="0.3">
      <c r="A894"/>
      <c r="B894"/>
      <c r="C894"/>
    </row>
    <row r="895" spans="1:3" ht="14.4" x14ac:dyDescent="0.3">
      <c r="A895"/>
      <c r="B895"/>
      <c r="C895"/>
    </row>
    <row r="896" spans="1:3" ht="14.4" x14ac:dyDescent="0.3">
      <c r="A896"/>
      <c r="B896"/>
      <c r="C896"/>
    </row>
    <row r="897" spans="1:3" ht="14.4" x14ac:dyDescent="0.3">
      <c r="A897"/>
      <c r="B897"/>
      <c r="C897"/>
    </row>
    <row r="898" spans="1:3" ht="14.4" x14ac:dyDescent="0.3">
      <c r="A898"/>
      <c r="B898"/>
      <c r="C898"/>
    </row>
    <row r="899" spans="1:3" ht="14.4" x14ac:dyDescent="0.3">
      <c r="A899"/>
      <c r="B899"/>
      <c r="C899"/>
    </row>
    <row r="900" spans="1:3" ht="14.4" x14ac:dyDescent="0.3">
      <c r="A900"/>
      <c r="B900"/>
      <c r="C900"/>
    </row>
    <row r="901" spans="1:3" ht="14.4" x14ac:dyDescent="0.3">
      <c r="A901"/>
      <c r="B901"/>
      <c r="C901"/>
    </row>
    <row r="902" spans="1:3" ht="14.4" x14ac:dyDescent="0.3">
      <c r="A902"/>
      <c r="B902"/>
      <c r="C902"/>
    </row>
    <row r="903" spans="1:3" ht="14.4" x14ac:dyDescent="0.3">
      <c r="A903"/>
      <c r="B903"/>
      <c r="C903"/>
    </row>
    <row r="904" spans="1:3" ht="14.4" x14ac:dyDescent="0.3">
      <c r="A904"/>
      <c r="B904"/>
      <c r="C904"/>
    </row>
    <row r="905" spans="1:3" ht="14.4" x14ac:dyDescent="0.3">
      <c r="A905"/>
      <c r="B905"/>
      <c r="C905"/>
    </row>
    <row r="906" spans="1:3" ht="14.4" x14ac:dyDescent="0.3">
      <c r="A906"/>
      <c r="B906"/>
      <c r="C906"/>
    </row>
    <row r="907" spans="1:3" ht="14.4" x14ac:dyDescent="0.3">
      <c r="A907"/>
      <c r="B907"/>
      <c r="C907"/>
    </row>
    <row r="908" spans="1:3" ht="14.4" x14ac:dyDescent="0.3">
      <c r="A908"/>
      <c r="B908"/>
      <c r="C908"/>
    </row>
    <row r="909" spans="1:3" ht="14.4" x14ac:dyDescent="0.3">
      <c r="A909"/>
      <c r="B909"/>
      <c r="C909"/>
    </row>
    <row r="910" spans="1:3" ht="14.4" x14ac:dyDescent="0.3">
      <c r="A910"/>
      <c r="B910"/>
      <c r="C910"/>
    </row>
    <row r="911" spans="1:3" ht="14.4" x14ac:dyDescent="0.3">
      <c r="A911"/>
      <c r="B911"/>
      <c r="C911"/>
    </row>
    <row r="912" spans="1:3" ht="14.4" x14ac:dyDescent="0.3">
      <c r="A912"/>
      <c r="B912"/>
      <c r="C912"/>
    </row>
    <row r="913" spans="1:3" ht="14.4" x14ac:dyDescent="0.3">
      <c r="A913"/>
      <c r="B913"/>
      <c r="C913"/>
    </row>
    <row r="914" spans="1:3" ht="14.4" x14ac:dyDescent="0.3">
      <c r="A914"/>
      <c r="B914"/>
      <c r="C914"/>
    </row>
    <row r="915" spans="1:3" ht="14.4" x14ac:dyDescent="0.3">
      <c r="A915"/>
      <c r="B915"/>
      <c r="C915"/>
    </row>
    <row r="916" spans="1:3" ht="14.4" x14ac:dyDescent="0.3">
      <c r="A916"/>
      <c r="B916"/>
      <c r="C916"/>
    </row>
    <row r="917" spans="1:3" ht="14.4" x14ac:dyDescent="0.3">
      <c r="A917"/>
      <c r="B917"/>
      <c r="C917"/>
    </row>
    <row r="918" spans="1:3" ht="14.4" x14ac:dyDescent="0.3">
      <c r="A918"/>
      <c r="B918"/>
      <c r="C918"/>
    </row>
    <row r="919" spans="1:3" ht="14.4" x14ac:dyDescent="0.3">
      <c r="A919"/>
      <c r="B919"/>
      <c r="C919"/>
    </row>
    <row r="920" spans="1:3" ht="14.4" x14ac:dyDescent="0.3">
      <c r="A920"/>
      <c r="B920"/>
      <c r="C920"/>
    </row>
    <row r="921" spans="1:3" ht="14.4" x14ac:dyDescent="0.3">
      <c r="A921"/>
      <c r="B921"/>
      <c r="C921"/>
    </row>
    <row r="922" spans="1:3" ht="14.4" x14ac:dyDescent="0.3">
      <c r="A922"/>
      <c r="B922"/>
      <c r="C922"/>
    </row>
    <row r="923" spans="1:3" ht="14.4" x14ac:dyDescent="0.3">
      <c r="A923"/>
      <c r="B923"/>
      <c r="C923"/>
    </row>
    <row r="924" spans="1:3" ht="14.4" x14ac:dyDescent="0.3">
      <c r="A924"/>
      <c r="B924"/>
      <c r="C924"/>
    </row>
    <row r="925" spans="1:3" ht="14.4" x14ac:dyDescent="0.3">
      <c r="A925"/>
      <c r="B925"/>
      <c r="C925"/>
    </row>
    <row r="926" spans="1:3" ht="14.4" x14ac:dyDescent="0.3">
      <c r="A926"/>
      <c r="B926"/>
      <c r="C926"/>
    </row>
    <row r="927" spans="1:3" ht="14.4" x14ac:dyDescent="0.3">
      <c r="A927"/>
      <c r="B927"/>
      <c r="C927"/>
    </row>
    <row r="928" spans="1:3" ht="14.4" x14ac:dyDescent="0.3">
      <c r="A928"/>
      <c r="B928"/>
      <c r="C928"/>
    </row>
    <row r="929" spans="1:3" ht="14.4" x14ac:dyDescent="0.3">
      <c r="A929"/>
      <c r="B929"/>
      <c r="C929"/>
    </row>
    <row r="930" spans="1:3" ht="14.4" x14ac:dyDescent="0.3">
      <c r="A930"/>
      <c r="B930"/>
      <c r="C930"/>
    </row>
    <row r="931" spans="1:3" ht="14.4" x14ac:dyDescent="0.3">
      <c r="A931"/>
      <c r="B931"/>
      <c r="C931"/>
    </row>
    <row r="932" spans="1:3" ht="14.4" x14ac:dyDescent="0.3">
      <c r="A932"/>
      <c r="B932"/>
      <c r="C932"/>
    </row>
    <row r="933" spans="1:3" ht="14.4" x14ac:dyDescent="0.3">
      <c r="A933"/>
      <c r="B933"/>
      <c r="C933"/>
    </row>
    <row r="934" spans="1:3" ht="14.4" x14ac:dyDescent="0.3">
      <c r="A934"/>
      <c r="B934"/>
      <c r="C934"/>
    </row>
    <row r="935" spans="1:3" ht="14.4" x14ac:dyDescent="0.3">
      <c r="A935"/>
      <c r="B935"/>
      <c r="C935"/>
    </row>
    <row r="936" spans="1:3" ht="14.4" x14ac:dyDescent="0.3">
      <c r="A936"/>
      <c r="B936"/>
      <c r="C936"/>
    </row>
    <row r="937" spans="1:3" ht="14.4" x14ac:dyDescent="0.3">
      <c r="A937"/>
      <c r="B937"/>
      <c r="C937"/>
    </row>
    <row r="938" spans="1:3" ht="14.4" x14ac:dyDescent="0.3">
      <c r="A938"/>
      <c r="B938"/>
      <c r="C938"/>
    </row>
    <row r="939" spans="1:3" ht="14.4" x14ac:dyDescent="0.3">
      <c r="A939"/>
      <c r="B939"/>
      <c r="C939"/>
    </row>
    <row r="940" spans="1:3" ht="14.4" x14ac:dyDescent="0.3">
      <c r="A940"/>
      <c r="B940"/>
      <c r="C940"/>
    </row>
    <row r="941" spans="1:3" ht="14.4" x14ac:dyDescent="0.3">
      <c r="A941"/>
      <c r="B941"/>
      <c r="C941"/>
    </row>
    <row r="942" spans="1:3" ht="14.4" x14ac:dyDescent="0.3">
      <c r="A942"/>
      <c r="B942"/>
      <c r="C942"/>
    </row>
    <row r="943" spans="1:3" ht="14.4" x14ac:dyDescent="0.3">
      <c r="A943"/>
      <c r="B943"/>
      <c r="C943"/>
    </row>
    <row r="944" spans="1:3" ht="14.4" x14ac:dyDescent="0.3">
      <c r="A944"/>
      <c r="B944"/>
      <c r="C944"/>
    </row>
    <row r="945" spans="1:3" ht="14.4" x14ac:dyDescent="0.3">
      <c r="A945"/>
      <c r="B945"/>
      <c r="C945"/>
    </row>
    <row r="946" spans="1:3" ht="14.4" x14ac:dyDescent="0.3">
      <c r="A946"/>
      <c r="B946"/>
      <c r="C946"/>
    </row>
    <row r="947" spans="1:3" ht="14.4" x14ac:dyDescent="0.3">
      <c r="A947"/>
      <c r="B947"/>
      <c r="C947"/>
    </row>
    <row r="948" spans="1:3" ht="14.4" x14ac:dyDescent="0.3">
      <c r="A948"/>
      <c r="B948"/>
      <c r="C948"/>
    </row>
    <row r="949" spans="1:3" ht="14.4" x14ac:dyDescent="0.3">
      <c r="A949"/>
      <c r="B949"/>
      <c r="C949"/>
    </row>
    <row r="950" spans="1:3" ht="14.4" x14ac:dyDescent="0.3">
      <c r="A950"/>
      <c r="B950"/>
      <c r="C950"/>
    </row>
    <row r="951" spans="1:3" ht="14.4" x14ac:dyDescent="0.3">
      <c r="A951"/>
      <c r="B951"/>
      <c r="C951"/>
    </row>
    <row r="952" spans="1:3" ht="14.4" x14ac:dyDescent="0.3">
      <c r="A952"/>
      <c r="B952"/>
      <c r="C952"/>
    </row>
    <row r="953" spans="1:3" ht="14.4" x14ac:dyDescent="0.3">
      <c r="A953"/>
      <c r="B953"/>
      <c r="C953"/>
    </row>
    <row r="954" spans="1:3" ht="14.4" x14ac:dyDescent="0.3">
      <c r="A954"/>
      <c r="B954"/>
      <c r="C954"/>
    </row>
    <row r="955" spans="1:3" ht="14.4" x14ac:dyDescent="0.3">
      <c r="A955"/>
      <c r="B955"/>
      <c r="C955"/>
    </row>
    <row r="956" spans="1:3" ht="14.4" x14ac:dyDescent="0.3">
      <c r="A956"/>
      <c r="B956"/>
      <c r="C956"/>
    </row>
    <row r="957" spans="1:3" ht="14.4" x14ac:dyDescent="0.3">
      <c r="A957"/>
      <c r="B957"/>
      <c r="C957"/>
    </row>
    <row r="958" spans="1:3" ht="14.4" x14ac:dyDescent="0.3">
      <c r="A958"/>
      <c r="B958"/>
      <c r="C958"/>
    </row>
    <row r="959" spans="1:3" ht="14.4" x14ac:dyDescent="0.3">
      <c r="A959"/>
      <c r="B959"/>
      <c r="C959"/>
    </row>
    <row r="960" spans="1:3" ht="14.4" x14ac:dyDescent="0.3">
      <c r="A960"/>
      <c r="B960"/>
      <c r="C960"/>
    </row>
    <row r="961" spans="1:3" ht="14.4" x14ac:dyDescent="0.3">
      <c r="A961"/>
      <c r="B961"/>
      <c r="C961"/>
    </row>
    <row r="962" spans="1:3" ht="14.4" x14ac:dyDescent="0.3">
      <c r="A962"/>
      <c r="B962"/>
      <c r="C962"/>
    </row>
    <row r="963" spans="1:3" ht="14.4" x14ac:dyDescent="0.3">
      <c r="A963"/>
      <c r="B963"/>
      <c r="C963"/>
    </row>
    <row r="964" spans="1:3" ht="14.4" x14ac:dyDescent="0.3">
      <c r="A964"/>
      <c r="B964"/>
      <c r="C964"/>
    </row>
    <row r="965" spans="1:3" ht="14.4" x14ac:dyDescent="0.3">
      <c r="A965"/>
      <c r="B965"/>
      <c r="C965"/>
    </row>
    <row r="966" spans="1:3" ht="14.4" x14ac:dyDescent="0.3">
      <c r="A966"/>
      <c r="B966"/>
      <c r="C966"/>
    </row>
    <row r="967" spans="1:3" ht="14.4" x14ac:dyDescent="0.3">
      <c r="A967"/>
      <c r="B967"/>
      <c r="C967"/>
    </row>
    <row r="968" spans="1:3" ht="14.4" x14ac:dyDescent="0.3">
      <c r="A968"/>
      <c r="B968"/>
      <c r="C968"/>
    </row>
    <row r="969" spans="1:3" ht="14.4" x14ac:dyDescent="0.3">
      <c r="A969"/>
      <c r="B969"/>
      <c r="C969"/>
    </row>
    <row r="970" spans="1:3" ht="14.4" x14ac:dyDescent="0.3">
      <c r="A970"/>
      <c r="B970"/>
      <c r="C970"/>
    </row>
    <row r="971" spans="1:3" ht="14.4" x14ac:dyDescent="0.3">
      <c r="A971"/>
      <c r="B971"/>
      <c r="C971"/>
    </row>
    <row r="972" spans="1:3" ht="14.4" x14ac:dyDescent="0.3">
      <c r="A972"/>
      <c r="B972"/>
      <c r="C972"/>
    </row>
    <row r="973" spans="1:3" ht="14.4" x14ac:dyDescent="0.3">
      <c r="A973"/>
      <c r="B973"/>
      <c r="C973"/>
    </row>
    <row r="974" spans="1:3" ht="14.4" x14ac:dyDescent="0.3">
      <c r="A974"/>
      <c r="B974"/>
      <c r="C974"/>
    </row>
    <row r="975" spans="1:3" ht="14.4" x14ac:dyDescent="0.3">
      <c r="A975"/>
      <c r="B975"/>
      <c r="C975"/>
    </row>
    <row r="976" spans="1:3" ht="14.4" x14ac:dyDescent="0.3">
      <c r="A976"/>
      <c r="B976"/>
      <c r="C976"/>
    </row>
    <row r="977" spans="1:3" ht="14.4" x14ac:dyDescent="0.3">
      <c r="A977"/>
      <c r="B977"/>
      <c r="C977"/>
    </row>
    <row r="978" spans="1:3" ht="14.4" x14ac:dyDescent="0.3">
      <c r="A978"/>
      <c r="B978"/>
      <c r="C978"/>
    </row>
    <row r="979" spans="1:3" ht="14.4" x14ac:dyDescent="0.3">
      <c r="A979"/>
      <c r="B979"/>
      <c r="C979"/>
    </row>
    <row r="980" spans="1:3" ht="14.4" x14ac:dyDescent="0.3">
      <c r="A980"/>
      <c r="B980"/>
      <c r="C980"/>
    </row>
    <row r="981" spans="1:3" ht="14.4" x14ac:dyDescent="0.3">
      <c r="A981"/>
      <c r="B981"/>
      <c r="C981"/>
    </row>
    <row r="982" spans="1:3" ht="14.4" x14ac:dyDescent="0.3">
      <c r="A982"/>
      <c r="B982"/>
      <c r="C982"/>
    </row>
    <row r="983" spans="1:3" ht="14.4" x14ac:dyDescent="0.3">
      <c r="A983"/>
      <c r="B983"/>
      <c r="C983"/>
    </row>
    <row r="984" spans="1:3" ht="14.4" x14ac:dyDescent="0.3">
      <c r="A984"/>
      <c r="B984"/>
      <c r="C984"/>
    </row>
    <row r="985" spans="1:3" ht="14.4" x14ac:dyDescent="0.3">
      <c r="A985"/>
      <c r="B985"/>
      <c r="C985"/>
    </row>
    <row r="986" spans="1:3" ht="14.4" x14ac:dyDescent="0.3">
      <c r="A986"/>
      <c r="B986"/>
      <c r="C986"/>
    </row>
    <row r="987" spans="1:3" ht="14.4" x14ac:dyDescent="0.3">
      <c r="A987"/>
      <c r="B987"/>
      <c r="C987"/>
    </row>
    <row r="988" spans="1:3" ht="14.4" x14ac:dyDescent="0.3">
      <c r="A988"/>
      <c r="B988"/>
      <c r="C988"/>
    </row>
    <row r="989" spans="1:3" ht="14.4" x14ac:dyDescent="0.3">
      <c r="A989"/>
      <c r="B989"/>
      <c r="C989"/>
    </row>
    <row r="990" spans="1:3" ht="14.4" x14ac:dyDescent="0.3">
      <c r="A990"/>
      <c r="B990"/>
      <c r="C990"/>
    </row>
    <row r="991" spans="1:3" ht="14.4" x14ac:dyDescent="0.3">
      <c r="A991"/>
      <c r="B991"/>
      <c r="C991"/>
    </row>
    <row r="992" spans="1:3" ht="14.4" x14ac:dyDescent="0.3">
      <c r="A992"/>
      <c r="B992"/>
      <c r="C992"/>
    </row>
    <row r="993" spans="1:3" ht="14.4" x14ac:dyDescent="0.3">
      <c r="A993"/>
      <c r="B993"/>
      <c r="C993"/>
    </row>
    <row r="994" spans="1:3" ht="14.4" x14ac:dyDescent="0.3">
      <c r="A994"/>
      <c r="B994"/>
      <c r="C994"/>
    </row>
    <row r="995" spans="1:3" ht="14.4" x14ac:dyDescent="0.3">
      <c r="A995"/>
      <c r="B995"/>
      <c r="C995"/>
    </row>
    <row r="996" spans="1:3" ht="14.4" x14ac:dyDescent="0.3">
      <c r="A996"/>
      <c r="B996"/>
      <c r="C996"/>
    </row>
    <row r="997" spans="1:3" ht="14.4" x14ac:dyDescent="0.3">
      <c r="A997"/>
      <c r="B997"/>
      <c r="C997"/>
    </row>
    <row r="998" spans="1:3" ht="14.4" x14ac:dyDescent="0.3">
      <c r="A998"/>
      <c r="B998"/>
      <c r="C998"/>
    </row>
    <row r="999" spans="1:3" ht="14.4" x14ac:dyDescent="0.3">
      <c r="A999"/>
      <c r="B999"/>
      <c r="C999"/>
    </row>
    <row r="1000" spans="1:3" ht="14.4" x14ac:dyDescent="0.3">
      <c r="A1000"/>
      <c r="B1000"/>
      <c r="C1000"/>
    </row>
    <row r="1001" spans="1:3" ht="14.4" x14ac:dyDescent="0.3">
      <c r="A1001"/>
      <c r="B1001"/>
      <c r="C1001"/>
    </row>
    <row r="1002" spans="1:3" ht="14.4" x14ac:dyDescent="0.3">
      <c r="A1002"/>
      <c r="B1002"/>
      <c r="C1002"/>
    </row>
    <row r="1003" spans="1:3" ht="14.4" x14ac:dyDescent="0.3">
      <c r="A1003"/>
      <c r="B1003"/>
      <c r="C1003"/>
    </row>
    <row r="1004" spans="1:3" ht="14.4" x14ac:dyDescent="0.3">
      <c r="A1004"/>
      <c r="B1004"/>
      <c r="C1004"/>
    </row>
    <row r="1005" spans="1:3" ht="14.4" x14ac:dyDescent="0.3">
      <c r="A1005"/>
      <c r="B1005"/>
      <c r="C1005"/>
    </row>
    <row r="1006" spans="1:3" ht="14.4" x14ac:dyDescent="0.3">
      <c r="A1006"/>
      <c r="B1006"/>
      <c r="C1006"/>
    </row>
    <row r="1007" spans="1:3" ht="14.4" x14ac:dyDescent="0.3">
      <c r="A1007"/>
      <c r="B1007"/>
      <c r="C1007"/>
    </row>
    <row r="1008" spans="1:3" ht="14.4" x14ac:dyDescent="0.3">
      <c r="A1008"/>
      <c r="B1008"/>
      <c r="C1008"/>
    </row>
    <row r="1009" spans="1:3" ht="14.4" x14ac:dyDescent="0.3">
      <c r="A1009"/>
      <c r="B1009"/>
      <c r="C1009"/>
    </row>
    <row r="1010" spans="1:3" ht="14.4" x14ac:dyDescent="0.3">
      <c r="A1010"/>
      <c r="B1010"/>
      <c r="C1010"/>
    </row>
    <row r="1011" spans="1:3" ht="14.4" x14ac:dyDescent="0.3">
      <c r="A1011"/>
      <c r="B1011"/>
      <c r="C1011"/>
    </row>
    <row r="1012" spans="1:3" ht="14.4" x14ac:dyDescent="0.3">
      <c r="A1012"/>
      <c r="B1012"/>
      <c r="C1012"/>
    </row>
    <row r="1013" spans="1:3" ht="14.4" x14ac:dyDescent="0.3">
      <c r="A1013"/>
      <c r="B1013"/>
      <c r="C1013"/>
    </row>
    <row r="1014" spans="1:3" ht="14.4" x14ac:dyDescent="0.3">
      <c r="A1014"/>
      <c r="B1014"/>
      <c r="C1014"/>
    </row>
    <row r="1015" spans="1:3" ht="14.4" x14ac:dyDescent="0.3">
      <c r="A1015"/>
      <c r="B1015"/>
      <c r="C1015"/>
    </row>
    <row r="1016" spans="1:3" ht="14.4" x14ac:dyDescent="0.3">
      <c r="A1016"/>
      <c r="B1016"/>
      <c r="C1016"/>
    </row>
    <row r="1017" spans="1:3" ht="14.4" x14ac:dyDescent="0.3">
      <c r="A1017"/>
      <c r="B1017"/>
      <c r="C1017"/>
    </row>
    <row r="1018" spans="1:3" ht="14.4" x14ac:dyDescent="0.3">
      <c r="A1018"/>
      <c r="B1018"/>
      <c r="C1018"/>
    </row>
    <row r="1019" spans="1:3" ht="14.4" x14ac:dyDescent="0.3">
      <c r="A1019"/>
      <c r="B1019"/>
      <c r="C1019"/>
    </row>
    <row r="1020" spans="1:3" ht="14.4" x14ac:dyDescent="0.3">
      <c r="A1020"/>
      <c r="B1020"/>
      <c r="C1020"/>
    </row>
    <row r="1021" spans="1:3" ht="14.4" x14ac:dyDescent="0.3">
      <c r="A1021"/>
      <c r="B1021"/>
      <c r="C1021"/>
    </row>
    <row r="1022" spans="1:3" ht="14.4" x14ac:dyDescent="0.3">
      <c r="A1022"/>
      <c r="B1022"/>
      <c r="C1022"/>
    </row>
    <row r="1023" spans="1:3" ht="14.4" x14ac:dyDescent="0.3">
      <c r="A1023"/>
      <c r="B1023"/>
      <c r="C1023"/>
    </row>
    <row r="1024" spans="1:3" ht="14.4" x14ac:dyDescent="0.3">
      <c r="A1024"/>
      <c r="B1024"/>
      <c r="C1024"/>
    </row>
    <row r="1025" spans="1:3" ht="14.4" x14ac:dyDescent="0.3">
      <c r="A1025"/>
      <c r="B1025"/>
      <c r="C1025"/>
    </row>
    <row r="1026" spans="1:3" ht="14.4" x14ac:dyDescent="0.3">
      <c r="A1026"/>
      <c r="B1026"/>
      <c r="C1026"/>
    </row>
    <row r="1027" spans="1:3" ht="14.4" x14ac:dyDescent="0.3">
      <c r="A1027"/>
      <c r="B1027"/>
      <c r="C1027"/>
    </row>
    <row r="1028" spans="1:3" ht="14.4" x14ac:dyDescent="0.3">
      <c r="A1028"/>
      <c r="B1028"/>
      <c r="C1028"/>
    </row>
    <row r="1029" spans="1:3" ht="14.4" x14ac:dyDescent="0.3">
      <c r="A1029"/>
      <c r="B1029"/>
      <c r="C1029"/>
    </row>
    <row r="1030" spans="1:3" ht="14.4" x14ac:dyDescent="0.3">
      <c r="A1030"/>
      <c r="B1030"/>
      <c r="C1030"/>
    </row>
    <row r="1031" spans="1:3" ht="14.4" x14ac:dyDescent="0.3">
      <c r="A1031"/>
      <c r="B1031"/>
      <c r="C1031"/>
    </row>
    <row r="1032" spans="1:3" ht="14.4" x14ac:dyDescent="0.3">
      <c r="A1032"/>
      <c r="B1032"/>
      <c r="C1032"/>
    </row>
    <row r="1033" spans="1:3" ht="14.4" x14ac:dyDescent="0.3">
      <c r="A1033"/>
      <c r="B1033"/>
      <c r="C1033"/>
    </row>
    <row r="1034" spans="1:3" ht="14.4" x14ac:dyDescent="0.3">
      <c r="A1034"/>
      <c r="B1034"/>
      <c r="C1034"/>
    </row>
    <row r="1035" spans="1:3" ht="14.4" x14ac:dyDescent="0.3">
      <c r="A1035"/>
      <c r="B1035"/>
      <c r="C1035"/>
    </row>
    <row r="1036" spans="1:3" ht="14.4" x14ac:dyDescent="0.3">
      <c r="A1036"/>
      <c r="B1036"/>
      <c r="C1036"/>
    </row>
    <row r="1037" spans="1:3" ht="14.4" x14ac:dyDescent="0.3">
      <c r="A1037"/>
      <c r="B1037"/>
      <c r="C1037"/>
    </row>
    <row r="1038" spans="1:3" ht="14.4" x14ac:dyDescent="0.3">
      <c r="A1038"/>
      <c r="B1038"/>
      <c r="C1038"/>
    </row>
    <row r="1039" spans="1:3" ht="14.4" x14ac:dyDescent="0.3">
      <c r="A1039"/>
      <c r="B1039"/>
      <c r="C1039"/>
    </row>
    <row r="1040" spans="1:3" ht="14.4" x14ac:dyDescent="0.3">
      <c r="A1040"/>
      <c r="B1040"/>
      <c r="C1040"/>
    </row>
    <row r="1041" spans="1:3" ht="14.4" x14ac:dyDescent="0.3">
      <c r="A1041"/>
      <c r="B1041"/>
      <c r="C1041"/>
    </row>
    <row r="1042" spans="1:3" ht="14.4" x14ac:dyDescent="0.3">
      <c r="A1042"/>
      <c r="B1042"/>
      <c r="C1042"/>
    </row>
    <row r="1043" spans="1:3" ht="14.4" x14ac:dyDescent="0.3">
      <c r="A1043"/>
      <c r="B1043"/>
      <c r="C1043"/>
    </row>
    <row r="1044" spans="1:3" ht="14.4" x14ac:dyDescent="0.3">
      <c r="A1044"/>
      <c r="B1044"/>
      <c r="C1044"/>
    </row>
    <row r="1045" spans="1:3" ht="14.4" x14ac:dyDescent="0.3">
      <c r="A1045"/>
      <c r="B1045"/>
      <c r="C1045"/>
    </row>
    <row r="1046" spans="1:3" ht="14.4" x14ac:dyDescent="0.3">
      <c r="A1046"/>
      <c r="B1046"/>
      <c r="C1046"/>
    </row>
    <row r="1047" spans="1:3" ht="14.4" x14ac:dyDescent="0.3">
      <c r="A1047"/>
      <c r="B1047"/>
      <c r="C1047"/>
    </row>
    <row r="1048" spans="1:3" ht="14.4" x14ac:dyDescent="0.3">
      <c r="A1048"/>
      <c r="B1048"/>
      <c r="C1048"/>
    </row>
    <row r="1049" spans="1:3" ht="14.4" x14ac:dyDescent="0.3">
      <c r="A1049"/>
      <c r="B1049"/>
      <c r="C1049"/>
    </row>
    <row r="1050" spans="1:3" ht="14.4" x14ac:dyDescent="0.3">
      <c r="A1050"/>
      <c r="B1050"/>
      <c r="C1050"/>
    </row>
    <row r="1051" spans="1:3" ht="14.4" x14ac:dyDescent="0.3">
      <c r="A1051"/>
      <c r="B1051"/>
      <c r="C1051"/>
    </row>
    <row r="1052" spans="1:3" ht="14.4" x14ac:dyDescent="0.3">
      <c r="A1052"/>
      <c r="B1052"/>
      <c r="C1052"/>
    </row>
    <row r="1053" spans="1:3" ht="14.4" x14ac:dyDescent="0.3">
      <c r="A1053"/>
      <c r="B1053"/>
      <c r="C1053"/>
    </row>
    <row r="1054" spans="1:3" ht="14.4" x14ac:dyDescent="0.3">
      <c r="A1054"/>
      <c r="B1054"/>
      <c r="C1054"/>
    </row>
    <row r="1055" spans="1:3" ht="14.4" x14ac:dyDescent="0.3">
      <c r="A1055"/>
      <c r="B1055"/>
      <c r="C1055"/>
    </row>
    <row r="1056" spans="1:3" ht="14.4" x14ac:dyDescent="0.3">
      <c r="A1056"/>
      <c r="B1056"/>
      <c r="C1056"/>
    </row>
    <row r="1057" spans="1:3" ht="14.4" x14ac:dyDescent="0.3">
      <c r="A1057"/>
      <c r="B1057"/>
      <c r="C1057"/>
    </row>
    <row r="1058" spans="1:3" ht="14.4" x14ac:dyDescent="0.3">
      <c r="A1058"/>
      <c r="B1058"/>
      <c r="C1058"/>
    </row>
    <row r="1059" spans="1:3" ht="14.4" x14ac:dyDescent="0.3">
      <c r="A1059"/>
      <c r="B1059"/>
      <c r="C1059"/>
    </row>
    <row r="1060" spans="1:3" ht="14.4" x14ac:dyDescent="0.3">
      <c r="A1060"/>
      <c r="B1060"/>
      <c r="C1060"/>
    </row>
    <row r="1061" spans="1:3" ht="14.4" x14ac:dyDescent="0.3">
      <c r="A1061"/>
      <c r="B1061"/>
      <c r="C1061"/>
    </row>
    <row r="1062" spans="1:3" ht="14.4" x14ac:dyDescent="0.3">
      <c r="A1062"/>
      <c r="B1062"/>
      <c r="C1062"/>
    </row>
    <row r="1063" spans="1:3" ht="14.4" x14ac:dyDescent="0.3">
      <c r="A1063"/>
      <c r="B1063"/>
      <c r="C1063"/>
    </row>
    <row r="1064" spans="1:3" ht="14.4" x14ac:dyDescent="0.3">
      <c r="A1064"/>
      <c r="B1064"/>
      <c r="C1064"/>
    </row>
    <row r="1065" spans="1:3" ht="14.4" x14ac:dyDescent="0.3">
      <c r="A1065"/>
      <c r="B1065"/>
      <c r="C1065"/>
    </row>
    <row r="1066" spans="1:3" ht="14.4" x14ac:dyDescent="0.3">
      <c r="A1066"/>
      <c r="B1066"/>
      <c r="C1066"/>
    </row>
    <row r="1067" spans="1:3" ht="14.4" x14ac:dyDescent="0.3">
      <c r="A1067"/>
      <c r="B1067"/>
      <c r="C1067"/>
    </row>
    <row r="1068" spans="1:3" ht="14.4" x14ac:dyDescent="0.3">
      <c r="A1068"/>
      <c r="B1068"/>
      <c r="C1068"/>
    </row>
    <row r="1069" spans="1:3" ht="14.4" x14ac:dyDescent="0.3">
      <c r="A1069"/>
      <c r="B1069"/>
      <c r="C1069"/>
    </row>
    <row r="1070" spans="1:3" ht="14.4" x14ac:dyDescent="0.3">
      <c r="A1070"/>
      <c r="B1070"/>
      <c r="C1070"/>
    </row>
    <row r="1071" spans="1:3" ht="14.4" x14ac:dyDescent="0.3">
      <c r="A1071"/>
      <c r="B1071"/>
      <c r="C1071"/>
    </row>
    <row r="1072" spans="1:3" ht="14.4" x14ac:dyDescent="0.3">
      <c r="A1072"/>
      <c r="B1072"/>
      <c r="C1072"/>
    </row>
    <row r="1073" spans="1:3" ht="14.4" x14ac:dyDescent="0.3">
      <c r="A1073"/>
      <c r="B1073"/>
      <c r="C1073"/>
    </row>
    <row r="1074" spans="1:3" ht="14.4" x14ac:dyDescent="0.3">
      <c r="A1074"/>
      <c r="B1074"/>
      <c r="C1074"/>
    </row>
    <row r="1075" spans="1:3" ht="14.4" x14ac:dyDescent="0.3">
      <c r="A1075"/>
      <c r="B1075"/>
      <c r="C1075"/>
    </row>
    <row r="1076" spans="1:3" ht="14.4" x14ac:dyDescent="0.3">
      <c r="A1076"/>
      <c r="B1076"/>
      <c r="C1076"/>
    </row>
    <row r="1077" spans="1:3" ht="14.4" x14ac:dyDescent="0.3">
      <c r="A1077"/>
      <c r="B1077"/>
      <c r="C1077"/>
    </row>
    <row r="1078" spans="1:3" ht="14.4" x14ac:dyDescent="0.3">
      <c r="A1078"/>
      <c r="B1078"/>
      <c r="C1078"/>
    </row>
    <row r="1079" spans="1:3" ht="14.4" x14ac:dyDescent="0.3">
      <c r="A1079"/>
      <c r="B1079"/>
      <c r="C1079"/>
    </row>
    <row r="1080" spans="1:3" ht="14.4" x14ac:dyDescent="0.3">
      <c r="A1080"/>
      <c r="B1080"/>
      <c r="C1080"/>
    </row>
    <row r="1081" spans="1:3" ht="14.4" x14ac:dyDescent="0.3">
      <c r="A1081"/>
      <c r="B1081"/>
      <c r="C1081"/>
    </row>
    <row r="1082" spans="1:3" ht="14.4" x14ac:dyDescent="0.3">
      <c r="A1082"/>
      <c r="B1082"/>
      <c r="C1082"/>
    </row>
    <row r="1083" spans="1:3" ht="14.4" x14ac:dyDescent="0.3">
      <c r="A1083"/>
      <c r="B1083"/>
      <c r="C1083"/>
    </row>
    <row r="1084" spans="1:3" ht="14.4" x14ac:dyDescent="0.3">
      <c r="A1084"/>
      <c r="B1084"/>
      <c r="C1084"/>
    </row>
    <row r="1085" spans="1:3" ht="14.4" x14ac:dyDescent="0.3">
      <c r="A1085"/>
      <c r="B1085"/>
      <c r="C1085"/>
    </row>
    <row r="1086" spans="1:3" ht="14.4" x14ac:dyDescent="0.3">
      <c r="A1086"/>
      <c r="B1086"/>
      <c r="C1086"/>
    </row>
    <row r="1087" spans="1:3" ht="14.4" x14ac:dyDescent="0.3">
      <c r="A1087"/>
      <c r="B1087"/>
      <c r="C1087"/>
    </row>
    <row r="1088" spans="1:3" ht="14.4" x14ac:dyDescent="0.3">
      <c r="A1088"/>
      <c r="B1088"/>
      <c r="C1088"/>
    </row>
    <row r="1089" spans="1:3" ht="14.4" x14ac:dyDescent="0.3">
      <c r="A1089"/>
      <c r="B1089"/>
      <c r="C1089"/>
    </row>
    <row r="1090" spans="1:3" ht="14.4" x14ac:dyDescent="0.3">
      <c r="A1090"/>
      <c r="B1090"/>
      <c r="C1090"/>
    </row>
    <row r="1091" spans="1:3" ht="14.4" x14ac:dyDescent="0.3">
      <c r="A1091"/>
      <c r="B1091"/>
      <c r="C1091"/>
    </row>
    <row r="1092" spans="1:3" ht="14.4" x14ac:dyDescent="0.3">
      <c r="A1092"/>
      <c r="B1092"/>
      <c r="C1092"/>
    </row>
    <row r="1093" spans="1:3" ht="14.4" x14ac:dyDescent="0.3">
      <c r="A1093"/>
      <c r="B1093"/>
      <c r="C1093"/>
    </row>
    <row r="1094" spans="1:3" ht="14.4" x14ac:dyDescent="0.3">
      <c r="A1094"/>
      <c r="B1094"/>
      <c r="C1094"/>
    </row>
    <row r="1095" spans="1:3" ht="14.4" x14ac:dyDescent="0.3">
      <c r="A1095"/>
      <c r="B1095"/>
      <c r="C1095"/>
    </row>
    <row r="1096" spans="1:3" ht="14.4" x14ac:dyDescent="0.3">
      <c r="A1096"/>
      <c r="B1096"/>
      <c r="C1096"/>
    </row>
    <row r="1097" spans="1:3" ht="14.4" x14ac:dyDescent="0.3">
      <c r="A1097"/>
      <c r="B1097"/>
      <c r="C1097"/>
    </row>
    <row r="1098" spans="1:3" ht="14.4" x14ac:dyDescent="0.3">
      <c r="A1098"/>
      <c r="B1098"/>
      <c r="C1098"/>
    </row>
    <row r="1099" spans="1:3" ht="14.4" x14ac:dyDescent="0.3">
      <c r="A1099"/>
      <c r="B1099"/>
      <c r="C1099"/>
    </row>
    <row r="1100" spans="1:3" ht="14.4" x14ac:dyDescent="0.3">
      <c r="A1100"/>
      <c r="B1100"/>
      <c r="C1100"/>
    </row>
    <row r="1101" spans="1:3" ht="14.4" x14ac:dyDescent="0.3">
      <c r="A1101"/>
      <c r="B1101"/>
      <c r="C1101"/>
    </row>
    <row r="1102" spans="1:3" ht="14.4" x14ac:dyDescent="0.3">
      <c r="A1102"/>
      <c r="B1102"/>
      <c r="C1102"/>
    </row>
    <row r="1103" spans="1:3" ht="14.4" x14ac:dyDescent="0.3">
      <c r="A1103"/>
      <c r="B1103"/>
      <c r="C1103"/>
    </row>
    <row r="1104" spans="1:3" ht="14.4" x14ac:dyDescent="0.3">
      <c r="A1104"/>
      <c r="B1104"/>
      <c r="C1104"/>
    </row>
    <row r="1105" spans="1:3" ht="14.4" x14ac:dyDescent="0.3">
      <c r="A1105"/>
      <c r="B1105"/>
      <c r="C1105"/>
    </row>
    <row r="1106" spans="1:3" ht="14.4" x14ac:dyDescent="0.3">
      <c r="A1106"/>
      <c r="B1106"/>
      <c r="C1106"/>
    </row>
    <row r="1107" spans="1:3" ht="14.4" x14ac:dyDescent="0.3">
      <c r="A1107"/>
      <c r="B1107"/>
      <c r="C1107"/>
    </row>
    <row r="1108" spans="1:3" ht="14.4" x14ac:dyDescent="0.3">
      <c r="A1108"/>
      <c r="B1108"/>
      <c r="C1108"/>
    </row>
    <row r="1109" spans="1:3" ht="14.4" x14ac:dyDescent="0.3">
      <c r="A1109"/>
      <c r="B1109"/>
      <c r="C1109"/>
    </row>
    <row r="1110" spans="1:3" ht="14.4" x14ac:dyDescent="0.3">
      <c r="A1110"/>
      <c r="B1110"/>
      <c r="C1110"/>
    </row>
    <row r="1111" spans="1:3" ht="14.4" x14ac:dyDescent="0.3">
      <c r="A1111"/>
      <c r="B1111"/>
      <c r="C1111"/>
    </row>
    <row r="1112" spans="1:3" ht="14.4" x14ac:dyDescent="0.3">
      <c r="A1112"/>
      <c r="B1112"/>
      <c r="C1112"/>
    </row>
    <row r="1113" spans="1:3" ht="14.4" x14ac:dyDescent="0.3">
      <c r="A1113"/>
      <c r="B1113"/>
      <c r="C1113"/>
    </row>
    <row r="1114" spans="1:3" ht="14.4" x14ac:dyDescent="0.3">
      <c r="A1114"/>
      <c r="B1114"/>
      <c r="C1114"/>
    </row>
    <row r="1115" spans="1:3" ht="14.4" x14ac:dyDescent="0.3">
      <c r="A1115"/>
      <c r="B1115"/>
      <c r="C1115"/>
    </row>
    <row r="1116" spans="1:3" ht="14.4" x14ac:dyDescent="0.3">
      <c r="A1116"/>
      <c r="B1116"/>
      <c r="C1116"/>
    </row>
    <row r="1117" spans="1:3" ht="14.4" x14ac:dyDescent="0.3">
      <c r="A1117"/>
      <c r="B1117"/>
      <c r="C1117"/>
    </row>
    <row r="1118" spans="1:3" ht="14.4" x14ac:dyDescent="0.3">
      <c r="A1118"/>
      <c r="B1118"/>
      <c r="C1118"/>
    </row>
    <row r="1119" spans="1:3" ht="14.4" x14ac:dyDescent="0.3">
      <c r="A1119"/>
      <c r="B1119"/>
      <c r="C1119"/>
    </row>
    <row r="1120" spans="1:3" ht="14.4" x14ac:dyDescent="0.3">
      <c r="A1120"/>
      <c r="B1120"/>
      <c r="C1120"/>
    </row>
    <row r="1121" spans="1:3" ht="14.4" x14ac:dyDescent="0.3">
      <c r="A1121"/>
      <c r="B1121"/>
      <c r="C1121"/>
    </row>
    <row r="1122" spans="1:3" ht="14.4" x14ac:dyDescent="0.3">
      <c r="A1122"/>
      <c r="B1122"/>
      <c r="C1122"/>
    </row>
    <row r="1123" spans="1:3" ht="14.4" x14ac:dyDescent="0.3">
      <c r="A1123"/>
      <c r="B1123"/>
      <c r="C1123"/>
    </row>
    <row r="1124" spans="1:3" ht="14.4" x14ac:dyDescent="0.3">
      <c r="A1124"/>
      <c r="B1124"/>
      <c r="C1124"/>
    </row>
    <row r="1125" spans="1:3" ht="14.4" x14ac:dyDescent="0.3">
      <c r="A1125"/>
      <c r="B1125"/>
      <c r="C1125"/>
    </row>
    <row r="1126" spans="1:3" ht="14.4" x14ac:dyDescent="0.3">
      <c r="A1126"/>
      <c r="B1126"/>
      <c r="C1126"/>
    </row>
    <row r="1127" spans="1:3" ht="14.4" x14ac:dyDescent="0.3">
      <c r="A1127"/>
      <c r="B1127"/>
      <c r="C1127"/>
    </row>
    <row r="1128" spans="1:3" ht="14.4" x14ac:dyDescent="0.3">
      <c r="A1128"/>
      <c r="B1128"/>
      <c r="C1128"/>
    </row>
    <row r="1129" spans="1:3" ht="14.4" x14ac:dyDescent="0.3">
      <c r="A1129"/>
      <c r="B1129"/>
      <c r="C1129"/>
    </row>
    <row r="1130" spans="1:3" ht="14.4" x14ac:dyDescent="0.3">
      <c r="A1130"/>
      <c r="B1130"/>
      <c r="C1130"/>
    </row>
    <row r="1131" spans="1:3" ht="14.4" x14ac:dyDescent="0.3">
      <c r="A1131"/>
      <c r="B1131"/>
      <c r="C1131"/>
    </row>
    <row r="1132" spans="1:3" ht="14.4" x14ac:dyDescent="0.3">
      <c r="A1132"/>
      <c r="B1132"/>
      <c r="C1132"/>
    </row>
    <row r="1133" spans="1:3" ht="14.4" x14ac:dyDescent="0.3">
      <c r="A1133"/>
      <c r="B1133"/>
      <c r="C1133"/>
    </row>
    <row r="1134" spans="1:3" ht="14.4" x14ac:dyDescent="0.3">
      <c r="A1134"/>
      <c r="B1134"/>
      <c r="C1134"/>
    </row>
    <row r="1135" spans="1:3" ht="14.4" x14ac:dyDescent="0.3">
      <c r="A1135"/>
      <c r="B1135"/>
      <c r="C1135"/>
    </row>
    <row r="1136" spans="1:3" ht="14.4" x14ac:dyDescent="0.3">
      <c r="A1136"/>
      <c r="B1136"/>
      <c r="C1136"/>
    </row>
    <row r="1137" spans="1:3" ht="14.4" x14ac:dyDescent="0.3">
      <c r="A1137"/>
      <c r="B1137"/>
      <c r="C1137"/>
    </row>
    <row r="1138" spans="1:3" ht="14.4" x14ac:dyDescent="0.3">
      <c r="A1138"/>
      <c r="B1138"/>
      <c r="C1138"/>
    </row>
    <row r="1139" spans="1:3" ht="14.4" x14ac:dyDescent="0.3">
      <c r="A1139"/>
      <c r="B1139"/>
      <c r="C1139"/>
    </row>
    <row r="1140" spans="1:3" ht="14.4" x14ac:dyDescent="0.3">
      <c r="A1140"/>
      <c r="B1140"/>
      <c r="C1140"/>
    </row>
    <row r="1141" spans="1:3" ht="14.4" x14ac:dyDescent="0.3">
      <c r="A1141"/>
      <c r="B1141"/>
      <c r="C1141"/>
    </row>
    <row r="1142" spans="1:3" ht="14.4" x14ac:dyDescent="0.3">
      <c r="A1142"/>
      <c r="B1142"/>
      <c r="C1142"/>
    </row>
    <row r="1143" spans="1:3" ht="14.4" x14ac:dyDescent="0.3">
      <c r="A1143"/>
      <c r="B1143"/>
      <c r="C1143"/>
    </row>
    <row r="1144" spans="1:3" ht="14.4" x14ac:dyDescent="0.3">
      <c r="A1144"/>
      <c r="B1144"/>
      <c r="C1144"/>
    </row>
    <row r="1145" spans="1:3" ht="14.4" x14ac:dyDescent="0.3">
      <c r="A1145"/>
      <c r="B1145"/>
      <c r="C1145"/>
    </row>
    <row r="1146" spans="1:3" ht="14.4" x14ac:dyDescent="0.3">
      <c r="A1146"/>
      <c r="B1146"/>
      <c r="C1146"/>
    </row>
    <row r="1147" spans="1:3" ht="14.4" x14ac:dyDescent="0.3">
      <c r="A1147"/>
      <c r="B1147"/>
      <c r="C1147"/>
    </row>
    <row r="1148" spans="1:3" ht="14.4" x14ac:dyDescent="0.3">
      <c r="A1148"/>
      <c r="B1148"/>
      <c r="C1148"/>
    </row>
    <row r="1149" spans="1:3" ht="14.4" x14ac:dyDescent="0.3">
      <c r="A1149"/>
      <c r="B1149"/>
      <c r="C1149"/>
    </row>
    <row r="1150" spans="1:3" ht="14.4" x14ac:dyDescent="0.3">
      <c r="A1150"/>
      <c r="B1150"/>
      <c r="C1150"/>
    </row>
    <row r="1151" spans="1:3" ht="14.4" x14ac:dyDescent="0.3">
      <c r="A1151"/>
      <c r="B1151"/>
      <c r="C1151"/>
    </row>
    <row r="1152" spans="1:3" ht="14.4" x14ac:dyDescent="0.3">
      <c r="A1152"/>
      <c r="B1152"/>
      <c r="C1152"/>
    </row>
    <row r="1153" spans="1:3" ht="14.4" x14ac:dyDescent="0.3">
      <c r="A1153"/>
      <c r="B1153"/>
      <c r="C1153"/>
    </row>
    <row r="1154" spans="1:3" ht="14.4" x14ac:dyDescent="0.3">
      <c r="A1154"/>
      <c r="B1154"/>
      <c r="C1154"/>
    </row>
    <row r="1155" spans="1:3" ht="14.4" x14ac:dyDescent="0.3">
      <c r="A1155"/>
      <c r="B1155"/>
      <c r="C1155"/>
    </row>
    <row r="1156" spans="1:3" ht="14.4" x14ac:dyDescent="0.3">
      <c r="A1156"/>
      <c r="B1156"/>
      <c r="C1156"/>
    </row>
    <row r="1157" spans="1:3" ht="14.4" x14ac:dyDescent="0.3">
      <c r="A1157"/>
      <c r="B1157"/>
      <c r="C1157"/>
    </row>
    <row r="1158" spans="1:3" ht="14.4" x14ac:dyDescent="0.3">
      <c r="A1158"/>
      <c r="B1158"/>
      <c r="C1158"/>
    </row>
    <row r="1159" spans="1:3" ht="14.4" x14ac:dyDescent="0.3">
      <c r="A1159"/>
      <c r="B1159"/>
      <c r="C1159"/>
    </row>
    <row r="1160" spans="1:3" ht="14.4" x14ac:dyDescent="0.3">
      <c r="A1160"/>
      <c r="B1160"/>
      <c r="C1160"/>
    </row>
    <row r="1161" spans="1:3" ht="14.4" x14ac:dyDescent="0.3">
      <c r="A1161"/>
      <c r="B1161"/>
      <c r="C1161"/>
    </row>
    <row r="1162" spans="1:3" ht="14.4" x14ac:dyDescent="0.3">
      <c r="A1162"/>
      <c r="B1162"/>
      <c r="C1162"/>
    </row>
    <row r="1163" spans="1:3" ht="14.4" x14ac:dyDescent="0.3">
      <c r="A1163"/>
      <c r="B1163"/>
      <c r="C1163"/>
    </row>
    <row r="1164" spans="1:3" ht="14.4" x14ac:dyDescent="0.3">
      <c r="A1164"/>
      <c r="B1164"/>
      <c r="C1164"/>
    </row>
    <row r="1165" spans="1:3" ht="14.4" x14ac:dyDescent="0.3">
      <c r="A1165"/>
      <c r="B1165"/>
      <c r="C1165"/>
    </row>
    <row r="1166" spans="1:3" ht="14.4" x14ac:dyDescent="0.3">
      <c r="A1166"/>
      <c r="B1166"/>
      <c r="C1166"/>
    </row>
    <row r="1167" spans="1:3" ht="14.4" x14ac:dyDescent="0.3">
      <c r="A1167"/>
      <c r="B1167"/>
      <c r="C1167"/>
    </row>
    <row r="1168" spans="1:3" ht="14.4" x14ac:dyDescent="0.3">
      <c r="A1168"/>
      <c r="B1168"/>
      <c r="C1168"/>
    </row>
    <row r="1169" spans="1:3" ht="14.4" x14ac:dyDescent="0.3">
      <c r="A1169"/>
      <c r="B1169"/>
      <c r="C1169"/>
    </row>
    <row r="1170" spans="1:3" ht="14.4" x14ac:dyDescent="0.3">
      <c r="A1170"/>
      <c r="B1170"/>
      <c r="C1170"/>
    </row>
    <row r="1171" spans="1:3" ht="14.4" x14ac:dyDescent="0.3">
      <c r="A1171"/>
      <c r="B1171"/>
      <c r="C1171"/>
    </row>
    <row r="1172" spans="1:3" ht="14.4" x14ac:dyDescent="0.3">
      <c r="A1172"/>
      <c r="B1172"/>
      <c r="C1172"/>
    </row>
    <row r="1173" spans="1:3" ht="14.4" x14ac:dyDescent="0.3">
      <c r="A1173"/>
      <c r="B1173"/>
      <c r="C1173"/>
    </row>
    <row r="1174" spans="1:3" ht="14.4" x14ac:dyDescent="0.3">
      <c r="A1174"/>
      <c r="B1174"/>
      <c r="C1174"/>
    </row>
    <row r="1175" spans="1:3" ht="14.4" x14ac:dyDescent="0.3">
      <c r="A1175"/>
      <c r="B1175"/>
      <c r="C1175"/>
    </row>
    <row r="1176" spans="1:3" ht="14.4" x14ac:dyDescent="0.3">
      <c r="A1176"/>
      <c r="B1176"/>
      <c r="C1176"/>
    </row>
    <row r="1177" spans="1:3" ht="14.4" x14ac:dyDescent="0.3">
      <c r="A1177"/>
      <c r="B1177"/>
      <c r="C1177"/>
    </row>
    <row r="1178" spans="1:3" ht="14.4" x14ac:dyDescent="0.3">
      <c r="A1178"/>
      <c r="B1178"/>
      <c r="C1178"/>
    </row>
    <row r="1179" spans="1:3" ht="14.4" x14ac:dyDescent="0.3">
      <c r="A1179"/>
      <c r="B1179"/>
      <c r="C1179"/>
    </row>
    <row r="1180" spans="1:3" ht="14.4" x14ac:dyDescent="0.3">
      <c r="A1180"/>
      <c r="B1180"/>
      <c r="C1180"/>
    </row>
    <row r="1181" spans="1:3" ht="14.4" x14ac:dyDescent="0.3">
      <c r="A1181"/>
      <c r="B1181"/>
      <c r="C1181"/>
    </row>
    <row r="1182" spans="1:3" ht="14.4" x14ac:dyDescent="0.3">
      <c r="A1182"/>
      <c r="B1182"/>
      <c r="C1182"/>
    </row>
    <row r="1183" spans="1:3" ht="14.4" x14ac:dyDescent="0.3">
      <c r="A1183"/>
      <c r="B1183"/>
      <c r="C1183"/>
    </row>
    <row r="1184" spans="1:3" ht="14.4" x14ac:dyDescent="0.3">
      <c r="A1184"/>
      <c r="B1184"/>
      <c r="C1184"/>
    </row>
    <row r="1185" spans="1:3" ht="14.4" x14ac:dyDescent="0.3">
      <c r="A1185"/>
      <c r="B1185"/>
      <c r="C1185"/>
    </row>
    <row r="1186" spans="1:3" ht="14.4" x14ac:dyDescent="0.3">
      <c r="A1186"/>
      <c r="B1186"/>
      <c r="C1186"/>
    </row>
    <row r="1187" spans="1:3" ht="14.4" x14ac:dyDescent="0.3">
      <c r="A1187"/>
      <c r="B1187"/>
      <c r="C1187"/>
    </row>
    <row r="1188" spans="1:3" ht="14.4" x14ac:dyDescent="0.3">
      <c r="A1188"/>
      <c r="B1188"/>
      <c r="C1188"/>
    </row>
    <row r="1189" spans="1:3" ht="14.4" x14ac:dyDescent="0.3">
      <c r="A1189"/>
      <c r="B1189"/>
      <c r="C1189"/>
    </row>
    <row r="1190" spans="1:3" ht="14.4" x14ac:dyDescent="0.3">
      <c r="A1190"/>
      <c r="B1190"/>
      <c r="C1190"/>
    </row>
    <row r="1191" spans="1:3" ht="14.4" x14ac:dyDescent="0.3">
      <c r="A1191"/>
      <c r="B1191"/>
      <c r="C1191"/>
    </row>
    <row r="1192" spans="1:3" ht="14.4" x14ac:dyDescent="0.3">
      <c r="A1192"/>
      <c r="B1192"/>
      <c r="C1192"/>
    </row>
    <row r="1193" spans="1:3" ht="14.4" x14ac:dyDescent="0.3">
      <c r="A1193"/>
      <c r="B1193"/>
      <c r="C1193"/>
    </row>
    <row r="1194" spans="1:3" ht="14.4" x14ac:dyDescent="0.3">
      <c r="A1194"/>
      <c r="B1194"/>
      <c r="C1194"/>
    </row>
    <row r="1195" spans="1:3" ht="14.4" x14ac:dyDescent="0.3">
      <c r="A1195"/>
      <c r="B1195"/>
      <c r="C1195"/>
    </row>
    <row r="1196" spans="1:3" ht="14.4" x14ac:dyDescent="0.3">
      <c r="A1196"/>
      <c r="B1196"/>
      <c r="C1196"/>
    </row>
    <row r="1197" spans="1:3" ht="14.4" x14ac:dyDescent="0.3">
      <c r="A1197"/>
      <c r="B1197"/>
      <c r="C1197"/>
    </row>
    <row r="1198" spans="1:3" ht="14.4" x14ac:dyDescent="0.3">
      <c r="A1198"/>
      <c r="B1198"/>
      <c r="C1198"/>
    </row>
    <row r="1199" spans="1:3" ht="14.4" x14ac:dyDescent="0.3">
      <c r="A1199"/>
      <c r="B1199"/>
      <c r="C1199"/>
    </row>
    <row r="1200" spans="1:3" ht="14.4" x14ac:dyDescent="0.3">
      <c r="A1200"/>
      <c r="B1200"/>
      <c r="C1200"/>
    </row>
    <row r="1201" spans="1:3" ht="14.4" x14ac:dyDescent="0.3">
      <c r="A1201"/>
      <c r="B1201"/>
      <c r="C1201"/>
    </row>
    <row r="1202" spans="1:3" ht="14.4" x14ac:dyDescent="0.3">
      <c r="A1202"/>
      <c r="B1202"/>
      <c r="C1202"/>
    </row>
    <row r="1203" spans="1:3" ht="14.4" x14ac:dyDescent="0.3">
      <c r="A1203"/>
      <c r="B1203"/>
      <c r="C1203"/>
    </row>
    <row r="1204" spans="1:3" ht="14.4" x14ac:dyDescent="0.3">
      <c r="A1204"/>
      <c r="B1204"/>
      <c r="C1204"/>
    </row>
    <row r="1205" spans="1:3" ht="14.4" x14ac:dyDescent="0.3">
      <c r="A1205"/>
      <c r="B1205"/>
      <c r="C1205"/>
    </row>
    <row r="1206" spans="1:3" ht="14.4" x14ac:dyDescent="0.3">
      <c r="A1206"/>
      <c r="B1206"/>
      <c r="C1206"/>
    </row>
    <row r="1207" spans="1:3" ht="14.4" x14ac:dyDescent="0.3">
      <c r="A1207"/>
      <c r="B1207"/>
      <c r="C1207"/>
    </row>
    <row r="1208" spans="1:3" ht="14.4" x14ac:dyDescent="0.3">
      <c r="A1208"/>
      <c r="B1208"/>
      <c r="C1208"/>
    </row>
    <row r="1209" spans="1:3" ht="14.4" x14ac:dyDescent="0.3">
      <c r="A1209"/>
      <c r="B1209"/>
      <c r="C1209"/>
    </row>
    <row r="1210" spans="1:3" ht="14.4" x14ac:dyDescent="0.3">
      <c r="A1210"/>
      <c r="B1210"/>
      <c r="C1210"/>
    </row>
    <row r="1211" spans="1:3" ht="14.4" x14ac:dyDescent="0.3">
      <c r="A1211"/>
      <c r="B1211"/>
      <c r="C1211"/>
    </row>
    <row r="1212" spans="1:3" ht="14.4" x14ac:dyDescent="0.3">
      <c r="A1212"/>
      <c r="B1212"/>
      <c r="C1212"/>
    </row>
    <row r="1213" spans="1:3" ht="14.4" x14ac:dyDescent="0.3">
      <c r="A1213"/>
      <c r="B1213"/>
      <c r="C1213"/>
    </row>
    <row r="1214" spans="1:3" ht="14.4" x14ac:dyDescent="0.3">
      <c r="A1214"/>
      <c r="B1214"/>
      <c r="C1214"/>
    </row>
    <row r="1215" spans="1:3" ht="14.4" x14ac:dyDescent="0.3">
      <c r="A1215"/>
      <c r="B1215"/>
      <c r="C1215"/>
    </row>
    <row r="1216" spans="1:3" ht="14.4" x14ac:dyDescent="0.3">
      <c r="A1216"/>
      <c r="B1216"/>
      <c r="C1216"/>
    </row>
    <row r="1217" spans="1:3" ht="14.4" x14ac:dyDescent="0.3">
      <c r="A1217"/>
      <c r="B1217"/>
      <c r="C1217"/>
    </row>
    <row r="1218" spans="1:3" ht="14.4" x14ac:dyDescent="0.3">
      <c r="A1218"/>
      <c r="B1218"/>
      <c r="C1218"/>
    </row>
    <row r="1219" spans="1:3" ht="14.4" x14ac:dyDescent="0.3">
      <c r="A1219"/>
      <c r="B1219"/>
      <c r="C1219"/>
    </row>
    <row r="1220" spans="1:3" ht="14.4" x14ac:dyDescent="0.3">
      <c r="A1220"/>
      <c r="B1220"/>
      <c r="C1220"/>
    </row>
    <row r="1221" spans="1:3" ht="14.4" x14ac:dyDescent="0.3">
      <c r="A1221"/>
      <c r="B1221"/>
      <c r="C1221"/>
    </row>
    <row r="1222" spans="1:3" ht="14.4" x14ac:dyDescent="0.3">
      <c r="A1222"/>
      <c r="B1222"/>
      <c r="C1222"/>
    </row>
    <row r="1223" spans="1:3" ht="14.4" x14ac:dyDescent="0.3">
      <c r="A1223"/>
      <c r="B1223"/>
      <c r="C1223"/>
    </row>
    <row r="1224" spans="1:3" ht="14.4" x14ac:dyDescent="0.3">
      <c r="A1224"/>
      <c r="B1224"/>
      <c r="C1224"/>
    </row>
    <row r="1225" spans="1:3" ht="14.4" x14ac:dyDescent="0.3">
      <c r="A1225"/>
      <c r="B1225"/>
      <c r="C1225"/>
    </row>
    <row r="1226" spans="1:3" ht="14.4" x14ac:dyDescent="0.3">
      <c r="A1226"/>
      <c r="B1226"/>
      <c r="C1226"/>
    </row>
    <row r="1227" spans="1:3" ht="14.4" x14ac:dyDescent="0.3">
      <c r="A1227"/>
      <c r="B1227"/>
      <c r="C1227"/>
    </row>
    <row r="1228" spans="1:3" ht="14.4" x14ac:dyDescent="0.3">
      <c r="A1228"/>
      <c r="B1228"/>
      <c r="C1228"/>
    </row>
    <row r="1229" spans="1:3" ht="14.4" x14ac:dyDescent="0.3">
      <c r="A1229"/>
      <c r="B1229"/>
      <c r="C1229"/>
    </row>
    <row r="1230" spans="1:3" ht="14.4" x14ac:dyDescent="0.3">
      <c r="A1230"/>
      <c r="B1230"/>
      <c r="C1230"/>
    </row>
    <row r="1231" spans="1:3" ht="14.4" x14ac:dyDescent="0.3">
      <c r="A1231"/>
      <c r="B1231"/>
      <c r="C1231"/>
    </row>
    <row r="1232" spans="1:3" ht="14.4" x14ac:dyDescent="0.3">
      <c r="A1232"/>
      <c r="B1232"/>
      <c r="C1232"/>
    </row>
    <row r="1233" spans="1:3" ht="14.4" x14ac:dyDescent="0.3">
      <c r="A1233"/>
      <c r="B1233"/>
      <c r="C1233"/>
    </row>
    <row r="1234" spans="1:3" ht="14.4" x14ac:dyDescent="0.3">
      <c r="A1234"/>
      <c r="B1234"/>
      <c r="C1234"/>
    </row>
    <row r="1235" spans="1:3" ht="14.4" x14ac:dyDescent="0.3">
      <c r="A1235"/>
      <c r="B1235"/>
      <c r="C1235"/>
    </row>
    <row r="1236" spans="1:3" ht="14.4" x14ac:dyDescent="0.3">
      <c r="A1236"/>
      <c r="B1236"/>
      <c r="C1236"/>
    </row>
    <row r="1237" spans="1:3" ht="14.4" x14ac:dyDescent="0.3">
      <c r="A1237"/>
      <c r="B1237"/>
      <c r="C1237"/>
    </row>
    <row r="1238" spans="1:3" ht="14.4" x14ac:dyDescent="0.3">
      <c r="A1238"/>
      <c r="B1238"/>
      <c r="C1238"/>
    </row>
    <row r="1239" spans="1:3" ht="14.4" x14ac:dyDescent="0.3">
      <c r="A1239"/>
      <c r="B1239"/>
      <c r="C1239"/>
    </row>
    <row r="1240" spans="1:3" ht="14.4" x14ac:dyDescent="0.3">
      <c r="A1240"/>
      <c r="B1240"/>
      <c r="C1240"/>
    </row>
    <row r="1241" spans="1:3" ht="14.4" x14ac:dyDescent="0.3">
      <c r="A1241"/>
      <c r="B1241"/>
      <c r="C1241"/>
    </row>
    <row r="1242" spans="1:3" ht="14.4" x14ac:dyDescent="0.3">
      <c r="A1242"/>
      <c r="B1242"/>
      <c r="C1242"/>
    </row>
    <row r="1243" spans="1:3" ht="14.4" x14ac:dyDescent="0.3">
      <c r="A1243"/>
      <c r="B1243"/>
      <c r="C1243"/>
    </row>
    <row r="1244" spans="1:3" ht="14.4" x14ac:dyDescent="0.3">
      <c r="A1244"/>
      <c r="B1244"/>
      <c r="C1244"/>
    </row>
    <row r="1245" spans="1:3" ht="14.4" x14ac:dyDescent="0.3">
      <c r="A1245"/>
      <c r="B1245"/>
      <c r="C1245"/>
    </row>
    <row r="1246" spans="1:3" ht="14.4" x14ac:dyDescent="0.3">
      <c r="A1246"/>
      <c r="B1246"/>
      <c r="C1246"/>
    </row>
    <row r="1247" spans="1:3" ht="14.4" x14ac:dyDescent="0.3">
      <c r="A1247"/>
      <c r="B1247"/>
      <c r="C1247"/>
    </row>
    <row r="1248" spans="1:3" ht="14.4" x14ac:dyDescent="0.3">
      <c r="A1248"/>
      <c r="B1248"/>
      <c r="C1248"/>
    </row>
    <row r="1249" spans="1:3" ht="14.4" x14ac:dyDescent="0.3">
      <c r="A1249"/>
      <c r="B1249"/>
      <c r="C1249"/>
    </row>
    <row r="1250" spans="1:3" ht="14.4" x14ac:dyDescent="0.3">
      <c r="A1250"/>
      <c r="B1250"/>
      <c r="C1250"/>
    </row>
    <row r="1251" spans="1:3" ht="14.4" x14ac:dyDescent="0.3">
      <c r="A1251"/>
      <c r="B1251"/>
      <c r="C1251"/>
    </row>
    <row r="1252" spans="1:3" ht="14.4" x14ac:dyDescent="0.3">
      <c r="A1252"/>
      <c r="B1252"/>
      <c r="C1252"/>
    </row>
    <row r="1253" spans="1:3" ht="14.4" x14ac:dyDescent="0.3">
      <c r="A1253"/>
      <c r="B1253"/>
      <c r="C1253"/>
    </row>
    <row r="1254" spans="1:3" ht="14.4" x14ac:dyDescent="0.3">
      <c r="A1254"/>
      <c r="B1254"/>
      <c r="C1254"/>
    </row>
    <row r="1255" spans="1:3" ht="14.4" x14ac:dyDescent="0.3">
      <c r="A1255"/>
      <c r="B1255"/>
      <c r="C1255"/>
    </row>
    <row r="1256" spans="1:3" ht="14.4" x14ac:dyDescent="0.3">
      <c r="A1256"/>
      <c r="B1256"/>
      <c r="C1256"/>
    </row>
    <row r="1257" spans="1:3" ht="14.4" x14ac:dyDescent="0.3">
      <c r="A1257"/>
      <c r="B1257"/>
      <c r="C1257"/>
    </row>
    <row r="1258" spans="1:3" ht="14.4" x14ac:dyDescent="0.3">
      <c r="A1258"/>
      <c r="B1258"/>
      <c r="C1258"/>
    </row>
    <row r="1259" spans="1:3" ht="14.4" x14ac:dyDescent="0.3">
      <c r="A1259"/>
      <c r="B1259"/>
      <c r="C1259"/>
    </row>
    <row r="1260" spans="1:3" ht="14.4" x14ac:dyDescent="0.3">
      <c r="A1260"/>
      <c r="B1260"/>
      <c r="C1260"/>
    </row>
    <row r="1261" spans="1:3" ht="14.4" x14ac:dyDescent="0.3">
      <c r="A1261"/>
      <c r="B1261"/>
      <c r="C1261"/>
    </row>
    <row r="1262" spans="1:3" ht="14.4" x14ac:dyDescent="0.3">
      <c r="A1262"/>
      <c r="B1262"/>
      <c r="C1262"/>
    </row>
    <row r="1263" spans="1:3" ht="14.4" x14ac:dyDescent="0.3">
      <c r="A1263"/>
      <c r="B1263"/>
      <c r="C1263"/>
    </row>
    <row r="1264" spans="1:3" ht="14.4" x14ac:dyDescent="0.3">
      <c r="A1264"/>
      <c r="B1264"/>
      <c r="C1264"/>
    </row>
    <row r="1265" spans="1:3" ht="14.4" x14ac:dyDescent="0.3">
      <c r="A1265"/>
      <c r="B1265"/>
      <c r="C1265"/>
    </row>
    <row r="1266" spans="1:3" ht="14.4" x14ac:dyDescent="0.3">
      <c r="A1266"/>
      <c r="B1266"/>
      <c r="C1266"/>
    </row>
    <row r="1267" spans="1:3" ht="14.4" x14ac:dyDescent="0.3">
      <c r="A1267"/>
      <c r="B1267"/>
      <c r="C1267"/>
    </row>
    <row r="1268" spans="1:3" ht="14.4" x14ac:dyDescent="0.3">
      <c r="A1268"/>
      <c r="B1268"/>
      <c r="C1268"/>
    </row>
    <row r="1269" spans="1:3" ht="14.4" x14ac:dyDescent="0.3">
      <c r="A1269"/>
      <c r="B1269"/>
      <c r="C1269"/>
    </row>
    <row r="1270" spans="1:3" ht="14.4" x14ac:dyDescent="0.3">
      <c r="A1270"/>
      <c r="B1270"/>
      <c r="C1270"/>
    </row>
    <row r="1271" spans="1:3" ht="14.4" x14ac:dyDescent="0.3">
      <c r="A1271"/>
      <c r="B1271"/>
      <c r="C1271"/>
    </row>
    <row r="1272" spans="1:3" ht="14.4" x14ac:dyDescent="0.3">
      <c r="A1272"/>
      <c r="B1272"/>
      <c r="C1272"/>
    </row>
    <row r="1273" spans="1:3" ht="14.4" x14ac:dyDescent="0.3">
      <c r="A1273"/>
      <c r="B1273"/>
      <c r="C1273"/>
    </row>
    <row r="1274" spans="1:3" ht="14.4" x14ac:dyDescent="0.3">
      <c r="A1274"/>
      <c r="B1274"/>
      <c r="C1274"/>
    </row>
    <row r="1275" spans="1:3" ht="14.4" x14ac:dyDescent="0.3">
      <c r="A1275"/>
      <c r="B1275"/>
      <c r="C1275"/>
    </row>
    <row r="1276" spans="1:3" ht="14.4" x14ac:dyDescent="0.3">
      <c r="A1276"/>
      <c r="B1276"/>
      <c r="C1276"/>
    </row>
    <row r="1277" spans="1:3" ht="14.4" x14ac:dyDescent="0.3">
      <c r="A1277"/>
      <c r="B1277"/>
      <c r="C1277"/>
    </row>
    <row r="1278" spans="1:3" ht="14.4" x14ac:dyDescent="0.3">
      <c r="A1278"/>
      <c r="B1278"/>
      <c r="C1278"/>
    </row>
    <row r="1279" spans="1:3" ht="14.4" x14ac:dyDescent="0.3">
      <c r="A1279"/>
      <c r="B1279"/>
      <c r="C1279"/>
    </row>
    <row r="1280" spans="1:3" ht="14.4" x14ac:dyDescent="0.3">
      <c r="A1280"/>
      <c r="B1280"/>
      <c r="C1280"/>
    </row>
    <row r="1281" spans="1:3" ht="14.4" x14ac:dyDescent="0.3">
      <c r="A1281"/>
      <c r="B1281"/>
      <c r="C1281"/>
    </row>
    <row r="1282" spans="1:3" ht="14.4" x14ac:dyDescent="0.3">
      <c r="A1282"/>
      <c r="B1282"/>
      <c r="C1282"/>
    </row>
    <row r="1283" spans="1:3" ht="14.4" x14ac:dyDescent="0.3">
      <c r="A1283"/>
      <c r="B1283"/>
      <c r="C1283"/>
    </row>
    <row r="1284" spans="1:3" ht="14.4" x14ac:dyDescent="0.3">
      <c r="A1284"/>
      <c r="B1284"/>
      <c r="C1284"/>
    </row>
    <row r="1285" spans="1:3" ht="14.4" x14ac:dyDescent="0.3">
      <c r="A1285"/>
      <c r="B1285"/>
      <c r="C1285"/>
    </row>
    <row r="1286" spans="1:3" ht="14.4" x14ac:dyDescent="0.3">
      <c r="A1286"/>
      <c r="B1286"/>
      <c r="C1286"/>
    </row>
    <row r="1287" spans="1:3" ht="14.4" x14ac:dyDescent="0.3">
      <c r="A1287"/>
      <c r="B1287"/>
      <c r="C1287"/>
    </row>
    <row r="1288" spans="1:3" ht="14.4" x14ac:dyDescent="0.3">
      <c r="A1288"/>
      <c r="B1288"/>
      <c r="C1288"/>
    </row>
    <row r="1289" spans="1:3" ht="14.4" x14ac:dyDescent="0.3">
      <c r="A1289"/>
      <c r="B1289"/>
      <c r="C1289"/>
    </row>
    <row r="1290" spans="1:3" ht="14.4" x14ac:dyDescent="0.3">
      <c r="A1290"/>
      <c r="B1290"/>
      <c r="C1290"/>
    </row>
    <row r="1291" spans="1:3" ht="14.4" x14ac:dyDescent="0.3">
      <c r="A1291"/>
      <c r="B1291"/>
      <c r="C1291"/>
    </row>
    <row r="1292" spans="1:3" ht="14.4" x14ac:dyDescent="0.3">
      <c r="A1292"/>
      <c r="B1292"/>
      <c r="C1292"/>
    </row>
    <row r="1293" spans="1:3" ht="14.4" x14ac:dyDescent="0.3">
      <c r="A1293"/>
      <c r="B1293"/>
      <c r="C1293"/>
    </row>
    <row r="1294" spans="1:3" ht="14.4" x14ac:dyDescent="0.3">
      <c r="A1294"/>
      <c r="B1294"/>
      <c r="C1294"/>
    </row>
    <row r="1295" spans="1:3" ht="14.4" x14ac:dyDescent="0.3">
      <c r="A1295"/>
      <c r="B1295"/>
      <c r="C1295"/>
    </row>
    <row r="1296" spans="1:3" ht="14.4" x14ac:dyDescent="0.3">
      <c r="A1296"/>
      <c r="B1296"/>
      <c r="C1296"/>
    </row>
    <row r="1297" spans="1:3" ht="14.4" x14ac:dyDescent="0.3">
      <c r="A1297"/>
      <c r="B1297"/>
      <c r="C1297"/>
    </row>
    <row r="1298" spans="1:3" ht="14.4" x14ac:dyDescent="0.3">
      <c r="A1298"/>
      <c r="B1298"/>
      <c r="C1298"/>
    </row>
    <row r="1299" spans="1:3" ht="14.4" x14ac:dyDescent="0.3">
      <c r="A1299"/>
      <c r="B1299"/>
      <c r="C1299"/>
    </row>
    <row r="1300" spans="1:3" ht="14.4" x14ac:dyDescent="0.3">
      <c r="A1300"/>
      <c r="B1300"/>
      <c r="C1300"/>
    </row>
    <row r="1301" spans="1:3" ht="14.4" x14ac:dyDescent="0.3">
      <c r="A1301"/>
      <c r="B1301"/>
      <c r="C1301"/>
    </row>
    <row r="1302" spans="1:3" ht="14.4" x14ac:dyDescent="0.3">
      <c r="A1302"/>
      <c r="B1302"/>
      <c r="C1302"/>
    </row>
    <row r="1303" spans="1:3" ht="14.4" x14ac:dyDescent="0.3">
      <c r="A1303"/>
      <c r="B1303"/>
      <c r="C1303"/>
    </row>
    <row r="1304" spans="1:3" ht="14.4" x14ac:dyDescent="0.3">
      <c r="A1304"/>
      <c r="B1304"/>
      <c r="C1304"/>
    </row>
    <row r="1305" spans="1:3" ht="14.4" x14ac:dyDescent="0.3">
      <c r="A1305"/>
      <c r="B1305"/>
      <c r="C1305"/>
    </row>
    <row r="1306" spans="1:3" ht="14.4" x14ac:dyDescent="0.3">
      <c r="A1306"/>
      <c r="B1306"/>
      <c r="C1306"/>
    </row>
    <row r="1307" spans="1:3" ht="14.4" x14ac:dyDescent="0.3">
      <c r="A1307"/>
      <c r="B1307"/>
      <c r="C1307"/>
    </row>
    <row r="1308" spans="1:3" ht="14.4" x14ac:dyDescent="0.3">
      <c r="A1308"/>
      <c r="B1308"/>
      <c r="C1308"/>
    </row>
    <row r="1309" spans="1:3" ht="14.4" x14ac:dyDescent="0.3">
      <c r="A1309"/>
      <c r="B1309"/>
      <c r="C1309"/>
    </row>
    <row r="1310" spans="1:3" ht="14.4" x14ac:dyDescent="0.3">
      <c r="A1310"/>
      <c r="B1310"/>
      <c r="C1310"/>
    </row>
    <row r="1311" spans="1:3" ht="14.4" x14ac:dyDescent="0.3">
      <c r="A1311"/>
      <c r="B1311"/>
      <c r="C1311"/>
    </row>
    <row r="1312" spans="1:3" ht="14.4" x14ac:dyDescent="0.3">
      <c r="A1312"/>
      <c r="B1312"/>
      <c r="C1312"/>
    </row>
    <row r="1313" spans="1:3" ht="14.4" x14ac:dyDescent="0.3">
      <c r="A1313"/>
      <c r="B1313"/>
      <c r="C1313"/>
    </row>
    <row r="1314" spans="1:3" ht="14.4" x14ac:dyDescent="0.3">
      <c r="A1314"/>
      <c r="B1314"/>
      <c r="C1314"/>
    </row>
    <row r="1315" spans="1:3" ht="14.4" x14ac:dyDescent="0.3">
      <c r="A1315"/>
      <c r="B1315"/>
      <c r="C1315"/>
    </row>
    <row r="1316" spans="1:3" ht="14.4" x14ac:dyDescent="0.3">
      <c r="A1316"/>
      <c r="B1316"/>
      <c r="C1316"/>
    </row>
    <row r="1317" spans="1:3" ht="14.4" x14ac:dyDescent="0.3">
      <c r="A1317"/>
      <c r="B1317"/>
      <c r="C1317"/>
    </row>
    <row r="1318" spans="1:3" ht="14.4" x14ac:dyDescent="0.3">
      <c r="A1318"/>
      <c r="B1318"/>
      <c r="C1318"/>
    </row>
    <row r="1319" spans="1:3" ht="14.4" x14ac:dyDescent="0.3">
      <c r="A1319"/>
      <c r="B1319"/>
      <c r="C1319"/>
    </row>
    <row r="1320" spans="1:3" ht="14.4" x14ac:dyDescent="0.3">
      <c r="A1320"/>
      <c r="B1320"/>
      <c r="C1320"/>
    </row>
    <row r="1321" spans="1:3" ht="14.4" x14ac:dyDescent="0.3">
      <c r="A1321"/>
      <c r="B1321"/>
      <c r="C1321"/>
    </row>
    <row r="1322" spans="1:3" ht="14.4" x14ac:dyDescent="0.3">
      <c r="A1322"/>
      <c r="B1322"/>
      <c r="C1322"/>
    </row>
    <row r="1323" spans="1:3" ht="14.4" x14ac:dyDescent="0.3">
      <c r="A1323"/>
      <c r="B1323"/>
      <c r="C1323"/>
    </row>
    <row r="1324" spans="1:3" ht="14.4" x14ac:dyDescent="0.3">
      <c r="A1324"/>
      <c r="B1324"/>
      <c r="C1324"/>
    </row>
    <row r="1325" spans="1:3" ht="14.4" x14ac:dyDescent="0.3">
      <c r="A1325"/>
      <c r="B1325"/>
      <c r="C1325"/>
    </row>
    <row r="1326" spans="1:3" ht="14.4" x14ac:dyDescent="0.3">
      <c r="A1326"/>
      <c r="B1326"/>
      <c r="C1326"/>
    </row>
    <row r="1327" spans="1:3" ht="14.4" x14ac:dyDescent="0.3">
      <c r="A1327"/>
      <c r="B1327"/>
      <c r="C1327"/>
    </row>
    <row r="1328" spans="1:3" ht="14.4" x14ac:dyDescent="0.3">
      <c r="A1328"/>
      <c r="B1328"/>
      <c r="C1328"/>
    </row>
    <row r="1329" spans="1:3" ht="14.4" x14ac:dyDescent="0.3">
      <c r="A1329"/>
      <c r="B1329"/>
      <c r="C1329"/>
    </row>
    <row r="1330" spans="1:3" ht="14.4" x14ac:dyDescent="0.3">
      <c r="A1330"/>
      <c r="B1330"/>
      <c r="C1330"/>
    </row>
    <row r="1331" spans="1:3" ht="14.4" x14ac:dyDescent="0.3">
      <c r="A1331"/>
      <c r="B1331"/>
      <c r="C1331"/>
    </row>
    <row r="1332" spans="1:3" ht="14.4" x14ac:dyDescent="0.3">
      <c r="A1332"/>
      <c r="B1332"/>
      <c r="C1332"/>
    </row>
    <row r="1333" spans="1:3" ht="14.4" x14ac:dyDescent="0.3">
      <c r="A1333"/>
      <c r="B1333"/>
      <c r="C1333"/>
    </row>
    <row r="1334" spans="1:3" ht="14.4" x14ac:dyDescent="0.3">
      <c r="A1334"/>
      <c r="B1334"/>
      <c r="C1334"/>
    </row>
    <row r="1335" spans="1:3" ht="14.4" x14ac:dyDescent="0.3">
      <c r="A1335"/>
      <c r="B1335"/>
      <c r="C1335"/>
    </row>
    <row r="1336" spans="1:3" ht="14.4" x14ac:dyDescent="0.3">
      <c r="A1336"/>
      <c r="B1336"/>
      <c r="C1336"/>
    </row>
    <row r="1337" spans="1:3" ht="14.4" x14ac:dyDescent="0.3">
      <c r="A1337"/>
      <c r="B1337"/>
      <c r="C1337"/>
    </row>
    <row r="1338" spans="1:3" ht="14.4" x14ac:dyDescent="0.3">
      <c r="A1338"/>
      <c r="B1338"/>
      <c r="C1338"/>
    </row>
    <row r="1339" spans="1:3" ht="14.4" x14ac:dyDescent="0.3">
      <c r="A1339"/>
      <c r="B1339"/>
      <c r="C1339"/>
    </row>
    <row r="1340" spans="1:3" ht="14.4" x14ac:dyDescent="0.3">
      <c r="A1340"/>
      <c r="B1340"/>
      <c r="C1340"/>
    </row>
    <row r="1341" spans="1:3" ht="14.4" x14ac:dyDescent="0.3">
      <c r="A1341"/>
      <c r="B1341"/>
      <c r="C1341"/>
    </row>
    <row r="1342" spans="1:3" ht="14.4" x14ac:dyDescent="0.3">
      <c r="A1342"/>
      <c r="B1342"/>
      <c r="C1342"/>
    </row>
    <row r="1343" spans="1:3" ht="14.4" x14ac:dyDescent="0.3">
      <c r="A1343"/>
      <c r="B1343"/>
      <c r="C1343"/>
    </row>
    <row r="1344" spans="1:3" ht="14.4" x14ac:dyDescent="0.3">
      <c r="A1344"/>
      <c r="B1344"/>
      <c r="C1344"/>
    </row>
    <row r="1345" spans="1:3" ht="14.4" x14ac:dyDescent="0.3">
      <c r="A1345"/>
      <c r="B1345"/>
      <c r="C1345"/>
    </row>
    <row r="1346" spans="1:3" ht="14.4" x14ac:dyDescent="0.3">
      <c r="A1346"/>
      <c r="B1346"/>
      <c r="C1346"/>
    </row>
    <row r="1347" spans="1:3" ht="14.4" x14ac:dyDescent="0.3">
      <c r="A1347"/>
      <c r="B1347"/>
      <c r="C1347"/>
    </row>
    <row r="1348" spans="1:3" ht="14.4" x14ac:dyDescent="0.3">
      <c r="A1348"/>
      <c r="B1348"/>
      <c r="C1348"/>
    </row>
    <row r="1349" spans="1:3" ht="14.4" x14ac:dyDescent="0.3">
      <c r="A1349"/>
      <c r="B1349"/>
      <c r="C1349"/>
    </row>
    <row r="1350" spans="1:3" ht="14.4" x14ac:dyDescent="0.3">
      <c r="A1350"/>
      <c r="B1350"/>
      <c r="C1350"/>
    </row>
    <row r="1351" spans="1:3" ht="14.4" x14ac:dyDescent="0.3">
      <c r="A1351"/>
      <c r="B1351"/>
      <c r="C1351"/>
    </row>
    <row r="1352" spans="1:3" ht="14.4" x14ac:dyDescent="0.3">
      <c r="A1352"/>
      <c r="B1352"/>
      <c r="C1352"/>
    </row>
    <row r="1353" spans="1:3" ht="14.4" x14ac:dyDescent="0.3">
      <c r="A1353"/>
      <c r="B1353"/>
      <c r="C1353"/>
    </row>
    <row r="1354" spans="1:3" ht="14.4" x14ac:dyDescent="0.3">
      <c r="A1354"/>
      <c r="B1354"/>
      <c r="C1354"/>
    </row>
    <row r="1355" spans="1:3" ht="14.4" x14ac:dyDescent="0.3">
      <c r="A1355"/>
      <c r="B1355"/>
      <c r="C1355"/>
    </row>
    <row r="1356" spans="1:3" ht="14.4" x14ac:dyDescent="0.3">
      <c r="A1356"/>
      <c r="B1356"/>
      <c r="C1356"/>
    </row>
    <row r="1357" spans="1:3" ht="14.4" x14ac:dyDescent="0.3">
      <c r="A1357"/>
      <c r="B1357"/>
      <c r="C1357"/>
    </row>
    <row r="1358" spans="1:3" ht="14.4" x14ac:dyDescent="0.3">
      <c r="A1358"/>
      <c r="B1358"/>
      <c r="C1358"/>
    </row>
    <row r="1359" spans="1:3" ht="14.4" x14ac:dyDescent="0.3">
      <c r="A1359"/>
      <c r="B1359"/>
      <c r="C1359"/>
    </row>
    <row r="1360" spans="1:3" ht="14.4" x14ac:dyDescent="0.3">
      <c r="A1360"/>
      <c r="B1360"/>
      <c r="C1360"/>
    </row>
    <row r="1361" spans="1:3" ht="14.4" x14ac:dyDescent="0.3">
      <c r="A1361"/>
      <c r="B1361"/>
      <c r="C1361"/>
    </row>
    <row r="1362" spans="1:3" ht="14.4" x14ac:dyDescent="0.3">
      <c r="A1362"/>
      <c r="B1362"/>
      <c r="C1362"/>
    </row>
    <row r="1363" spans="1:3" ht="14.4" x14ac:dyDescent="0.3">
      <c r="A1363"/>
      <c r="B1363"/>
      <c r="C1363"/>
    </row>
    <row r="1364" spans="1:3" ht="14.4" x14ac:dyDescent="0.3">
      <c r="A1364"/>
      <c r="B1364"/>
      <c r="C1364"/>
    </row>
    <row r="1365" spans="1:3" ht="14.4" x14ac:dyDescent="0.3">
      <c r="A1365"/>
      <c r="B1365"/>
      <c r="C1365"/>
    </row>
    <row r="1366" spans="1:3" ht="14.4" x14ac:dyDescent="0.3">
      <c r="A1366"/>
      <c r="B1366"/>
      <c r="C1366"/>
    </row>
    <row r="1367" spans="1:3" ht="14.4" x14ac:dyDescent="0.3">
      <c r="A1367"/>
      <c r="B1367"/>
      <c r="C1367"/>
    </row>
    <row r="1368" spans="1:3" ht="14.4" x14ac:dyDescent="0.3">
      <c r="A1368"/>
      <c r="B1368"/>
      <c r="C1368"/>
    </row>
    <row r="1369" spans="1:3" ht="14.4" x14ac:dyDescent="0.3">
      <c r="A1369"/>
      <c r="B1369"/>
      <c r="C1369"/>
    </row>
    <row r="1370" spans="1:3" ht="14.4" x14ac:dyDescent="0.3">
      <c r="A1370"/>
      <c r="B1370"/>
      <c r="C1370"/>
    </row>
    <row r="1371" spans="1:3" ht="14.4" x14ac:dyDescent="0.3">
      <c r="A1371"/>
      <c r="B1371"/>
      <c r="C1371"/>
    </row>
    <row r="1372" spans="1:3" ht="14.4" x14ac:dyDescent="0.3">
      <c r="A1372"/>
      <c r="B1372"/>
      <c r="C1372"/>
    </row>
    <row r="1373" spans="1:3" ht="14.4" x14ac:dyDescent="0.3">
      <c r="A1373"/>
      <c r="B1373"/>
      <c r="C1373"/>
    </row>
    <row r="1374" spans="1:3" ht="14.4" x14ac:dyDescent="0.3">
      <c r="A1374"/>
      <c r="B1374"/>
      <c r="C1374"/>
    </row>
    <row r="1375" spans="1:3" ht="14.4" x14ac:dyDescent="0.3">
      <c r="A1375"/>
      <c r="B1375"/>
      <c r="C1375"/>
    </row>
    <row r="1376" spans="1:3" ht="14.4" x14ac:dyDescent="0.3">
      <c r="A1376"/>
      <c r="B1376"/>
      <c r="C1376"/>
    </row>
    <row r="1377" spans="1:3" ht="14.4" x14ac:dyDescent="0.3">
      <c r="A1377"/>
      <c r="B1377"/>
      <c r="C1377"/>
    </row>
    <row r="1378" spans="1:3" ht="14.4" x14ac:dyDescent="0.3">
      <c r="A1378"/>
      <c r="B1378"/>
      <c r="C1378"/>
    </row>
    <row r="1379" spans="1:3" ht="14.4" x14ac:dyDescent="0.3">
      <c r="A1379"/>
      <c r="B1379"/>
      <c r="C1379"/>
    </row>
    <row r="1380" spans="1:3" ht="14.4" x14ac:dyDescent="0.3">
      <c r="A1380"/>
      <c r="B1380"/>
      <c r="C1380"/>
    </row>
    <row r="1381" spans="1:3" ht="14.4" x14ac:dyDescent="0.3">
      <c r="A1381"/>
      <c r="B1381"/>
      <c r="C1381"/>
    </row>
    <row r="1382" spans="1:3" ht="14.4" x14ac:dyDescent="0.3">
      <c r="A1382"/>
      <c r="B1382"/>
      <c r="C1382"/>
    </row>
    <row r="1383" spans="1:3" ht="14.4" x14ac:dyDescent="0.3">
      <c r="A1383"/>
      <c r="B1383"/>
      <c r="C1383"/>
    </row>
    <row r="1384" spans="1:3" ht="14.4" x14ac:dyDescent="0.3">
      <c r="A1384"/>
      <c r="B1384"/>
      <c r="C1384"/>
    </row>
    <row r="1385" spans="1:3" ht="14.4" x14ac:dyDescent="0.3">
      <c r="A1385"/>
      <c r="B1385"/>
      <c r="C1385"/>
    </row>
    <row r="1386" spans="1:3" ht="14.4" x14ac:dyDescent="0.3">
      <c r="A1386"/>
      <c r="B1386"/>
      <c r="C1386"/>
    </row>
    <row r="1387" spans="1:3" ht="14.4" x14ac:dyDescent="0.3">
      <c r="A1387"/>
      <c r="B1387"/>
      <c r="C1387"/>
    </row>
    <row r="1388" spans="1:3" ht="14.4" x14ac:dyDescent="0.3">
      <c r="A1388"/>
      <c r="B1388"/>
      <c r="C1388"/>
    </row>
    <row r="1389" spans="1:3" ht="14.4" x14ac:dyDescent="0.3">
      <c r="A1389"/>
      <c r="B1389"/>
      <c r="C1389"/>
    </row>
    <row r="1390" spans="1:3" ht="14.4" x14ac:dyDescent="0.3">
      <c r="A1390"/>
      <c r="B1390"/>
      <c r="C1390"/>
    </row>
    <row r="1391" spans="1:3" ht="14.4" x14ac:dyDescent="0.3">
      <c r="A1391"/>
      <c r="B1391"/>
      <c r="C1391"/>
    </row>
    <row r="1392" spans="1:3" ht="14.4" x14ac:dyDescent="0.3">
      <c r="A1392"/>
      <c r="B1392"/>
      <c r="C1392"/>
    </row>
    <row r="1393" spans="1:3" ht="14.4" x14ac:dyDescent="0.3">
      <c r="A1393"/>
      <c r="B1393"/>
      <c r="C1393"/>
    </row>
    <row r="1394" spans="1:3" ht="14.4" x14ac:dyDescent="0.3">
      <c r="A1394"/>
      <c r="B1394"/>
      <c r="C1394"/>
    </row>
    <row r="1395" spans="1:3" ht="14.4" x14ac:dyDescent="0.3">
      <c r="A1395"/>
      <c r="B1395"/>
      <c r="C1395"/>
    </row>
    <row r="1396" spans="1:3" ht="14.4" x14ac:dyDescent="0.3">
      <c r="A1396"/>
      <c r="B1396"/>
      <c r="C1396"/>
    </row>
    <row r="1397" spans="1:3" ht="14.4" x14ac:dyDescent="0.3">
      <c r="A1397"/>
      <c r="B1397"/>
      <c r="C1397"/>
    </row>
    <row r="1398" spans="1:3" ht="14.4" x14ac:dyDescent="0.3">
      <c r="A1398"/>
      <c r="B1398"/>
      <c r="C1398"/>
    </row>
    <row r="1399" spans="1:3" ht="14.4" x14ac:dyDescent="0.3">
      <c r="A1399"/>
      <c r="B1399"/>
      <c r="C1399"/>
    </row>
    <row r="1400" spans="1:3" ht="14.4" x14ac:dyDescent="0.3">
      <c r="A1400"/>
      <c r="B1400"/>
      <c r="C1400"/>
    </row>
    <row r="1401" spans="1:3" ht="14.4" x14ac:dyDescent="0.3">
      <c r="A1401"/>
      <c r="B1401"/>
      <c r="C1401"/>
    </row>
    <row r="1402" spans="1:3" ht="14.4" x14ac:dyDescent="0.3">
      <c r="A1402"/>
      <c r="B1402"/>
      <c r="C1402"/>
    </row>
    <row r="1403" spans="1:3" ht="14.4" x14ac:dyDescent="0.3">
      <c r="A1403"/>
      <c r="B1403"/>
      <c r="C1403"/>
    </row>
    <row r="1404" spans="1:3" ht="14.4" x14ac:dyDescent="0.3">
      <c r="A1404"/>
      <c r="B1404"/>
      <c r="C1404"/>
    </row>
    <row r="1405" spans="1:3" ht="14.4" x14ac:dyDescent="0.3">
      <c r="A1405"/>
      <c r="B1405"/>
      <c r="C1405"/>
    </row>
    <row r="1406" spans="1:3" ht="14.4" x14ac:dyDescent="0.3">
      <c r="A1406"/>
      <c r="B1406"/>
      <c r="C1406"/>
    </row>
    <row r="1407" spans="1:3" ht="14.4" x14ac:dyDescent="0.3">
      <c r="A1407"/>
      <c r="B1407"/>
      <c r="C1407"/>
    </row>
    <row r="1408" spans="1:3" ht="14.4" x14ac:dyDescent="0.3">
      <c r="A1408"/>
      <c r="B1408"/>
      <c r="C1408"/>
    </row>
    <row r="1409" spans="1:3" ht="14.4" x14ac:dyDescent="0.3">
      <c r="A1409"/>
      <c r="B1409"/>
      <c r="C1409"/>
    </row>
    <row r="1410" spans="1:3" ht="14.4" x14ac:dyDescent="0.3">
      <c r="A1410"/>
      <c r="B1410"/>
      <c r="C1410"/>
    </row>
    <row r="1411" spans="1:3" ht="14.4" x14ac:dyDescent="0.3">
      <c r="A1411"/>
      <c r="B1411"/>
      <c r="C1411"/>
    </row>
    <row r="1412" spans="1:3" ht="14.4" x14ac:dyDescent="0.3">
      <c r="A1412"/>
      <c r="B1412"/>
      <c r="C1412"/>
    </row>
    <row r="1413" spans="1:3" ht="14.4" x14ac:dyDescent="0.3">
      <c r="A1413"/>
      <c r="B1413"/>
      <c r="C1413"/>
    </row>
    <row r="1414" spans="1:3" ht="14.4" x14ac:dyDescent="0.3">
      <c r="A1414"/>
      <c r="B1414"/>
      <c r="C1414"/>
    </row>
    <row r="1415" spans="1:3" ht="14.4" x14ac:dyDescent="0.3">
      <c r="A1415"/>
      <c r="B1415"/>
      <c r="C1415"/>
    </row>
    <row r="1416" spans="1:3" ht="14.4" x14ac:dyDescent="0.3">
      <c r="A1416"/>
      <c r="B1416"/>
      <c r="C1416"/>
    </row>
    <row r="1417" spans="1:3" ht="14.4" x14ac:dyDescent="0.3">
      <c r="A1417"/>
      <c r="B1417"/>
      <c r="C1417"/>
    </row>
    <row r="1418" spans="1:3" ht="14.4" x14ac:dyDescent="0.3">
      <c r="A1418"/>
      <c r="B1418"/>
      <c r="C1418"/>
    </row>
    <row r="1419" spans="1:3" ht="14.4" x14ac:dyDescent="0.3">
      <c r="A1419"/>
      <c r="B1419"/>
      <c r="C1419"/>
    </row>
    <row r="1420" spans="1:3" ht="14.4" x14ac:dyDescent="0.3">
      <c r="A1420"/>
      <c r="B1420"/>
      <c r="C1420"/>
    </row>
    <row r="1421" spans="1:3" ht="14.4" x14ac:dyDescent="0.3">
      <c r="A1421"/>
      <c r="B1421"/>
      <c r="C1421"/>
    </row>
    <row r="1422" spans="1:3" ht="14.4" x14ac:dyDescent="0.3">
      <c r="A1422"/>
      <c r="B1422"/>
      <c r="C1422"/>
    </row>
    <row r="1423" spans="1:3" ht="14.4" x14ac:dyDescent="0.3">
      <c r="A1423"/>
      <c r="B1423"/>
      <c r="C1423"/>
    </row>
    <row r="1424" spans="1:3" ht="14.4" x14ac:dyDescent="0.3">
      <c r="A1424"/>
      <c r="B1424"/>
      <c r="C1424"/>
    </row>
    <row r="1425" spans="1:3" ht="14.4" x14ac:dyDescent="0.3">
      <c r="A1425"/>
      <c r="B1425"/>
      <c r="C1425"/>
    </row>
    <row r="1426" spans="1:3" ht="14.4" x14ac:dyDescent="0.3">
      <c r="A1426"/>
      <c r="B1426"/>
      <c r="C1426"/>
    </row>
    <row r="1427" spans="1:3" ht="14.4" x14ac:dyDescent="0.3">
      <c r="A1427"/>
      <c r="B1427"/>
      <c r="C1427"/>
    </row>
    <row r="1428" spans="1:3" ht="14.4" x14ac:dyDescent="0.3">
      <c r="A1428"/>
      <c r="B1428"/>
      <c r="C1428"/>
    </row>
    <row r="1429" spans="1:3" ht="14.4" x14ac:dyDescent="0.3">
      <c r="A1429"/>
      <c r="B1429"/>
      <c r="C1429"/>
    </row>
    <row r="1430" spans="1:3" ht="14.4" x14ac:dyDescent="0.3">
      <c r="A1430"/>
      <c r="B1430"/>
      <c r="C1430"/>
    </row>
    <row r="1431" spans="1:3" ht="14.4" x14ac:dyDescent="0.3">
      <c r="A1431"/>
      <c r="B1431"/>
      <c r="C1431"/>
    </row>
    <row r="1432" spans="1:3" ht="14.4" x14ac:dyDescent="0.3">
      <c r="A1432"/>
      <c r="B1432"/>
      <c r="C1432"/>
    </row>
    <row r="1433" spans="1:3" ht="14.4" x14ac:dyDescent="0.3">
      <c r="A1433"/>
      <c r="B1433"/>
      <c r="C1433"/>
    </row>
    <row r="1434" spans="1:3" ht="14.4" x14ac:dyDescent="0.3">
      <c r="A1434"/>
      <c r="B1434"/>
      <c r="C1434"/>
    </row>
    <row r="1435" spans="1:3" ht="14.4" x14ac:dyDescent="0.3">
      <c r="A1435"/>
      <c r="B1435"/>
      <c r="C1435"/>
    </row>
    <row r="1436" spans="1:3" ht="14.4" x14ac:dyDescent="0.3">
      <c r="A1436"/>
      <c r="B1436"/>
      <c r="C1436"/>
    </row>
    <row r="1437" spans="1:3" ht="14.4" x14ac:dyDescent="0.3">
      <c r="A1437"/>
      <c r="B1437"/>
      <c r="C1437"/>
    </row>
    <row r="1438" spans="1:3" ht="14.4" x14ac:dyDescent="0.3">
      <c r="A1438"/>
      <c r="B1438"/>
      <c r="C1438"/>
    </row>
    <row r="1439" spans="1:3" ht="14.4" x14ac:dyDescent="0.3">
      <c r="A1439"/>
      <c r="B1439"/>
      <c r="C1439"/>
    </row>
    <row r="1440" spans="1:3" ht="14.4" x14ac:dyDescent="0.3">
      <c r="A1440"/>
      <c r="B1440"/>
      <c r="C1440"/>
    </row>
    <row r="1441" spans="1:3" ht="14.4" x14ac:dyDescent="0.3">
      <c r="A1441"/>
      <c r="B1441"/>
      <c r="C1441"/>
    </row>
    <row r="1442" spans="1:3" ht="14.4" x14ac:dyDescent="0.3">
      <c r="A1442"/>
      <c r="B1442"/>
      <c r="C1442"/>
    </row>
    <row r="1443" spans="1:3" ht="14.4" x14ac:dyDescent="0.3">
      <c r="A1443"/>
      <c r="B1443"/>
      <c r="C1443"/>
    </row>
    <row r="1444" spans="1:3" ht="14.4" x14ac:dyDescent="0.3">
      <c r="A1444"/>
      <c r="B1444"/>
      <c r="C1444"/>
    </row>
    <row r="1445" spans="1:3" ht="14.4" x14ac:dyDescent="0.3">
      <c r="A1445"/>
      <c r="B1445"/>
      <c r="C1445"/>
    </row>
    <row r="1446" spans="1:3" ht="14.4" x14ac:dyDescent="0.3">
      <c r="A1446"/>
      <c r="B1446"/>
      <c r="C1446"/>
    </row>
    <row r="1447" spans="1:3" ht="14.4" x14ac:dyDescent="0.3">
      <c r="A1447"/>
      <c r="B1447"/>
      <c r="C1447"/>
    </row>
    <row r="1448" spans="1:3" ht="14.4" x14ac:dyDescent="0.3">
      <c r="A1448"/>
      <c r="B1448"/>
      <c r="C1448"/>
    </row>
    <row r="1449" spans="1:3" ht="14.4" x14ac:dyDescent="0.3">
      <c r="A1449"/>
      <c r="B1449"/>
      <c r="C1449"/>
    </row>
    <row r="1450" spans="1:3" ht="14.4" x14ac:dyDescent="0.3">
      <c r="A1450"/>
      <c r="B1450"/>
      <c r="C1450"/>
    </row>
    <row r="1451" spans="1:3" ht="14.4" x14ac:dyDescent="0.3">
      <c r="A1451"/>
      <c r="B1451"/>
      <c r="C1451"/>
    </row>
    <row r="1452" spans="1:3" ht="14.4" x14ac:dyDescent="0.3">
      <c r="A1452"/>
      <c r="B1452"/>
      <c r="C1452"/>
    </row>
    <row r="1453" spans="1:3" ht="14.4" x14ac:dyDescent="0.3">
      <c r="A1453"/>
      <c r="B1453"/>
      <c r="C1453"/>
    </row>
    <row r="1454" spans="1:3" ht="14.4" x14ac:dyDescent="0.3">
      <c r="A1454"/>
      <c r="B1454"/>
      <c r="C1454"/>
    </row>
    <row r="1455" spans="1:3" ht="14.4" x14ac:dyDescent="0.3">
      <c r="A1455"/>
      <c r="B1455"/>
      <c r="C1455"/>
    </row>
    <row r="1456" spans="1:3" ht="14.4" x14ac:dyDescent="0.3">
      <c r="A1456"/>
      <c r="B1456"/>
      <c r="C1456"/>
    </row>
    <row r="1457" spans="1:3" ht="14.4" x14ac:dyDescent="0.3">
      <c r="A1457"/>
      <c r="B1457"/>
      <c r="C1457"/>
    </row>
    <row r="1458" spans="1:3" ht="14.4" x14ac:dyDescent="0.3">
      <c r="A1458"/>
      <c r="B1458"/>
      <c r="C1458"/>
    </row>
    <row r="1459" spans="1:3" ht="14.4" x14ac:dyDescent="0.3">
      <c r="A1459"/>
      <c r="B1459"/>
      <c r="C1459"/>
    </row>
    <row r="1460" spans="1:3" ht="14.4" x14ac:dyDescent="0.3">
      <c r="A1460"/>
      <c r="B1460"/>
      <c r="C1460"/>
    </row>
    <row r="1461" spans="1:3" ht="14.4" x14ac:dyDescent="0.3">
      <c r="A1461"/>
      <c r="B1461"/>
      <c r="C1461"/>
    </row>
    <row r="1462" spans="1:3" ht="14.4" x14ac:dyDescent="0.3">
      <c r="A1462"/>
      <c r="B1462"/>
      <c r="C1462"/>
    </row>
    <row r="1463" spans="1:3" ht="14.4" x14ac:dyDescent="0.3">
      <c r="A1463"/>
      <c r="B1463"/>
      <c r="C1463"/>
    </row>
    <row r="1464" spans="1:3" ht="14.4" x14ac:dyDescent="0.3">
      <c r="A1464"/>
      <c r="B1464"/>
      <c r="C1464"/>
    </row>
    <row r="1465" spans="1:3" ht="14.4" x14ac:dyDescent="0.3">
      <c r="A1465"/>
      <c r="B1465"/>
      <c r="C1465"/>
    </row>
    <row r="1466" spans="1:3" ht="14.4" x14ac:dyDescent="0.3">
      <c r="A1466"/>
      <c r="B1466"/>
      <c r="C1466"/>
    </row>
    <row r="1467" spans="1:3" ht="14.4" x14ac:dyDescent="0.3">
      <c r="A1467"/>
      <c r="B1467"/>
      <c r="C1467"/>
    </row>
    <row r="1468" spans="1:3" ht="14.4" x14ac:dyDescent="0.3">
      <c r="A1468"/>
      <c r="B1468"/>
      <c r="C1468"/>
    </row>
    <row r="1469" spans="1:3" ht="14.4" x14ac:dyDescent="0.3">
      <c r="A1469"/>
      <c r="B1469"/>
      <c r="C1469"/>
    </row>
    <row r="1470" spans="1:3" ht="14.4" x14ac:dyDescent="0.3">
      <c r="A1470"/>
      <c r="B1470"/>
      <c r="C1470"/>
    </row>
    <row r="1471" spans="1:3" ht="14.4" x14ac:dyDescent="0.3">
      <c r="A1471"/>
      <c r="B1471"/>
      <c r="C1471"/>
    </row>
    <row r="1472" spans="1:3" ht="14.4" x14ac:dyDescent="0.3">
      <c r="A1472"/>
      <c r="B1472"/>
      <c r="C1472"/>
    </row>
    <row r="1473" spans="1:3" ht="14.4" x14ac:dyDescent="0.3">
      <c r="A1473"/>
      <c r="B1473"/>
      <c r="C1473"/>
    </row>
    <row r="1474" spans="1:3" ht="14.4" x14ac:dyDescent="0.3">
      <c r="A1474"/>
      <c r="B1474"/>
      <c r="C1474"/>
    </row>
    <row r="1475" spans="1:3" ht="14.4" x14ac:dyDescent="0.3">
      <c r="A1475"/>
      <c r="B1475"/>
      <c r="C1475"/>
    </row>
    <row r="1476" spans="1:3" ht="14.4" x14ac:dyDescent="0.3">
      <c r="A1476"/>
      <c r="B1476"/>
      <c r="C1476"/>
    </row>
    <row r="1477" spans="1:3" ht="14.4" x14ac:dyDescent="0.3">
      <c r="A1477"/>
      <c r="B1477"/>
      <c r="C1477"/>
    </row>
    <row r="1478" spans="1:3" ht="14.4" x14ac:dyDescent="0.3">
      <c r="A1478"/>
      <c r="B1478"/>
      <c r="C1478"/>
    </row>
    <row r="1479" spans="1:3" ht="14.4" x14ac:dyDescent="0.3">
      <c r="A1479"/>
      <c r="B1479"/>
      <c r="C1479"/>
    </row>
    <row r="1480" spans="1:3" ht="14.4" x14ac:dyDescent="0.3">
      <c r="A1480"/>
      <c r="B1480"/>
      <c r="C1480"/>
    </row>
    <row r="1481" spans="1:3" ht="14.4" x14ac:dyDescent="0.3">
      <c r="A1481"/>
      <c r="B1481"/>
      <c r="C1481"/>
    </row>
    <row r="1482" spans="1:3" ht="14.4" x14ac:dyDescent="0.3">
      <c r="A1482"/>
      <c r="B1482"/>
      <c r="C1482"/>
    </row>
    <row r="1483" spans="1:3" ht="14.4" x14ac:dyDescent="0.3">
      <c r="A1483"/>
      <c r="B1483"/>
      <c r="C1483"/>
    </row>
    <row r="1484" spans="1:3" ht="14.4" x14ac:dyDescent="0.3">
      <c r="A1484"/>
      <c r="B1484"/>
      <c r="C1484"/>
    </row>
    <row r="1485" spans="1:3" ht="14.4" x14ac:dyDescent="0.3">
      <c r="A1485"/>
      <c r="B1485"/>
      <c r="C1485"/>
    </row>
    <row r="1486" spans="1:3" ht="14.4" x14ac:dyDescent="0.3">
      <c r="A1486"/>
      <c r="B1486"/>
      <c r="C1486"/>
    </row>
    <row r="1487" spans="1:3" ht="14.4" x14ac:dyDescent="0.3">
      <c r="A1487"/>
      <c r="B1487"/>
      <c r="C1487"/>
    </row>
    <row r="1488" spans="1:3" ht="14.4" x14ac:dyDescent="0.3">
      <c r="A1488"/>
      <c r="B1488"/>
      <c r="C1488"/>
    </row>
    <row r="1489" spans="1:3" ht="14.4" x14ac:dyDescent="0.3">
      <c r="A1489"/>
      <c r="B1489"/>
      <c r="C1489"/>
    </row>
    <row r="1490" spans="1:3" ht="14.4" x14ac:dyDescent="0.3">
      <c r="A1490"/>
      <c r="B1490"/>
      <c r="C1490"/>
    </row>
    <row r="1491" spans="1:3" ht="14.4" x14ac:dyDescent="0.3">
      <c r="A1491"/>
      <c r="B1491"/>
      <c r="C1491"/>
    </row>
    <row r="1492" spans="1:3" ht="14.4" x14ac:dyDescent="0.3">
      <c r="A1492"/>
      <c r="B1492"/>
      <c r="C1492"/>
    </row>
    <row r="1493" spans="1:3" ht="14.4" x14ac:dyDescent="0.3">
      <c r="A1493"/>
      <c r="B1493"/>
      <c r="C1493"/>
    </row>
    <row r="1494" spans="1:3" ht="14.4" x14ac:dyDescent="0.3">
      <c r="A1494"/>
      <c r="B1494"/>
      <c r="C1494"/>
    </row>
    <row r="1495" spans="1:3" ht="14.4" x14ac:dyDescent="0.3">
      <c r="A1495"/>
      <c r="B1495"/>
      <c r="C1495"/>
    </row>
    <row r="1496" spans="1:3" ht="14.4" x14ac:dyDescent="0.3">
      <c r="A1496"/>
      <c r="B1496"/>
      <c r="C1496"/>
    </row>
    <row r="1497" spans="1:3" ht="14.4" x14ac:dyDescent="0.3">
      <c r="A1497"/>
      <c r="B1497"/>
      <c r="C1497"/>
    </row>
    <row r="1498" spans="1:3" ht="14.4" x14ac:dyDescent="0.3">
      <c r="A1498"/>
      <c r="B1498"/>
      <c r="C1498"/>
    </row>
    <row r="1499" spans="1:3" ht="14.4" x14ac:dyDescent="0.3">
      <c r="A1499"/>
      <c r="B1499"/>
      <c r="C1499"/>
    </row>
    <row r="1500" spans="1:3" ht="14.4" x14ac:dyDescent="0.3">
      <c r="A1500"/>
      <c r="B1500"/>
      <c r="C1500"/>
    </row>
    <row r="1501" spans="1:3" ht="14.4" x14ac:dyDescent="0.3">
      <c r="A1501"/>
      <c r="B1501"/>
      <c r="C1501"/>
    </row>
    <row r="1502" spans="1:3" ht="14.4" x14ac:dyDescent="0.3">
      <c r="A1502"/>
      <c r="B1502"/>
      <c r="C1502"/>
    </row>
    <row r="1503" spans="1:3" ht="14.4" x14ac:dyDescent="0.3">
      <c r="A1503"/>
      <c r="B1503"/>
      <c r="C1503"/>
    </row>
    <row r="1504" spans="1:3" ht="14.4" x14ac:dyDescent="0.3">
      <c r="A1504"/>
      <c r="B1504"/>
      <c r="C1504"/>
    </row>
    <row r="1505" spans="1:3" ht="14.4" x14ac:dyDescent="0.3">
      <c r="A1505"/>
      <c r="B1505"/>
      <c r="C1505"/>
    </row>
    <row r="1506" spans="1:3" ht="14.4" x14ac:dyDescent="0.3">
      <c r="A1506"/>
      <c r="B1506"/>
      <c r="C1506"/>
    </row>
    <row r="1507" spans="1:3" ht="14.4" x14ac:dyDescent="0.3">
      <c r="A1507"/>
      <c r="B1507"/>
      <c r="C1507"/>
    </row>
    <row r="1508" spans="1:3" ht="14.4" x14ac:dyDescent="0.3">
      <c r="A1508"/>
      <c r="B1508"/>
      <c r="C1508"/>
    </row>
    <row r="1509" spans="1:3" ht="14.4" x14ac:dyDescent="0.3">
      <c r="A1509"/>
      <c r="B1509"/>
      <c r="C1509"/>
    </row>
    <row r="1510" spans="1:3" ht="14.4" x14ac:dyDescent="0.3">
      <c r="A1510"/>
      <c r="B1510"/>
      <c r="C1510"/>
    </row>
    <row r="1511" spans="1:3" ht="14.4" x14ac:dyDescent="0.3">
      <c r="A1511"/>
      <c r="B1511"/>
      <c r="C1511"/>
    </row>
    <row r="1512" spans="1:3" ht="14.4" x14ac:dyDescent="0.3">
      <c r="A1512"/>
      <c r="B1512"/>
      <c r="C1512"/>
    </row>
    <row r="1513" spans="1:3" ht="14.4" x14ac:dyDescent="0.3">
      <c r="A1513"/>
      <c r="B1513"/>
      <c r="C1513"/>
    </row>
    <row r="1514" spans="1:3" ht="14.4" x14ac:dyDescent="0.3">
      <c r="A1514"/>
      <c r="B1514"/>
      <c r="C1514"/>
    </row>
    <row r="1515" spans="1:3" ht="14.4" x14ac:dyDescent="0.3">
      <c r="A1515"/>
      <c r="B1515"/>
      <c r="C1515"/>
    </row>
    <row r="1516" spans="1:3" ht="14.4" x14ac:dyDescent="0.3">
      <c r="A1516"/>
      <c r="B1516"/>
      <c r="C1516"/>
    </row>
    <row r="1517" spans="1:3" ht="14.4" x14ac:dyDescent="0.3">
      <c r="A1517"/>
      <c r="B1517"/>
      <c r="C1517"/>
    </row>
    <row r="1518" spans="1:3" ht="14.4" x14ac:dyDescent="0.3">
      <c r="A1518"/>
      <c r="B1518"/>
      <c r="C1518"/>
    </row>
    <row r="1519" spans="1:3" ht="14.4" x14ac:dyDescent="0.3">
      <c r="A1519"/>
      <c r="B1519"/>
      <c r="C1519"/>
    </row>
    <row r="1520" spans="1:3" ht="14.4" x14ac:dyDescent="0.3">
      <c r="A1520"/>
      <c r="B1520"/>
      <c r="C1520"/>
    </row>
    <row r="1521" spans="1:3" ht="14.4" x14ac:dyDescent="0.3">
      <c r="A1521"/>
      <c r="B1521"/>
      <c r="C1521"/>
    </row>
    <row r="1522" spans="1:3" ht="14.4" x14ac:dyDescent="0.3">
      <c r="A1522"/>
      <c r="B1522"/>
      <c r="C1522"/>
    </row>
    <row r="1523" spans="1:3" ht="14.4" x14ac:dyDescent="0.3">
      <c r="A1523"/>
      <c r="B1523"/>
      <c r="C1523"/>
    </row>
    <row r="1524" spans="1:3" ht="14.4" x14ac:dyDescent="0.3">
      <c r="A1524"/>
      <c r="B1524"/>
      <c r="C1524"/>
    </row>
    <row r="1525" spans="1:3" ht="14.4" x14ac:dyDescent="0.3">
      <c r="A1525"/>
      <c r="B1525"/>
      <c r="C1525"/>
    </row>
    <row r="1526" spans="1:3" ht="14.4" x14ac:dyDescent="0.3">
      <c r="A1526"/>
      <c r="B1526"/>
      <c r="C1526"/>
    </row>
    <row r="1527" spans="1:3" ht="14.4" x14ac:dyDescent="0.3">
      <c r="A1527"/>
      <c r="B1527"/>
      <c r="C1527"/>
    </row>
    <row r="1528" spans="1:3" ht="14.4" x14ac:dyDescent="0.3">
      <c r="A1528"/>
      <c r="B1528"/>
      <c r="C1528"/>
    </row>
    <row r="1529" spans="1:3" ht="14.4" x14ac:dyDescent="0.3">
      <c r="A1529"/>
      <c r="B1529"/>
      <c r="C1529"/>
    </row>
    <row r="1530" spans="1:3" ht="14.4" x14ac:dyDescent="0.3">
      <c r="A1530"/>
      <c r="B1530"/>
      <c r="C1530"/>
    </row>
    <row r="1531" spans="1:3" ht="14.4" x14ac:dyDescent="0.3">
      <c r="A1531"/>
      <c r="B1531"/>
      <c r="C1531"/>
    </row>
    <row r="1532" spans="1:3" ht="14.4" x14ac:dyDescent="0.3">
      <c r="A1532"/>
      <c r="B1532"/>
      <c r="C1532"/>
    </row>
    <row r="1533" spans="1:3" ht="14.4" x14ac:dyDescent="0.3">
      <c r="A1533"/>
      <c r="B1533"/>
      <c r="C1533"/>
    </row>
    <row r="1534" spans="1:3" ht="14.4" x14ac:dyDescent="0.3">
      <c r="A1534"/>
      <c r="B1534"/>
      <c r="C1534"/>
    </row>
    <row r="1535" spans="1:3" ht="14.4" x14ac:dyDescent="0.3">
      <c r="A1535"/>
      <c r="B1535"/>
      <c r="C1535"/>
    </row>
    <row r="1536" spans="1:3" ht="14.4" x14ac:dyDescent="0.3">
      <c r="A1536"/>
      <c r="B1536"/>
      <c r="C1536"/>
    </row>
    <row r="1537" spans="1:3" ht="14.4" x14ac:dyDescent="0.3">
      <c r="A1537"/>
      <c r="B1537"/>
      <c r="C1537"/>
    </row>
    <row r="1538" spans="1:3" ht="14.4" x14ac:dyDescent="0.3">
      <c r="A1538"/>
      <c r="B1538"/>
      <c r="C1538"/>
    </row>
    <row r="1539" spans="1:3" ht="14.4" x14ac:dyDescent="0.3">
      <c r="A1539"/>
      <c r="B1539"/>
      <c r="C1539"/>
    </row>
    <row r="1540" spans="1:3" ht="14.4" x14ac:dyDescent="0.3">
      <c r="A1540"/>
      <c r="B1540"/>
      <c r="C1540"/>
    </row>
    <row r="1541" spans="1:3" ht="14.4" x14ac:dyDescent="0.3">
      <c r="A1541"/>
      <c r="B1541"/>
      <c r="C1541"/>
    </row>
    <row r="1542" spans="1:3" ht="14.4" x14ac:dyDescent="0.3">
      <c r="A1542"/>
      <c r="B1542"/>
      <c r="C1542"/>
    </row>
    <row r="1543" spans="1:3" ht="14.4" x14ac:dyDescent="0.3">
      <c r="A1543"/>
      <c r="B1543"/>
      <c r="C1543"/>
    </row>
    <row r="1544" spans="1:3" ht="14.4" x14ac:dyDescent="0.3">
      <c r="A1544"/>
      <c r="B1544"/>
      <c r="C1544"/>
    </row>
    <row r="1545" spans="1:3" ht="14.4" x14ac:dyDescent="0.3">
      <c r="A1545"/>
      <c r="B1545"/>
      <c r="C1545"/>
    </row>
    <row r="1546" spans="1:3" ht="14.4" x14ac:dyDescent="0.3">
      <c r="A1546"/>
      <c r="B1546"/>
      <c r="C1546"/>
    </row>
    <row r="1547" spans="1:3" ht="14.4" x14ac:dyDescent="0.3">
      <c r="A1547"/>
      <c r="B1547"/>
      <c r="C1547"/>
    </row>
    <row r="1548" spans="1:3" ht="14.4" x14ac:dyDescent="0.3">
      <c r="A1548"/>
      <c r="B1548"/>
      <c r="C1548"/>
    </row>
    <row r="1549" spans="1:3" ht="14.4" x14ac:dyDescent="0.3">
      <c r="A1549"/>
      <c r="B1549"/>
      <c r="C1549"/>
    </row>
    <row r="1550" spans="1:3" ht="14.4" x14ac:dyDescent="0.3">
      <c r="A1550"/>
      <c r="B1550"/>
      <c r="C1550"/>
    </row>
    <row r="1551" spans="1:3" ht="14.4" x14ac:dyDescent="0.3">
      <c r="A1551"/>
      <c r="B1551"/>
      <c r="C1551"/>
    </row>
    <row r="1552" spans="1:3" ht="14.4" x14ac:dyDescent="0.3">
      <c r="A1552"/>
      <c r="B1552"/>
      <c r="C1552"/>
    </row>
    <row r="1553" spans="1:3" ht="14.4" x14ac:dyDescent="0.3">
      <c r="A1553"/>
      <c r="B1553"/>
      <c r="C1553"/>
    </row>
    <row r="1554" spans="1:3" ht="14.4" x14ac:dyDescent="0.3">
      <c r="A1554"/>
      <c r="B1554"/>
      <c r="C1554"/>
    </row>
    <row r="1555" spans="1:3" ht="14.4" x14ac:dyDescent="0.3">
      <c r="A1555"/>
      <c r="B1555"/>
      <c r="C1555"/>
    </row>
    <row r="1556" spans="1:3" ht="14.4" x14ac:dyDescent="0.3">
      <c r="A1556"/>
    </row>
    <row r="1557" spans="1:3" ht="14.4" x14ac:dyDescent="0.3">
      <c r="A1557"/>
    </row>
    <row r="1558" spans="1:3" ht="14.4" x14ac:dyDescent="0.3">
      <c r="A1558"/>
    </row>
    <row r="1559" spans="1:3" ht="14.4" x14ac:dyDescent="0.3">
      <c r="A1559"/>
    </row>
    <row r="1560" spans="1:3" ht="14.4" x14ac:dyDescent="0.3">
      <c r="A1560"/>
    </row>
    <row r="1561" spans="1:3" ht="14.4" x14ac:dyDescent="0.3">
      <c r="A1561"/>
    </row>
    <row r="1562" spans="1:3" ht="14.4" x14ac:dyDescent="0.3">
      <c r="A1562"/>
    </row>
    <row r="1563" spans="1:3" ht="14.4" x14ac:dyDescent="0.3">
      <c r="A1563"/>
    </row>
    <row r="1564" spans="1:3" ht="14.4" x14ac:dyDescent="0.3">
      <c r="A1564"/>
    </row>
    <row r="1565" spans="1:3" ht="14.4" x14ac:dyDescent="0.3">
      <c r="A1565"/>
    </row>
    <row r="1566" spans="1:3" ht="14.4" x14ac:dyDescent="0.3">
      <c r="A1566"/>
    </row>
  </sheetData>
  <conditionalFormatting sqref="D22:D24 D10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D32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D33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D34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D35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D36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D3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D38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D39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D40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D41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D4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D43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verticalDpi="0" r:id="rId10"/>
  <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3" id="{C78BB807-4617-4F8F-8C42-3F51D373ED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</xm:sqref>
        </x14:conditionalFormatting>
        <x14:conditionalFormatting xmlns:xm="http://schemas.microsoft.com/office/excel/2006/main">
          <x14:cfRule type="iconSet" priority="140" id="{8C87F0B0-D637-4711-8626-17AFD4DDFC9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D21</xm:sqref>
        </x14:conditionalFormatting>
        <x14:conditionalFormatting xmlns:xm="http://schemas.microsoft.com/office/excel/2006/main">
          <x14:cfRule type="iconSet" priority="141" id="{613C32CF-5550-4C47-B409-BB0B16502BA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D22</xm:sqref>
        </x14:conditionalFormatting>
        <x14:conditionalFormatting xmlns:xm="http://schemas.microsoft.com/office/excel/2006/main">
          <x14:cfRule type="iconSet" priority="146" id="{9C3BC22B-8043-4F1B-87FA-56A50382670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D23</xm:sqref>
        </x14:conditionalFormatting>
        <x14:conditionalFormatting xmlns:xm="http://schemas.microsoft.com/office/excel/2006/main">
          <x14:cfRule type="iconSet" priority="142" id="{0F8CE9E3-6CBB-4739-992D-40B1C6BCBD7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</xm:sqref>
        </x14:conditionalFormatting>
        <x14:conditionalFormatting xmlns:xm="http://schemas.microsoft.com/office/excel/2006/main">
          <x14:cfRule type="iconSet" priority="144" id="{C8BA1680-9F33-4F06-98AC-5DAD59AE3B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D24</xm:sqref>
        </x14:conditionalFormatting>
        <x14:conditionalFormatting xmlns:xm="http://schemas.microsoft.com/office/excel/2006/main">
          <x14:cfRule type="iconSet" priority="139" id="{E1B2159B-4305-40AD-8B77-4122FDDEE2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D31</xm:sqref>
        </x14:conditionalFormatting>
        <x14:conditionalFormatting xmlns:xm="http://schemas.microsoft.com/office/excel/2006/main">
          <x14:cfRule type="iconSet" priority="126" id="{317F90AF-0160-49F8-88CF-3398ABC05A3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D57:D65</xm:sqref>
        </x14:conditionalFormatting>
        <x14:conditionalFormatting xmlns:xm="http://schemas.microsoft.com/office/excel/2006/main">
          <x14:cfRule type="iconSet" priority="125" id="{7DD58F4A-577F-4177-8A98-A375582B51E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D57:D65</xm:sqref>
        </x14:conditionalFormatting>
        <x14:conditionalFormatting xmlns:xm="http://schemas.microsoft.com/office/excel/2006/main">
          <x14:cfRule type="iconSet" priority="124" id="{940EB8A0-A4AD-404C-BDFD-A4661116DB5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D71:D73</xm:sqref>
        </x14:conditionalFormatting>
        <x14:conditionalFormatting xmlns:xm="http://schemas.microsoft.com/office/excel/2006/main">
          <x14:cfRule type="iconSet" priority="123" id="{F98B98DB-ED3E-4075-8776-21D5B26FDE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D71:D73</xm:sqref>
        </x14:conditionalFormatting>
        <x14:conditionalFormatting xmlns:xm="http://schemas.microsoft.com/office/excel/2006/main">
          <x14:cfRule type="iconSet" priority="122" id="{AE4B1F49-1557-4D29-BBB6-0E39A398B30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D87</xm:sqref>
        </x14:conditionalFormatting>
        <x14:conditionalFormatting xmlns:xm="http://schemas.microsoft.com/office/excel/2006/main">
          <x14:cfRule type="iconSet" priority="121" id="{0E3732B3-DB7B-44D9-BBE3-8EE23ED7D7F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D87</xm:sqref>
        </x14:conditionalFormatting>
        <x14:conditionalFormatting xmlns:xm="http://schemas.microsoft.com/office/excel/2006/main">
          <x14:cfRule type="iconSet" priority="120" id="{61F4C313-BCFE-4951-B1A6-D1A8010476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D83:D86</xm:sqref>
        </x14:conditionalFormatting>
        <x14:conditionalFormatting xmlns:xm="http://schemas.microsoft.com/office/excel/2006/main">
          <x14:cfRule type="iconSet" priority="119" id="{262FC435-6F1E-4572-A5C4-625DF9D158A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D83:D86</xm:sqref>
        </x14:conditionalFormatting>
        <x14:conditionalFormatting xmlns:xm="http://schemas.microsoft.com/office/excel/2006/main">
          <x14:cfRule type="iconSet" priority="118" id="{66724811-5E43-4866-8A25-2501C4706A7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</xm:sqref>
        </x14:conditionalFormatting>
        <x14:conditionalFormatting xmlns:xm="http://schemas.microsoft.com/office/excel/2006/main">
          <x14:cfRule type="iconSet" priority="117" id="{624D8BF6-EF63-4A84-9E39-1A5E14EAE6D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D86</xm:sqref>
        </x14:conditionalFormatting>
        <x14:conditionalFormatting xmlns:xm="http://schemas.microsoft.com/office/excel/2006/main">
          <x14:cfRule type="iconSet" priority="116" id="{2D33870F-D982-4D9B-AF39-10665E9F209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D85</xm:sqref>
        </x14:conditionalFormatting>
        <x14:conditionalFormatting xmlns:xm="http://schemas.microsoft.com/office/excel/2006/main">
          <x14:cfRule type="iconSet" priority="115" id="{93DBD9DE-4527-4DE7-AD6D-7E2523EA68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D84</xm:sqref>
        </x14:conditionalFormatting>
        <x14:conditionalFormatting xmlns:xm="http://schemas.microsoft.com/office/excel/2006/main">
          <x14:cfRule type="iconSet" priority="114" id="{E23600F3-6722-4349-9120-DB281FDA1D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D105</xm:sqref>
        </x14:conditionalFormatting>
        <x14:conditionalFormatting xmlns:xm="http://schemas.microsoft.com/office/excel/2006/main">
          <x14:cfRule type="iconSet" priority="113" id="{AF1411D5-DAC4-4B0F-92ED-4E33273A80D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D105</xm:sqref>
        </x14:conditionalFormatting>
        <x14:conditionalFormatting xmlns:xm="http://schemas.microsoft.com/office/excel/2006/main">
          <x14:cfRule type="iconSet" priority="112" id="{0947570B-E2F1-4EA5-9EB9-9851A0B6CA5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11" id="{8697148D-4DF2-473C-93E9-F930A6821BD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10" id="{D4CED019-8E5D-4ADF-BE21-59E83190AD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09" id="{240B1EE3-3DAC-49F0-9848-6C0EF2F78E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8" id="{388EE0DE-2E82-4E7C-A3A6-679AB6D045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7" id="{E6FFEAF8-EE2E-49E4-BE09-17848B278E3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6" id="{EFC92A26-E105-47AD-8D32-405443253C8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5" id="{CF4C894B-5959-42EE-A905-1B05D8E0A99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4" id="{D7745998-937C-411E-AE2F-BADC8562FDF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3" id="{2FFB740C-845E-48DD-8D9E-6D4F120312B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2" id="{A3D4E096-A680-40D4-B7DE-79E80E9F0F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1" id="{EC0CC817-29BF-40D7-8A84-5573C6B166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0" id="{D1F38BE2-96BE-42C3-A782-1F31A51DABB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9" id="{5E4C14BD-F55E-4179-A666-32D2666A23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8" id="{5751B20A-DADC-4816-AADA-38E999B0ADC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7" id="{0516213E-7CB9-4E27-82DB-768509B72FA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6" id="{9A4F832A-8FAC-4C63-98B3-505B14658AC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5" id="{6E2297ED-EAF0-483A-B1DF-EB81AD45A7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4" id="{89AA2090-DD81-4CBB-A69A-F3A507B948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3" id="{7B0567D1-534A-4006-8AE8-48110661C2E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2" id="{DA8781A1-A3D1-4D18-9534-7E3DFDE4B89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1" id="{59312466-ACDF-4FE0-9689-8EC2C52C9FF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90" id="{C3296084-EC31-44C4-9D2D-82C3828A20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89" id="{E127F717-2FF0-43F5-901D-971C58BBF80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88" id="{E86059F7-D0C8-4659-9F44-0848B2DB87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7" id="{2D7DED2A-C90C-48DD-B1BE-3FB146BCAEA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6" id="{80861B94-7960-422E-A623-1A84F49F05A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5" id="{649D63BE-379F-45EB-A80C-4CC48DBD14F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4" id="{6A855D6D-5E3C-43F7-B2F3-976C0762E87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3" id="{8DA97452-D20D-4795-8FEB-78339C0E80B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2" id="{70B2A234-B3A2-41C8-BD19-A55EE6E2CF5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81" id="{20376DA3-FE52-4D58-A35D-4865A4AAC3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80" id="{8B48B62B-D91C-4E25-9DAE-A5494EB1739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79" id="{8CA480D6-0D5A-48A4-A447-FA320834A2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8" id="{2E55B41F-D08A-46DF-8262-E614CEAABCF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7" id="{3D175BE9-BF13-4027-9A09-A7D696801E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6" id="{7B83F7DC-CC02-4BE6-84AA-C551225A595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D121</xm:sqref>
        </x14:conditionalFormatting>
        <x14:conditionalFormatting xmlns:xm="http://schemas.microsoft.com/office/excel/2006/main">
          <x14:cfRule type="iconSet" priority="75" id="{F6EFC57E-11E3-4C72-B186-8614DACA85A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D121</xm:sqref>
        </x14:conditionalFormatting>
        <x14:conditionalFormatting xmlns:xm="http://schemas.microsoft.com/office/excel/2006/main">
          <x14:cfRule type="iconSet" priority="74" id="{DC3120FC-9CAC-4C50-ACEA-7345371AE88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3" id="{3B1CB21C-E4F3-425B-9FA2-9E879505293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2" id="{589F6965-F9CE-43AB-A1A9-94D1EE0FCD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1" id="{1292D393-5DE1-4288-A3B0-C3069312EF8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70" id="{6E33C919-949C-4F3D-A509-34A733302D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69" id="{33642669-8D70-4FBD-AC35-6824E35EDC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68" id="{AAAE0155-30CD-4CAC-B2B4-CA342EBD1B1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7" id="{A98E4489-FBBB-4A07-AAC3-BE1C66121A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6" id="{5767F3A5-4ABB-4893-B5CD-DEB1E751F6D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5" id="{016AC10A-49BC-42EB-A0FD-508887FBE04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4" id="{CD41E058-588B-4BEB-A0EA-CD4F1FB1D26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3" id="{99E00826-822A-42F2-AF6F-5C5EC807067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2" id="{587B0502-F540-43A5-A980-86A72219F78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D139</xm:sqref>
        </x14:conditionalFormatting>
        <x14:conditionalFormatting xmlns:xm="http://schemas.microsoft.com/office/excel/2006/main">
          <x14:cfRule type="iconSet" priority="61" id="{C816A3AA-49CD-4594-8163-60D747261CC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D139</xm:sqref>
        </x14:conditionalFormatting>
        <x14:conditionalFormatting xmlns:xm="http://schemas.microsoft.com/office/excel/2006/main">
          <x14:cfRule type="iconSet" priority="60" id="{5E8153AE-1840-4C46-A542-30F85188C2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9" id="{BEF1F200-6401-4BE4-8784-9F7619297E3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8" id="{C10DEAB1-B2B8-4E9A-9296-4AB3A2A7AFB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7" id="{4A9D4752-0C12-41F4-8BE3-30D37C3F4F1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6" id="{CE125081-8223-4ED2-AC02-096E2AF32E7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5" id="{CA8EDC97-EDAC-45BC-B6B1-8048D3987E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4" id="{AEA9E9CD-E08E-4597-96BD-1BE5C3F16B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3" id="{D9E56200-A977-4896-82ED-C9B51370294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2" id="{CE049159-6495-4908-939D-4311FBB6C3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1" id="{64F43E2B-1B7E-425D-97C0-15D9A76229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50" id="{42CCE13A-0FB8-4E5B-A7AB-E61FC7599D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49" id="{611E7BB0-62A5-49E5-829C-2FF951D89B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48" id="{66A480B5-A460-4858-8FA7-77ED23DAC3F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7" id="{A9539B04-19D5-4032-A880-C0A4459D4DA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6" id="{CF1FA1A6-8D51-4D4E-A3F8-40A2EF59FB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5" id="{65966A26-35A4-414B-94AD-BEE64B4EC5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4" id="{8D770773-A2B6-41C9-974D-AC0F4104338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3" id="{71F01A06-C918-44EC-ACB8-750CFA4BBDD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2" id="{1F483459-0139-40C9-850D-D0034C75003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41" id="{0FBC03D2-24FE-420C-9C75-B2A1B17EEE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40" id="{792301F6-AB38-45B4-81BE-6EED8AF5D6E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39" id="{E36CD863-7CD7-4A15-BF80-3B1E067E3D0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8" id="{DA316E91-3304-476C-BDDF-47B44394334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7" id="{90241C7B-E754-4B70-B84D-9471BA4AABE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6" id="{3FB1D46C-AD23-4EFD-ACD9-A8BB20B2BE0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5" id="{21A37667-B32B-4CEE-A104-DD026D95410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4" id="{626E6A85-C31C-43DE-A168-E2C3A87DB91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3" id="{C022CA8F-CEBA-41C7-8C3D-00A2547C57E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2" id="{481625CA-EB36-4D9F-9AE2-A29BFD7C020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1" id="{45221EB3-7178-481D-8365-F05F3D3F5E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0" id="{A93048BD-DB1A-440B-B981-F2D8831FE2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9" id="{078CE250-F5A8-479D-93F2-472E17D1F28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8" id="{83394585-4592-4D9B-8111-7581505BF72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7" id="{C6A8502C-6D3D-4C6D-B185-56DEDED523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6" id="{331687B0-B64B-4F3C-A63C-5B1318CFF1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5" id="{D1C6278D-656C-452E-AFEA-7B1DC9705D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3" id="{A794BCFB-FC4D-47BF-903D-2B0CDF10F1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D32</xm:sqref>
        </x14:conditionalFormatting>
        <x14:conditionalFormatting xmlns:xm="http://schemas.microsoft.com/office/excel/2006/main">
          <x14:cfRule type="iconSet" priority="21" id="{0CFD1CA0-6337-45ED-90A7-53AD3EF601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D33</xm:sqref>
        </x14:conditionalFormatting>
        <x14:conditionalFormatting xmlns:xm="http://schemas.microsoft.com/office/excel/2006/main">
          <x14:cfRule type="iconSet" priority="19" id="{E99B7F22-3996-470E-9CFC-80A84EFD25E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D34</xm:sqref>
        </x14:conditionalFormatting>
        <x14:conditionalFormatting xmlns:xm="http://schemas.microsoft.com/office/excel/2006/main">
          <x14:cfRule type="iconSet" priority="17" id="{FDAB7348-21C5-4752-9B8E-0EEBE52FA66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D35</xm:sqref>
        </x14:conditionalFormatting>
        <x14:conditionalFormatting xmlns:xm="http://schemas.microsoft.com/office/excel/2006/main">
          <x14:cfRule type="iconSet" priority="15" id="{28A56CBB-300A-4DC4-88E6-3E00C835FA2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D36</xm:sqref>
        </x14:conditionalFormatting>
        <x14:conditionalFormatting xmlns:xm="http://schemas.microsoft.com/office/excel/2006/main">
          <x14:cfRule type="iconSet" priority="13" id="{CD0C548F-FEF7-4A66-AB8B-2DCDD6D8894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D37</xm:sqref>
        </x14:conditionalFormatting>
        <x14:conditionalFormatting xmlns:xm="http://schemas.microsoft.com/office/excel/2006/main">
          <x14:cfRule type="iconSet" priority="11" id="{89CC1439-5DA1-4B0A-A95D-0F54288327D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D38</xm:sqref>
        </x14:conditionalFormatting>
        <x14:conditionalFormatting xmlns:xm="http://schemas.microsoft.com/office/excel/2006/main">
          <x14:cfRule type="iconSet" priority="9" id="{EC92C331-9591-482C-ACB5-F3ADB6369A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D39</xm:sqref>
        </x14:conditionalFormatting>
        <x14:conditionalFormatting xmlns:xm="http://schemas.microsoft.com/office/excel/2006/main">
          <x14:cfRule type="iconSet" priority="7" id="{8336B92B-16BA-4B3E-A95A-0CBF1F33A32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D40</xm:sqref>
        </x14:conditionalFormatting>
        <x14:conditionalFormatting xmlns:xm="http://schemas.microsoft.com/office/excel/2006/main">
          <x14:cfRule type="iconSet" priority="5" id="{13F3DB42-114E-4671-91EA-790A9A8D6F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D41</xm:sqref>
        </x14:conditionalFormatting>
        <x14:conditionalFormatting xmlns:xm="http://schemas.microsoft.com/office/excel/2006/main">
          <x14:cfRule type="iconSet" priority="3" id="{AEF1DFE1-DD5A-4B1B-A984-FD6366A86B2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D42</xm:sqref>
        </x14:conditionalFormatting>
        <x14:conditionalFormatting xmlns:xm="http://schemas.microsoft.com/office/excel/2006/main">
          <x14:cfRule type="iconSet" priority="1" id="{85B38744-9A4C-4A9D-B46E-47AF8A06A0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616-1552-49DE-B1DA-E0A17C9BA1D6}">
  <dimension ref="A3:D83"/>
  <sheetViews>
    <sheetView workbookViewId="0"/>
  </sheetViews>
  <sheetFormatPr defaultRowHeight="14.4" x14ac:dyDescent="0.3"/>
  <cols>
    <col min="1" max="1" width="33.109375" customWidth="1"/>
    <col min="2" max="2" width="38.5546875" bestFit="1" customWidth="1"/>
    <col min="3" max="3" width="39.44140625" customWidth="1"/>
    <col min="4" max="4" width="30.21875" customWidth="1"/>
  </cols>
  <sheetData>
    <row r="3" spans="1:4" x14ac:dyDescent="0.3">
      <c r="A3" s="42" t="s">
        <v>170</v>
      </c>
      <c r="B3" s="1" t="s">
        <v>143</v>
      </c>
      <c r="C3" s="1" t="s">
        <v>146</v>
      </c>
      <c r="D3" s="1" t="s">
        <v>147</v>
      </c>
    </row>
    <row r="4" spans="1:4" x14ac:dyDescent="0.3">
      <c r="A4" s="9" t="s">
        <v>34</v>
      </c>
      <c r="B4" s="37">
        <v>2257952</v>
      </c>
      <c r="C4" s="37">
        <v>1811606</v>
      </c>
      <c r="D4" s="37">
        <v>446346</v>
      </c>
    </row>
    <row r="5" spans="1:4" x14ac:dyDescent="0.3">
      <c r="A5" s="9" t="s">
        <v>27</v>
      </c>
      <c r="B5" s="37">
        <v>996858</v>
      </c>
      <c r="C5" s="37">
        <v>827082</v>
      </c>
      <c r="D5" s="37">
        <v>169776</v>
      </c>
    </row>
    <row r="6" spans="1:4" x14ac:dyDescent="0.3">
      <c r="A6" s="9" t="s">
        <v>28</v>
      </c>
      <c r="B6" s="37">
        <v>37869</v>
      </c>
      <c r="C6" s="37">
        <v>33974</v>
      </c>
      <c r="D6" s="37">
        <v>3895</v>
      </c>
    </row>
    <row r="7" spans="1:4" x14ac:dyDescent="0.3">
      <c r="A7" s="9" t="s">
        <v>127</v>
      </c>
      <c r="B7" s="37">
        <v>3292679</v>
      </c>
      <c r="C7" s="37">
        <v>2672662</v>
      </c>
      <c r="D7" s="37">
        <v>620017</v>
      </c>
    </row>
    <row r="8" spans="1:4" x14ac:dyDescent="0.3">
      <c r="A8" s="9"/>
      <c r="B8" s="37"/>
      <c r="C8" s="37"/>
      <c r="D8" s="37"/>
    </row>
    <row r="9" spans="1:4" x14ac:dyDescent="0.3">
      <c r="A9" s="9"/>
      <c r="B9" s="37"/>
      <c r="C9" s="37"/>
      <c r="D9" s="37"/>
    </row>
    <row r="10" spans="1:4" x14ac:dyDescent="0.3">
      <c r="A10" s="9"/>
      <c r="B10" s="37"/>
      <c r="C10" s="37"/>
      <c r="D10" s="37"/>
    </row>
    <row r="11" spans="1:4" x14ac:dyDescent="0.3">
      <c r="A11" s="9"/>
      <c r="B11" s="37"/>
      <c r="C11" s="37"/>
      <c r="D11" s="37"/>
    </row>
    <row r="12" spans="1:4" x14ac:dyDescent="0.3">
      <c r="A12" s="9"/>
      <c r="B12" s="37"/>
      <c r="C12" s="37"/>
      <c r="D12" s="37"/>
    </row>
    <row r="13" spans="1:4" x14ac:dyDescent="0.3">
      <c r="A13" s="9"/>
      <c r="B13" s="37"/>
      <c r="C13" s="37"/>
      <c r="D13" s="37"/>
    </row>
    <row r="14" spans="1:4" x14ac:dyDescent="0.3">
      <c r="A14" s="9"/>
      <c r="B14" s="37"/>
      <c r="C14" s="37"/>
      <c r="D14" s="37"/>
    </row>
    <row r="15" spans="1:4" x14ac:dyDescent="0.3">
      <c r="A15" s="9"/>
      <c r="B15" s="37"/>
      <c r="C15" s="37"/>
      <c r="D15" s="37"/>
    </row>
    <row r="16" spans="1:4" x14ac:dyDescent="0.3">
      <c r="A16" s="9"/>
      <c r="B16" s="37"/>
      <c r="C16" s="37"/>
      <c r="D16" s="37"/>
    </row>
    <row r="17" spans="1:4" x14ac:dyDescent="0.3">
      <c r="A17" s="9"/>
      <c r="B17" s="37"/>
      <c r="C17" s="37"/>
      <c r="D17" s="37"/>
    </row>
    <row r="18" spans="1:4" x14ac:dyDescent="0.3">
      <c r="A18" s="9"/>
      <c r="B18" s="37"/>
      <c r="C18" s="37"/>
      <c r="D18" s="37"/>
    </row>
    <row r="19" spans="1:4" x14ac:dyDescent="0.3">
      <c r="A19" s="9"/>
      <c r="B19" s="37"/>
      <c r="C19" s="37"/>
      <c r="D19" s="37"/>
    </row>
    <row r="20" spans="1:4" x14ac:dyDescent="0.3">
      <c r="A20" s="9"/>
      <c r="B20" s="37"/>
      <c r="C20" s="37"/>
      <c r="D20" s="37"/>
    </row>
    <row r="21" spans="1:4" x14ac:dyDescent="0.3">
      <c r="A21" s="9"/>
      <c r="B21" s="37"/>
      <c r="C21" s="37"/>
      <c r="D21" s="37"/>
    </row>
    <row r="22" spans="1:4" x14ac:dyDescent="0.3">
      <c r="A22" s="9"/>
      <c r="B22" s="37"/>
      <c r="C22" s="37"/>
      <c r="D22" s="37"/>
    </row>
    <row r="23" spans="1:4" x14ac:dyDescent="0.3">
      <c r="A23" s="9"/>
      <c r="B23" s="37"/>
      <c r="C23" s="37"/>
      <c r="D23" s="37"/>
    </row>
    <row r="24" spans="1:4" x14ac:dyDescent="0.3">
      <c r="A24" s="9"/>
      <c r="B24" s="37"/>
      <c r="C24" s="37"/>
      <c r="D24" s="37"/>
    </row>
    <row r="25" spans="1:4" x14ac:dyDescent="0.3">
      <c r="A25" s="9"/>
      <c r="B25" s="37"/>
      <c r="C25" s="37"/>
      <c r="D25" s="37"/>
    </row>
    <row r="26" spans="1:4" x14ac:dyDescent="0.3">
      <c r="A26" s="9"/>
      <c r="B26" s="37"/>
      <c r="C26" s="37"/>
      <c r="D26" s="37"/>
    </row>
    <row r="27" spans="1:4" x14ac:dyDescent="0.3">
      <c r="A27" s="9"/>
      <c r="B27" s="37"/>
      <c r="C27" s="37"/>
      <c r="D27" s="37"/>
    </row>
    <row r="28" spans="1:4" x14ac:dyDescent="0.3">
      <c r="A28" s="9"/>
      <c r="B28" s="37"/>
      <c r="C28" s="37"/>
      <c r="D28" s="37"/>
    </row>
    <row r="29" spans="1:4" x14ac:dyDescent="0.3">
      <c r="A29" s="9"/>
      <c r="B29" s="37"/>
      <c r="C29" s="37"/>
      <c r="D29" s="37"/>
    </row>
    <row r="30" spans="1:4" x14ac:dyDescent="0.3">
      <c r="A30" s="84" t="s">
        <v>19</v>
      </c>
      <c r="B30" s="1" t="s">
        <v>143</v>
      </c>
      <c r="C30" s="1" t="s">
        <v>146</v>
      </c>
      <c r="D30" s="1" t="s">
        <v>147</v>
      </c>
    </row>
    <row r="31" spans="1:4" x14ac:dyDescent="0.3">
      <c r="A31" s="9">
        <v>2011</v>
      </c>
      <c r="B31" s="37">
        <v>1243103</v>
      </c>
      <c r="C31" s="37">
        <v>995851</v>
      </c>
      <c r="D31" s="37">
        <v>247252</v>
      </c>
    </row>
    <row r="32" spans="1:4" x14ac:dyDescent="0.3">
      <c r="A32" s="9">
        <v>2012</v>
      </c>
      <c r="B32" s="37">
        <v>2049576</v>
      </c>
      <c r="C32" s="37">
        <v>1676811</v>
      </c>
      <c r="D32" s="37">
        <v>372765</v>
      </c>
    </row>
    <row r="33" spans="1:4" x14ac:dyDescent="0.3">
      <c r="A33" s="9" t="s">
        <v>127</v>
      </c>
      <c r="B33" s="37">
        <v>3292679</v>
      </c>
      <c r="C33" s="37">
        <v>2672662</v>
      </c>
      <c r="D33" s="37">
        <v>620017</v>
      </c>
    </row>
    <row r="39" spans="1:4" x14ac:dyDescent="0.3">
      <c r="A39" s="9"/>
      <c r="B39" s="37"/>
      <c r="C39" s="37"/>
      <c r="D39" s="37"/>
    </row>
    <row r="40" spans="1:4" x14ac:dyDescent="0.3">
      <c r="A40" s="9"/>
      <c r="B40" s="37"/>
      <c r="C40" s="37"/>
      <c r="D40" s="37"/>
    </row>
    <row r="41" spans="1:4" x14ac:dyDescent="0.3">
      <c r="A41" s="42" t="s">
        <v>17</v>
      </c>
      <c r="B41" s="1" t="s">
        <v>143</v>
      </c>
      <c r="C41" s="1" t="s">
        <v>146</v>
      </c>
      <c r="D41" s="1" t="s">
        <v>147</v>
      </c>
    </row>
    <row r="42" spans="1:4" x14ac:dyDescent="0.3">
      <c r="A42" s="9" t="s">
        <v>23</v>
      </c>
      <c r="B42" s="37">
        <v>471348</v>
      </c>
      <c r="C42" s="37">
        <v>410726</v>
      </c>
      <c r="D42" s="37">
        <v>60622</v>
      </c>
    </row>
    <row r="43" spans="1:4" x14ac:dyDescent="0.3">
      <c r="A43" s="9" t="s">
        <v>24</v>
      </c>
      <c r="B43" s="37">
        <v>918589</v>
      </c>
      <c r="C43" s="37">
        <v>715067</v>
      </c>
      <c r="D43" s="37">
        <v>203522</v>
      </c>
    </row>
    <row r="44" spans="1:4" x14ac:dyDescent="0.3">
      <c r="A44" s="9" t="s">
        <v>21</v>
      </c>
      <c r="B44" s="37">
        <v>1061129</v>
      </c>
      <c r="C44" s="37">
        <v>835038</v>
      </c>
      <c r="D44" s="37">
        <v>226091</v>
      </c>
    </row>
    <row r="45" spans="1:4" x14ac:dyDescent="0.3">
      <c r="A45" s="9" t="s">
        <v>22</v>
      </c>
      <c r="B45" s="37">
        <v>841613</v>
      </c>
      <c r="C45" s="37">
        <v>711831</v>
      </c>
      <c r="D45" s="37">
        <v>129782</v>
      </c>
    </row>
    <row r="46" spans="1:4" x14ac:dyDescent="0.3">
      <c r="A46" s="9" t="s">
        <v>127</v>
      </c>
      <c r="B46" s="37">
        <v>3292679</v>
      </c>
      <c r="C46" s="37">
        <v>2672662</v>
      </c>
      <c r="D46" s="37">
        <v>620017</v>
      </c>
    </row>
    <row r="50" spans="1:4" x14ac:dyDescent="0.3">
      <c r="A50" s="42" t="s">
        <v>18</v>
      </c>
      <c r="B50" s="1" t="s">
        <v>143</v>
      </c>
      <c r="C50" s="1" t="s">
        <v>146</v>
      </c>
      <c r="D50" s="1" t="s">
        <v>147</v>
      </c>
    </row>
    <row r="51" spans="1:4" x14ac:dyDescent="0.3">
      <c r="A51" s="9">
        <v>1</v>
      </c>
      <c r="B51" s="37">
        <v>134933</v>
      </c>
      <c r="C51" s="37">
        <v>122891</v>
      </c>
      <c r="D51" s="37">
        <v>12042</v>
      </c>
    </row>
    <row r="52" spans="1:4" x14ac:dyDescent="0.3">
      <c r="A52" s="9">
        <v>2</v>
      </c>
      <c r="B52" s="37">
        <v>151352</v>
      </c>
      <c r="C52" s="37">
        <v>136389</v>
      </c>
      <c r="D52" s="37">
        <v>14963</v>
      </c>
    </row>
    <row r="53" spans="1:4" x14ac:dyDescent="0.3">
      <c r="A53" s="9">
        <v>3</v>
      </c>
      <c r="B53" s="37">
        <v>228920</v>
      </c>
      <c r="C53" s="37">
        <v>184476</v>
      </c>
      <c r="D53" s="37">
        <v>44444</v>
      </c>
    </row>
    <row r="54" spans="1:4" x14ac:dyDescent="0.3">
      <c r="A54" s="9">
        <v>4</v>
      </c>
      <c r="B54" s="37">
        <v>269094</v>
      </c>
      <c r="C54" s="37">
        <v>208292</v>
      </c>
      <c r="D54" s="37">
        <v>60802</v>
      </c>
    </row>
    <row r="55" spans="1:4" x14ac:dyDescent="0.3">
      <c r="A55" s="9">
        <v>5</v>
      </c>
      <c r="B55" s="37">
        <v>331686</v>
      </c>
      <c r="C55" s="37">
        <v>256401</v>
      </c>
      <c r="D55" s="37">
        <v>75285</v>
      </c>
    </row>
    <row r="56" spans="1:4" x14ac:dyDescent="0.3">
      <c r="A56" s="9">
        <v>6</v>
      </c>
      <c r="B56" s="37">
        <v>346342</v>
      </c>
      <c r="C56" s="37">
        <v>272436</v>
      </c>
      <c r="D56" s="37">
        <v>73906</v>
      </c>
    </row>
    <row r="57" spans="1:4" x14ac:dyDescent="0.3">
      <c r="A57" s="9">
        <v>7</v>
      </c>
      <c r="B57" s="37">
        <v>344948</v>
      </c>
      <c r="C57" s="37">
        <v>266791</v>
      </c>
      <c r="D57" s="37">
        <v>78157</v>
      </c>
    </row>
    <row r="58" spans="1:4" x14ac:dyDescent="0.3">
      <c r="A58" s="9">
        <v>8</v>
      </c>
      <c r="B58" s="37">
        <v>351194</v>
      </c>
      <c r="C58" s="37">
        <v>279155</v>
      </c>
      <c r="D58" s="37">
        <v>72039</v>
      </c>
    </row>
    <row r="59" spans="1:4" x14ac:dyDescent="0.3">
      <c r="A59" s="9">
        <v>9</v>
      </c>
      <c r="B59" s="37">
        <v>345991</v>
      </c>
      <c r="C59" s="37">
        <v>275668</v>
      </c>
      <c r="D59" s="37">
        <v>70323</v>
      </c>
    </row>
    <row r="60" spans="1:4" x14ac:dyDescent="0.3">
      <c r="A60" s="9">
        <v>10</v>
      </c>
      <c r="B60" s="37">
        <v>322352</v>
      </c>
      <c r="C60" s="37">
        <v>262592</v>
      </c>
      <c r="D60" s="37">
        <v>59760</v>
      </c>
    </row>
    <row r="61" spans="1:4" x14ac:dyDescent="0.3">
      <c r="A61" s="9">
        <v>11</v>
      </c>
      <c r="B61" s="37">
        <v>254831</v>
      </c>
      <c r="C61" s="37">
        <v>218228</v>
      </c>
      <c r="D61" s="37">
        <v>36603</v>
      </c>
    </row>
    <row r="62" spans="1:4" x14ac:dyDescent="0.3">
      <c r="A62" s="9">
        <v>12</v>
      </c>
      <c r="B62" s="37">
        <v>211036</v>
      </c>
      <c r="C62" s="37">
        <v>189343</v>
      </c>
      <c r="D62" s="37">
        <v>21693</v>
      </c>
    </row>
    <row r="63" spans="1:4" x14ac:dyDescent="0.3">
      <c r="A63" s="9" t="s">
        <v>127</v>
      </c>
      <c r="B63" s="37">
        <v>3292679</v>
      </c>
      <c r="C63" s="37">
        <v>2672662</v>
      </c>
      <c r="D63" s="37">
        <v>620017</v>
      </c>
    </row>
    <row r="68" spans="1:4" x14ac:dyDescent="0.3">
      <c r="A68" s="42" t="s">
        <v>173</v>
      </c>
      <c r="B68" s="1" t="s">
        <v>143</v>
      </c>
      <c r="C68" s="1" t="s">
        <v>146</v>
      </c>
      <c r="D68" s="1" t="s">
        <v>147</v>
      </c>
    </row>
    <row r="69" spans="1:4" x14ac:dyDescent="0.3">
      <c r="A69" s="83">
        <v>2</v>
      </c>
      <c r="B69" s="37">
        <v>455503</v>
      </c>
      <c r="C69" s="37">
        <v>384719</v>
      </c>
      <c r="D69" s="37">
        <v>70784</v>
      </c>
    </row>
    <row r="70" spans="1:4" x14ac:dyDescent="0.3">
      <c r="A70" s="83">
        <v>3</v>
      </c>
      <c r="B70" s="37">
        <v>469109</v>
      </c>
      <c r="C70" s="37">
        <v>411266</v>
      </c>
      <c r="D70" s="37">
        <v>57843</v>
      </c>
    </row>
    <row r="71" spans="1:4" x14ac:dyDescent="0.3">
      <c r="A71" s="83">
        <v>4</v>
      </c>
      <c r="B71" s="37">
        <v>473048</v>
      </c>
      <c r="C71" s="37">
        <v>415729</v>
      </c>
      <c r="D71" s="37">
        <v>57319</v>
      </c>
    </row>
    <row r="72" spans="1:4" x14ac:dyDescent="0.3">
      <c r="A72" s="83">
        <v>5</v>
      </c>
      <c r="B72" s="37">
        <v>485395</v>
      </c>
      <c r="C72" s="37">
        <v>423935</v>
      </c>
      <c r="D72" s="37">
        <v>61460</v>
      </c>
    </row>
    <row r="73" spans="1:4" x14ac:dyDescent="0.3">
      <c r="A73" s="83">
        <v>6</v>
      </c>
      <c r="B73" s="37">
        <v>487790</v>
      </c>
      <c r="C73" s="37">
        <v>409552</v>
      </c>
      <c r="D73" s="37">
        <v>78238</v>
      </c>
    </row>
    <row r="74" spans="1:4" x14ac:dyDescent="0.3">
      <c r="A74" s="83">
        <v>7</v>
      </c>
      <c r="B74" s="37">
        <v>477807</v>
      </c>
      <c r="C74" s="37">
        <v>323955</v>
      </c>
      <c r="D74" s="37">
        <v>153852</v>
      </c>
    </row>
    <row r="75" spans="1:4" x14ac:dyDescent="0.3">
      <c r="A75" s="83">
        <v>1</v>
      </c>
      <c r="B75" s="37">
        <v>444027</v>
      </c>
      <c r="C75" s="37">
        <v>303506</v>
      </c>
      <c r="D75" s="37">
        <v>140521</v>
      </c>
    </row>
    <row r="76" spans="1:4" x14ac:dyDescent="0.3">
      <c r="A76" s="83" t="s">
        <v>127</v>
      </c>
      <c r="B76" s="37">
        <v>3292679</v>
      </c>
      <c r="C76" s="37">
        <v>2672662</v>
      </c>
      <c r="D76" s="37">
        <v>620017</v>
      </c>
    </row>
    <row r="80" spans="1:4" x14ac:dyDescent="0.3">
      <c r="A80" s="42" t="s">
        <v>174</v>
      </c>
      <c r="B80" s="1" t="s">
        <v>143</v>
      </c>
      <c r="C80" s="1" t="s">
        <v>146</v>
      </c>
      <c r="D80" s="1" t="s">
        <v>147</v>
      </c>
    </row>
    <row r="81" spans="1:4" x14ac:dyDescent="0.3">
      <c r="A81" s="9" t="s">
        <v>54</v>
      </c>
      <c r="B81" s="37">
        <v>2292410</v>
      </c>
      <c r="C81" s="37">
        <v>1989125</v>
      </c>
      <c r="D81" s="37">
        <v>303285</v>
      </c>
    </row>
    <row r="82" spans="1:4" x14ac:dyDescent="0.3">
      <c r="A82" s="9" t="s">
        <v>62</v>
      </c>
      <c r="B82" s="37">
        <v>1000269</v>
      </c>
      <c r="C82" s="37">
        <v>683537</v>
      </c>
      <c r="D82" s="37">
        <v>316732</v>
      </c>
    </row>
    <row r="83" spans="1:4" x14ac:dyDescent="0.3">
      <c r="A83" s="9" t="s">
        <v>127</v>
      </c>
      <c r="B83" s="37">
        <v>3292679</v>
      </c>
      <c r="C83" s="37">
        <v>2672662</v>
      </c>
      <c r="D83" s="37">
        <v>620017</v>
      </c>
    </row>
  </sheetData>
  <pageMargins left="0.7" right="0.7" top="0.75" bottom="0.75" header="0.3" footer="0.3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2473-397E-43E3-872C-844F12C013EF}">
  <dimension ref="A1:AC680"/>
  <sheetViews>
    <sheetView workbookViewId="0">
      <selection activeCell="F1" sqref="F1"/>
    </sheetView>
  </sheetViews>
  <sheetFormatPr defaultRowHeight="13.8" x14ac:dyDescent="0.25"/>
  <cols>
    <col min="1" max="1" width="37" style="1" bestFit="1" customWidth="1"/>
    <col min="2" max="2" width="19.44140625" style="1" customWidth="1"/>
    <col min="3" max="3" width="38.5546875" style="1" bestFit="1" customWidth="1"/>
    <col min="4" max="4" width="19.44140625" style="1" bestFit="1" customWidth="1"/>
    <col min="5" max="5" width="38.5546875" style="1" bestFit="1" customWidth="1"/>
    <col min="6" max="17" width="8.88671875" style="1"/>
    <col min="18" max="18" width="39.44140625" style="1" customWidth="1"/>
    <col min="19" max="22" width="8" style="1" customWidth="1"/>
    <col min="23" max="23" width="10.109375" style="1" bestFit="1" customWidth="1"/>
    <col min="24" max="27" width="8" style="1" customWidth="1"/>
    <col min="28" max="28" width="10.109375" style="1" bestFit="1" customWidth="1"/>
    <col min="29" max="29" width="12.21875" style="1" bestFit="1" customWidth="1"/>
    <col min="30" max="16384" width="8.88671875" style="1"/>
  </cols>
  <sheetData>
    <row r="1" spans="1:29" x14ac:dyDescent="0.25">
      <c r="A1" s="24"/>
      <c r="B1" s="39" t="s">
        <v>185</v>
      </c>
      <c r="R1" s="90" t="s">
        <v>182</v>
      </c>
      <c r="S1" s="39" t="s">
        <v>185</v>
      </c>
      <c r="T1" s="39"/>
    </row>
    <row r="2" spans="1:29" x14ac:dyDescent="0.25">
      <c r="A2" s="24"/>
      <c r="B2" s="1">
        <v>2011</v>
      </c>
      <c r="D2" s="1">
        <v>2012</v>
      </c>
      <c r="R2" s="89"/>
      <c r="S2" s="1">
        <v>2011</v>
      </c>
      <c r="W2" s="4" t="s">
        <v>183</v>
      </c>
      <c r="X2" s="1">
        <v>2012</v>
      </c>
      <c r="AB2" s="4" t="s">
        <v>184</v>
      </c>
      <c r="AC2" s="4" t="s">
        <v>127</v>
      </c>
    </row>
    <row r="3" spans="1:29" x14ac:dyDescent="0.25">
      <c r="A3" s="42" t="s">
        <v>26</v>
      </c>
      <c r="B3" s="1" t="s">
        <v>182</v>
      </c>
      <c r="C3" s="1" t="s">
        <v>143</v>
      </c>
      <c r="D3" s="1" t="s">
        <v>182</v>
      </c>
      <c r="E3" s="1" t="s">
        <v>143</v>
      </c>
      <c r="R3" s="42" t="s">
        <v>26</v>
      </c>
      <c r="S3" s="4" t="s">
        <v>23</v>
      </c>
      <c r="T3" s="4" t="s">
        <v>24</v>
      </c>
      <c r="U3" s="4" t="s">
        <v>21</v>
      </c>
      <c r="V3" s="4" t="s">
        <v>22</v>
      </c>
      <c r="W3" s="4"/>
      <c r="X3" s="4" t="s">
        <v>23</v>
      </c>
      <c r="Y3" s="4" t="s">
        <v>24</v>
      </c>
      <c r="Z3" s="4" t="s">
        <v>21</v>
      </c>
      <c r="AA3" s="4" t="s">
        <v>22</v>
      </c>
      <c r="AB3" s="4"/>
      <c r="AC3" s="4"/>
    </row>
    <row r="4" spans="1:29" x14ac:dyDescent="0.25">
      <c r="A4" s="9">
        <v>1</v>
      </c>
      <c r="B4" s="37">
        <v>226</v>
      </c>
      <c r="C4" s="37">
        <v>835067</v>
      </c>
      <c r="D4" s="37">
        <v>237</v>
      </c>
      <c r="E4" s="37">
        <v>1422885</v>
      </c>
      <c r="R4" s="4">
        <v>1</v>
      </c>
      <c r="S4" s="37">
        <v>56</v>
      </c>
      <c r="T4" s="37">
        <v>52</v>
      </c>
      <c r="U4" s="37">
        <v>66</v>
      </c>
      <c r="V4" s="37">
        <v>52</v>
      </c>
      <c r="W4" s="37">
        <v>226</v>
      </c>
      <c r="X4" s="37">
        <v>55</v>
      </c>
      <c r="Y4" s="37">
        <v>61</v>
      </c>
      <c r="Z4" s="37">
        <v>70</v>
      </c>
      <c r="AA4" s="37">
        <v>51</v>
      </c>
      <c r="AB4" s="37">
        <v>237</v>
      </c>
      <c r="AC4" s="37">
        <v>463</v>
      </c>
    </row>
    <row r="5" spans="1:29" x14ac:dyDescent="0.25">
      <c r="A5" s="94">
        <v>1</v>
      </c>
      <c r="B5" s="37">
        <v>56</v>
      </c>
      <c r="C5" s="37">
        <v>99535</v>
      </c>
      <c r="D5" s="37">
        <v>55</v>
      </c>
      <c r="E5" s="37">
        <v>212501</v>
      </c>
      <c r="R5" s="4">
        <v>2</v>
      </c>
      <c r="S5" s="37">
        <v>32</v>
      </c>
      <c r="T5" s="37">
        <v>38</v>
      </c>
      <c r="U5" s="37">
        <v>25</v>
      </c>
      <c r="V5" s="37">
        <v>29</v>
      </c>
      <c r="W5" s="37">
        <v>124</v>
      </c>
      <c r="X5" s="37">
        <v>34</v>
      </c>
      <c r="Y5" s="37">
        <v>30</v>
      </c>
      <c r="Z5" s="37">
        <v>23</v>
      </c>
      <c r="AA5" s="37">
        <v>36</v>
      </c>
      <c r="AB5" s="37">
        <v>123</v>
      </c>
      <c r="AC5" s="37">
        <v>247</v>
      </c>
    </row>
    <row r="6" spans="1:29" x14ac:dyDescent="0.25">
      <c r="A6" s="94">
        <v>2</v>
      </c>
      <c r="B6" s="37">
        <v>52</v>
      </c>
      <c r="C6" s="37">
        <v>220323</v>
      </c>
      <c r="D6" s="37">
        <v>61</v>
      </c>
      <c r="E6" s="37">
        <v>406663</v>
      </c>
      <c r="R6" s="4">
        <v>3</v>
      </c>
      <c r="S6" s="37">
        <v>2</v>
      </c>
      <c r="T6" s="37">
        <v>2</v>
      </c>
      <c r="U6" s="37">
        <v>3</v>
      </c>
      <c r="V6" s="37">
        <v>8</v>
      </c>
      <c r="W6" s="37">
        <v>15</v>
      </c>
      <c r="X6" s="37">
        <v>2</v>
      </c>
      <c r="Y6" s="37">
        <v>1</v>
      </c>
      <c r="Z6" s="37">
        <v>1</v>
      </c>
      <c r="AA6" s="37">
        <v>2</v>
      </c>
      <c r="AB6" s="37">
        <v>6</v>
      </c>
      <c r="AC6" s="37">
        <v>21</v>
      </c>
    </row>
    <row r="7" spans="1:29" x14ac:dyDescent="0.25">
      <c r="A7" s="94">
        <v>3</v>
      </c>
      <c r="B7" s="37">
        <v>66</v>
      </c>
      <c r="C7" s="37">
        <v>309150</v>
      </c>
      <c r="D7" s="37">
        <v>70</v>
      </c>
      <c r="E7" s="37">
        <v>490293</v>
      </c>
      <c r="R7" s="9" t="s">
        <v>127</v>
      </c>
      <c r="S7" s="37">
        <v>90</v>
      </c>
      <c r="T7" s="37">
        <v>92</v>
      </c>
      <c r="U7" s="37">
        <v>94</v>
      </c>
      <c r="V7" s="37">
        <v>89</v>
      </c>
      <c r="W7" s="37">
        <v>365</v>
      </c>
      <c r="X7" s="37">
        <v>91</v>
      </c>
      <c r="Y7" s="37">
        <v>92</v>
      </c>
      <c r="Z7" s="37">
        <v>94</v>
      </c>
      <c r="AA7" s="37">
        <v>89</v>
      </c>
      <c r="AB7" s="37">
        <v>366</v>
      </c>
      <c r="AC7" s="37">
        <v>731</v>
      </c>
    </row>
    <row r="8" spans="1:29" x14ac:dyDescent="0.25">
      <c r="A8" s="94">
        <v>4</v>
      </c>
      <c r="B8" s="37">
        <v>52</v>
      </c>
      <c r="C8" s="37">
        <v>206059</v>
      </c>
      <c r="D8" s="37">
        <v>51</v>
      </c>
      <c r="E8" s="37">
        <v>313428</v>
      </c>
    </row>
    <row r="9" spans="1:29" x14ac:dyDescent="0.25">
      <c r="A9" s="9">
        <v>2</v>
      </c>
      <c r="B9" s="37">
        <v>124</v>
      </c>
      <c r="C9" s="37">
        <v>382924</v>
      </c>
      <c r="D9" s="37">
        <v>123</v>
      </c>
      <c r="E9" s="37">
        <v>613934</v>
      </c>
    </row>
    <row r="10" spans="1:29" x14ac:dyDescent="0.25">
      <c r="A10" s="94">
        <v>1</v>
      </c>
      <c r="B10" s="37">
        <v>32</v>
      </c>
      <c r="C10" s="37">
        <v>49336</v>
      </c>
      <c r="D10" s="37">
        <v>34</v>
      </c>
      <c r="E10" s="37">
        <v>106237</v>
      </c>
      <c r="R10" s="90" t="s">
        <v>143</v>
      </c>
      <c r="S10" s="39" t="s">
        <v>185</v>
      </c>
      <c r="T10" s="39"/>
    </row>
    <row r="11" spans="1:29" x14ac:dyDescent="0.25">
      <c r="A11" s="94">
        <v>2</v>
      </c>
      <c r="B11" s="37">
        <v>38</v>
      </c>
      <c r="C11" s="37">
        <v>124513</v>
      </c>
      <c r="D11" s="37">
        <v>30</v>
      </c>
      <c r="E11" s="37">
        <v>163583</v>
      </c>
      <c r="R11" s="24"/>
      <c r="S11" s="1">
        <v>2011</v>
      </c>
      <c r="W11" s="4" t="s">
        <v>183</v>
      </c>
      <c r="X11" s="1">
        <v>2012</v>
      </c>
      <c r="AB11" s="4" t="s">
        <v>184</v>
      </c>
      <c r="AC11" s="4" t="s">
        <v>127</v>
      </c>
    </row>
    <row r="12" spans="1:29" x14ac:dyDescent="0.25">
      <c r="A12" s="94">
        <v>3</v>
      </c>
      <c r="B12" s="37">
        <v>25</v>
      </c>
      <c r="C12" s="37">
        <v>103952</v>
      </c>
      <c r="D12" s="37">
        <v>23</v>
      </c>
      <c r="E12" s="37">
        <v>146727</v>
      </c>
      <c r="R12" s="42" t="s">
        <v>26</v>
      </c>
      <c r="S12" s="4" t="s">
        <v>23</v>
      </c>
      <c r="T12" s="4" t="s">
        <v>24</v>
      </c>
      <c r="U12" s="4" t="s">
        <v>21</v>
      </c>
      <c r="V12" s="4" t="s">
        <v>22</v>
      </c>
      <c r="W12" s="4"/>
      <c r="X12" s="4" t="s">
        <v>23</v>
      </c>
      <c r="Y12" s="4" t="s">
        <v>24</v>
      </c>
      <c r="Z12" s="4" t="s">
        <v>21</v>
      </c>
      <c r="AA12" s="4" t="s">
        <v>22</v>
      </c>
      <c r="AB12" s="4"/>
      <c r="AC12" s="4"/>
    </row>
    <row r="13" spans="1:29" x14ac:dyDescent="0.25">
      <c r="A13" s="94">
        <v>4</v>
      </c>
      <c r="B13" s="37">
        <v>29</v>
      </c>
      <c r="C13" s="37">
        <v>105123</v>
      </c>
      <c r="D13" s="37">
        <v>36</v>
      </c>
      <c r="E13" s="37">
        <v>197387</v>
      </c>
      <c r="R13" s="4">
        <v>1</v>
      </c>
      <c r="S13" s="37">
        <v>99535</v>
      </c>
      <c r="T13" s="37">
        <v>220323</v>
      </c>
      <c r="U13" s="37">
        <v>309150</v>
      </c>
      <c r="V13" s="37">
        <v>206059</v>
      </c>
      <c r="W13" s="37">
        <v>835067</v>
      </c>
      <c r="X13" s="37">
        <v>212501</v>
      </c>
      <c r="Y13" s="37">
        <v>406663</v>
      </c>
      <c r="Z13" s="37">
        <v>490293</v>
      </c>
      <c r="AA13" s="37">
        <v>313428</v>
      </c>
      <c r="AB13" s="37">
        <v>1422885</v>
      </c>
      <c r="AC13" s="37">
        <v>2257952</v>
      </c>
    </row>
    <row r="14" spans="1:29" x14ac:dyDescent="0.25">
      <c r="A14" s="9">
        <v>3</v>
      </c>
      <c r="B14" s="37">
        <v>15</v>
      </c>
      <c r="C14" s="37">
        <v>25112</v>
      </c>
      <c r="D14" s="37">
        <v>6</v>
      </c>
      <c r="E14" s="37">
        <v>12757</v>
      </c>
      <c r="R14" s="4">
        <v>2</v>
      </c>
      <c r="S14" s="37">
        <v>49336</v>
      </c>
      <c r="T14" s="37">
        <v>124513</v>
      </c>
      <c r="U14" s="37">
        <v>103952</v>
      </c>
      <c r="V14" s="37">
        <v>105123</v>
      </c>
      <c r="W14" s="37">
        <v>382924</v>
      </c>
      <c r="X14" s="37">
        <v>106237</v>
      </c>
      <c r="Y14" s="37">
        <v>163583</v>
      </c>
      <c r="Z14" s="37">
        <v>146727</v>
      </c>
      <c r="AA14" s="37">
        <v>197387</v>
      </c>
      <c r="AB14" s="37">
        <v>613934</v>
      </c>
      <c r="AC14" s="37">
        <v>996858</v>
      </c>
    </row>
    <row r="15" spans="1:29" x14ac:dyDescent="0.25">
      <c r="A15" s="94">
        <v>1</v>
      </c>
      <c r="B15" s="37">
        <v>2</v>
      </c>
      <c r="C15" s="37">
        <v>1129</v>
      </c>
      <c r="D15" s="37">
        <v>2</v>
      </c>
      <c r="E15" s="37">
        <v>2610</v>
      </c>
      <c r="R15" s="4">
        <v>3</v>
      </c>
      <c r="S15" s="37">
        <v>1129</v>
      </c>
      <c r="T15" s="37">
        <v>2480</v>
      </c>
      <c r="U15" s="37">
        <v>6548</v>
      </c>
      <c r="V15" s="37">
        <v>14955</v>
      </c>
      <c r="W15" s="37">
        <v>25112</v>
      </c>
      <c r="X15" s="37">
        <v>2610</v>
      </c>
      <c r="Y15" s="37">
        <v>1027</v>
      </c>
      <c r="Z15" s="37">
        <v>4459</v>
      </c>
      <c r="AA15" s="37">
        <v>4661</v>
      </c>
      <c r="AB15" s="37">
        <v>12757</v>
      </c>
      <c r="AC15" s="37">
        <v>37869</v>
      </c>
    </row>
    <row r="16" spans="1:29" x14ac:dyDescent="0.25">
      <c r="A16" s="94">
        <v>2</v>
      </c>
      <c r="B16" s="37">
        <v>2</v>
      </c>
      <c r="C16" s="37">
        <v>2480</v>
      </c>
      <c r="D16" s="37">
        <v>1</v>
      </c>
      <c r="E16" s="37">
        <v>1027</v>
      </c>
      <c r="R16" s="9" t="s">
        <v>127</v>
      </c>
      <c r="S16" s="37">
        <v>150000</v>
      </c>
      <c r="T16" s="37">
        <v>347316</v>
      </c>
      <c r="U16" s="37">
        <v>419650</v>
      </c>
      <c r="V16" s="37">
        <v>326137</v>
      </c>
      <c r="W16" s="37">
        <v>1243103</v>
      </c>
      <c r="X16" s="37">
        <v>321348</v>
      </c>
      <c r="Y16" s="37">
        <v>571273</v>
      </c>
      <c r="Z16" s="37">
        <v>641479</v>
      </c>
      <c r="AA16" s="37">
        <v>515476</v>
      </c>
      <c r="AB16" s="37">
        <v>2049576</v>
      </c>
      <c r="AC16" s="37">
        <v>3292679</v>
      </c>
    </row>
    <row r="17" spans="1:29" ht="14.4" x14ac:dyDescent="0.3">
      <c r="A17" s="94">
        <v>3</v>
      </c>
      <c r="B17" s="37">
        <v>3</v>
      </c>
      <c r="C17" s="37">
        <v>6548</v>
      </c>
      <c r="D17" s="37">
        <v>1</v>
      </c>
      <c r="E17" s="37">
        <v>4459</v>
      </c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25">
      <c r="A18" s="94">
        <v>4</v>
      </c>
      <c r="B18" s="37">
        <v>8</v>
      </c>
      <c r="C18" s="37">
        <v>14955</v>
      </c>
      <c r="D18" s="37">
        <v>2</v>
      </c>
      <c r="E18" s="37">
        <v>4661</v>
      </c>
    </row>
    <row r="19" spans="1:29" x14ac:dyDescent="0.25">
      <c r="A19" s="9" t="s">
        <v>127</v>
      </c>
      <c r="B19" s="37">
        <v>365</v>
      </c>
      <c r="C19" s="37">
        <v>1243103</v>
      </c>
      <c r="D19" s="37">
        <v>366</v>
      </c>
      <c r="E19" s="37">
        <v>2049576</v>
      </c>
      <c r="R19" s="90" t="s">
        <v>146</v>
      </c>
      <c r="S19" s="39" t="s">
        <v>185</v>
      </c>
      <c r="T19" s="39"/>
    </row>
    <row r="20" spans="1:29" ht="14.4" x14ac:dyDescent="0.3">
      <c r="A20"/>
      <c r="B20"/>
      <c r="R20" s="24"/>
      <c r="S20" s="1">
        <v>2011</v>
      </c>
      <c r="W20" s="4" t="s">
        <v>183</v>
      </c>
      <c r="X20" s="1">
        <v>2012</v>
      </c>
      <c r="AB20" s="4" t="s">
        <v>184</v>
      </c>
      <c r="AC20" s="4" t="s">
        <v>127</v>
      </c>
    </row>
    <row r="21" spans="1:29" ht="15" thickBot="1" x14ac:dyDescent="0.35">
      <c r="A21"/>
      <c r="B21" s="96">
        <v>2011</v>
      </c>
      <c r="C21" s="96">
        <v>2011</v>
      </c>
      <c r="D21" s="27"/>
      <c r="E21" s="27"/>
      <c r="R21" s="42" t="s">
        <v>26</v>
      </c>
      <c r="S21" s="4" t="s">
        <v>23</v>
      </c>
      <c r="T21" s="4" t="s">
        <v>24</v>
      </c>
      <c r="U21" s="4" t="s">
        <v>21</v>
      </c>
      <c r="V21" s="4" t="s">
        <v>22</v>
      </c>
      <c r="W21" s="4"/>
      <c r="X21" s="4" t="s">
        <v>23</v>
      </c>
      <c r="Y21" s="4" t="s">
        <v>24</v>
      </c>
      <c r="Z21" s="4" t="s">
        <v>21</v>
      </c>
      <c r="AA21" s="4" t="s">
        <v>22</v>
      </c>
      <c r="AB21" s="4"/>
      <c r="AC21" s="4"/>
    </row>
    <row r="22" spans="1:29" ht="14.4" x14ac:dyDescent="0.3">
      <c r="A22" s="93" t="s">
        <v>186</v>
      </c>
      <c r="B22" s="93" t="s">
        <v>182</v>
      </c>
      <c r="C22" s="93" t="s">
        <v>143</v>
      </c>
      <c r="D22" s="95"/>
      <c r="E22" s="95"/>
      <c r="R22" s="4">
        <v>1</v>
      </c>
      <c r="S22" s="37">
        <v>82995</v>
      </c>
      <c r="T22" s="37">
        <v>169382</v>
      </c>
      <c r="U22" s="37">
        <v>237662</v>
      </c>
      <c r="V22" s="37">
        <v>167756</v>
      </c>
      <c r="W22" s="37">
        <v>657795</v>
      </c>
      <c r="X22" s="37">
        <v>187479</v>
      </c>
      <c r="Y22" s="37">
        <v>311216</v>
      </c>
      <c r="Z22" s="37">
        <v>393836</v>
      </c>
      <c r="AA22" s="37">
        <v>261280</v>
      </c>
      <c r="AB22" s="37">
        <v>1153811</v>
      </c>
      <c r="AC22" s="37">
        <v>1811606</v>
      </c>
    </row>
    <row r="23" spans="1:29" ht="14.4" x14ac:dyDescent="0.3">
      <c r="A23" s="91" t="s">
        <v>182</v>
      </c>
      <c r="B23" s="91">
        <v>1</v>
      </c>
      <c r="C23" s="91"/>
      <c r="D23" s="91"/>
      <c r="E23" s="91"/>
      <c r="R23" s="4">
        <v>2</v>
      </c>
      <c r="S23" s="37">
        <v>44531</v>
      </c>
      <c r="T23" s="37">
        <v>98190</v>
      </c>
      <c r="U23" s="37">
        <v>80465</v>
      </c>
      <c r="V23" s="37">
        <v>91751</v>
      </c>
      <c r="W23" s="37">
        <v>314937</v>
      </c>
      <c r="X23" s="37">
        <v>92263</v>
      </c>
      <c r="Y23" s="37">
        <v>133192</v>
      </c>
      <c r="Z23" s="37">
        <v>113807</v>
      </c>
      <c r="AA23" s="37">
        <v>172883</v>
      </c>
      <c r="AB23" s="37">
        <v>512145</v>
      </c>
      <c r="AC23" s="37">
        <v>827082</v>
      </c>
    </row>
    <row r="24" spans="1:29" ht="15" thickBot="1" x14ac:dyDescent="0.35">
      <c r="A24" s="92" t="s">
        <v>143</v>
      </c>
      <c r="B24" s="92">
        <v>0.56853456967799154</v>
      </c>
      <c r="C24" s="92">
        <v>1</v>
      </c>
      <c r="D24" s="91"/>
      <c r="E24" s="91"/>
      <c r="R24" s="4">
        <v>3</v>
      </c>
      <c r="S24" s="37">
        <v>1049</v>
      </c>
      <c r="T24" s="37">
        <v>2180</v>
      </c>
      <c r="U24" s="37">
        <v>6073</v>
      </c>
      <c r="V24" s="37">
        <v>13817</v>
      </c>
      <c r="W24" s="37">
        <v>23119</v>
      </c>
      <c r="X24" s="37">
        <v>2409</v>
      </c>
      <c r="Y24" s="37">
        <v>907</v>
      </c>
      <c r="Z24" s="37">
        <v>3195</v>
      </c>
      <c r="AA24" s="37">
        <v>4344</v>
      </c>
      <c r="AB24" s="37">
        <v>10855</v>
      </c>
      <c r="AC24" s="37">
        <v>33974</v>
      </c>
    </row>
    <row r="25" spans="1:29" ht="14.4" x14ac:dyDescent="0.3">
      <c r="A25"/>
      <c r="B25"/>
      <c r="D25" s="58"/>
      <c r="E25" s="58"/>
      <c r="R25" s="9" t="s">
        <v>127</v>
      </c>
      <c r="S25" s="37">
        <v>128575</v>
      </c>
      <c r="T25" s="37">
        <v>269752</v>
      </c>
      <c r="U25" s="37">
        <v>324200</v>
      </c>
      <c r="V25" s="37">
        <v>273324</v>
      </c>
      <c r="W25" s="37">
        <v>995851</v>
      </c>
      <c r="X25" s="37">
        <v>282151</v>
      </c>
      <c r="Y25" s="37">
        <v>445315</v>
      </c>
      <c r="Z25" s="37">
        <v>510838</v>
      </c>
      <c r="AA25" s="37">
        <v>438507</v>
      </c>
      <c r="AB25" s="37">
        <v>1676811</v>
      </c>
      <c r="AC25" s="37">
        <v>2672662</v>
      </c>
    </row>
    <row r="26" spans="1:29" ht="15" thickBot="1" x14ac:dyDescent="0.35">
      <c r="A26"/>
      <c r="B26"/>
      <c r="D26" s="58"/>
      <c r="E26" s="58"/>
    </row>
    <row r="27" spans="1:29" ht="14.4" x14ac:dyDescent="0.3">
      <c r="A27" s="93" t="s">
        <v>187</v>
      </c>
      <c r="B27" s="93" t="s">
        <v>182</v>
      </c>
      <c r="C27" s="93" t="s">
        <v>143</v>
      </c>
      <c r="D27" s="95"/>
      <c r="E27" s="95"/>
    </row>
    <row r="28" spans="1:29" ht="14.4" x14ac:dyDescent="0.3">
      <c r="A28" s="91" t="s">
        <v>182</v>
      </c>
      <c r="B28" s="91">
        <v>1</v>
      </c>
      <c r="C28" s="91"/>
      <c r="D28" s="91"/>
      <c r="E28" s="91"/>
      <c r="R28" s="90" t="s">
        <v>147</v>
      </c>
      <c r="S28" s="39" t="s">
        <v>185</v>
      </c>
      <c r="T28" s="39"/>
    </row>
    <row r="29" spans="1:29" ht="15" thickBot="1" x14ac:dyDescent="0.35">
      <c r="A29" s="92" t="s">
        <v>143</v>
      </c>
      <c r="B29" s="92">
        <v>0.16368434368618334</v>
      </c>
      <c r="C29" s="92">
        <v>1</v>
      </c>
      <c r="D29" s="91"/>
      <c r="E29" s="91"/>
      <c r="R29" s="24"/>
      <c r="S29" s="1">
        <v>2011</v>
      </c>
      <c r="W29" s="4" t="s">
        <v>183</v>
      </c>
      <c r="X29" s="1">
        <v>2012</v>
      </c>
      <c r="AB29" s="4" t="s">
        <v>184</v>
      </c>
      <c r="AC29" s="4" t="s">
        <v>127</v>
      </c>
    </row>
    <row r="30" spans="1:29" ht="14.4" x14ac:dyDescent="0.3">
      <c r="A30"/>
      <c r="B30"/>
      <c r="D30" s="58"/>
      <c r="E30" s="58"/>
      <c r="R30" s="42" t="s">
        <v>26</v>
      </c>
      <c r="S30" s="4" t="s">
        <v>23</v>
      </c>
      <c r="T30" s="4" t="s">
        <v>24</v>
      </c>
      <c r="U30" s="4" t="s">
        <v>21</v>
      </c>
      <c r="V30" s="4" t="s">
        <v>22</v>
      </c>
      <c r="W30" s="4"/>
      <c r="X30" s="4" t="s">
        <v>23</v>
      </c>
      <c r="Y30" s="4" t="s">
        <v>24</v>
      </c>
      <c r="Z30" s="4" t="s">
        <v>21</v>
      </c>
      <c r="AA30" s="4" t="s">
        <v>22</v>
      </c>
      <c r="AB30" s="4"/>
      <c r="AC30" s="4"/>
    </row>
    <row r="31" spans="1:29" ht="15" thickBot="1" x14ac:dyDescent="0.35">
      <c r="A31"/>
      <c r="B31"/>
      <c r="D31" s="58"/>
      <c r="E31" s="58"/>
      <c r="R31" s="4">
        <v>1</v>
      </c>
      <c r="S31" s="37">
        <v>16540</v>
      </c>
      <c r="T31" s="37">
        <v>50941</v>
      </c>
      <c r="U31" s="37">
        <v>71488</v>
      </c>
      <c r="V31" s="37">
        <v>38303</v>
      </c>
      <c r="W31" s="37">
        <v>177272</v>
      </c>
      <c r="X31" s="37">
        <v>25022</v>
      </c>
      <c r="Y31" s="37">
        <v>95447</v>
      </c>
      <c r="Z31" s="37">
        <v>96457</v>
      </c>
      <c r="AA31" s="37">
        <v>52148</v>
      </c>
      <c r="AB31" s="37">
        <v>269074</v>
      </c>
      <c r="AC31" s="37">
        <v>446346</v>
      </c>
    </row>
    <row r="32" spans="1:29" ht="14.4" x14ac:dyDescent="0.3">
      <c r="A32" s="93" t="s">
        <v>188</v>
      </c>
      <c r="B32" s="93" t="s">
        <v>182</v>
      </c>
      <c r="C32" s="93" t="s">
        <v>143</v>
      </c>
      <c r="D32" s="95"/>
      <c r="E32" s="95"/>
      <c r="R32" s="4">
        <v>2</v>
      </c>
      <c r="S32" s="37">
        <v>4805</v>
      </c>
      <c r="T32" s="37">
        <v>26323</v>
      </c>
      <c r="U32" s="37">
        <v>23487</v>
      </c>
      <c r="V32" s="37">
        <v>13372</v>
      </c>
      <c r="W32" s="37">
        <v>67987</v>
      </c>
      <c r="X32" s="37">
        <v>13974</v>
      </c>
      <c r="Y32" s="37">
        <v>30391</v>
      </c>
      <c r="Z32" s="37">
        <v>32920</v>
      </c>
      <c r="AA32" s="37">
        <v>24504</v>
      </c>
      <c r="AB32" s="37">
        <v>101789</v>
      </c>
      <c r="AC32" s="37">
        <v>169776</v>
      </c>
    </row>
    <row r="33" spans="1:29" ht="14.4" x14ac:dyDescent="0.3">
      <c r="A33" s="91" t="s">
        <v>182</v>
      </c>
      <c r="B33" s="91">
        <v>1</v>
      </c>
      <c r="C33" s="91"/>
      <c r="D33" s="91"/>
      <c r="E33" s="91"/>
      <c r="R33" s="4">
        <v>3</v>
      </c>
      <c r="S33" s="37">
        <v>80</v>
      </c>
      <c r="T33" s="37">
        <v>300</v>
      </c>
      <c r="U33" s="37">
        <v>475</v>
      </c>
      <c r="V33" s="37">
        <v>1138</v>
      </c>
      <c r="W33" s="37">
        <v>1993</v>
      </c>
      <c r="X33" s="37">
        <v>201</v>
      </c>
      <c r="Y33" s="37">
        <v>120</v>
      </c>
      <c r="Z33" s="37">
        <v>1264</v>
      </c>
      <c r="AA33" s="37">
        <v>317</v>
      </c>
      <c r="AB33" s="37">
        <v>1902</v>
      </c>
      <c r="AC33" s="37">
        <v>3895</v>
      </c>
    </row>
    <row r="34" spans="1:29" ht="15" thickBot="1" x14ac:dyDescent="0.35">
      <c r="A34" s="92" t="s">
        <v>143</v>
      </c>
      <c r="B34" s="92">
        <v>0.97541501548877108</v>
      </c>
      <c r="C34" s="92">
        <v>1</v>
      </c>
      <c r="D34" s="91"/>
      <c r="E34" s="91"/>
      <c r="R34" s="9" t="s">
        <v>127</v>
      </c>
      <c r="S34" s="37">
        <v>21425</v>
      </c>
      <c r="T34" s="37">
        <v>77564</v>
      </c>
      <c r="U34" s="37">
        <v>95450</v>
      </c>
      <c r="V34" s="37">
        <v>52813</v>
      </c>
      <c r="W34" s="37">
        <v>247252</v>
      </c>
      <c r="X34" s="37">
        <v>39197</v>
      </c>
      <c r="Y34" s="37">
        <v>125958</v>
      </c>
      <c r="Z34" s="37">
        <v>130641</v>
      </c>
      <c r="AA34" s="37">
        <v>76969</v>
      </c>
      <c r="AB34" s="37">
        <v>372765</v>
      </c>
      <c r="AC34" s="37">
        <v>620017</v>
      </c>
    </row>
    <row r="35" spans="1:29" ht="14.4" x14ac:dyDescent="0.3">
      <c r="A35"/>
      <c r="B35"/>
    </row>
    <row r="36" spans="1:29" ht="15" thickBot="1" x14ac:dyDescent="0.35">
      <c r="A36"/>
      <c r="B36"/>
      <c r="D36" s="1">
        <v>2012</v>
      </c>
      <c r="E36" s="1">
        <v>2012</v>
      </c>
    </row>
    <row r="37" spans="1:29" ht="14.4" x14ac:dyDescent="0.3">
      <c r="A37"/>
      <c r="B37"/>
      <c r="C37" s="93" t="s">
        <v>186</v>
      </c>
      <c r="D37" s="93" t="s">
        <v>182</v>
      </c>
      <c r="E37" s="93" t="s">
        <v>143</v>
      </c>
    </row>
    <row r="38" spans="1:29" ht="14.4" x14ac:dyDescent="0.3">
      <c r="A38"/>
      <c r="B38"/>
      <c r="C38" s="91" t="s">
        <v>182</v>
      </c>
      <c r="D38" s="91">
        <v>1</v>
      </c>
      <c r="E38" s="91"/>
    </row>
    <row r="39" spans="1:29" ht="15" thickBot="1" x14ac:dyDescent="0.35">
      <c r="A39"/>
      <c r="B39"/>
      <c r="C39" s="92" t="s">
        <v>143</v>
      </c>
      <c r="D39" s="92">
        <v>0.84026945733555136</v>
      </c>
      <c r="E39" s="92">
        <v>1</v>
      </c>
    </row>
    <row r="40" spans="1:29" ht="14.4" x14ac:dyDescent="0.3">
      <c r="A40"/>
      <c r="B40"/>
    </row>
    <row r="41" spans="1:29" ht="15" thickBot="1" x14ac:dyDescent="0.35">
      <c r="A41"/>
      <c r="B41"/>
    </row>
    <row r="42" spans="1:29" ht="14.4" x14ac:dyDescent="0.3">
      <c r="A42"/>
      <c r="B42"/>
      <c r="C42" s="93" t="s">
        <v>187</v>
      </c>
      <c r="D42" s="93" t="s">
        <v>182</v>
      </c>
      <c r="E42" s="93" t="s">
        <v>143</v>
      </c>
    </row>
    <row r="43" spans="1:29" ht="14.4" x14ac:dyDescent="0.3">
      <c r="A43"/>
      <c r="B43"/>
      <c r="C43" s="91" t="s">
        <v>182</v>
      </c>
      <c r="D43" s="91">
        <v>1</v>
      </c>
      <c r="E43" s="91"/>
    </row>
    <row r="44" spans="1:29" ht="15" thickBot="1" x14ac:dyDescent="0.35">
      <c r="A44"/>
      <c r="B44"/>
      <c r="C44" s="92" t="s">
        <v>143</v>
      </c>
      <c r="D44" s="92">
        <v>0.18664797770968469</v>
      </c>
      <c r="E44" s="92">
        <v>1</v>
      </c>
    </row>
    <row r="45" spans="1:29" ht="14.4" x14ac:dyDescent="0.3">
      <c r="A45"/>
      <c r="B45"/>
    </row>
    <row r="46" spans="1:29" ht="15" thickBot="1" x14ac:dyDescent="0.35">
      <c r="A46"/>
      <c r="B46"/>
    </row>
    <row r="47" spans="1:29" ht="14.4" x14ac:dyDescent="0.3">
      <c r="A47"/>
      <c r="B47"/>
      <c r="C47" s="93" t="s">
        <v>188</v>
      </c>
      <c r="D47" s="93" t="s">
        <v>182</v>
      </c>
      <c r="E47" s="93" t="s">
        <v>143</v>
      </c>
    </row>
    <row r="48" spans="1:29" ht="14.4" x14ac:dyDescent="0.3">
      <c r="A48"/>
      <c r="B48"/>
      <c r="C48" s="91" t="s">
        <v>182</v>
      </c>
      <c r="D48" s="91">
        <v>1</v>
      </c>
      <c r="E48" s="91"/>
    </row>
    <row r="49" spans="1:5" ht="15" thickBot="1" x14ac:dyDescent="0.35">
      <c r="A49"/>
      <c r="B49"/>
      <c r="C49" s="92" t="s">
        <v>143</v>
      </c>
      <c r="D49" s="92">
        <v>0.30104701359158026</v>
      </c>
      <c r="E49" s="92">
        <v>1</v>
      </c>
    </row>
    <row r="50" spans="1:5" ht="14.4" x14ac:dyDescent="0.3">
      <c r="A50"/>
      <c r="B50"/>
    </row>
    <row r="51" spans="1:5" ht="14.4" x14ac:dyDescent="0.3">
      <c r="A51"/>
      <c r="B51"/>
    </row>
    <row r="52" spans="1:5" ht="14.4" x14ac:dyDescent="0.3">
      <c r="A52"/>
      <c r="B52"/>
    </row>
    <row r="53" spans="1:5" ht="14.4" x14ac:dyDescent="0.3">
      <c r="A53"/>
      <c r="B53"/>
    </row>
    <row r="54" spans="1:5" ht="14.4" x14ac:dyDescent="0.3">
      <c r="A54"/>
      <c r="B54"/>
    </row>
    <row r="55" spans="1:5" ht="14.4" x14ac:dyDescent="0.3">
      <c r="A55"/>
      <c r="B55"/>
    </row>
    <row r="56" spans="1:5" ht="14.4" x14ac:dyDescent="0.3">
      <c r="A56"/>
      <c r="B56"/>
    </row>
    <row r="57" spans="1:5" ht="14.4" x14ac:dyDescent="0.3">
      <c r="A57"/>
      <c r="B57"/>
    </row>
    <row r="58" spans="1:5" ht="14.4" x14ac:dyDescent="0.3">
      <c r="A58"/>
      <c r="B58"/>
    </row>
    <row r="59" spans="1:5" ht="14.4" x14ac:dyDescent="0.3">
      <c r="A59"/>
      <c r="B59"/>
    </row>
    <row r="60" spans="1:5" ht="14.4" x14ac:dyDescent="0.3">
      <c r="A60"/>
      <c r="B60"/>
    </row>
    <row r="61" spans="1:5" ht="14.4" x14ac:dyDescent="0.3">
      <c r="A61"/>
      <c r="B61"/>
    </row>
    <row r="62" spans="1:5" ht="14.4" x14ac:dyDescent="0.3">
      <c r="A62"/>
      <c r="B62"/>
    </row>
    <row r="63" spans="1:5" ht="14.4" x14ac:dyDescent="0.3">
      <c r="A63"/>
      <c r="B63"/>
    </row>
    <row r="64" spans="1:5" ht="14.4" x14ac:dyDescent="0.3">
      <c r="A64"/>
      <c r="B64"/>
    </row>
    <row r="65" spans="1:2" ht="14.4" x14ac:dyDescent="0.3">
      <c r="A65"/>
      <c r="B65"/>
    </row>
    <row r="66" spans="1:2" ht="14.4" x14ac:dyDescent="0.3">
      <c r="A66"/>
      <c r="B66"/>
    </row>
    <row r="67" spans="1:2" ht="14.4" x14ac:dyDescent="0.3">
      <c r="A67"/>
      <c r="B67"/>
    </row>
    <row r="68" spans="1:2" ht="14.4" x14ac:dyDescent="0.3">
      <c r="A68"/>
      <c r="B68"/>
    </row>
    <row r="69" spans="1:2" ht="14.4" x14ac:dyDescent="0.3">
      <c r="A69"/>
      <c r="B69"/>
    </row>
    <row r="70" spans="1:2" ht="14.4" x14ac:dyDescent="0.3">
      <c r="A70"/>
      <c r="B70"/>
    </row>
    <row r="71" spans="1:2" ht="14.4" x14ac:dyDescent="0.3">
      <c r="A71"/>
      <c r="B71"/>
    </row>
    <row r="72" spans="1:2" ht="14.4" x14ac:dyDescent="0.3">
      <c r="A72"/>
      <c r="B72"/>
    </row>
    <row r="73" spans="1:2" ht="14.4" x14ac:dyDescent="0.3">
      <c r="A73"/>
      <c r="B73"/>
    </row>
    <row r="74" spans="1:2" ht="14.4" x14ac:dyDescent="0.3">
      <c r="A74"/>
      <c r="B74"/>
    </row>
    <row r="75" spans="1:2" ht="14.4" x14ac:dyDescent="0.3">
      <c r="A75"/>
      <c r="B75"/>
    </row>
    <row r="76" spans="1:2" ht="14.4" x14ac:dyDescent="0.3">
      <c r="A76"/>
      <c r="B76"/>
    </row>
    <row r="77" spans="1:2" ht="14.4" x14ac:dyDescent="0.3">
      <c r="A77"/>
      <c r="B77"/>
    </row>
    <row r="78" spans="1:2" ht="14.4" x14ac:dyDescent="0.3">
      <c r="A78"/>
      <c r="B78"/>
    </row>
    <row r="79" spans="1:2" ht="14.4" x14ac:dyDescent="0.3">
      <c r="A79"/>
      <c r="B79"/>
    </row>
    <row r="80" spans="1:2" ht="14.4" x14ac:dyDescent="0.3">
      <c r="A80"/>
      <c r="B80"/>
    </row>
    <row r="81" spans="1:2" ht="14.4" x14ac:dyDescent="0.3">
      <c r="A81"/>
      <c r="B81"/>
    </row>
    <row r="82" spans="1:2" ht="14.4" x14ac:dyDescent="0.3">
      <c r="A82"/>
      <c r="B82"/>
    </row>
    <row r="83" spans="1:2" ht="14.4" x14ac:dyDescent="0.3">
      <c r="A83"/>
      <c r="B83"/>
    </row>
    <row r="84" spans="1:2" ht="14.4" x14ac:dyDescent="0.3">
      <c r="A84"/>
      <c r="B84"/>
    </row>
    <row r="85" spans="1:2" ht="14.4" x14ac:dyDescent="0.3">
      <c r="A85"/>
      <c r="B85"/>
    </row>
    <row r="86" spans="1:2" ht="14.4" x14ac:dyDescent="0.3">
      <c r="A86"/>
      <c r="B86"/>
    </row>
    <row r="87" spans="1:2" ht="14.4" x14ac:dyDescent="0.3">
      <c r="A87"/>
      <c r="B87"/>
    </row>
    <row r="88" spans="1:2" ht="14.4" x14ac:dyDescent="0.3">
      <c r="A88"/>
      <c r="B88"/>
    </row>
    <row r="89" spans="1:2" ht="14.4" x14ac:dyDescent="0.3">
      <c r="A89"/>
      <c r="B89"/>
    </row>
    <row r="90" spans="1:2" ht="14.4" x14ac:dyDescent="0.3">
      <c r="A90"/>
      <c r="B90"/>
    </row>
    <row r="91" spans="1:2" ht="14.4" x14ac:dyDescent="0.3">
      <c r="A91"/>
      <c r="B91"/>
    </row>
    <row r="92" spans="1:2" ht="14.4" x14ac:dyDescent="0.3">
      <c r="A92"/>
      <c r="B92"/>
    </row>
    <row r="93" spans="1:2" ht="14.4" x14ac:dyDescent="0.3">
      <c r="A93"/>
      <c r="B93"/>
    </row>
    <row r="94" spans="1:2" ht="14.4" x14ac:dyDescent="0.3">
      <c r="A94"/>
      <c r="B94"/>
    </row>
    <row r="95" spans="1:2" ht="14.4" x14ac:dyDescent="0.3">
      <c r="A95"/>
      <c r="B95"/>
    </row>
    <row r="96" spans="1:2" ht="14.4" x14ac:dyDescent="0.3">
      <c r="A96"/>
      <c r="B96"/>
    </row>
    <row r="97" spans="1:2" ht="14.4" x14ac:dyDescent="0.3">
      <c r="A97"/>
      <c r="B97"/>
    </row>
    <row r="98" spans="1:2" ht="14.4" x14ac:dyDescent="0.3">
      <c r="A98"/>
      <c r="B98"/>
    </row>
    <row r="99" spans="1:2" ht="14.4" x14ac:dyDescent="0.3">
      <c r="A99"/>
      <c r="B99"/>
    </row>
    <row r="100" spans="1:2" ht="14.4" x14ac:dyDescent="0.3">
      <c r="A100"/>
      <c r="B100"/>
    </row>
    <row r="101" spans="1:2" ht="14.4" x14ac:dyDescent="0.3">
      <c r="A101"/>
      <c r="B101"/>
    </row>
    <row r="102" spans="1:2" ht="14.4" x14ac:dyDescent="0.3">
      <c r="A102"/>
      <c r="B102"/>
    </row>
    <row r="103" spans="1:2" ht="14.4" x14ac:dyDescent="0.3">
      <c r="A103"/>
      <c r="B103"/>
    </row>
    <row r="104" spans="1:2" ht="14.4" x14ac:dyDescent="0.3">
      <c r="A104"/>
      <c r="B104"/>
    </row>
    <row r="105" spans="1:2" ht="14.4" x14ac:dyDescent="0.3">
      <c r="A105"/>
      <c r="B105"/>
    </row>
    <row r="106" spans="1:2" ht="14.4" x14ac:dyDescent="0.3">
      <c r="A106"/>
      <c r="B106"/>
    </row>
    <row r="107" spans="1:2" ht="14.4" x14ac:dyDescent="0.3">
      <c r="A107"/>
      <c r="B107"/>
    </row>
    <row r="108" spans="1:2" ht="14.4" x14ac:dyDescent="0.3">
      <c r="A108"/>
      <c r="B108"/>
    </row>
    <row r="109" spans="1:2" ht="14.4" x14ac:dyDescent="0.3">
      <c r="A109"/>
      <c r="B109"/>
    </row>
    <row r="110" spans="1:2" ht="14.4" x14ac:dyDescent="0.3">
      <c r="A110"/>
      <c r="B110"/>
    </row>
    <row r="111" spans="1:2" ht="14.4" x14ac:dyDescent="0.3">
      <c r="A111"/>
      <c r="B111"/>
    </row>
    <row r="112" spans="1:2" ht="14.4" x14ac:dyDescent="0.3">
      <c r="A112"/>
      <c r="B112"/>
    </row>
    <row r="113" spans="1:2" ht="14.4" x14ac:dyDescent="0.3">
      <c r="A113"/>
      <c r="B113"/>
    </row>
    <row r="114" spans="1:2" ht="14.4" x14ac:dyDescent="0.3">
      <c r="A114"/>
      <c r="B114"/>
    </row>
    <row r="115" spans="1:2" ht="14.4" x14ac:dyDescent="0.3">
      <c r="A115"/>
      <c r="B115"/>
    </row>
    <row r="116" spans="1:2" ht="14.4" x14ac:dyDescent="0.3">
      <c r="A116"/>
      <c r="B116"/>
    </row>
    <row r="117" spans="1:2" ht="14.4" x14ac:dyDescent="0.3">
      <c r="A117"/>
      <c r="B117"/>
    </row>
    <row r="118" spans="1:2" ht="14.4" x14ac:dyDescent="0.3">
      <c r="A118"/>
      <c r="B118"/>
    </row>
    <row r="119" spans="1:2" ht="14.4" x14ac:dyDescent="0.3">
      <c r="A119"/>
      <c r="B119"/>
    </row>
    <row r="120" spans="1:2" ht="14.4" x14ac:dyDescent="0.3">
      <c r="A120"/>
      <c r="B120"/>
    </row>
    <row r="121" spans="1:2" ht="14.4" x14ac:dyDescent="0.3">
      <c r="A121"/>
      <c r="B121"/>
    </row>
    <row r="122" spans="1:2" ht="14.4" x14ac:dyDescent="0.3">
      <c r="A122"/>
      <c r="B122"/>
    </row>
    <row r="123" spans="1:2" ht="14.4" x14ac:dyDescent="0.3">
      <c r="A123"/>
      <c r="B123"/>
    </row>
    <row r="124" spans="1:2" ht="14.4" x14ac:dyDescent="0.3">
      <c r="A124"/>
      <c r="B124"/>
    </row>
    <row r="125" spans="1:2" ht="14.4" x14ac:dyDescent="0.3">
      <c r="A125"/>
      <c r="B125"/>
    </row>
    <row r="126" spans="1:2" ht="14.4" x14ac:dyDescent="0.3">
      <c r="A126"/>
      <c r="B126"/>
    </row>
    <row r="127" spans="1:2" ht="14.4" x14ac:dyDescent="0.3">
      <c r="A127"/>
      <c r="B127"/>
    </row>
    <row r="128" spans="1:2" ht="14.4" x14ac:dyDescent="0.3">
      <c r="A128"/>
      <c r="B128"/>
    </row>
    <row r="129" spans="1:2" ht="14.4" x14ac:dyDescent="0.3">
      <c r="A129"/>
      <c r="B129"/>
    </row>
    <row r="130" spans="1:2" ht="14.4" x14ac:dyDescent="0.3">
      <c r="A130"/>
      <c r="B130"/>
    </row>
    <row r="131" spans="1:2" ht="14.4" x14ac:dyDescent="0.3">
      <c r="A131"/>
      <c r="B131"/>
    </row>
    <row r="132" spans="1:2" ht="14.4" x14ac:dyDescent="0.3">
      <c r="A132"/>
      <c r="B132"/>
    </row>
    <row r="133" spans="1:2" ht="14.4" x14ac:dyDescent="0.3">
      <c r="A133"/>
      <c r="B133"/>
    </row>
    <row r="134" spans="1:2" ht="14.4" x14ac:dyDescent="0.3">
      <c r="A134"/>
      <c r="B134"/>
    </row>
    <row r="135" spans="1:2" ht="14.4" x14ac:dyDescent="0.3">
      <c r="A135"/>
      <c r="B135"/>
    </row>
    <row r="136" spans="1:2" ht="14.4" x14ac:dyDescent="0.3">
      <c r="A136"/>
      <c r="B136"/>
    </row>
    <row r="137" spans="1:2" ht="14.4" x14ac:dyDescent="0.3">
      <c r="A137"/>
      <c r="B137"/>
    </row>
    <row r="138" spans="1:2" ht="14.4" x14ac:dyDescent="0.3">
      <c r="A138"/>
      <c r="B138"/>
    </row>
    <row r="139" spans="1:2" ht="14.4" x14ac:dyDescent="0.3">
      <c r="A139"/>
      <c r="B139"/>
    </row>
    <row r="140" spans="1:2" ht="14.4" x14ac:dyDescent="0.3">
      <c r="A140"/>
      <c r="B140"/>
    </row>
    <row r="141" spans="1:2" ht="14.4" x14ac:dyDescent="0.3">
      <c r="A141"/>
      <c r="B141"/>
    </row>
    <row r="142" spans="1:2" ht="14.4" x14ac:dyDescent="0.3">
      <c r="A142"/>
      <c r="B142"/>
    </row>
    <row r="143" spans="1:2" ht="14.4" x14ac:dyDescent="0.3">
      <c r="A143"/>
      <c r="B143"/>
    </row>
    <row r="144" spans="1:2" ht="14.4" x14ac:dyDescent="0.3">
      <c r="A144"/>
      <c r="B144"/>
    </row>
    <row r="145" spans="1:2" ht="14.4" x14ac:dyDescent="0.3">
      <c r="A145"/>
      <c r="B145"/>
    </row>
    <row r="146" spans="1:2" ht="14.4" x14ac:dyDescent="0.3">
      <c r="A146"/>
      <c r="B146"/>
    </row>
    <row r="147" spans="1:2" ht="14.4" x14ac:dyDescent="0.3">
      <c r="A147"/>
      <c r="B147"/>
    </row>
    <row r="148" spans="1:2" ht="14.4" x14ac:dyDescent="0.3">
      <c r="A148"/>
      <c r="B148"/>
    </row>
    <row r="149" spans="1:2" ht="14.4" x14ac:dyDescent="0.3">
      <c r="A149"/>
      <c r="B149"/>
    </row>
    <row r="150" spans="1:2" ht="14.4" x14ac:dyDescent="0.3">
      <c r="A150"/>
      <c r="B150"/>
    </row>
    <row r="151" spans="1:2" ht="14.4" x14ac:dyDescent="0.3">
      <c r="A151"/>
      <c r="B151"/>
    </row>
    <row r="152" spans="1:2" ht="14.4" x14ac:dyDescent="0.3">
      <c r="A152"/>
      <c r="B152"/>
    </row>
    <row r="153" spans="1:2" ht="14.4" x14ac:dyDescent="0.3">
      <c r="A153"/>
      <c r="B153"/>
    </row>
    <row r="154" spans="1:2" ht="14.4" x14ac:dyDescent="0.3">
      <c r="A154"/>
      <c r="B154"/>
    </row>
    <row r="155" spans="1:2" ht="14.4" x14ac:dyDescent="0.3">
      <c r="A155"/>
      <c r="B155"/>
    </row>
    <row r="156" spans="1:2" ht="14.4" x14ac:dyDescent="0.3">
      <c r="A156"/>
      <c r="B156"/>
    </row>
    <row r="157" spans="1:2" ht="14.4" x14ac:dyDescent="0.3">
      <c r="A157"/>
      <c r="B157"/>
    </row>
    <row r="158" spans="1:2" ht="14.4" x14ac:dyDescent="0.3">
      <c r="A158"/>
      <c r="B158"/>
    </row>
    <row r="159" spans="1:2" ht="14.4" x14ac:dyDescent="0.3">
      <c r="A159"/>
      <c r="B159"/>
    </row>
    <row r="160" spans="1:2" ht="14.4" x14ac:dyDescent="0.3">
      <c r="A160"/>
      <c r="B160"/>
    </row>
    <row r="161" spans="1:2" ht="14.4" x14ac:dyDescent="0.3">
      <c r="A161"/>
      <c r="B161"/>
    </row>
    <row r="162" spans="1:2" ht="14.4" x14ac:dyDescent="0.3">
      <c r="A162"/>
      <c r="B162"/>
    </row>
    <row r="163" spans="1:2" ht="14.4" x14ac:dyDescent="0.3">
      <c r="A163"/>
      <c r="B163"/>
    </row>
    <row r="164" spans="1:2" ht="14.4" x14ac:dyDescent="0.3">
      <c r="A164"/>
      <c r="B164"/>
    </row>
    <row r="165" spans="1:2" ht="14.4" x14ac:dyDescent="0.3">
      <c r="A165"/>
      <c r="B165"/>
    </row>
    <row r="166" spans="1:2" ht="14.4" x14ac:dyDescent="0.3">
      <c r="A166"/>
      <c r="B166"/>
    </row>
    <row r="167" spans="1:2" ht="14.4" x14ac:dyDescent="0.3">
      <c r="A167"/>
      <c r="B167"/>
    </row>
    <row r="168" spans="1:2" ht="14.4" x14ac:dyDescent="0.3">
      <c r="A168"/>
      <c r="B168"/>
    </row>
    <row r="169" spans="1:2" ht="14.4" x14ac:dyDescent="0.3">
      <c r="A169"/>
      <c r="B169"/>
    </row>
    <row r="170" spans="1:2" ht="14.4" x14ac:dyDescent="0.3">
      <c r="A170"/>
      <c r="B170"/>
    </row>
    <row r="171" spans="1:2" ht="14.4" x14ac:dyDescent="0.3">
      <c r="A171"/>
      <c r="B171"/>
    </row>
    <row r="172" spans="1:2" ht="14.4" x14ac:dyDescent="0.3">
      <c r="A172"/>
      <c r="B172"/>
    </row>
    <row r="173" spans="1:2" ht="14.4" x14ac:dyDescent="0.3">
      <c r="A173"/>
      <c r="B173"/>
    </row>
    <row r="174" spans="1:2" ht="14.4" x14ac:dyDescent="0.3">
      <c r="A174"/>
      <c r="B174"/>
    </row>
    <row r="175" spans="1:2" ht="14.4" x14ac:dyDescent="0.3">
      <c r="A175"/>
      <c r="B175"/>
    </row>
    <row r="176" spans="1:2" ht="14.4" x14ac:dyDescent="0.3">
      <c r="A176"/>
      <c r="B176"/>
    </row>
    <row r="177" spans="1:2" ht="14.4" x14ac:dyDescent="0.3">
      <c r="A177"/>
      <c r="B177"/>
    </row>
    <row r="178" spans="1:2" ht="14.4" x14ac:dyDescent="0.3">
      <c r="A178"/>
      <c r="B178"/>
    </row>
    <row r="179" spans="1:2" ht="14.4" x14ac:dyDescent="0.3">
      <c r="A179"/>
      <c r="B179"/>
    </row>
    <row r="180" spans="1:2" ht="14.4" x14ac:dyDescent="0.3">
      <c r="A180"/>
      <c r="B180"/>
    </row>
    <row r="181" spans="1:2" ht="14.4" x14ac:dyDescent="0.3">
      <c r="A181"/>
      <c r="B181"/>
    </row>
    <row r="182" spans="1:2" ht="14.4" x14ac:dyDescent="0.3">
      <c r="A182"/>
      <c r="B182"/>
    </row>
    <row r="183" spans="1:2" ht="14.4" x14ac:dyDescent="0.3">
      <c r="A183"/>
      <c r="B183"/>
    </row>
    <row r="184" spans="1:2" ht="14.4" x14ac:dyDescent="0.3">
      <c r="A184"/>
      <c r="B184"/>
    </row>
    <row r="185" spans="1:2" ht="14.4" x14ac:dyDescent="0.3">
      <c r="A185"/>
      <c r="B185"/>
    </row>
    <row r="186" spans="1:2" ht="14.4" x14ac:dyDescent="0.3">
      <c r="A186"/>
      <c r="B186"/>
    </row>
    <row r="187" spans="1:2" ht="14.4" x14ac:dyDescent="0.3">
      <c r="A187"/>
      <c r="B187"/>
    </row>
    <row r="188" spans="1:2" ht="14.4" x14ac:dyDescent="0.3">
      <c r="A188"/>
      <c r="B188"/>
    </row>
    <row r="189" spans="1:2" ht="14.4" x14ac:dyDescent="0.3">
      <c r="A189"/>
      <c r="B189"/>
    </row>
    <row r="190" spans="1:2" ht="14.4" x14ac:dyDescent="0.3">
      <c r="A190"/>
      <c r="B190"/>
    </row>
    <row r="191" spans="1:2" ht="14.4" x14ac:dyDescent="0.3">
      <c r="A191"/>
      <c r="B191"/>
    </row>
    <row r="192" spans="1:2" ht="14.4" x14ac:dyDescent="0.3">
      <c r="A192"/>
      <c r="B192"/>
    </row>
    <row r="193" spans="1:2" ht="14.4" x14ac:dyDescent="0.3">
      <c r="A193"/>
      <c r="B193"/>
    </row>
    <row r="194" spans="1:2" ht="14.4" x14ac:dyDescent="0.3">
      <c r="A194"/>
      <c r="B194"/>
    </row>
    <row r="195" spans="1:2" ht="14.4" x14ac:dyDescent="0.3">
      <c r="A195"/>
      <c r="B195"/>
    </row>
    <row r="196" spans="1:2" ht="14.4" x14ac:dyDescent="0.3">
      <c r="A196"/>
      <c r="B196"/>
    </row>
    <row r="197" spans="1:2" ht="14.4" x14ac:dyDescent="0.3">
      <c r="A197"/>
      <c r="B197"/>
    </row>
    <row r="198" spans="1:2" ht="14.4" x14ac:dyDescent="0.3">
      <c r="A198"/>
      <c r="B198"/>
    </row>
    <row r="199" spans="1:2" ht="14.4" x14ac:dyDescent="0.3">
      <c r="A199"/>
      <c r="B199"/>
    </row>
    <row r="200" spans="1:2" ht="14.4" x14ac:dyDescent="0.3">
      <c r="A200"/>
      <c r="B200"/>
    </row>
    <row r="201" spans="1:2" ht="14.4" x14ac:dyDescent="0.3">
      <c r="A201"/>
      <c r="B201"/>
    </row>
    <row r="202" spans="1:2" ht="14.4" x14ac:dyDescent="0.3">
      <c r="A202"/>
      <c r="B202"/>
    </row>
    <row r="203" spans="1:2" ht="14.4" x14ac:dyDescent="0.3">
      <c r="A203"/>
      <c r="B203"/>
    </row>
    <row r="204" spans="1:2" ht="14.4" x14ac:dyDescent="0.3">
      <c r="A204"/>
      <c r="B204"/>
    </row>
    <row r="205" spans="1:2" ht="14.4" x14ac:dyDescent="0.3">
      <c r="A205"/>
      <c r="B205"/>
    </row>
    <row r="206" spans="1:2" ht="14.4" x14ac:dyDescent="0.3">
      <c r="A206"/>
      <c r="B206"/>
    </row>
    <row r="207" spans="1:2" ht="14.4" x14ac:dyDescent="0.3">
      <c r="A207"/>
      <c r="B207"/>
    </row>
    <row r="208" spans="1:2" ht="14.4" x14ac:dyDescent="0.3">
      <c r="A208"/>
      <c r="B208"/>
    </row>
    <row r="209" spans="1:2" ht="14.4" x14ac:dyDescent="0.3">
      <c r="A209"/>
      <c r="B209"/>
    </row>
    <row r="210" spans="1:2" ht="14.4" x14ac:dyDescent="0.3">
      <c r="A210"/>
      <c r="B210"/>
    </row>
    <row r="211" spans="1:2" ht="14.4" x14ac:dyDescent="0.3">
      <c r="A211"/>
      <c r="B211"/>
    </row>
    <row r="212" spans="1:2" ht="14.4" x14ac:dyDescent="0.3">
      <c r="A212"/>
      <c r="B212"/>
    </row>
    <row r="213" spans="1:2" ht="14.4" x14ac:dyDescent="0.3">
      <c r="A213"/>
      <c r="B213"/>
    </row>
    <row r="214" spans="1:2" ht="14.4" x14ac:dyDescent="0.3">
      <c r="A214"/>
      <c r="B214"/>
    </row>
    <row r="215" spans="1:2" ht="14.4" x14ac:dyDescent="0.3">
      <c r="A215"/>
      <c r="B215"/>
    </row>
    <row r="216" spans="1:2" ht="14.4" x14ac:dyDescent="0.3">
      <c r="A216"/>
      <c r="B216"/>
    </row>
    <row r="217" spans="1:2" ht="14.4" x14ac:dyDescent="0.3">
      <c r="A217"/>
      <c r="B217"/>
    </row>
    <row r="218" spans="1:2" ht="14.4" x14ac:dyDescent="0.3">
      <c r="A218"/>
      <c r="B218"/>
    </row>
    <row r="219" spans="1:2" ht="14.4" x14ac:dyDescent="0.3">
      <c r="A219"/>
      <c r="B219"/>
    </row>
    <row r="220" spans="1:2" ht="14.4" x14ac:dyDescent="0.3">
      <c r="A220"/>
      <c r="B220"/>
    </row>
    <row r="221" spans="1:2" ht="14.4" x14ac:dyDescent="0.3">
      <c r="A221"/>
      <c r="B221"/>
    </row>
    <row r="222" spans="1:2" ht="14.4" x14ac:dyDescent="0.3">
      <c r="A222"/>
      <c r="B222"/>
    </row>
    <row r="223" spans="1:2" ht="14.4" x14ac:dyDescent="0.3">
      <c r="A223"/>
      <c r="B223"/>
    </row>
    <row r="224" spans="1:2" ht="14.4" x14ac:dyDescent="0.3">
      <c r="A224"/>
      <c r="B224"/>
    </row>
    <row r="225" spans="1:2" ht="14.4" x14ac:dyDescent="0.3">
      <c r="A225"/>
      <c r="B225"/>
    </row>
    <row r="226" spans="1:2" ht="14.4" x14ac:dyDescent="0.3">
      <c r="A226"/>
      <c r="B226"/>
    </row>
    <row r="227" spans="1:2" ht="14.4" x14ac:dyDescent="0.3">
      <c r="A227"/>
      <c r="B227"/>
    </row>
    <row r="228" spans="1:2" ht="14.4" x14ac:dyDescent="0.3">
      <c r="A228"/>
      <c r="B228"/>
    </row>
    <row r="229" spans="1:2" ht="14.4" x14ac:dyDescent="0.3">
      <c r="A229"/>
      <c r="B229"/>
    </row>
    <row r="230" spans="1:2" ht="14.4" x14ac:dyDescent="0.3">
      <c r="A230"/>
      <c r="B230"/>
    </row>
    <row r="231" spans="1:2" ht="14.4" x14ac:dyDescent="0.3">
      <c r="A231"/>
      <c r="B231"/>
    </row>
    <row r="232" spans="1:2" ht="14.4" x14ac:dyDescent="0.3">
      <c r="A232"/>
      <c r="B232"/>
    </row>
    <row r="233" spans="1:2" ht="14.4" x14ac:dyDescent="0.3">
      <c r="A233"/>
      <c r="B233"/>
    </row>
    <row r="234" spans="1:2" ht="14.4" x14ac:dyDescent="0.3">
      <c r="A234"/>
      <c r="B234"/>
    </row>
    <row r="235" spans="1:2" ht="14.4" x14ac:dyDescent="0.3">
      <c r="A235"/>
      <c r="B235"/>
    </row>
    <row r="236" spans="1:2" ht="14.4" x14ac:dyDescent="0.3">
      <c r="A236"/>
      <c r="B236"/>
    </row>
    <row r="237" spans="1:2" ht="14.4" x14ac:dyDescent="0.3">
      <c r="A237"/>
      <c r="B237"/>
    </row>
    <row r="238" spans="1:2" ht="14.4" x14ac:dyDescent="0.3">
      <c r="A238"/>
      <c r="B238"/>
    </row>
    <row r="239" spans="1:2" ht="14.4" x14ac:dyDescent="0.3">
      <c r="A239"/>
      <c r="B239"/>
    </row>
    <row r="240" spans="1:2" ht="14.4" x14ac:dyDescent="0.3">
      <c r="A240"/>
      <c r="B240"/>
    </row>
    <row r="241" spans="1:2" ht="14.4" x14ac:dyDescent="0.3">
      <c r="A241"/>
      <c r="B241"/>
    </row>
    <row r="242" spans="1:2" ht="14.4" x14ac:dyDescent="0.3">
      <c r="A242"/>
      <c r="B242"/>
    </row>
    <row r="243" spans="1:2" ht="14.4" x14ac:dyDescent="0.3">
      <c r="A243"/>
      <c r="B243"/>
    </row>
    <row r="244" spans="1:2" ht="14.4" x14ac:dyDescent="0.3">
      <c r="A244"/>
      <c r="B244"/>
    </row>
    <row r="245" spans="1:2" ht="14.4" x14ac:dyDescent="0.3">
      <c r="A245"/>
      <c r="B245"/>
    </row>
    <row r="246" spans="1:2" ht="14.4" x14ac:dyDescent="0.3">
      <c r="A246"/>
      <c r="B246"/>
    </row>
    <row r="247" spans="1:2" ht="14.4" x14ac:dyDescent="0.3">
      <c r="A247"/>
      <c r="B247"/>
    </row>
    <row r="248" spans="1:2" ht="14.4" x14ac:dyDescent="0.3">
      <c r="A248"/>
      <c r="B248"/>
    </row>
    <row r="249" spans="1:2" ht="14.4" x14ac:dyDescent="0.3">
      <c r="A249"/>
      <c r="B249"/>
    </row>
    <row r="250" spans="1:2" ht="14.4" x14ac:dyDescent="0.3">
      <c r="A250"/>
      <c r="B250"/>
    </row>
    <row r="251" spans="1:2" ht="14.4" x14ac:dyDescent="0.3">
      <c r="A251"/>
      <c r="B251"/>
    </row>
    <row r="252" spans="1:2" ht="14.4" x14ac:dyDescent="0.3">
      <c r="A252"/>
      <c r="B252"/>
    </row>
    <row r="253" spans="1:2" ht="14.4" x14ac:dyDescent="0.3">
      <c r="A253"/>
      <c r="B253"/>
    </row>
    <row r="254" spans="1:2" ht="14.4" x14ac:dyDescent="0.3">
      <c r="A254"/>
      <c r="B254"/>
    </row>
    <row r="255" spans="1:2" ht="14.4" x14ac:dyDescent="0.3">
      <c r="A255"/>
      <c r="B255"/>
    </row>
    <row r="256" spans="1:2" ht="14.4" x14ac:dyDescent="0.3">
      <c r="A256"/>
      <c r="B256"/>
    </row>
    <row r="257" spans="1:2" ht="14.4" x14ac:dyDescent="0.3">
      <c r="A257"/>
      <c r="B257"/>
    </row>
    <row r="258" spans="1:2" ht="14.4" x14ac:dyDescent="0.3">
      <c r="A258"/>
      <c r="B258"/>
    </row>
    <row r="259" spans="1:2" ht="14.4" x14ac:dyDescent="0.3">
      <c r="A259"/>
      <c r="B259"/>
    </row>
    <row r="260" spans="1:2" ht="14.4" x14ac:dyDescent="0.3">
      <c r="A260"/>
      <c r="B260"/>
    </row>
    <row r="261" spans="1:2" ht="14.4" x14ac:dyDescent="0.3">
      <c r="A261"/>
      <c r="B261"/>
    </row>
    <row r="262" spans="1:2" ht="14.4" x14ac:dyDescent="0.3">
      <c r="A262"/>
      <c r="B262"/>
    </row>
    <row r="263" spans="1:2" ht="14.4" x14ac:dyDescent="0.3">
      <c r="A263"/>
      <c r="B263"/>
    </row>
    <row r="264" spans="1:2" ht="14.4" x14ac:dyDescent="0.3">
      <c r="A264"/>
      <c r="B264"/>
    </row>
    <row r="265" spans="1:2" ht="14.4" x14ac:dyDescent="0.3">
      <c r="A265"/>
      <c r="B265"/>
    </row>
    <row r="266" spans="1:2" ht="14.4" x14ac:dyDescent="0.3">
      <c r="A266"/>
      <c r="B266"/>
    </row>
    <row r="267" spans="1:2" ht="14.4" x14ac:dyDescent="0.3">
      <c r="A267"/>
      <c r="B267"/>
    </row>
    <row r="268" spans="1:2" ht="14.4" x14ac:dyDescent="0.3">
      <c r="A268"/>
      <c r="B268"/>
    </row>
    <row r="269" spans="1:2" ht="14.4" x14ac:dyDescent="0.3">
      <c r="A269"/>
      <c r="B269"/>
    </row>
    <row r="270" spans="1:2" ht="14.4" x14ac:dyDescent="0.3">
      <c r="A270"/>
      <c r="B270"/>
    </row>
    <row r="271" spans="1:2" ht="14.4" x14ac:dyDescent="0.3">
      <c r="A271"/>
      <c r="B271"/>
    </row>
    <row r="272" spans="1:2" ht="14.4" x14ac:dyDescent="0.3">
      <c r="A272"/>
      <c r="B272"/>
    </row>
    <row r="273" spans="1:2" ht="14.4" x14ac:dyDescent="0.3">
      <c r="A273"/>
      <c r="B273"/>
    </row>
    <row r="274" spans="1:2" ht="14.4" x14ac:dyDescent="0.3">
      <c r="A274"/>
      <c r="B274"/>
    </row>
    <row r="275" spans="1:2" ht="14.4" x14ac:dyDescent="0.3">
      <c r="A275"/>
      <c r="B275"/>
    </row>
    <row r="276" spans="1:2" ht="14.4" x14ac:dyDescent="0.3">
      <c r="A276"/>
      <c r="B276"/>
    </row>
    <row r="277" spans="1:2" ht="14.4" x14ac:dyDescent="0.3">
      <c r="A277"/>
      <c r="B277"/>
    </row>
    <row r="278" spans="1:2" ht="14.4" x14ac:dyDescent="0.3">
      <c r="A278"/>
      <c r="B278"/>
    </row>
    <row r="279" spans="1:2" ht="14.4" x14ac:dyDescent="0.3">
      <c r="A279"/>
      <c r="B279"/>
    </row>
    <row r="280" spans="1:2" ht="14.4" x14ac:dyDescent="0.3">
      <c r="A280"/>
      <c r="B280"/>
    </row>
    <row r="281" spans="1:2" ht="14.4" x14ac:dyDescent="0.3">
      <c r="A281"/>
      <c r="B281"/>
    </row>
    <row r="282" spans="1:2" ht="14.4" x14ac:dyDescent="0.3">
      <c r="A282"/>
      <c r="B282"/>
    </row>
    <row r="283" spans="1:2" ht="14.4" x14ac:dyDescent="0.3">
      <c r="A283"/>
      <c r="B283"/>
    </row>
    <row r="284" spans="1:2" ht="14.4" x14ac:dyDescent="0.3">
      <c r="A284"/>
      <c r="B284"/>
    </row>
    <row r="285" spans="1:2" ht="14.4" x14ac:dyDescent="0.3">
      <c r="A285"/>
      <c r="B285"/>
    </row>
    <row r="286" spans="1:2" ht="14.4" x14ac:dyDescent="0.3">
      <c r="A286"/>
      <c r="B286"/>
    </row>
    <row r="287" spans="1:2" ht="14.4" x14ac:dyDescent="0.3">
      <c r="A287"/>
      <c r="B287"/>
    </row>
    <row r="288" spans="1:2" ht="14.4" x14ac:dyDescent="0.3">
      <c r="A288"/>
      <c r="B288"/>
    </row>
    <row r="289" spans="1:2" ht="14.4" x14ac:dyDescent="0.3">
      <c r="A289"/>
      <c r="B289"/>
    </row>
    <row r="290" spans="1:2" ht="14.4" x14ac:dyDescent="0.3">
      <c r="A290"/>
      <c r="B290"/>
    </row>
    <row r="291" spans="1:2" ht="14.4" x14ac:dyDescent="0.3">
      <c r="A291"/>
      <c r="B291"/>
    </row>
    <row r="292" spans="1:2" ht="14.4" x14ac:dyDescent="0.3">
      <c r="A292"/>
      <c r="B292"/>
    </row>
    <row r="293" spans="1:2" ht="14.4" x14ac:dyDescent="0.3">
      <c r="A293"/>
      <c r="B293"/>
    </row>
    <row r="294" spans="1:2" ht="14.4" x14ac:dyDescent="0.3">
      <c r="A294"/>
      <c r="B294"/>
    </row>
    <row r="295" spans="1:2" ht="14.4" x14ac:dyDescent="0.3">
      <c r="A295"/>
      <c r="B295"/>
    </row>
    <row r="296" spans="1:2" ht="14.4" x14ac:dyDescent="0.3">
      <c r="A296"/>
      <c r="B296"/>
    </row>
    <row r="297" spans="1:2" ht="14.4" x14ac:dyDescent="0.3">
      <c r="A297"/>
      <c r="B297"/>
    </row>
    <row r="298" spans="1:2" ht="14.4" x14ac:dyDescent="0.3">
      <c r="A298"/>
      <c r="B298"/>
    </row>
    <row r="299" spans="1:2" ht="14.4" x14ac:dyDescent="0.3">
      <c r="A299"/>
      <c r="B299"/>
    </row>
    <row r="300" spans="1:2" ht="14.4" x14ac:dyDescent="0.3">
      <c r="A300"/>
      <c r="B300"/>
    </row>
    <row r="301" spans="1:2" ht="14.4" x14ac:dyDescent="0.3">
      <c r="A301"/>
      <c r="B301"/>
    </row>
    <row r="302" spans="1:2" ht="14.4" x14ac:dyDescent="0.3">
      <c r="A302"/>
      <c r="B302"/>
    </row>
    <row r="303" spans="1:2" ht="14.4" x14ac:dyDescent="0.3">
      <c r="A303"/>
      <c r="B303"/>
    </row>
    <row r="304" spans="1:2" ht="14.4" x14ac:dyDescent="0.3">
      <c r="A304"/>
      <c r="B304"/>
    </row>
    <row r="305" spans="1:2" ht="14.4" x14ac:dyDescent="0.3">
      <c r="A305"/>
      <c r="B305"/>
    </row>
    <row r="306" spans="1:2" ht="14.4" x14ac:dyDescent="0.3">
      <c r="A306"/>
      <c r="B306"/>
    </row>
    <row r="307" spans="1:2" ht="14.4" x14ac:dyDescent="0.3">
      <c r="A307"/>
      <c r="B307"/>
    </row>
    <row r="308" spans="1:2" ht="14.4" x14ac:dyDescent="0.3">
      <c r="A308"/>
      <c r="B308"/>
    </row>
    <row r="309" spans="1:2" ht="14.4" x14ac:dyDescent="0.3">
      <c r="A309"/>
      <c r="B309"/>
    </row>
    <row r="310" spans="1:2" ht="14.4" x14ac:dyDescent="0.3">
      <c r="A310"/>
      <c r="B310"/>
    </row>
    <row r="311" spans="1:2" ht="14.4" x14ac:dyDescent="0.3">
      <c r="A311"/>
      <c r="B311"/>
    </row>
    <row r="312" spans="1:2" ht="14.4" x14ac:dyDescent="0.3">
      <c r="A312"/>
      <c r="B312"/>
    </row>
    <row r="313" spans="1:2" ht="14.4" x14ac:dyDescent="0.3">
      <c r="A313"/>
      <c r="B313"/>
    </row>
    <row r="314" spans="1:2" ht="14.4" x14ac:dyDescent="0.3">
      <c r="A314"/>
      <c r="B314"/>
    </row>
    <row r="315" spans="1:2" ht="14.4" x14ac:dyDescent="0.3">
      <c r="A315"/>
      <c r="B315"/>
    </row>
    <row r="316" spans="1:2" ht="14.4" x14ac:dyDescent="0.3">
      <c r="A316"/>
      <c r="B316"/>
    </row>
    <row r="317" spans="1:2" ht="14.4" x14ac:dyDescent="0.3">
      <c r="A317"/>
      <c r="B317"/>
    </row>
    <row r="318" spans="1:2" ht="14.4" x14ac:dyDescent="0.3">
      <c r="A318"/>
      <c r="B318"/>
    </row>
    <row r="319" spans="1:2" ht="14.4" x14ac:dyDescent="0.3">
      <c r="A319"/>
      <c r="B319"/>
    </row>
    <row r="320" spans="1:2" ht="14.4" x14ac:dyDescent="0.3">
      <c r="A320"/>
      <c r="B320"/>
    </row>
    <row r="321" spans="1:2" ht="14.4" x14ac:dyDescent="0.3">
      <c r="A321"/>
      <c r="B321"/>
    </row>
    <row r="322" spans="1:2" ht="14.4" x14ac:dyDescent="0.3">
      <c r="A322"/>
      <c r="B322"/>
    </row>
    <row r="323" spans="1:2" ht="14.4" x14ac:dyDescent="0.3">
      <c r="A323"/>
      <c r="B323"/>
    </row>
    <row r="324" spans="1:2" ht="14.4" x14ac:dyDescent="0.3">
      <c r="A324"/>
      <c r="B324"/>
    </row>
    <row r="325" spans="1:2" ht="14.4" x14ac:dyDescent="0.3">
      <c r="A325"/>
      <c r="B325"/>
    </row>
    <row r="326" spans="1:2" ht="14.4" x14ac:dyDescent="0.3">
      <c r="A326"/>
      <c r="B326"/>
    </row>
    <row r="327" spans="1:2" ht="14.4" x14ac:dyDescent="0.3">
      <c r="A327"/>
      <c r="B327"/>
    </row>
    <row r="328" spans="1:2" ht="14.4" x14ac:dyDescent="0.3">
      <c r="A328"/>
      <c r="B328"/>
    </row>
    <row r="329" spans="1:2" ht="14.4" x14ac:dyDescent="0.3">
      <c r="A329"/>
      <c r="B329"/>
    </row>
    <row r="330" spans="1:2" ht="14.4" x14ac:dyDescent="0.3">
      <c r="A330"/>
      <c r="B330"/>
    </row>
    <row r="331" spans="1:2" ht="14.4" x14ac:dyDescent="0.3">
      <c r="A331"/>
      <c r="B331"/>
    </row>
    <row r="332" spans="1:2" ht="14.4" x14ac:dyDescent="0.3">
      <c r="A332"/>
      <c r="B332"/>
    </row>
    <row r="333" spans="1:2" ht="14.4" x14ac:dyDescent="0.3">
      <c r="A333"/>
      <c r="B333"/>
    </row>
    <row r="334" spans="1:2" ht="14.4" x14ac:dyDescent="0.3">
      <c r="A334"/>
      <c r="B334"/>
    </row>
    <row r="335" spans="1:2" ht="14.4" x14ac:dyDescent="0.3">
      <c r="A335"/>
      <c r="B335"/>
    </row>
    <row r="336" spans="1:2" ht="14.4" x14ac:dyDescent="0.3">
      <c r="A336"/>
      <c r="B336"/>
    </row>
    <row r="337" spans="1:2" ht="14.4" x14ac:dyDescent="0.3">
      <c r="A337"/>
      <c r="B337"/>
    </row>
    <row r="338" spans="1:2" ht="14.4" x14ac:dyDescent="0.3">
      <c r="A338"/>
      <c r="B338"/>
    </row>
    <row r="339" spans="1:2" ht="14.4" x14ac:dyDescent="0.3">
      <c r="A339"/>
      <c r="B339"/>
    </row>
    <row r="340" spans="1:2" ht="14.4" x14ac:dyDescent="0.3">
      <c r="A340"/>
      <c r="B340"/>
    </row>
    <row r="341" spans="1:2" ht="14.4" x14ac:dyDescent="0.3">
      <c r="A341"/>
      <c r="B341"/>
    </row>
    <row r="342" spans="1:2" ht="14.4" x14ac:dyDescent="0.3">
      <c r="A342"/>
      <c r="B342"/>
    </row>
    <row r="343" spans="1:2" ht="14.4" x14ac:dyDescent="0.3">
      <c r="A343"/>
      <c r="B343"/>
    </row>
    <row r="344" spans="1:2" ht="14.4" x14ac:dyDescent="0.3">
      <c r="A344"/>
      <c r="B344"/>
    </row>
    <row r="345" spans="1:2" ht="14.4" x14ac:dyDescent="0.3">
      <c r="A345"/>
      <c r="B345"/>
    </row>
    <row r="346" spans="1:2" ht="14.4" x14ac:dyDescent="0.3">
      <c r="A346"/>
      <c r="B346"/>
    </row>
    <row r="347" spans="1:2" ht="14.4" x14ac:dyDescent="0.3">
      <c r="A347"/>
      <c r="B347"/>
    </row>
    <row r="348" spans="1:2" ht="14.4" x14ac:dyDescent="0.3">
      <c r="A348"/>
      <c r="B348"/>
    </row>
    <row r="349" spans="1:2" ht="14.4" x14ac:dyDescent="0.3">
      <c r="A349"/>
      <c r="B349"/>
    </row>
    <row r="350" spans="1:2" ht="14.4" x14ac:dyDescent="0.3">
      <c r="A350"/>
      <c r="B350"/>
    </row>
    <row r="351" spans="1:2" ht="14.4" x14ac:dyDescent="0.3">
      <c r="A351"/>
      <c r="B351"/>
    </row>
    <row r="352" spans="1:2" ht="14.4" x14ac:dyDescent="0.3">
      <c r="A352"/>
      <c r="B352"/>
    </row>
    <row r="353" spans="1:2" ht="14.4" x14ac:dyDescent="0.3">
      <c r="A353"/>
      <c r="B353"/>
    </row>
    <row r="354" spans="1:2" ht="14.4" x14ac:dyDescent="0.3">
      <c r="A354"/>
      <c r="B354"/>
    </row>
    <row r="355" spans="1:2" ht="14.4" x14ac:dyDescent="0.3">
      <c r="A355"/>
      <c r="B355"/>
    </row>
    <row r="356" spans="1:2" ht="14.4" x14ac:dyDescent="0.3">
      <c r="A356"/>
      <c r="B356"/>
    </row>
    <row r="357" spans="1:2" ht="14.4" x14ac:dyDescent="0.3">
      <c r="A357"/>
      <c r="B357"/>
    </row>
    <row r="358" spans="1:2" ht="14.4" x14ac:dyDescent="0.3">
      <c r="A358"/>
      <c r="B358"/>
    </row>
    <row r="359" spans="1:2" ht="14.4" x14ac:dyDescent="0.3">
      <c r="A359"/>
      <c r="B359"/>
    </row>
    <row r="360" spans="1:2" ht="14.4" x14ac:dyDescent="0.3">
      <c r="A360"/>
      <c r="B360"/>
    </row>
    <row r="361" spans="1:2" ht="14.4" x14ac:dyDescent="0.3">
      <c r="A361"/>
      <c r="B361"/>
    </row>
    <row r="362" spans="1:2" ht="14.4" x14ac:dyDescent="0.3">
      <c r="A362"/>
      <c r="B362"/>
    </row>
    <row r="363" spans="1:2" ht="14.4" x14ac:dyDescent="0.3">
      <c r="A363"/>
      <c r="B363"/>
    </row>
    <row r="364" spans="1:2" ht="14.4" x14ac:dyDescent="0.3">
      <c r="A364"/>
      <c r="B364"/>
    </row>
    <row r="365" spans="1:2" ht="14.4" x14ac:dyDescent="0.3">
      <c r="A365"/>
      <c r="B365"/>
    </row>
    <row r="366" spans="1:2" ht="14.4" x14ac:dyDescent="0.3">
      <c r="A366"/>
      <c r="B366"/>
    </row>
    <row r="367" spans="1:2" ht="14.4" x14ac:dyDescent="0.3">
      <c r="A367"/>
      <c r="B367"/>
    </row>
    <row r="368" spans="1:2" ht="14.4" x14ac:dyDescent="0.3">
      <c r="A368"/>
      <c r="B368"/>
    </row>
    <row r="369" spans="1:2" ht="14.4" x14ac:dyDescent="0.3">
      <c r="A369"/>
      <c r="B369"/>
    </row>
    <row r="370" spans="1:2" ht="14.4" x14ac:dyDescent="0.3">
      <c r="A370"/>
      <c r="B370"/>
    </row>
    <row r="371" spans="1:2" ht="14.4" x14ac:dyDescent="0.3">
      <c r="A371"/>
      <c r="B371"/>
    </row>
    <row r="372" spans="1:2" ht="14.4" x14ac:dyDescent="0.3">
      <c r="A372"/>
      <c r="B372"/>
    </row>
    <row r="373" spans="1:2" ht="14.4" x14ac:dyDescent="0.3">
      <c r="A373"/>
      <c r="B373"/>
    </row>
    <row r="374" spans="1:2" ht="14.4" x14ac:dyDescent="0.3">
      <c r="A374"/>
      <c r="B374"/>
    </row>
    <row r="375" spans="1:2" ht="14.4" x14ac:dyDescent="0.3">
      <c r="A375"/>
      <c r="B375"/>
    </row>
    <row r="376" spans="1:2" ht="14.4" x14ac:dyDescent="0.3">
      <c r="A376"/>
      <c r="B376"/>
    </row>
    <row r="377" spans="1:2" ht="14.4" x14ac:dyDescent="0.3">
      <c r="A377"/>
      <c r="B377"/>
    </row>
    <row r="378" spans="1:2" ht="14.4" x14ac:dyDescent="0.3">
      <c r="A378"/>
      <c r="B378"/>
    </row>
    <row r="379" spans="1:2" ht="14.4" x14ac:dyDescent="0.3">
      <c r="A379"/>
      <c r="B379"/>
    </row>
    <row r="380" spans="1:2" ht="14.4" x14ac:dyDescent="0.3">
      <c r="A380"/>
      <c r="B380"/>
    </row>
    <row r="381" spans="1:2" ht="14.4" x14ac:dyDescent="0.3">
      <c r="A381"/>
      <c r="B381"/>
    </row>
    <row r="382" spans="1:2" ht="14.4" x14ac:dyDescent="0.3">
      <c r="A382"/>
      <c r="B382"/>
    </row>
    <row r="383" spans="1:2" ht="14.4" x14ac:dyDescent="0.3">
      <c r="A383"/>
      <c r="B383"/>
    </row>
    <row r="384" spans="1:2" ht="14.4" x14ac:dyDescent="0.3">
      <c r="A384"/>
      <c r="B384"/>
    </row>
    <row r="385" spans="1:2" ht="14.4" x14ac:dyDescent="0.3">
      <c r="A385"/>
      <c r="B385"/>
    </row>
    <row r="386" spans="1:2" ht="14.4" x14ac:dyDescent="0.3">
      <c r="A386"/>
      <c r="B386"/>
    </row>
    <row r="387" spans="1:2" ht="14.4" x14ac:dyDescent="0.3">
      <c r="A387"/>
      <c r="B387"/>
    </row>
    <row r="388" spans="1:2" ht="14.4" x14ac:dyDescent="0.3">
      <c r="A388"/>
      <c r="B388"/>
    </row>
    <row r="389" spans="1:2" ht="14.4" x14ac:dyDescent="0.3">
      <c r="A389"/>
      <c r="B389"/>
    </row>
    <row r="390" spans="1:2" ht="14.4" x14ac:dyDescent="0.3">
      <c r="A390"/>
      <c r="B390"/>
    </row>
    <row r="391" spans="1:2" ht="14.4" x14ac:dyDescent="0.3">
      <c r="A391"/>
      <c r="B391"/>
    </row>
    <row r="392" spans="1:2" ht="14.4" x14ac:dyDescent="0.3">
      <c r="A392"/>
      <c r="B392"/>
    </row>
    <row r="393" spans="1:2" ht="14.4" x14ac:dyDescent="0.3">
      <c r="A393"/>
      <c r="B393"/>
    </row>
    <row r="394" spans="1:2" ht="14.4" x14ac:dyDescent="0.3">
      <c r="A394"/>
      <c r="B394"/>
    </row>
    <row r="395" spans="1:2" ht="14.4" x14ac:dyDescent="0.3">
      <c r="A395"/>
      <c r="B395"/>
    </row>
    <row r="396" spans="1:2" ht="14.4" x14ac:dyDescent="0.3">
      <c r="A396"/>
      <c r="B396"/>
    </row>
    <row r="397" spans="1:2" ht="14.4" x14ac:dyDescent="0.3">
      <c r="A397"/>
      <c r="B397"/>
    </row>
    <row r="398" spans="1:2" ht="14.4" x14ac:dyDescent="0.3">
      <c r="A398"/>
      <c r="B398"/>
    </row>
    <row r="399" spans="1:2" ht="14.4" x14ac:dyDescent="0.3">
      <c r="A399"/>
      <c r="B399"/>
    </row>
    <row r="400" spans="1:2" ht="14.4" x14ac:dyDescent="0.3">
      <c r="A400"/>
      <c r="B400"/>
    </row>
    <row r="401" spans="1:2" ht="14.4" x14ac:dyDescent="0.3">
      <c r="A401"/>
      <c r="B401"/>
    </row>
    <row r="402" spans="1:2" ht="14.4" x14ac:dyDescent="0.3">
      <c r="A402"/>
      <c r="B402"/>
    </row>
    <row r="403" spans="1:2" ht="14.4" x14ac:dyDescent="0.3">
      <c r="A403"/>
      <c r="B403"/>
    </row>
    <row r="404" spans="1:2" ht="14.4" x14ac:dyDescent="0.3">
      <c r="A404"/>
      <c r="B404"/>
    </row>
    <row r="405" spans="1:2" ht="14.4" x14ac:dyDescent="0.3">
      <c r="A405"/>
      <c r="B405"/>
    </row>
    <row r="406" spans="1:2" ht="14.4" x14ac:dyDescent="0.3">
      <c r="A406"/>
      <c r="B406"/>
    </row>
    <row r="407" spans="1:2" ht="14.4" x14ac:dyDescent="0.3">
      <c r="A407"/>
      <c r="B407"/>
    </row>
    <row r="408" spans="1:2" ht="14.4" x14ac:dyDescent="0.3">
      <c r="A408"/>
      <c r="B408"/>
    </row>
    <row r="409" spans="1:2" ht="14.4" x14ac:dyDescent="0.3">
      <c r="A409"/>
      <c r="B409"/>
    </row>
    <row r="410" spans="1:2" ht="14.4" x14ac:dyDescent="0.3">
      <c r="A410"/>
      <c r="B410"/>
    </row>
    <row r="411" spans="1:2" ht="14.4" x14ac:dyDescent="0.3">
      <c r="A411"/>
      <c r="B411"/>
    </row>
    <row r="412" spans="1:2" ht="14.4" x14ac:dyDescent="0.3">
      <c r="A412"/>
      <c r="B412"/>
    </row>
    <row r="413" spans="1:2" ht="14.4" x14ac:dyDescent="0.3">
      <c r="A413"/>
      <c r="B413"/>
    </row>
    <row r="414" spans="1:2" ht="14.4" x14ac:dyDescent="0.3">
      <c r="A414"/>
      <c r="B414"/>
    </row>
    <row r="415" spans="1:2" ht="14.4" x14ac:dyDescent="0.3">
      <c r="A415"/>
      <c r="B415"/>
    </row>
    <row r="416" spans="1:2" ht="14.4" x14ac:dyDescent="0.3">
      <c r="A416"/>
      <c r="B416"/>
    </row>
    <row r="417" spans="1:2" ht="14.4" x14ac:dyDescent="0.3">
      <c r="A417"/>
      <c r="B417"/>
    </row>
    <row r="418" spans="1:2" ht="14.4" x14ac:dyDescent="0.3">
      <c r="A418"/>
      <c r="B418"/>
    </row>
    <row r="419" spans="1:2" ht="14.4" x14ac:dyDescent="0.3">
      <c r="A419"/>
      <c r="B419"/>
    </row>
    <row r="420" spans="1:2" ht="14.4" x14ac:dyDescent="0.3">
      <c r="A420"/>
      <c r="B420"/>
    </row>
    <row r="421" spans="1:2" ht="14.4" x14ac:dyDescent="0.3">
      <c r="A421"/>
      <c r="B421"/>
    </row>
    <row r="422" spans="1:2" ht="14.4" x14ac:dyDescent="0.3">
      <c r="A422"/>
      <c r="B422"/>
    </row>
    <row r="423" spans="1:2" ht="14.4" x14ac:dyDescent="0.3">
      <c r="A423"/>
      <c r="B423"/>
    </row>
    <row r="424" spans="1:2" ht="14.4" x14ac:dyDescent="0.3">
      <c r="A424"/>
      <c r="B424"/>
    </row>
    <row r="425" spans="1:2" ht="14.4" x14ac:dyDescent="0.3">
      <c r="A425"/>
      <c r="B425"/>
    </row>
    <row r="426" spans="1:2" ht="14.4" x14ac:dyDescent="0.3">
      <c r="A426"/>
      <c r="B426"/>
    </row>
    <row r="427" spans="1:2" ht="14.4" x14ac:dyDescent="0.3">
      <c r="A427"/>
      <c r="B427"/>
    </row>
    <row r="428" spans="1:2" ht="14.4" x14ac:dyDescent="0.3">
      <c r="A428"/>
      <c r="B428"/>
    </row>
    <row r="429" spans="1:2" ht="14.4" x14ac:dyDescent="0.3">
      <c r="A429"/>
      <c r="B429"/>
    </row>
    <row r="430" spans="1:2" ht="14.4" x14ac:dyDescent="0.3">
      <c r="A430"/>
      <c r="B430"/>
    </row>
    <row r="431" spans="1:2" ht="14.4" x14ac:dyDescent="0.3">
      <c r="A431"/>
      <c r="B431"/>
    </row>
    <row r="432" spans="1:2" ht="14.4" x14ac:dyDescent="0.3">
      <c r="A432"/>
      <c r="B432"/>
    </row>
    <row r="433" spans="1:2" ht="14.4" x14ac:dyDescent="0.3">
      <c r="A433"/>
      <c r="B433"/>
    </row>
    <row r="434" spans="1:2" ht="14.4" x14ac:dyDescent="0.3">
      <c r="A434"/>
      <c r="B434"/>
    </row>
    <row r="435" spans="1:2" ht="14.4" x14ac:dyDescent="0.3">
      <c r="A435"/>
      <c r="B435"/>
    </row>
    <row r="436" spans="1:2" ht="14.4" x14ac:dyDescent="0.3">
      <c r="A436"/>
      <c r="B436"/>
    </row>
    <row r="437" spans="1:2" ht="14.4" x14ac:dyDescent="0.3">
      <c r="A437"/>
      <c r="B437"/>
    </row>
    <row r="438" spans="1:2" ht="14.4" x14ac:dyDescent="0.3">
      <c r="A438"/>
      <c r="B438"/>
    </row>
    <row r="439" spans="1:2" ht="14.4" x14ac:dyDescent="0.3">
      <c r="A439"/>
      <c r="B439"/>
    </row>
    <row r="440" spans="1:2" ht="14.4" x14ac:dyDescent="0.3">
      <c r="A440"/>
      <c r="B440"/>
    </row>
    <row r="441" spans="1:2" ht="14.4" x14ac:dyDescent="0.3">
      <c r="A441"/>
      <c r="B441"/>
    </row>
    <row r="442" spans="1:2" ht="14.4" x14ac:dyDescent="0.3">
      <c r="A442"/>
      <c r="B442"/>
    </row>
    <row r="443" spans="1:2" ht="14.4" x14ac:dyDescent="0.3">
      <c r="A443"/>
      <c r="B443"/>
    </row>
    <row r="444" spans="1:2" ht="14.4" x14ac:dyDescent="0.3">
      <c r="A444"/>
      <c r="B444"/>
    </row>
    <row r="445" spans="1:2" ht="14.4" x14ac:dyDescent="0.3">
      <c r="A445"/>
      <c r="B445"/>
    </row>
    <row r="446" spans="1:2" ht="14.4" x14ac:dyDescent="0.3">
      <c r="A446"/>
      <c r="B446"/>
    </row>
    <row r="447" spans="1:2" ht="14.4" x14ac:dyDescent="0.3">
      <c r="A447"/>
      <c r="B447"/>
    </row>
    <row r="448" spans="1:2" ht="14.4" x14ac:dyDescent="0.3">
      <c r="A448"/>
      <c r="B448"/>
    </row>
    <row r="449" spans="1:2" ht="14.4" x14ac:dyDescent="0.3">
      <c r="A449"/>
      <c r="B449"/>
    </row>
    <row r="450" spans="1:2" ht="14.4" x14ac:dyDescent="0.3">
      <c r="A450"/>
      <c r="B450"/>
    </row>
    <row r="451" spans="1:2" ht="14.4" x14ac:dyDescent="0.3">
      <c r="A451"/>
      <c r="B451"/>
    </row>
    <row r="452" spans="1:2" ht="14.4" x14ac:dyDescent="0.3">
      <c r="A452"/>
      <c r="B452"/>
    </row>
    <row r="453" spans="1:2" ht="14.4" x14ac:dyDescent="0.3">
      <c r="A453"/>
      <c r="B453"/>
    </row>
    <row r="454" spans="1:2" ht="14.4" x14ac:dyDescent="0.3">
      <c r="A454"/>
      <c r="B454"/>
    </row>
    <row r="455" spans="1:2" ht="14.4" x14ac:dyDescent="0.3">
      <c r="A455"/>
      <c r="B455"/>
    </row>
    <row r="456" spans="1:2" ht="14.4" x14ac:dyDescent="0.3">
      <c r="A456"/>
      <c r="B456"/>
    </row>
    <row r="457" spans="1:2" ht="14.4" x14ac:dyDescent="0.3">
      <c r="A457"/>
      <c r="B457"/>
    </row>
    <row r="458" spans="1:2" ht="14.4" x14ac:dyDescent="0.3">
      <c r="A458"/>
      <c r="B458"/>
    </row>
    <row r="459" spans="1:2" ht="14.4" x14ac:dyDescent="0.3">
      <c r="A459"/>
      <c r="B459"/>
    </row>
    <row r="460" spans="1:2" ht="14.4" x14ac:dyDescent="0.3">
      <c r="A460"/>
      <c r="B460"/>
    </row>
    <row r="461" spans="1:2" ht="14.4" x14ac:dyDescent="0.3">
      <c r="A461"/>
      <c r="B461"/>
    </row>
    <row r="462" spans="1:2" ht="14.4" x14ac:dyDescent="0.3">
      <c r="A462"/>
      <c r="B462"/>
    </row>
    <row r="463" spans="1:2" ht="14.4" x14ac:dyDescent="0.3">
      <c r="A463"/>
      <c r="B463"/>
    </row>
    <row r="464" spans="1:2" ht="14.4" x14ac:dyDescent="0.3">
      <c r="A464"/>
      <c r="B464"/>
    </row>
    <row r="465" spans="1:2" ht="14.4" x14ac:dyDescent="0.3">
      <c r="A465"/>
      <c r="B465"/>
    </row>
    <row r="466" spans="1:2" ht="14.4" x14ac:dyDescent="0.3">
      <c r="A466"/>
      <c r="B466"/>
    </row>
    <row r="467" spans="1:2" ht="14.4" x14ac:dyDescent="0.3">
      <c r="A467"/>
      <c r="B467"/>
    </row>
    <row r="468" spans="1:2" ht="14.4" x14ac:dyDescent="0.3">
      <c r="A468"/>
      <c r="B468"/>
    </row>
    <row r="469" spans="1:2" ht="14.4" x14ac:dyDescent="0.3">
      <c r="A469"/>
      <c r="B469"/>
    </row>
    <row r="470" spans="1:2" ht="14.4" x14ac:dyDescent="0.3">
      <c r="A470"/>
      <c r="B470"/>
    </row>
    <row r="471" spans="1:2" ht="14.4" x14ac:dyDescent="0.3">
      <c r="A471"/>
      <c r="B471"/>
    </row>
    <row r="472" spans="1:2" ht="14.4" x14ac:dyDescent="0.3">
      <c r="A472"/>
      <c r="B472"/>
    </row>
    <row r="473" spans="1:2" ht="14.4" x14ac:dyDescent="0.3">
      <c r="A473"/>
      <c r="B473"/>
    </row>
    <row r="474" spans="1:2" ht="14.4" x14ac:dyDescent="0.3">
      <c r="A474"/>
      <c r="B474"/>
    </row>
    <row r="475" spans="1:2" ht="14.4" x14ac:dyDescent="0.3">
      <c r="A475"/>
      <c r="B475"/>
    </row>
    <row r="476" spans="1:2" ht="14.4" x14ac:dyDescent="0.3">
      <c r="A476"/>
      <c r="B476"/>
    </row>
    <row r="477" spans="1:2" ht="14.4" x14ac:dyDescent="0.3">
      <c r="A477"/>
      <c r="B477"/>
    </row>
    <row r="478" spans="1:2" ht="14.4" x14ac:dyDescent="0.3">
      <c r="A478"/>
      <c r="B478"/>
    </row>
    <row r="479" spans="1:2" ht="14.4" x14ac:dyDescent="0.3">
      <c r="A479"/>
      <c r="B479"/>
    </row>
    <row r="480" spans="1:2" ht="14.4" x14ac:dyDescent="0.3">
      <c r="A480"/>
      <c r="B480"/>
    </row>
    <row r="481" spans="1:2" ht="14.4" x14ac:dyDescent="0.3">
      <c r="A481"/>
      <c r="B481"/>
    </row>
    <row r="482" spans="1:2" ht="14.4" x14ac:dyDescent="0.3">
      <c r="A482"/>
      <c r="B482"/>
    </row>
    <row r="483" spans="1:2" ht="14.4" x14ac:dyDescent="0.3">
      <c r="A483"/>
      <c r="B483"/>
    </row>
    <row r="484" spans="1:2" ht="14.4" x14ac:dyDescent="0.3">
      <c r="A484"/>
      <c r="B484"/>
    </row>
    <row r="485" spans="1:2" ht="14.4" x14ac:dyDescent="0.3">
      <c r="A485"/>
      <c r="B485"/>
    </row>
    <row r="486" spans="1:2" ht="14.4" x14ac:dyDescent="0.3">
      <c r="A486"/>
      <c r="B486"/>
    </row>
    <row r="487" spans="1:2" ht="14.4" x14ac:dyDescent="0.3">
      <c r="A487"/>
      <c r="B487"/>
    </row>
    <row r="488" spans="1:2" ht="14.4" x14ac:dyDescent="0.3">
      <c r="A488"/>
      <c r="B488"/>
    </row>
    <row r="489" spans="1:2" ht="14.4" x14ac:dyDescent="0.3">
      <c r="A489"/>
      <c r="B489"/>
    </row>
    <row r="490" spans="1:2" ht="14.4" x14ac:dyDescent="0.3">
      <c r="A490"/>
      <c r="B490"/>
    </row>
    <row r="491" spans="1:2" ht="14.4" x14ac:dyDescent="0.3">
      <c r="A491"/>
      <c r="B491"/>
    </row>
    <row r="492" spans="1:2" ht="14.4" x14ac:dyDescent="0.3">
      <c r="A492"/>
      <c r="B492"/>
    </row>
    <row r="493" spans="1:2" ht="14.4" x14ac:dyDescent="0.3">
      <c r="A493"/>
      <c r="B493"/>
    </row>
    <row r="494" spans="1:2" ht="14.4" x14ac:dyDescent="0.3">
      <c r="A494"/>
      <c r="B494"/>
    </row>
    <row r="495" spans="1:2" ht="14.4" x14ac:dyDescent="0.3">
      <c r="A495"/>
      <c r="B495"/>
    </row>
    <row r="496" spans="1:2" ht="14.4" x14ac:dyDescent="0.3">
      <c r="A496"/>
      <c r="B496"/>
    </row>
    <row r="497" spans="1:2" ht="14.4" x14ac:dyDescent="0.3">
      <c r="A497"/>
      <c r="B497"/>
    </row>
    <row r="498" spans="1:2" ht="14.4" x14ac:dyDescent="0.3">
      <c r="A498"/>
      <c r="B498"/>
    </row>
    <row r="499" spans="1:2" ht="14.4" x14ac:dyDescent="0.3">
      <c r="A499"/>
      <c r="B499"/>
    </row>
    <row r="500" spans="1:2" ht="14.4" x14ac:dyDescent="0.3">
      <c r="A500"/>
      <c r="B500"/>
    </row>
    <row r="501" spans="1:2" ht="14.4" x14ac:dyDescent="0.3">
      <c r="A501"/>
      <c r="B501"/>
    </row>
    <row r="502" spans="1:2" ht="14.4" x14ac:dyDescent="0.3">
      <c r="A502"/>
      <c r="B502"/>
    </row>
    <row r="503" spans="1:2" ht="14.4" x14ac:dyDescent="0.3">
      <c r="A503"/>
      <c r="B503"/>
    </row>
    <row r="504" spans="1:2" ht="14.4" x14ac:dyDescent="0.3">
      <c r="A504"/>
      <c r="B504"/>
    </row>
    <row r="505" spans="1:2" ht="14.4" x14ac:dyDescent="0.3">
      <c r="A505"/>
      <c r="B505"/>
    </row>
    <row r="506" spans="1:2" ht="14.4" x14ac:dyDescent="0.3">
      <c r="A506"/>
      <c r="B506"/>
    </row>
    <row r="507" spans="1:2" ht="14.4" x14ac:dyDescent="0.3">
      <c r="A507"/>
      <c r="B507"/>
    </row>
    <row r="508" spans="1:2" ht="14.4" x14ac:dyDescent="0.3">
      <c r="A508"/>
      <c r="B508"/>
    </row>
    <row r="509" spans="1:2" ht="14.4" x14ac:dyDescent="0.3">
      <c r="A509"/>
      <c r="B509"/>
    </row>
    <row r="510" spans="1:2" ht="14.4" x14ac:dyDescent="0.3">
      <c r="A510"/>
      <c r="B510"/>
    </row>
    <row r="511" spans="1:2" ht="14.4" x14ac:dyDescent="0.3">
      <c r="A511"/>
      <c r="B511"/>
    </row>
    <row r="512" spans="1:2" ht="14.4" x14ac:dyDescent="0.3">
      <c r="A512"/>
      <c r="B512"/>
    </row>
    <row r="513" spans="1:2" ht="14.4" x14ac:dyDescent="0.3">
      <c r="A513"/>
      <c r="B513"/>
    </row>
    <row r="514" spans="1:2" ht="14.4" x14ac:dyDescent="0.3">
      <c r="A514"/>
      <c r="B514"/>
    </row>
    <row r="515" spans="1:2" ht="14.4" x14ac:dyDescent="0.3">
      <c r="A515"/>
      <c r="B515"/>
    </row>
    <row r="516" spans="1:2" ht="14.4" x14ac:dyDescent="0.3">
      <c r="A516"/>
      <c r="B516"/>
    </row>
    <row r="517" spans="1:2" ht="14.4" x14ac:dyDescent="0.3">
      <c r="A517"/>
      <c r="B517"/>
    </row>
    <row r="518" spans="1:2" ht="14.4" x14ac:dyDescent="0.3">
      <c r="A518"/>
      <c r="B518"/>
    </row>
    <row r="519" spans="1:2" ht="14.4" x14ac:dyDescent="0.3">
      <c r="A519"/>
      <c r="B519"/>
    </row>
    <row r="520" spans="1:2" ht="14.4" x14ac:dyDescent="0.3">
      <c r="A520"/>
      <c r="B520"/>
    </row>
    <row r="521" spans="1:2" ht="14.4" x14ac:dyDescent="0.3">
      <c r="A521"/>
      <c r="B521"/>
    </row>
    <row r="522" spans="1:2" ht="14.4" x14ac:dyDescent="0.3">
      <c r="A522"/>
      <c r="B522"/>
    </row>
    <row r="523" spans="1:2" ht="14.4" x14ac:dyDescent="0.3">
      <c r="A523"/>
      <c r="B523"/>
    </row>
    <row r="524" spans="1:2" ht="14.4" x14ac:dyDescent="0.3">
      <c r="A524"/>
      <c r="B524"/>
    </row>
    <row r="525" spans="1:2" ht="14.4" x14ac:dyDescent="0.3">
      <c r="A525"/>
      <c r="B525"/>
    </row>
    <row r="526" spans="1:2" ht="14.4" x14ac:dyDescent="0.3">
      <c r="A526"/>
      <c r="B526"/>
    </row>
    <row r="527" spans="1:2" ht="14.4" x14ac:dyDescent="0.3">
      <c r="A527"/>
      <c r="B527"/>
    </row>
    <row r="528" spans="1:2" ht="14.4" x14ac:dyDescent="0.3">
      <c r="A528"/>
      <c r="B528"/>
    </row>
    <row r="529" spans="1:2" ht="14.4" x14ac:dyDescent="0.3">
      <c r="A529"/>
      <c r="B529"/>
    </row>
    <row r="530" spans="1:2" ht="14.4" x14ac:dyDescent="0.3">
      <c r="A530"/>
      <c r="B530"/>
    </row>
    <row r="531" spans="1:2" ht="14.4" x14ac:dyDescent="0.3">
      <c r="A531"/>
      <c r="B531"/>
    </row>
    <row r="532" spans="1:2" ht="14.4" x14ac:dyDescent="0.3">
      <c r="A532"/>
      <c r="B532"/>
    </row>
    <row r="533" spans="1:2" ht="14.4" x14ac:dyDescent="0.3">
      <c r="A533"/>
      <c r="B533"/>
    </row>
    <row r="534" spans="1:2" ht="14.4" x14ac:dyDescent="0.3">
      <c r="A534"/>
      <c r="B534"/>
    </row>
    <row r="535" spans="1:2" ht="14.4" x14ac:dyDescent="0.3">
      <c r="A535"/>
      <c r="B535"/>
    </row>
    <row r="536" spans="1:2" ht="14.4" x14ac:dyDescent="0.3">
      <c r="A536"/>
      <c r="B536"/>
    </row>
    <row r="537" spans="1:2" ht="14.4" x14ac:dyDescent="0.3">
      <c r="A537"/>
      <c r="B537"/>
    </row>
    <row r="538" spans="1:2" ht="14.4" x14ac:dyDescent="0.3">
      <c r="A538"/>
      <c r="B538"/>
    </row>
    <row r="539" spans="1:2" ht="14.4" x14ac:dyDescent="0.3">
      <c r="A539"/>
      <c r="B539"/>
    </row>
    <row r="540" spans="1:2" ht="14.4" x14ac:dyDescent="0.3">
      <c r="A540"/>
      <c r="B540"/>
    </row>
    <row r="541" spans="1:2" ht="14.4" x14ac:dyDescent="0.3">
      <c r="A541"/>
      <c r="B541"/>
    </row>
    <row r="542" spans="1:2" ht="14.4" x14ac:dyDescent="0.3">
      <c r="A542"/>
      <c r="B542"/>
    </row>
    <row r="543" spans="1:2" ht="14.4" x14ac:dyDescent="0.3">
      <c r="A543"/>
      <c r="B543"/>
    </row>
    <row r="544" spans="1:2" ht="14.4" x14ac:dyDescent="0.3">
      <c r="A544"/>
      <c r="B544"/>
    </row>
    <row r="545" spans="1:2" ht="14.4" x14ac:dyDescent="0.3">
      <c r="A545"/>
      <c r="B545"/>
    </row>
    <row r="546" spans="1:2" ht="14.4" x14ac:dyDescent="0.3">
      <c r="A546"/>
      <c r="B546"/>
    </row>
    <row r="547" spans="1:2" ht="14.4" x14ac:dyDescent="0.3">
      <c r="A547"/>
      <c r="B547"/>
    </row>
    <row r="548" spans="1:2" ht="14.4" x14ac:dyDescent="0.3">
      <c r="A548"/>
      <c r="B548"/>
    </row>
    <row r="549" spans="1:2" ht="14.4" x14ac:dyDescent="0.3">
      <c r="A549"/>
      <c r="B549"/>
    </row>
    <row r="550" spans="1:2" ht="14.4" x14ac:dyDescent="0.3">
      <c r="A550"/>
      <c r="B550"/>
    </row>
    <row r="551" spans="1:2" ht="14.4" x14ac:dyDescent="0.3">
      <c r="A551"/>
      <c r="B551"/>
    </row>
    <row r="552" spans="1:2" ht="14.4" x14ac:dyDescent="0.3">
      <c r="A552"/>
      <c r="B552"/>
    </row>
    <row r="553" spans="1:2" ht="14.4" x14ac:dyDescent="0.3">
      <c r="A553"/>
      <c r="B553"/>
    </row>
    <row r="554" spans="1:2" ht="14.4" x14ac:dyDescent="0.3">
      <c r="A554"/>
      <c r="B554"/>
    </row>
    <row r="555" spans="1:2" ht="14.4" x14ac:dyDescent="0.3">
      <c r="A555"/>
      <c r="B555"/>
    </row>
    <row r="556" spans="1:2" ht="14.4" x14ac:dyDescent="0.3">
      <c r="A556"/>
      <c r="B556"/>
    </row>
    <row r="557" spans="1:2" ht="14.4" x14ac:dyDescent="0.3">
      <c r="A557"/>
      <c r="B557"/>
    </row>
    <row r="558" spans="1:2" ht="14.4" x14ac:dyDescent="0.3">
      <c r="A558"/>
      <c r="B558"/>
    </row>
    <row r="559" spans="1:2" ht="14.4" x14ac:dyDescent="0.3">
      <c r="A559"/>
      <c r="B559"/>
    </row>
    <row r="560" spans="1:2" ht="14.4" x14ac:dyDescent="0.3">
      <c r="A560"/>
      <c r="B560"/>
    </row>
    <row r="561" spans="1:2" ht="14.4" x14ac:dyDescent="0.3">
      <c r="A561"/>
      <c r="B561"/>
    </row>
    <row r="562" spans="1:2" ht="14.4" x14ac:dyDescent="0.3">
      <c r="A562"/>
      <c r="B562"/>
    </row>
    <row r="563" spans="1:2" ht="14.4" x14ac:dyDescent="0.3">
      <c r="A563"/>
      <c r="B563"/>
    </row>
    <row r="564" spans="1:2" ht="14.4" x14ac:dyDescent="0.3">
      <c r="A564"/>
      <c r="B564"/>
    </row>
    <row r="565" spans="1:2" ht="14.4" x14ac:dyDescent="0.3">
      <c r="A565"/>
      <c r="B565"/>
    </row>
    <row r="566" spans="1:2" ht="14.4" x14ac:dyDescent="0.3">
      <c r="A566"/>
      <c r="B566"/>
    </row>
    <row r="567" spans="1:2" ht="14.4" x14ac:dyDescent="0.3">
      <c r="A567"/>
      <c r="B567"/>
    </row>
    <row r="568" spans="1:2" ht="14.4" x14ac:dyDescent="0.3">
      <c r="A568"/>
      <c r="B568"/>
    </row>
    <row r="569" spans="1:2" ht="14.4" x14ac:dyDescent="0.3">
      <c r="A569"/>
      <c r="B569"/>
    </row>
    <row r="570" spans="1:2" ht="14.4" x14ac:dyDescent="0.3">
      <c r="A570"/>
      <c r="B570"/>
    </row>
    <row r="571" spans="1:2" ht="14.4" x14ac:dyDescent="0.3">
      <c r="A571"/>
      <c r="B571"/>
    </row>
    <row r="572" spans="1:2" ht="14.4" x14ac:dyDescent="0.3">
      <c r="A572"/>
      <c r="B572"/>
    </row>
    <row r="573" spans="1:2" ht="14.4" x14ac:dyDescent="0.3">
      <c r="A573"/>
      <c r="B573"/>
    </row>
    <row r="574" spans="1:2" ht="14.4" x14ac:dyDescent="0.3">
      <c r="A574"/>
      <c r="B574"/>
    </row>
    <row r="575" spans="1:2" ht="14.4" x14ac:dyDescent="0.3">
      <c r="A575"/>
      <c r="B575"/>
    </row>
    <row r="576" spans="1:2" ht="14.4" x14ac:dyDescent="0.3">
      <c r="A576"/>
      <c r="B576"/>
    </row>
    <row r="577" spans="1:2" ht="14.4" x14ac:dyDescent="0.3">
      <c r="A577"/>
      <c r="B577"/>
    </row>
    <row r="578" spans="1:2" ht="14.4" x14ac:dyDescent="0.3">
      <c r="A578"/>
      <c r="B578"/>
    </row>
    <row r="579" spans="1:2" ht="14.4" x14ac:dyDescent="0.3">
      <c r="A579"/>
      <c r="B579"/>
    </row>
    <row r="580" spans="1:2" ht="14.4" x14ac:dyDescent="0.3">
      <c r="A580"/>
      <c r="B580"/>
    </row>
    <row r="581" spans="1:2" ht="14.4" x14ac:dyDescent="0.3">
      <c r="A581"/>
      <c r="B581"/>
    </row>
    <row r="582" spans="1:2" ht="14.4" x14ac:dyDescent="0.3">
      <c r="A582"/>
      <c r="B582"/>
    </row>
    <row r="583" spans="1:2" ht="14.4" x14ac:dyDescent="0.3">
      <c r="A583"/>
      <c r="B583"/>
    </row>
    <row r="584" spans="1:2" ht="14.4" x14ac:dyDescent="0.3">
      <c r="A584"/>
      <c r="B584"/>
    </row>
    <row r="585" spans="1:2" ht="14.4" x14ac:dyDescent="0.3">
      <c r="A585"/>
      <c r="B585"/>
    </row>
    <row r="586" spans="1:2" ht="14.4" x14ac:dyDescent="0.3">
      <c r="A586"/>
      <c r="B586"/>
    </row>
    <row r="587" spans="1:2" ht="14.4" x14ac:dyDescent="0.3">
      <c r="A587"/>
      <c r="B587"/>
    </row>
    <row r="588" spans="1:2" ht="14.4" x14ac:dyDescent="0.3">
      <c r="A588"/>
      <c r="B588"/>
    </row>
    <row r="589" spans="1:2" ht="14.4" x14ac:dyDescent="0.3">
      <c r="A589"/>
      <c r="B589"/>
    </row>
    <row r="590" spans="1:2" ht="14.4" x14ac:dyDescent="0.3">
      <c r="A590"/>
      <c r="B590"/>
    </row>
    <row r="591" spans="1:2" ht="14.4" x14ac:dyDescent="0.3">
      <c r="A591"/>
      <c r="B591"/>
    </row>
    <row r="592" spans="1:2" ht="14.4" x14ac:dyDescent="0.3">
      <c r="A592"/>
      <c r="B592"/>
    </row>
    <row r="593" spans="1:2" ht="14.4" x14ac:dyDescent="0.3">
      <c r="A593"/>
      <c r="B593"/>
    </row>
    <row r="594" spans="1:2" ht="14.4" x14ac:dyDescent="0.3">
      <c r="A594"/>
      <c r="B594"/>
    </row>
    <row r="595" spans="1:2" ht="14.4" x14ac:dyDescent="0.3">
      <c r="A595"/>
      <c r="B595"/>
    </row>
    <row r="596" spans="1:2" ht="14.4" x14ac:dyDescent="0.3">
      <c r="A596"/>
      <c r="B596"/>
    </row>
    <row r="597" spans="1:2" ht="14.4" x14ac:dyDescent="0.3">
      <c r="A597"/>
      <c r="B597"/>
    </row>
    <row r="598" spans="1:2" ht="14.4" x14ac:dyDescent="0.3">
      <c r="A598"/>
      <c r="B598"/>
    </row>
    <row r="599" spans="1:2" ht="14.4" x14ac:dyDescent="0.3">
      <c r="A599"/>
      <c r="B599"/>
    </row>
    <row r="600" spans="1:2" ht="14.4" x14ac:dyDescent="0.3">
      <c r="A600"/>
      <c r="B600"/>
    </row>
    <row r="601" spans="1:2" ht="14.4" x14ac:dyDescent="0.3">
      <c r="A601"/>
      <c r="B601"/>
    </row>
    <row r="602" spans="1:2" ht="14.4" x14ac:dyDescent="0.3">
      <c r="A602"/>
      <c r="B602"/>
    </row>
    <row r="603" spans="1:2" ht="14.4" x14ac:dyDescent="0.3">
      <c r="A603"/>
      <c r="B603"/>
    </row>
    <row r="604" spans="1:2" ht="14.4" x14ac:dyDescent="0.3">
      <c r="A604"/>
      <c r="B604"/>
    </row>
    <row r="605" spans="1:2" ht="14.4" x14ac:dyDescent="0.3">
      <c r="A605"/>
      <c r="B605"/>
    </row>
    <row r="606" spans="1:2" ht="14.4" x14ac:dyDescent="0.3">
      <c r="A606"/>
      <c r="B606"/>
    </row>
    <row r="607" spans="1:2" ht="14.4" x14ac:dyDescent="0.3">
      <c r="A607"/>
      <c r="B607"/>
    </row>
    <row r="608" spans="1:2" ht="14.4" x14ac:dyDescent="0.3">
      <c r="A608"/>
      <c r="B608"/>
    </row>
    <row r="609" spans="1:2" ht="14.4" x14ac:dyDescent="0.3">
      <c r="A609"/>
      <c r="B609"/>
    </row>
    <row r="610" spans="1:2" ht="14.4" x14ac:dyDescent="0.3">
      <c r="A610"/>
      <c r="B610"/>
    </row>
    <row r="611" spans="1:2" ht="14.4" x14ac:dyDescent="0.3">
      <c r="A611"/>
      <c r="B611"/>
    </row>
    <row r="612" spans="1:2" ht="14.4" x14ac:dyDescent="0.3">
      <c r="A612"/>
      <c r="B612"/>
    </row>
    <row r="613" spans="1:2" ht="14.4" x14ac:dyDescent="0.3">
      <c r="A613"/>
      <c r="B613"/>
    </row>
    <row r="614" spans="1:2" ht="14.4" x14ac:dyDescent="0.3">
      <c r="A614"/>
      <c r="B614"/>
    </row>
    <row r="615" spans="1:2" ht="14.4" x14ac:dyDescent="0.3">
      <c r="A615"/>
      <c r="B615"/>
    </row>
    <row r="616" spans="1:2" ht="14.4" x14ac:dyDescent="0.3">
      <c r="A616"/>
      <c r="B616"/>
    </row>
    <row r="617" spans="1:2" ht="14.4" x14ac:dyDescent="0.3">
      <c r="A617"/>
      <c r="B617"/>
    </row>
    <row r="618" spans="1:2" ht="14.4" x14ac:dyDescent="0.3">
      <c r="A618"/>
      <c r="B618"/>
    </row>
    <row r="619" spans="1:2" ht="14.4" x14ac:dyDescent="0.3">
      <c r="A619"/>
      <c r="B619"/>
    </row>
    <row r="620" spans="1:2" ht="14.4" x14ac:dyDescent="0.3">
      <c r="A620"/>
      <c r="B620"/>
    </row>
    <row r="621" spans="1:2" ht="14.4" x14ac:dyDescent="0.3">
      <c r="A621"/>
      <c r="B621"/>
    </row>
    <row r="622" spans="1:2" ht="14.4" x14ac:dyDescent="0.3">
      <c r="A622"/>
      <c r="B622"/>
    </row>
    <row r="623" spans="1:2" ht="14.4" x14ac:dyDescent="0.3">
      <c r="A623"/>
      <c r="B623"/>
    </row>
    <row r="624" spans="1:2" ht="14.4" x14ac:dyDescent="0.3">
      <c r="A624"/>
      <c r="B624"/>
    </row>
    <row r="625" spans="1:2" ht="14.4" x14ac:dyDescent="0.3">
      <c r="A625"/>
      <c r="B625"/>
    </row>
    <row r="626" spans="1:2" ht="14.4" x14ac:dyDescent="0.3">
      <c r="A626"/>
      <c r="B626"/>
    </row>
    <row r="627" spans="1:2" ht="14.4" x14ac:dyDescent="0.3">
      <c r="A627"/>
      <c r="B627"/>
    </row>
    <row r="628" spans="1:2" ht="14.4" x14ac:dyDescent="0.3">
      <c r="A628"/>
      <c r="B628"/>
    </row>
    <row r="629" spans="1:2" ht="14.4" x14ac:dyDescent="0.3">
      <c r="A629"/>
      <c r="B629"/>
    </row>
    <row r="630" spans="1:2" ht="14.4" x14ac:dyDescent="0.3">
      <c r="A630"/>
      <c r="B630"/>
    </row>
    <row r="631" spans="1:2" ht="14.4" x14ac:dyDescent="0.3">
      <c r="A631"/>
      <c r="B631"/>
    </row>
    <row r="632" spans="1:2" ht="14.4" x14ac:dyDescent="0.3">
      <c r="A632"/>
      <c r="B632"/>
    </row>
    <row r="633" spans="1:2" ht="14.4" x14ac:dyDescent="0.3">
      <c r="A633"/>
      <c r="B633"/>
    </row>
    <row r="634" spans="1:2" ht="14.4" x14ac:dyDescent="0.3">
      <c r="A634"/>
      <c r="B634"/>
    </row>
    <row r="635" spans="1:2" ht="14.4" x14ac:dyDescent="0.3">
      <c r="A635"/>
      <c r="B635"/>
    </row>
    <row r="636" spans="1:2" ht="14.4" x14ac:dyDescent="0.3">
      <c r="A636"/>
      <c r="B636"/>
    </row>
    <row r="637" spans="1:2" ht="14.4" x14ac:dyDescent="0.3">
      <c r="A637"/>
      <c r="B637"/>
    </row>
    <row r="638" spans="1:2" ht="14.4" x14ac:dyDescent="0.3">
      <c r="A638"/>
      <c r="B638"/>
    </row>
    <row r="639" spans="1:2" ht="14.4" x14ac:dyDescent="0.3">
      <c r="A639"/>
      <c r="B639"/>
    </row>
    <row r="640" spans="1:2" ht="14.4" x14ac:dyDescent="0.3">
      <c r="A640"/>
      <c r="B640"/>
    </row>
    <row r="641" spans="1:2" ht="14.4" x14ac:dyDescent="0.3">
      <c r="A641"/>
      <c r="B641"/>
    </row>
    <row r="642" spans="1:2" ht="14.4" x14ac:dyDescent="0.3">
      <c r="A642"/>
      <c r="B642"/>
    </row>
    <row r="643" spans="1:2" ht="14.4" x14ac:dyDescent="0.3">
      <c r="A643"/>
      <c r="B643"/>
    </row>
    <row r="644" spans="1:2" ht="14.4" x14ac:dyDescent="0.3">
      <c r="A644"/>
      <c r="B644"/>
    </row>
    <row r="645" spans="1:2" ht="14.4" x14ac:dyDescent="0.3">
      <c r="A645"/>
      <c r="B645"/>
    </row>
    <row r="646" spans="1:2" ht="14.4" x14ac:dyDescent="0.3">
      <c r="A646"/>
      <c r="B646"/>
    </row>
    <row r="647" spans="1:2" ht="14.4" x14ac:dyDescent="0.3">
      <c r="A647"/>
      <c r="B647"/>
    </row>
    <row r="648" spans="1:2" ht="14.4" x14ac:dyDescent="0.3">
      <c r="A648"/>
      <c r="B648"/>
    </row>
    <row r="649" spans="1:2" ht="14.4" x14ac:dyDescent="0.3">
      <c r="A649"/>
      <c r="B649"/>
    </row>
    <row r="650" spans="1:2" ht="14.4" x14ac:dyDescent="0.3">
      <c r="A650"/>
      <c r="B650"/>
    </row>
    <row r="651" spans="1:2" ht="14.4" x14ac:dyDescent="0.3">
      <c r="A651"/>
      <c r="B651"/>
    </row>
    <row r="652" spans="1:2" ht="14.4" x14ac:dyDescent="0.3">
      <c r="A652"/>
      <c r="B652"/>
    </row>
    <row r="653" spans="1:2" ht="14.4" x14ac:dyDescent="0.3">
      <c r="A653"/>
      <c r="B653"/>
    </row>
    <row r="654" spans="1:2" ht="14.4" x14ac:dyDescent="0.3">
      <c r="A654"/>
      <c r="B654"/>
    </row>
    <row r="655" spans="1:2" ht="14.4" x14ac:dyDescent="0.3">
      <c r="A655"/>
      <c r="B655"/>
    </row>
    <row r="656" spans="1:2" ht="14.4" x14ac:dyDescent="0.3">
      <c r="A656"/>
      <c r="B656"/>
    </row>
    <row r="657" spans="1:2" ht="14.4" x14ac:dyDescent="0.3">
      <c r="A657"/>
      <c r="B657"/>
    </row>
    <row r="658" spans="1:2" ht="14.4" x14ac:dyDescent="0.3">
      <c r="A658"/>
      <c r="B658"/>
    </row>
    <row r="659" spans="1:2" ht="14.4" x14ac:dyDescent="0.3">
      <c r="A659"/>
      <c r="B659"/>
    </row>
    <row r="660" spans="1:2" ht="14.4" x14ac:dyDescent="0.3">
      <c r="A660"/>
      <c r="B660"/>
    </row>
    <row r="661" spans="1:2" ht="14.4" x14ac:dyDescent="0.3">
      <c r="A661"/>
      <c r="B661"/>
    </row>
    <row r="662" spans="1:2" ht="14.4" x14ac:dyDescent="0.3">
      <c r="A662"/>
      <c r="B662"/>
    </row>
    <row r="663" spans="1:2" ht="14.4" x14ac:dyDescent="0.3">
      <c r="A663"/>
      <c r="B663"/>
    </row>
    <row r="664" spans="1:2" ht="14.4" x14ac:dyDescent="0.3">
      <c r="A664"/>
      <c r="B664"/>
    </row>
    <row r="665" spans="1:2" ht="14.4" x14ac:dyDescent="0.3">
      <c r="A665"/>
      <c r="B665"/>
    </row>
    <row r="666" spans="1:2" ht="14.4" x14ac:dyDescent="0.3">
      <c r="A666"/>
      <c r="B666"/>
    </row>
    <row r="667" spans="1:2" ht="14.4" x14ac:dyDescent="0.3">
      <c r="A667"/>
      <c r="B667"/>
    </row>
    <row r="668" spans="1:2" ht="14.4" x14ac:dyDescent="0.3">
      <c r="A668"/>
      <c r="B668"/>
    </row>
    <row r="669" spans="1:2" ht="14.4" x14ac:dyDescent="0.3">
      <c r="A669"/>
      <c r="B669"/>
    </row>
    <row r="670" spans="1:2" ht="14.4" x14ac:dyDescent="0.3">
      <c r="A670"/>
      <c r="B670"/>
    </row>
    <row r="671" spans="1:2" ht="14.4" x14ac:dyDescent="0.3">
      <c r="A671"/>
      <c r="B671"/>
    </row>
    <row r="672" spans="1:2" ht="14.4" x14ac:dyDescent="0.3">
      <c r="A672"/>
      <c r="B672"/>
    </row>
    <row r="673" spans="1:2" ht="14.4" x14ac:dyDescent="0.3">
      <c r="A673"/>
      <c r="B673"/>
    </row>
    <row r="674" spans="1:2" ht="14.4" x14ac:dyDescent="0.3">
      <c r="A674"/>
      <c r="B674"/>
    </row>
    <row r="675" spans="1:2" ht="14.4" x14ac:dyDescent="0.3">
      <c r="A675"/>
      <c r="B675"/>
    </row>
    <row r="676" spans="1:2" ht="14.4" x14ac:dyDescent="0.3">
      <c r="A676"/>
      <c r="B676"/>
    </row>
    <row r="677" spans="1:2" ht="14.4" x14ac:dyDescent="0.3">
      <c r="A677"/>
      <c r="B677"/>
    </row>
    <row r="678" spans="1:2" ht="14.4" x14ac:dyDescent="0.3">
      <c r="A678"/>
      <c r="B678"/>
    </row>
    <row r="679" spans="1:2" ht="14.4" x14ac:dyDescent="0.3">
      <c r="A679"/>
      <c r="B679"/>
    </row>
    <row r="680" spans="1:2" ht="14.4" x14ac:dyDescent="0.3">
      <c r="A680"/>
      <c r="B680"/>
    </row>
  </sheetData>
  <pageMargins left="0.7" right="0.7" top="0.75" bottom="0.75" header="0.3" footer="0.3"/>
  <pageSetup paperSize="9" orientation="portrait" verticalDpi="0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17AF-8C92-4D7E-AB23-62A7F1B775EA}">
  <dimension ref="A1:AW70"/>
  <sheetViews>
    <sheetView workbookViewId="0">
      <selection activeCell="F1" sqref="F1"/>
    </sheetView>
  </sheetViews>
  <sheetFormatPr defaultRowHeight="13.8" x14ac:dyDescent="0.25"/>
  <cols>
    <col min="1" max="1" width="37" style="1" bestFit="1" customWidth="1"/>
    <col min="2" max="2" width="19.44140625" style="1" bestFit="1" customWidth="1"/>
    <col min="3" max="3" width="38.5546875" style="1" bestFit="1" customWidth="1"/>
    <col min="4" max="4" width="19.44140625" style="1" bestFit="1" customWidth="1"/>
    <col min="5" max="5" width="38.5546875" style="1" bestFit="1" customWidth="1"/>
    <col min="6" max="21" width="8.88671875" style="1"/>
    <col min="22" max="22" width="38.21875" style="1" customWidth="1"/>
    <col min="23" max="34" width="7.5546875" style="1" customWidth="1"/>
    <col min="35" max="35" width="10.109375" style="1" customWidth="1"/>
    <col min="36" max="47" width="7.5546875" style="1" customWidth="1"/>
    <col min="48" max="48" width="10.109375" style="1" customWidth="1"/>
    <col min="49" max="49" width="11.109375" style="1" customWidth="1"/>
    <col min="50" max="16384" width="8.88671875" style="1"/>
  </cols>
  <sheetData>
    <row r="1" spans="1:49" x14ac:dyDescent="0.25">
      <c r="A1" s="24"/>
      <c r="B1" s="39" t="s">
        <v>185</v>
      </c>
      <c r="V1" s="90" t="s">
        <v>182</v>
      </c>
      <c r="W1" s="39" t="s">
        <v>185</v>
      </c>
    </row>
    <row r="2" spans="1:49" x14ac:dyDescent="0.25">
      <c r="A2" s="24"/>
      <c r="B2" s="1">
        <v>2011</v>
      </c>
      <c r="D2" s="1">
        <v>2012</v>
      </c>
      <c r="V2" s="24"/>
      <c r="W2" s="1">
        <v>2011</v>
      </c>
      <c r="AI2" s="4" t="s">
        <v>183</v>
      </c>
      <c r="AJ2" s="1">
        <v>2012</v>
      </c>
      <c r="AV2" s="4" t="s">
        <v>184</v>
      </c>
      <c r="AW2" s="4" t="s">
        <v>127</v>
      </c>
    </row>
    <row r="3" spans="1:49" x14ac:dyDescent="0.25">
      <c r="A3" s="42" t="s">
        <v>26</v>
      </c>
      <c r="B3" s="1" t="s">
        <v>181</v>
      </c>
      <c r="C3" s="1" t="s">
        <v>143</v>
      </c>
      <c r="D3" s="1" t="s">
        <v>181</v>
      </c>
      <c r="E3" s="1" t="s">
        <v>143</v>
      </c>
      <c r="V3" s="42" t="s">
        <v>26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/>
      <c r="AJ3" s="4">
        <v>1</v>
      </c>
      <c r="AK3" s="4">
        <v>2</v>
      </c>
      <c r="AL3" s="4">
        <v>3</v>
      </c>
      <c r="AM3" s="4">
        <v>4</v>
      </c>
      <c r="AN3" s="4">
        <v>5</v>
      </c>
      <c r="AO3" s="4">
        <v>6</v>
      </c>
      <c r="AP3" s="4">
        <v>7</v>
      </c>
      <c r="AQ3" s="4">
        <v>8</v>
      </c>
      <c r="AR3" s="4">
        <v>9</v>
      </c>
      <c r="AS3" s="4">
        <v>10</v>
      </c>
      <c r="AT3" s="4">
        <v>11</v>
      </c>
      <c r="AU3" s="4">
        <v>12</v>
      </c>
      <c r="AV3" s="4"/>
      <c r="AW3" s="4"/>
    </row>
    <row r="4" spans="1:49" x14ac:dyDescent="0.25">
      <c r="A4" s="9">
        <v>1</v>
      </c>
      <c r="B4" s="37">
        <v>226</v>
      </c>
      <c r="C4" s="37">
        <v>835067</v>
      </c>
      <c r="D4" s="37">
        <v>237</v>
      </c>
      <c r="E4" s="37">
        <v>1422885</v>
      </c>
      <c r="V4" s="4">
        <v>1</v>
      </c>
      <c r="W4" s="37">
        <v>17</v>
      </c>
      <c r="X4" s="37">
        <v>19</v>
      </c>
      <c r="Y4" s="37">
        <v>17</v>
      </c>
      <c r="Z4" s="37">
        <v>14</v>
      </c>
      <c r="AA4" s="37">
        <v>19</v>
      </c>
      <c r="AB4" s="37">
        <v>21</v>
      </c>
      <c r="AC4" s="37">
        <v>27</v>
      </c>
      <c r="AD4" s="37">
        <v>23</v>
      </c>
      <c r="AE4" s="37">
        <v>11</v>
      </c>
      <c r="AF4" s="37">
        <v>18</v>
      </c>
      <c r="AG4" s="37">
        <v>20</v>
      </c>
      <c r="AH4" s="37">
        <v>20</v>
      </c>
      <c r="AI4" s="37">
        <v>226</v>
      </c>
      <c r="AJ4" s="37">
        <v>20</v>
      </c>
      <c r="AK4" s="37">
        <v>18</v>
      </c>
      <c r="AL4" s="37">
        <v>19</v>
      </c>
      <c r="AM4" s="37">
        <v>23</v>
      </c>
      <c r="AN4" s="37">
        <v>18</v>
      </c>
      <c r="AO4" s="37">
        <v>25</v>
      </c>
      <c r="AP4" s="37">
        <v>24</v>
      </c>
      <c r="AQ4" s="37">
        <v>20</v>
      </c>
      <c r="AR4" s="37">
        <v>22</v>
      </c>
      <c r="AS4" s="37">
        <v>14</v>
      </c>
      <c r="AT4" s="37">
        <v>22</v>
      </c>
      <c r="AU4" s="37">
        <v>12</v>
      </c>
      <c r="AV4" s="37">
        <v>237</v>
      </c>
      <c r="AW4" s="37">
        <v>463</v>
      </c>
    </row>
    <row r="5" spans="1:49" x14ac:dyDescent="0.25">
      <c r="A5" s="94">
        <v>1</v>
      </c>
      <c r="B5" s="37">
        <v>17</v>
      </c>
      <c r="C5" s="37">
        <v>21004</v>
      </c>
      <c r="D5" s="37">
        <v>20</v>
      </c>
      <c r="E5" s="37">
        <v>66387</v>
      </c>
      <c r="V5" s="4">
        <v>2</v>
      </c>
      <c r="W5" s="37">
        <v>13</v>
      </c>
      <c r="X5" s="37">
        <v>9</v>
      </c>
      <c r="Y5" s="37">
        <v>12</v>
      </c>
      <c r="Z5" s="37">
        <v>15</v>
      </c>
      <c r="AA5" s="37">
        <v>12</v>
      </c>
      <c r="AB5" s="37">
        <v>9</v>
      </c>
      <c r="AC5" s="37">
        <v>4</v>
      </c>
      <c r="AD5" s="37">
        <v>8</v>
      </c>
      <c r="AE5" s="37">
        <v>16</v>
      </c>
      <c r="AF5" s="37">
        <v>10</v>
      </c>
      <c r="AG5" s="37">
        <v>7</v>
      </c>
      <c r="AH5" s="37">
        <v>9</v>
      </c>
      <c r="AI5" s="37">
        <v>124</v>
      </c>
      <c r="AJ5" s="37">
        <v>11</v>
      </c>
      <c r="AK5" s="37">
        <v>10</v>
      </c>
      <c r="AL5" s="37">
        <v>12</v>
      </c>
      <c r="AM5" s="37">
        <v>6</v>
      </c>
      <c r="AN5" s="37">
        <v>13</v>
      </c>
      <c r="AO5" s="37">
        <v>5</v>
      </c>
      <c r="AP5" s="37">
        <v>6</v>
      </c>
      <c r="AQ5" s="37">
        <v>11</v>
      </c>
      <c r="AR5" s="37">
        <v>8</v>
      </c>
      <c r="AS5" s="37">
        <v>15</v>
      </c>
      <c r="AT5" s="37">
        <v>8</v>
      </c>
      <c r="AU5" s="37">
        <v>18</v>
      </c>
      <c r="AV5" s="37">
        <v>123</v>
      </c>
      <c r="AW5" s="37">
        <v>247</v>
      </c>
    </row>
    <row r="6" spans="1:49" x14ac:dyDescent="0.25">
      <c r="A6" s="94">
        <v>2</v>
      </c>
      <c r="B6" s="37">
        <v>19</v>
      </c>
      <c r="C6" s="37">
        <v>35190</v>
      </c>
      <c r="D6" s="37">
        <v>18</v>
      </c>
      <c r="E6" s="37">
        <v>69858</v>
      </c>
      <c r="V6" s="4">
        <v>3</v>
      </c>
      <c r="W6" s="37">
        <v>1</v>
      </c>
      <c r="X6" s="37"/>
      <c r="Y6" s="37">
        <v>2</v>
      </c>
      <c r="Z6" s="37">
        <v>1</v>
      </c>
      <c r="AA6" s="37"/>
      <c r="AB6" s="37"/>
      <c r="AC6" s="37"/>
      <c r="AD6" s="37"/>
      <c r="AE6" s="37">
        <v>3</v>
      </c>
      <c r="AF6" s="37">
        <v>3</v>
      </c>
      <c r="AG6" s="37">
        <v>3</v>
      </c>
      <c r="AH6" s="37">
        <v>2</v>
      </c>
      <c r="AI6" s="37">
        <v>15</v>
      </c>
      <c r="AJ6" s="37"/>
      <c r="AK6" s="37">
        <v>1</v>
      </c>
      <c r="AL6" s="37"/>
      <c r="AM6" s="37">
        <v>1</v>
      </c>
      <c r="AN6" s="37"/>
      <c r="AO6" s="37"/>
      <c r="AP6" s="37">
        <v>1</v>
      </c>
      <c r="AQ6" s="37"/>
      <c r="AR6" s="37"/>
      <c r="AS6" s="37">
        <v>2</v>
      </c>
      <c r="AT6" s="37"/>
      <c r="AU6" s="37">
        <v>1</v>
      </c>
      <c r="AV6" s="37">
        <v>6</v>
      </c>
      <c r="AW6" s="37">
        <v>21</v>
      </c>
    </row>
    <row r="7" spans="1:49" x14ac:dyDescent="0.25">
      <c r="A7" s="94">
        <v>3</v>
      </c>
      <c r="B7" s="37">
        <v>17</v>
      </c>
      <c r="C7" s="37">
        <v>39703</v>
      </c>
      <c r="D7" s="37">
        <v>19</v>
      </c>
      <c r="E7" s="37">
        <v>100286</v>
      </c>
      <c r="V7" s="9" t="s">
        <v>127</v>
      </c>
      <c r="W7" s="37">
        <v>31</v>
      </c>
      <c r="X7" s="37">
        <v>28</v>
      </c>
      <c r="Y7" s="37">
        <v>31</v>
      </c>
      <c r="Z7" s="37">
        <v>30</v>
      </c>
      <c r="AA7" s="37">
        <v>31</v>
      </c>
      <c r="AB7" s="37">
        <v>30</v>
      </c>
      <c r="AC7" s="37">
        <v>31</v>
      </c>
      <c r="AD7" s="37">
        <v>31</v>
      </c>
      <c r="AE7" s="37">
        <v>30</v>
      </c>
      <c r="AF7" s="37">
        <v>31</v>
      </c>
      <c r="AG7" s="37">
        <v>30</v>
      </c>
      <c r="AH7" s="37">
        <v>31</v>
      </c>
      <c r="AI7" s="37">
        <v>365</v>
      </c>
      <c r="AJ7" s="37">
        <v>31</v>
      </c>
      <c r="AK7" s="37">
        <v>29</v>
      </c>
      <c r="AL7" s="37">
        <v>31</v>
      </c>
      <c r="AM7" s="37">
        <v>30</v>
      </c>
      <c r="AN7" s="37">
        <v>31</v>
      </c>
      <c r="AO7" s="37">
        <v>30</v>
      </c>
      <c r="AP7" s="37">
        <v>31</v>
      </c>
      <c r="AQ7" s="37">
        <v>31</v>
      </c>
      <c r="AR7" s="37">
        <v>30</v>
      </c>
      <c r="AS7" s="37">
        <v>31</v>
      </c>
      <c r="AT7" s="37">
        <v>30</v>
      </c>
      <c r="AU7" s="37">
        <v>31</v>
      </c>
      <c r="AV7" s="37">
        <v>366</v>
      </c>
      <c r="AW7" s="37">
        <v>731</v>
      </c>
    </row>
    <row r="8" spans="1:49" x14ac:dyDescent="0.25">
      <c r="A8" s="94">
        <v>4</v>
      </c>
      <c r="B8" s="37">
        <v>14</v>
      </c>
      <c r="C8" s="37">
        <v>52392</v>
      </c>
      <c r="D8" s="37">
        <v>23</v>
      </c>
      <c r="E8" s="37">
        <v>144757</v>
      </c>
    </row>
    <row r="9" spans="1:49" x14ac:dyDescent="0.25">
      <c r="A9" s="94">
        <v>5</v>
      </c>
      <c r="B9" s="37">
        <v>19</v>
      </c>
      <c r="C9" s="37">
        <v>87599</v>
      </c>
      <c r="D9" s="37">
        <v>18</v>
      </c>
      <c r="E9" s="37">
        <v>123239</v>
      </c>
    </row>
    <row r="10" spans="1:49" x14ac:dyDescent="0.25">
      <c r="A10" s="94">
        <v>6</v>
      </c>
      <c r="B10" s="37">
        <v>21</v>
      </c>
      <c r="C10" s="37">
        <v>103863</v>
      </c>
      <c r="D10" s="37">
        <v>25</v>
      </c>
      <c r="E10" s="37">
        <v>174967</v>
      </c>
      <c r="V10" s="90" t="s">
        <v>143</v>
      </c>
      <c r="W10" s="39" t="s">
        <v>185</v>
      </c>
    </row>
    <row r="11" spans="1:49" x14ac:dyDescent="0.25">
      <c r="A11" s="94">
        <v>7</v>
      </c>
      <c r="B11" s="37">
        <v>27</v>
      </c>
      <c r="C11" s="37">
        <v>122825</v>
      </c>
      <c r="D11" s="37">
        <v>24</v>
      </c>
      <c r="E11" s="37">
        <v>158541</v>
      </c>
      <c r="V11" s="24"/>
      <c r="W11" s="1">
        <v>2011</v>
      </c>
      <c r="AI11" s="4" t="s">
        <v>183</v>
      </c>
      <c r="AJ11" s="1">
        <v>2012</v>
      </c>
      <c r="AV11" s="4" t="s">
        <v>184</v>
      </c>
      <c r="AW11" s="4" t="s">
        <v>127</v>
      </c>
    </row>
    <row r="12" spans="1:49" x14ac:dyDescent="0.25">
      <c r="A12" s="94">
        <v>8</v>
      </c>
      <c r="B12" s="37">
        <v>23</v>
      </c>
      <c r="C12" s="37">
        <v>107467</v>
      </c>
      <c r="D12" s="37">
        <v>20</v>
      </c>
      <c r="E12" s="37">
        <v>143454</v>
      </c>
      <c r="V12" s="42" t="s">
        <v>26</v>
      </c>
      <c r="W12" s="4">
        <v>1</v>
      </c>
      <c r="X12" s="4">
        <v>2</v>
      </c>
      <c r="Y12" s="4">
        <v>3</v>
      </c>
      <c r="Z12" s="4">
        <v>4</v>
      </c>
      <c r="AA12" s="4">
        <v>5</v>
      </c>
      <c r="AB12" s="4">
        <v>6</v>
      </c>
      <c r="AC12" s="4">
        <v>7</v>
      </c>
      <c r="AD12" s="4">
        <v>8</v>
      </c>
      <c r="AE12" s="4">
        <v>9</v>
      </c>
      <c r="AF12" s="4">
        <v>10</v>
      </c>
      <c r="AG12" s="4">
        <v>11</v>
      </c>
      <c r="AH12" s="4">
        <v>12</v>
      </c>
      <c r="AI12" s="4"/>
      <c r="AJ12" s="4">
        <v>1</v>
      </c>
      <c r="AK12" s="4">
        <v>2</v>
      </c>
      <c r="AL12" s="4">
        <v>3</v>
      </c>
      <c r="AM12" s="4">
        <v>4</v>
      </c>
      <c r="AN12" s="4">
        <v>5</v>
      </c>
      <c r="AO12" s="4">
        <v>6</v>
      </c>
      <c r="AP12" s="4">
        <v>7</v>
      </c>
      <c r="AQ12" s="4">
        <v>8</v>
      </c>
      <c r="AR12" s="4">
        <v>9</v>
      </c>
      <c r="AS12" s="4">
        <v>10</v>
      </c>
      <c r="AT12" s="4">
        <v>11</v>
      </c>
      <c r="AU12" s="4">
        <v>12</v>
      </c>
      <c r="AV12" s="4"/>
      <c r="AW12" s="4"/>
    </row>
    <row r="13" spans="1:49" x14ac:dyDescent="0.25">
      <c r="A13" s="94">
        <v>9</v>
      </c>
      <c r="B13" s="37">
        <v>11</v>
      </c>
      <c r="C13" s="37">
        <v>53506</v>
      </c>
      <c r="D13" s="37">
        <v>22</v>
      </c>
      <c r="E13" s="37">
        <v>168694</v>
      </c>
      <c r="V13" s="4">
        <v>1</v>
      </c>
      <c r="W13" s="37">
        <v>21004</v>
      </c>
      <c r="X13" s="37">
        <v>35190</v>
      </c>
      <c r="Y13" s="37">
        <v>39703</v>
      </c>
      <c r="Z13" s="37">
        <v>52392</v>
      </c>
      <c r="AA13" s="37">
        <v>87599</v>
      </c>
      <c r="AB13" s="37">
        <v>103863</v>
      </c>
      <c r="AC13" s="37">
        <v>122825</v>
      </c>
      <c r="AD13" s="37">
        <v>107467</v>
      </c>
      <c r="AE13" s="37">
        <v>53506</v>
      </c>
      <c r="AF13" s="37">
        <v>82959</v>
      </c>
      <c r="AG13" s="37">
        <v>72751</v>
      </c>
      <c r="AH13" s="37">
        <v>55808</v>
      </c>
      <c r="AI13" s="37">
        <v>835067</v>
      </c>
      <c r="AJ13" s="37">
        <v>66387</v>
      </c>
      <c r="AK13" s="37">
        <v>69858</v>
      </c>
      <c r="AL13" s="37">
        <v>100286</v>
      </c>
      <c r="AM13" s="37">
        <v>144757</v>
      </c>
      <c r="AN13" s="37">
        <v>123239</v>
      </c>
      <c r="AO13" s="37">
        <v>174967</v>
      </c>
      <c r="AP13" s="37">
        <v>158541</v>
      </c>
      <c r="AQ13" s="37">
        <v>143454</v>
      </c>
      <c r="AR13" s="37">
        <v>168694</v>
      </c>
      <c r="AS13" s="37">
        <v>104538</v>
      </c>
      <c r="AT13" s="37">
        <v>111874</v>
      </c>
      <c r="AU13" s="37">
        <v>56290</v>
      </c>
      <c r="AV13" s="37">
        <v>1422885</v>
      </c>
      <c r="AW13" s="37">
        <v>2257952</v>
      </c>
    </row>
    <row r="14" spans="1:49" x14ac:dyDescent="0.25">
      <c r="A14" s="94">
        <v>10</v>
      </c>
      <c r="B14" s="37">
        <v>18</v>
      </c>
      <c r="C14" s="37">
        <v>82959</v>
      </c>
      <c r="D14" s="37">
        <v>14</v>
      </c>
      <c r="E14" s="37">
        <v>104538</v>
      </c>
      <c r="V14" s="4">
        <v>2</v>
      </c>
      <c r="W14" s="37">
        <v>16679</v>
      </c>
      <c r="X14" s="37">
        <v>13025</v>
      </c>
      <c r="Y14" s="37">
        <v>22034</v>
      </c>
      <c r="Z14" s="37">
        <v>41683</v>
      </c>
      <c r="AA14" s="37">
        <v>48222</v>
      </c>
      <c r="AB14" s="37">
        <v>39649</v>
      </c>
      <c r="AC14" s="37">
        <v>18516</v>
      </c>
      <c r="AD14" s="37">
        <v>29224</v>
      </c>
      <c r="AE14" s="37">
        <v>67364</v>
      </c>
      <c r="AF14" s="37">
        <v>35085</v>
      </c>
      <c r="AG14" s="37">
        <v>23227</v>
      </c>
      <c r="AH14" s="37">
        <v>28216</v>
      </c>
      <c r="AI14" s="37">
        <v>382924</v>
      </c>
      <c r="AJ14" s="37">
        <v>30357</v>
      </c>
      <c r="AK14" s="37">
        <v>31110</v>
      </c>
      <c r="AL14" s="37">
        <v>64589</v>
      </c>
      <c r="AM14" s="37">
        <v>28440</v>
      </c>
      <c r="AN14" s="37">
        <v>72626</v>
      </c>
      <c r="AO14" s="37">
        <v>27863</v>
      </c>
      <c r="AP14" s="37">
        <v>40607</v>
      </c>
      <c r="AQ14" s="37">
        <v>71049</v>
      </c>
      <c r="AR14" s="37">
        <v>49879</v>
      </c>
      <c r="AS14" s="37">
        <v>89642</v>
      </c>
      <c r="AT14" s="37">
        <v>40790</v>
      </c>
      <c r="AU14" s="37">
        <v>66982</v>
      </c>
      <c r="AV14" s="37">
        <v>613934</v>
      </c>
      <c r="AW14" s="37">
        <v>996858</v>
      </c>
    </row>
    <row r="15" spans="1:49" x14ac:dyDescent="0.25">
      <c r="A15" s="94">
        <v>11</v>
      </c>
      <c r="B15" s="37">
        <v>20</v>
      </c>
      <c r="C15" s="37">
        <v>72751</v>
      </c>
      <c r="D15" s="37">
        <v>22</v>
      </c>
      <c r="E15" s="37">
        <v>111874</v>
      </c>
      <c r="V15" s="4">
        <v>3</v>
      </c>
      <c r="W15" s="37">
        <v>506</v>
      </c>
      <c r="X15" s="37"/>
      <c r="Y15" s="37">
        <v>2308</v>
      </c>
      <c r="Z15" s="37">
        <v>795</v>
      </c>
      <c r="AA15" s="37"/>
      <c r="AB15" s="37"/>
      <c r="AC15" s="37"/>
      <c r="AD15" s="37"/>
      <c r="AE15" s="37">
        <v>6548</v>
      </c>
      <c r="AF15" s="37">
        <v>5467</v>
      </c>
      <c r="AG15" s="37">
        <v>6189</v>
      </c>
      <c r="AH15" s="37">
        <v>3299</v>
      </c>
      <c r="AI15" s="37">
        <v>25112</v>
      </c>
      <c r="AJ15" s="37"/>
      <c r="AK15" s="37">
        <v>2169</v>
      </c>
      <c r="AL15" s="37"/>
      <c r="AM15" s="37">
        <v>1027</v>
      </c>
      <c r="AN15" s="37"/>
      <c r="AO15" s="37"/>
      <c r="AP15" s="37">
        <v>4459</v>
      </c>
      <c r="AQ15" s="37"/>
      <c r="AR15" s="37"/>
      <c r="AS15" s="37">
        <v>4661</v>
      </c>
      <c r="AT15" s="37"/>
      <c r="AU15" s="37">
        <v>441</v>
      </c>
      <c r="AV15" s="37">
        <v>12757</v>
      </c>
      <c r="AW15" s="37">
        <v>37869</v>
      </c>
    </row>
    <row r="16" spans="1:49" x14ac:dyDescent="0.25">
      <c r="A16" s="94">
        <v>12</v>
      </c>
      <c r="B16" s="37">
        <v>20</v>
      </c>
      <c r="C16" s="37">
        <v>55808</v>
      </c>
      <c r="D16" s="37">
        <v>12</v>
      </c>
      <c r="E16" s="37">
        <v>56290</v>
      </c>
      <c r="V16" s="9" t="s">
        <v>127</v>
      </c>
      <c r="W16" s="37">
        <v>38189</v>
      </c>
      <c r="X16" s="37">
        <v>48215</v>
      </c>
      <c r="Y16" s="37">
        <v>64045</v>
      </c>
      <c r="Z16" s="37">
        <v>94870</v>
      </c>
      <c r="AA16" s="37">
        <v>135821</v>
      </c>
      <c r="AB16" s="37">
        <v>143512</v>
      </c>
      <c r="AC16" s="37">
        <v>141341</v>
      </c>
      <c r="AD16" s="37">
        <v>136691</v>
      </c>
      <c r="AE16" s="37">
        <v>127418</v>
      </c>
      <c r="AF16" s="37">
        <v>123511</v>
      </c>
      <c r="AG16" s="37">
        <v>102167</v>
      </c>
      <c r="AH16" s="37">
        <v>87323</v>
      </c>
      <c r="AI16" s="37">
        <v>1243103</v>
      </c>
      <c r="AJ16" s="37">
        <v>96744</v>
      </c>
      <c r="AK16" s="37">
        <v>103137</v>
      </c>
      <c r="AL16" s="37">
        <v>164875</v>
      </c>
      <c r="AM16" s="37">
        <v>174224</v>
      </c>
      <c r="AN16" s="37">
        <v>195865</v>
      </c>
      <c r="AO16" s="37">
        <v>202830</v>
      </c>
      <c r="AP16" s="37">
        <v>203607</v>
      </c>
      <c r="AQ16" s="37">
        <v>214503</v>
      </c>
      <c r="AR16" s="37">
        <v>218573</v>
      </c>
      <c r="AS16" s="37">
        <v>198841</v>
      </c>
      <c r="AT16" s="37">
        <v>152664</v>
      </c>
      <c r="AU16" s="37">
        <v>123713</v>
      </c>
      <c r="AV16" s="37">
        <v>2049576</v>
      </c>
      <c r="AW16" s="37">
        <v>3292679</v>
      </c>
    </row>
    <row r="17" spans="1:49" x14ac:dyDescent="0.25">
      <c r="A17" s="9">
        <v>2</v>
      </c>
      <c r="B17" s="37">
        <v>124</v>
      </c>
      <c r="C17" s="37">
        <v>382924</v>
      </c>
      <c r="D17" s="37">
        <v>123</v>
      </c>
      <c r="E17" s="37">
        <v>613934</v>
      </c>
    </row>
    <row r="18" spans="1:49" x14ac:dyDescent="0.25">
      <c r="A18" s="94">
        <v>1</v>
      </c>
      <c r="B18" s="37">
        <v>13</v>
      </c>
      <c r="C18" s="37">
        <v>16679</v>
      </c>
      <c r="D18" s="37">
        <v>11</v>
      </c>
      <c r="E18" s="37">
        <v>30357</v>
      </c>
    </row>
    <row r="19" spans="1:49" x14ac:dyDescent="0.25">
      <c r="A19" s="94">
        <v>2</v>
      </c>
      <c r="B19" s="37">
        <v>9</v>
      </c>
      <c r="C19" s="37">
        <v>13025</v>
      </c>
      <c r="D19" s="37">
        <v>10</v>
      </c>
      <c r="E19" s="37">
        <v>31110</v>
      </c>
      <c r="V19" s="90" t="s">
        <v>146</v>
      </c>
      <c r="W19" s="39" t="s">
        <v>185</v>
      </c>
    </row>
    <row r="20" spans="1:49" x14ac:dyDescent="0.25">
      <c r="A20" s="94">
        <v>3</v>
      </c>
      <c r="B20" s="37">
        <v>12</v>
      </c>
      <c r="C20" s="37">
        <v>22034</v>
      </c>
      <c r="D20" s="37">
        <v>12</v>
      </c>
      <c r="E20" s="37">
        <v>64589</v>
      </c>
      <c r="V20" s="24"/>
      <c r="W20" s="1">
        <v>2011</v>
      </c>
      <c r="AI20" s="4" t="s">
        <v>183</v>
      </c>
      <c r="AJ20" s="1">
        <v>2012</v>
      </c>
      <c r="AV20" s="4" t="s">
        <v>184</v>
      </c>
      <c r="AW20" s="4" t="s">
        <v>127</v>
      </c>
    </row>
    <row r="21" spans="1:49" x14ac:dyDescent="0.25">
      <c r="A21" s="94">
        <v>4</v>
      </c>
      <c r="B21" s="37">
        <v>15</v>
      </c>
      <c r="C21" s="37">
        <v>41683</v>
      </c>
      <c r="D21" s="37">
        <v>6</v>
      </c>
      <c r="E21" s="37">
        <v>28440</v>
      </c>
      <c r="V21" s="42" t="s">
        <v>26</v>
      </c>
      <c r="W21" s="4">
        <v>1</v>
      </c>
      <c r="X21" s="4">
        <v>2</v>
      </c>
      <c r="Y21" s="4">
        <v>3</v>
      </c>
      <c r="Z21" s="4">
        <v>4</v>
      </c>
      <c r="AA21" s="4">
        <v>5</v>
      </c>
      <c r="AB21" s="4">
        <v>6</v>
      </c>
      <c r="AC21" s="4">
        <v>7</v>
      </c>
      <c r="AD21" s="4">
        <v>8</v>
      </c>
      <c r="AE21" s="4">
        <v>9</v>
      </c>
      <c r="AF21" s="4">
        <v>10</v>
      </c>
      <c r="AG21" s="4">
        <v>11</v>
      </c>
      <c r="AH21" s="4">
        <v>12</v>
      </c>
      <c r="AI21" s="4"/>
      <c r="AJ21" s="4">
        <v>1</v>
      </c>
      <c r="AK21" s="4">
        <v>2</v>
      </c>
      <c r="AL21" s="4">
        <v>3</v>
      </c>
      <c r="AM21" s="4">
        <v>4</v>
      </c>
      <c r="AN21" s="4">
        <v>5</v>
      </c>
      <c r="AO21" s="4">
        <v>6</v>
      </c>
      <c r="AP21" s="4">
        <v>7</v>
      </c>
      <c r="AQ21" s="4">
        <v>8</v>
      </c>
      <c r="AR21" s="4">
        <v>9</v>
      </c>
      <c r="AS21" s="4">
        <v>10</v>
      </c>
      <c r="AT21" s="4">
        <v>11</v>
      </c>
      <c r="AU21" s="4">
        <v>12</v>
      </c>
      <c r="AV21" s="4"/>
      <c r="AW21" s="4"/>
    </row>
    <row r="22" spans="1:49" x14ac:dyDescent="0.25">
      <c r="A22" s="94">
        <v>5</v>
      </c>
      <c r="B22" s="37">
        <v>12</v>
      </c>
      <c r="C22" s="37">
        <v>48222</v>
      </c>
      <c r="D22" s="37">
        <v>13</v>
      </c>
      <c r="E22" s="37">
        <v>72626</v>
      </c>
      <c r="V22" s="4">
        <v>1</v>
      </c>
      <c r="W22" s="37">
        <v>19461</v>
      </c>
      <c r="X22" s="37">
        <v>29804</v>
      </c>
      <c r="Y22" s="37">
        <v>30528</v>
      </c>
      <c r="Z22" s="37">
        <v>39973</v>
      </c>
      <c r="AA22" s="37">
        <v>66012</v>
      </c>
      <c r="AB22" s="37">
        <v>81269</v>
      </c>
      <c r="AC22" s="37">
        <v>93044</v>
      </c>
      <c r="AD22" s="37">
        <v>85712</v>
      </c>
      <c r="AE22" s="37">
        <v>40010</v>
      </c>
      <c r="AF22" s="37">
        <v>62914</v>
      </c>
      <c r="AG22" s="37">
        <v>59834</v>
      </c>
      <c r="AH22" s="37">
        <v>49234</v>
      </c>
      <c r="AI22" s="37">
        <v>657795</v>
      </c>
      <c r="AJ22" s="37">
        <v>59143</v>
      </c>
      <c r="AK22" s="37">
        <v>63695</v>
      </c>
      <c r="AL22" s="37">
        <v>85480</v>
      </c>
      <c r="AM22" s="37">
        <v>111570</v>
      </c>
      <c r="AN22" s="37">
        <v>91345</v>
      </c>
      <c r="AO22" s="37">
        <v>135321</v>
      </c>
      <c r="AP22" s="37">
        <v>127209</v>
      </c>
      <c r="AQ22" s="37">
        <v>115542</v>
      </c>
      <c r="AR22" s="37">
        <v>135238</v>
      </c>
      <c r="AS22" s="37">
        <v>83680</v>
      </c>
      <c r="AT22" s="37">
        <v>94439</v>
      </c>
      <c r="AU22" s="37">
        <v>51149</v>
      </c>
      <c r="AV22" s="37">
        <v>1153811</v>
      </c>
      <c r="AW22" s="37">
        <v>1811606</v>
      </c>
    </row>
    <row r="23" spans="1:49" x14ac:dyDescent="0.25">
      <c r="A23" s="94">
        <v>6</v>
      </c>
      <c r="B23" s="37">
        <v>9</v>
      </c>
      <c r="C23" s="37">
        <v>39649</v>
      </c>
      <c r="D23" s="37">
        <v>5</v>
      </c>
      <c r="E23" s="37">
        <v>27863</v>
      </c>
      <c r="V23" s="4">
        <v>2</v>
      </c>
      <c r="W23" s="37">
        <v>15183</v>
      </c>
      <c r="X23" s="37">
        <v>12169</v>
      </c>
      <c r="Y23" s="37">
        <v>18608</v>
      </c>
      <c r="Z23" s="37">
        <v>31877</v>
      </c>
      <c r="AA23" s="37">
        <v>38759</v>
      </c>
      <c r="AB23" s="37">
        <v>31631</v>
      </c>
      <c r="AC23" s="37">
        <v>11845</v>
      </c>
      <c r="AD23" s="37">
        <v>22137</v>
      </c>
      <c r="AE23" s="37">
        <v>54790</v>
      </c>
      <c r="AF23" s="37">
        <v>30436</v>
      </c>
      <c r="AG23" s="37">
        <v>20984</v>
      </c>
      <c r="AH23" s="37">
        <v>26518</v>
      </c>
      <c r="AI23" s="37">
        <v>314937</v>
      </c>
      <c r="AJ23" s="37">
        <v>28632</v>
      </c>
      <c r="AK23" s="37">
        <v>28744</v>
      </c>
      <c r="AL23" s="37">
        <v>47777</v>
      </c>
      <c r="AM23" s="37">
        <v>23291</v>
      </c>
      <c r="AN23" s="37">
        <v>60285</v>
      </c>
      <c r="AO23" s="37">
        <v>24215</v>
      </c>
      <c r="AP23" s="37">
        <v>31498</v>
      </c>
      <c r="AQ23" s="37">
        <v>55764</v>
      </c>
      <c r="AR23" s="37">
        <v>39557</v>
      </c>
      <c r="AS23" s="37">
        <v>76279</v>
      </c>
      <c r="AT23" s="37">
        <v>37216</v>
      </c>
      <c r="AU23" s="37">
        <v>58887</v>
      </c>
      <c r="AV23" s="37">
        <v>512145</v>
      </c>
      <c r="AW23" s="37">
        <v>827082</v>
      </c>
    </row>
    <row r="24" spans="1:49" x14ac:dyDescent="0.25">
      <c r="A24" s="94">
        <v>7</v>
      </c>
      <c r="B24" s="37">
        <v>4</v>
      </c>
      <c r="C24" s="37">
        <v>18516</v>
      </c>
      <c r="D24" s="37">
        <v>6</v>
      </c>
      <c r="E24" s="37">
        <v>40607</v>
      </c>
      <c r="V24" s="4">
        <v>3</v>
      </c>
      <c r="W24" s="37">
        <v>472</v>
      </c>
      <c r="X24" s="37"/>
      <c r="Y24" s="37">
        <v>2083</v>
      </c>
      <c r="Z24" s="37">
        <v>674</v>
      </c>
      <c r="AA24" s="37"/>
      <c r="AB24" s="37"/>
      <c r="AC24" s="37"/>
      <c r="AD24" s="37"/>
      <c r="AE24" s="37">
        <v>6073</v>
      </c>
      <c r="AF24" s="37">
        <v>4939</v>
      </c>
      <c r="AG24" s="37">
        <v>5755</v>
      </c>
      <c r="AH24" s="37">
        <v>3123</v>
      </c>
      <c r="AI24" s="37">
        <v>23119</v>
      </c>
      <c r="AJ24" s="37"/>
      <c r="AK24" s="37">
        <v>1977</v>
      </c>
      <c r="AL24" s="37"/>
      <c r="AM24" s="37">
        <v>907</v>
      </c>
      <c r="AN24" s="37"/>
      <c r="AO24" s="37"/>
      <c r="AP24" s="37">
        <v>3195</v>
      </c>
      <c r="AQ24" s="37"/>
      <c r="AR24" s="37"/>
      <c r="AS24" s="37">
        <v>4344</v>
      </c>
      <c r="AT24" s="37"/>
      <c r="AU24" s="37">
        <v>432</v>
      </c>
      <c r="AV24" s="37">
        <v>10855</v>
      </c>
      <c r="AW24" s="37">
        <v>33974</v>
      </c>
    </row>
    <row r="25" spans="1:49" x14ac:dyDescent="0.25">
      <c r="A25" s="94">
        <v>8</v>
      </c>
      <c r="B25" s="37">
        <v>8</v>
      </c>
      <c r="C25" s="37">
        <v>29224</v>
      </c>
      <c r="D25" s="37">
        <v>11</v>
      </c>
      <c r="E25" s="37">
        <v>71049</v>
      </c>
      <c r="V25" s="9" t="s">
        <v>127</v>
      </c>
      <c r="W25" s="37">
        <v>35116</v>
      </c>
      <c r="X25" s="37">
        <v>41973</v>
      </c>
      <c r="Y25" s="37">
        <v>51219</v>
      </c>
      <c r="Z25" s="37">
        <v>72524</v>
      </c>
      <c r="AA25" s="37">
        <v>104771</v>
      </c>
      <c r="AB25" s="37">
        <v>112900</v>
      </c>
      <c r="AC25" s="37">
        <v>104889</v>
      </c>
      <c r="AD25" s="37">
        <v>107849</v>
      </c>
      <c r="AE25" s="37">
        <v>100873</v>
      </c>
      <c r="AF25" s="37">
        <v>98289</v>
      </c>
      <c r="AG25" s="37">
        <v>86573</v>
      </c>
      <c r="AH25" s="37">
        <v>78875</v>
      </c>
      <c r="AI25" s="37">
        <v>995851</v>
      </c>
      <c r="AJ25" s="37">
        <v>87775</v>
      </c>
      <c r="AK25" s="37">
        <v>94416</v>
      </c>
      <c r="AL25" s="37">
        <v>133257</v>
      </c>
      <c r="AM25" s="37">
        <v>135768</v>
      </c>
      <c r="AN25" s="37">
        <v>151630</v>
      </c>
      <c r="AO25" s="37">
        <v>159536</v>
      </c>
      <c r="AP25" s="37">
        <v>161902</v>
      </c>
      <c r="AQ25" s="37">
        <v>171306</v>
      </c>
      <c r="AR25" s="37">
        <v>174795</v>
      </c>
      <c r="AS25" s="37">
        <v>164303</v>
      </c>
      <c r="AT25" s="37">
        <v>131655</v>
      </c>
      <c r="AU25" s="37">
        <v>110468</v>
      </c>
      <c r="AV25" s="37">
        <v>1676811</v>
      </c>
      <c r="AW25" s="37">
        <v>2672662</v>
      </c>
    </row>
    <row r="26" spans="1:49" x14ac:dyDescent="0.25">
      <c r="A26" s="94">
        <v>9</v>
      </c>
      <c r="B26" s="37">
        <v>16</v>
      </c>
      <c r="C26" s="37">
        <v>67364</v>
      </c>
      <c r="D26" s="37">
        <v>8</v>
      </c>
      <c r="E26" s="37">
        <v>49879</v>
      </c>
    </row>
    <row r="27" spans="1:49" x14ac:dyDescent="0.25">
      <c r="A27" s="94">
        <v>10</v>
      </c>
      <c r="B27" s="37">
        <v>10</v>
      </c>
      <c r="C27" s="37">
        <v>35085</v>
      </c>
      <c r="D27" s="37">
        <v>15</v>
      </c>
      <c r="E27" s="37">
        <v>89642</v>
      </c>
    </row>
    <row r="28" spans="1:49" x14ac:dyDescent="0.25">
      <c r="A28" s="94">
        <v>11</v>
      </c>
      <c r="B28" s="37">
        <v>7</v>
      </c>
      <c r="C28" s="37">
        <v>23227</v>
      </c>
      <c r="D28" s="37">
        <v>8</v>
      </c>
      <c r="E28" s="37">
        <v>40790</v>
      </c>
      <c r="V28" s="90" t="s">
        <v>147</v>
      </c>
      <c r="W28" s="39" t="s">
        <v>185</v>
      </c>
    </row>
    <row r="29" spans="1:49" x14ac:dyDescent="0.25">
      <c r="A29" s="94">
        <v>12</v>
      </c>
      <c r="B29" s="37">
        <v>9</v>
      </c>
      <c r="C29" s="37">
        <v>28216</v>
      </c>
      <c r="D29" s="37">
        <v>18</v>
      </c>
      <c r="E29" s="37">
        <v>66982</v>
      </c>
      <c r="V29" s="24"/>
      <c r="W29" s="1">
        <v>2011</v>
      </c>
      <c r="AI29" s="4" t="s">
        <v>183</v>
      </c>
      <c r="AJ29" s="1">
        <v>2012</v>
      </c>
      <c r="AV29" s="4" t="s">
        <v>184</v>
      </c>
      <c r="AW29" s="4" t="s">
        <v>127</v>
      </c>
    </row>
    <row r="30" spans="1:49" x14ac:dyDescent="0.25">
      <c r="A30" s="9">
        <v>3</v>
      </c>
      <c r="B30" s="37">
        <v>15</v>
      </c>
      <c r="C30" s="37">
        <v>25112</v>
      </c>
      <c r="D30" s="37">
        <v>6</v>
      </c>
      <c r="E30" s="37">
        <v>12757</v>
      </c>
      <c r="V30" s="42" t="s">
        <v>26</v>
      </c>
      <c r="W30" s="4">
        <v>1</v>
      </c>
      <c r="X30" s="4">
        <v>2</v>
      </c>
      <c r="Y30" s="4">
        <v>3</v>
      </c>
      <c r="Z30" s="4">
        <v>4</v>
      </c>
      <c r="AA30" s="4">
        <v>5</v>
      </c>
      <c r="AB30" s="4">
        <v>6</v>
      </c>
      <c r="AC30" s="4">
        <v>7</v>
      </c>
      <c r="AD30" s="4">
        <v>8</v>
      </c>
      <c r="AE30" s="4">
        <v>9</v>
      </c>
      <c r="AF30" s="4">
        <v>10</v>
      </c>
      <c r="AG30" s="4">
        <v>11</v>
      </c>
      <c r="AH30" s="4">
        <v>12</v>
      </c>
      <c r="AI30" s="4"/>
      <c r="AJ30" s="4">
        <v>1</v>
      </c>
      <c r="AK30" s="4">
        <v>2</v>
      </c>
      <c r="AL30" s="4">
        <v>3</v>
      </c>
      <c r="AM30" s="4">
        <v>4</v>
      </c>
      <c r="AN30" s="4">
        <v>5</v>
      </c>
      <c r="AO30" s="4">
        <v>6</v>
      </c>
      <c r="AP30" s="4">
        <v>7</v>
      </c>
      <c r="AQ30" s="4">
        <v>8</v>
      </c>
      <c r="AR30" s="4">
        <v>9</v>
      </c>
      <c r="AS30" s="4">
        <v>10</v>
      </c>
      <c r="AT30" s="4">
        <v>11</v>
      </c>
      <c r="AU30" s="4">
        <v>12</v>
      </c>
      <c r="AV30" s="4"/>
      <c r="AW30" s="4"/>
    </row>
    <row r="31" spans="1:49" x14ac:dyDescent="0.25">
      <c r="A31" s="94">
        <v>1</v>
      </c>
      <c r="B31" s="37">
        <v>1</v>
      </c>
      <c r="C31" s="37">
        <v>506</v>
      </c>
      <c r="D31" s="37"/>
      <c r="E31" s="37"/>
      <c r="V31" s="4">
        <v>1</v>
      </c>
      <c r="W31" s="37">
        <v>1543</v>
      </c>
      <c r="X31" s="37">
        <v>5386</v>
      </c>
      <c r="Y31" s="37">
        <v>9175</v>
      </c>
      <c r="Z31" s="37">
        <v>12419</v>
      </c>
      <c r="AA31" s="37">
        <v>21587</v>
      </c>
      <c r="AB31" s="37">
        <v>22594</v>
      </c>
      <c r="AC31" s="37">
        <v>29781</v>
      </c>
      <c r="AD31" s="37">
        <v>21755</v>
      </c>
      <c r="AE31" s="37">
        <v>13496</v>
      </c>
      <c r="AF31" s="37">
        <v>20045</v>
      </c>
      <c r="AG31" s="37">
        <v>12917</v>
      </c>
      <c r="AH31" s="37">
        <v>6574</v>
      </c>
      <c r="AI31" s="37">
        <v>177272</v>
      </c>
      <c r="AJ31" s="37">
        <v>7244</v>
      </c>
      <c r="AK31" s="37">
        <v>6163</v>
      </c>
      <c r="AL31" s="37">
        <v>14806</v>
      </c>
      <c r="AM31" s="37">
        <v>33187</v>
      </c>
      <c r="AN31" s="37">
        <v>31894</v>
      </c>
      <c r="AO31" s="37">
        <v>39646</v>
      </c>
      <c r="AP31" s="37">
        <v>31332</v>
      </c>
      <c r="AQ31" s="37">
        <v>27912</v>
      </c>
      <c r="AR31" s="37">
        <v>33456</v>
      </c>
      <c r="AS31" s="37">
        <v>20858</v>
      </c>
      <c r="AT31" s="37">
        <v>17435</v>
      </c>
      <c r="AU31" s="37">
        <v>5141</v>
      </c>
      <c r="AV31" s="37">
        <v>269074</v>
      </c>
      <c r="AW31" s="37">
        <v>446346</v>
      </c>
    </row>
    <row r="32" spans="1:49" x14ac:dyDescent="0.25">
      <c r="A32" s="94">
        <v>2</v>
      </c>
      <c r="B32" s="37"/>
      <c r="C32" s="37"/>
      <c r="D32" s="37">
        <v>1</v>
      </c>
      <c r="E32" s="37">
        <v>2169</v>
      </c>
      <c r="V32" s="4">
        <v>2</v>
      </c>
      <c r="W32" s="37">
        <v>1496</v>
      </c>
      <c r="X32" s="37">
        <v>856</v>
      </c>
      <c r="Y32" s="37">
        <v>3426</v>
      </c>
      <c r="Z32" s="37">
        <v>9806</v>
      </c>
      <c r="AA32" s="37">
        <v>9463</v>
      </c>
      <c r="AB32" s="37">
        <v>8018</v>
      </c>
      <c r="AC32" s="37">
        <v>6671</v>
      </c>
      <c r="AD32" s="37">
        <v>7087</v>
      </c>
      <c r="AE32" s="37">
        <v>12574</v>
      </c>
      <c r="AF32" s="37">
        <v>4649</v>
      </c>
      <c r="AG32" s="37">
        <v>2243</v>
      </c>
      <c r="AH32" s="37">
        <v>1698</v>
      </c>
      <c r="AI32" s="37">
        <v>67987</v>
      </c>
      <c r="AJ32" s="37">
        <v>1725</v>
      </c>
      <c r="AK32" s="37">
        <v>2366</v>
      </c>
      <c r="AL32" s="37">
        <v>16812</v>
      </c>
      <c r="AM32" s="37">
        <v>5149</v>
      </c>
      <c r="AN32" s="37">
        <v>12341</v>
      </c>
      <c r="AO32" s="37">
        <v>3648</v>
      </c>
      <c r="AP32" s="37">
        <v>9109</v>
      </c>
      <c r="AQ32" s="37">
        <v>15285</v>
      </c>
      <c r="AR32" s="37">
        <v>10322</v>
      </c>
      <c r="AS32" s="37">
        <v>13363</v>
      </c>
      <c r="AT32" s="37">
        <v>3574</v>
      </c>
      <c r="AU32" s="37">
        <v>8095</v>
      </c>
      <c r="AV32" s="37">
        <v>101789</v>
      </c>
      <c r="AW32" s="37">
        <v>169776</v>
      </c>
    </row>
    <row r="33" spans="1:49" x14ac:dyDescent="0.25">
      <c r="A33" s="94">
        <v>3</v>
      </c>
      <c r="B33" s="37">
        <v>2</v>
      </c>
      <c r="C33" s="37">
        <v>2308</v>
      </c>
      <c r="D33" s="37"/>
      <c r="E33" s="37"/>
      <c r="V33" s="4">
        <v>3</v>
      </c>
      <c r="W33" s="37">
        <v>34</v>
      </c>
      <c r="X33" s="37"/>
      <c r="Y33" s="37">
        <v>225</v>
      </c>
      <c r="Z33" s="37">
        <v>121</v>
      </c>
      <c r="AA33" s="37"/>
      <c r="AB33" s="37"/>
      <c r="AC33" s="37"/>
      <c r="AD33" s="37"/>
      <c r="AE33" s="37">
        <v>475</v>
      </c>
      <c r="AF33" s="37">
        <v>528</v>
      </c>
      <c r="AG33" s="37">
        <v>434</v>
      </c>
      <c r="AH33" s="37">
        <v>176</v>
      </c>
      <c r="AI33" s="37">
        <v>1993</v>
      </c>
      <c r="AJ33" s="37"/>
      <c r="AK33" s="37">
        <v>192</v>
      </c>
      <c r="AL33" s="37"/>
      <c r="AM33" s="37">
        <v>120</v>
      </c>
      <c r="AN33" s="37"/>
      <c r="AO33" s="37"/>
      <c r="AP33" s="37">
        <v>1264</v>
      </c>
      <c r="AQ33" s="37"/>
      <c r="AR33" s="37"/>
      <c r="AS33" s="37">
        <v>317</v>
      </c>
      <c r="AT33" s="37"/>
      <c r="AU33" s="37">
        <v>9</v>
      </c>
      <c r="AV33" s="37">
        <v>1902</v>
      </c>
      <c r="AW33" s="37">
        <v>3895</v>
      </c>
    </row>
    <row r="34" spans="1:49" x14ac:dyDescent="0.25">
      <c r="A34" s="94">
        <v>4</v>
      </c>
      <c r="B34" s="37">
        <v>1</v>
      </c>
      <c r="C34" s="37">
        <v>795</v>
      </c>
      <c r="D34" s="37">
        <v>1</v>
      </c>
      <c r="E34" s="37">
        <v>1027</v>
      </c>
      <c r="V34" s="9" t="s">
        <v>127</v>
      </c>
      <c r="W34" s="37">
        <v>3073</v>
      </c>
      <c r="X34" s="37">
        <v>6242</v>
      </c>
      <c r="Y34" s="37">
        <v>12826</v>
      </c>
      <c r="Z34" s="37">
        <v>22346</v>
      </c>
      <c r="AA34" s="37">
        <v>31050</v>
      </c>
      <c r="AB34" s="37">
        <v>30612</v>
      </c>
      <c r="AC34" s="37">
        <v>36452</v>
      </c>
      <c r="AD34" s="37">
        <v>28842</v>
      </c>
      <c r="AE34" s="37">
        <v>26545</v>
      </c>
      <c r="AF34" s="37">
        <v>25222</v>
      </c>
      <c r="AG34" s="37">
        <v>15594</v>
      </c>
      <c r="AH34" s="37">
        <v>8448</v>
      </c>
      <c r="AI34" s="37">
        <v>247252</v>
      </c>
      <c r="AJ34" s="37">
        <v>8969</v>
      </c>
      <c r="AK34" s="37">
        <v>8721</v>
      </c>
      <c r="AL34" s="37">
        <v>31618</v>
      </c>
      <c r="AM34" s="37">
        <v>38456</v>
      </c>
      <c r="AN34" s="37">
        <v>44235</v>
      </c>
      <c r="AO34" s="37">
        <v>43294</v>
      </c>
      <c r="AP34" s="37">
        <v>41705</v>
      </c>
      <c r="AQ34" s="37">
        <v>43197</v>
      </c>
      <c r="AR34" s="37">
        <v>43778</v>
      </c>
      <c r="AS34" s="37">
        <v>34538</v>
      </c>
      <c r="AT34" s="37">
        <v>21009</v>
      </c>
      <c r="AU34" s="37">
        <v>13245</v>
      </c>
      <c r="AV34" s="37">
        <v>372765</v>
      </c>
      <c r="AW34" s="37">
        <v>620017</v>
      </c>
    </row>
    <row r="35" spans="1:49" x14ac:dyDescent="0.25">
      <c r="A35" s="94">
        <v>7</v>
      </c>
      <c r="B35" s="37"/>
      <c r="C35" s="37"/>
      <c r="D35" s="37">
        <v>1</v>
      </c>
      <c r="E35" s="37">
        <v>4459</v>
      </c>
    </row>
    <row r="36" spans="1:49" x14ac:dyDescent="0.25">
      <c r="A36" s="94">
        <v>9</v>
      </c>
      <c r="B36" s="37">
        <v>3</v>
      </c>
      <c r="C36" s="37">
        <v>6548</v>
      </c>
      <c r="D36" s="37"/>
      <c r="E36" s="37"/>
    </row>
    <row r="37" spans="1:49" x14ac:dyDescent="0.25">
      <c r="A37" s="94">
        <v>10</v>
      </c>
      <c r="B37" s="37">
        <v>3</v>
      </c>
      <c r="C37" s="37">
        <v>5467</v>
      </c>
      <c r="D37" s="37">
        <v>2</v>
      </c>
      <c r="E37" s="37">
        <v>4661</v>
      </c>
    </row>
    <row r="38" spans="1:49" x14ac:dyDescent="0.25">
      <c r="A38" s="94">
        <v>11</v>
      </c>
      <c r="B38" s="37">
        <v>3</v>
      </c>
      <c r="C38" s="37">
        <v>6189</v>
      </c>
      <c r="D38" s="37"/>
      <c r="E38" s="37"/>
    </row>
    <row r="39" spans="1:49" x14ac:dyDescent="0.25">
      <c r="A39" s="94">
        <v>12</v>
      </c>
      <c r="B39" s="37">
        <v>2</v>
      </c>
      <c r="C39" s="37">
        <v>3299</v>
      </c>
      <c r="D39" s="37">
        <v>1</v>
      </c>
      <c r="E39" s="37">
        <v>441</v>
      </c>
    </row>
    <row r="40" spans="1:49" x14ac:dyDescent="0.25">
      <c r="A40" s="9" t="s">
        <v>127</v>
      </c>
      <c r="B40" s="37">
        <v>365</v>
      </c>
      <c r="C40" s="37">
        <v>1243103</v>
      </c>
      <c r="D40" s="37">
        <v>366</v>
      </c>
      <c r="E40" s="37">
        <v>2049576</v>
      </c>
    </row>
    <row r="42" spans="1:49" ht="14.4" thickBot="1" x14ac:dyDescent="0.3">
      <c r="B42" s="1">
        <v>2011</v>
      </c>
      <c r="C42" s="1">
        <v>2011</v>
      </c>
    </row>
    <row r="43" spans="1:49" ht="14.4" x14ac:dyDescent="0.3">
      <c r="A43" s="93" t="s">
        <v>186</v>
      </c>
      <c r="B43" s="93" t="s">
        <v>181</v>
      </c>
      <c r="C43" s="93" t="s">
        <v>143</v>
      </c>
    </row>
    <row r="44" spans="1:49" ht="14.4" x14ac:dyDescent="0.3">
      <c r="A44" s="91" t="s">
        <v>181</v>
      </c>
      <c r="B44" s="91">
        <v>1</v>
      </c>
      <c r="C44" s="91"/>
    </row>
    <row r="45" spans="1:49" ht="15" thickBot="1" x14ac:dyDescent="0.35">
      <c r="A45" s="92" t="s">
        <v>143</v>
      </c>
      <c r="B45" s="92">
        <v>0.69466026161475658</v>
      </c>
      <c r="C45" s="92">
        <v>1</v>
      </c>
    </row>
    <row r="47" spans="1:49" ht="14.4" thickBot="1" x14ac:dyDescent="0.3"/>
    <row r="48" spans="1:49" ht="14.4" x14ac:dyDescent="0.3">
      <c r="A48" s="93" t="s">
        <v>187</v>
      </c>
      <c r="B48" s="93" t="s">
        <v>181</v>
      </c>
      <c r="C48" s="93" t="s">
        <v>143</v>
      </c>
    </row>
    <row r="49" spans="1:5" ht="14.4" x14ac:dyDescent="0.3">
      <c r="A49" s="91" t="s">
        <v>181</v>
      </c>
      <c r="B49" s="91">
        <v>1</v>
      </c>
      <c r="C49" s="91"/>
    </row>
    <row r="50" spans="1:5" ht="15" thickBot="1" x14ac:dyDescent="0.35">
      <c r="A50" s="92" t="s">
        <v>143</v>
      </c>
      <c r="B50" s="92">
        <v>0.60858487386214344</v>
      </c>
      <c r="C50" s="92">
        <v>1</v>
      </c>
    </row>
    <row r="52" spans="1:5" ht="14.4" thickBot="1" x14ac:dyDescent="0.3"/>
    <row r="53" spans="1:5" ht="14.4" x14ac:dyDescent="0.3">
      <c r="A53" s="93" t="s">
        <v>188</v>
      </c>
      <c r="B53" s="93" t="s">
        <v>181</v>
      </c>
      <c r="C53" s="93" t="s">
        <v>143</v>
      </c>
    </row>
    <row r="54" spans="1:5" ht="14.4" x14ac:dyDescent="0.3">
      <c r="A54" s="91" t="s">
        <v>181</v>
      </c>
      <c r="B54" s="91">
        <v>1</v>
      </c>
      <c r="C54" s="91"/>
    </row>
    <row r="55" spans="1:5" ht="15" thickBot="1" x14ac:dyDescent="0.35">
      <c r="A55" s="92" t="s">
        <v>143</v>
      </c>
      <c r="B55" s="92">
        <v>0.97909984253523341</v>
      </c>
      <c r="C55" s="92">
        <v>1</v>
      </c>
    </row>
    <row r="57" spans="1:5" ht="14.4" thickBot="1" x14ac:dyDescent="0.3">
      <c r="D57" s="1">
        <v>2012</v>
      </c>
      <c r="E57" s="1">
        <v>2012</v>
      </c>
    </row>
    <row r="58" spans="1:5" ht="14.4" x14ac:dyDescent="0.3">
      <c r="C58" s="93" t="s">
        <v>186</v>
      </c>
      <c r="D58" s="93" t="s">
        <v>181</v>
      </c>
      <c r="E58" s="93" t="s">
        <v>143</v>
      </c>
    </row>
    <row r="59" spans="1:5" ht="14.4" x14ac:dyDescent="0.3">
      <c r="C59" s="91" t="s">
        <v>181</v>
      </c>
      <c r="D59" s="91">
        <v>1</v>
      </c>
      <c r="E59" s="91"/>
    </row>
    <row r="60" spans="1:5" ht="15" thickBot="1" x14ac:dyDescent="0.35">
      <c r="C60" s="92" t="s">
        <v>143</v>
      </c>
      <c r="D60" s="92">
        <v>0.74576307592096025</v>
      </c>
      <c r="E60" s="92">
        <v>1</v>
      </c>
    </row>
    <row r="62" spans="1:5" ht="14.4" thickBot="1" x14ac:dyDescent="0.3"/>
    <row r="63" spans="1:5" ht="14.4" x14ac:dyDescent="0.3">
      <c r="C63" s="93" t="s">
        <v>187</v>
      </c>
      <c r="D63" s="93" t="s">
        <v>181</v>
      </c>
      <c r="E63" s="93" t="s">
        <v>143</v>
      </c>
    </row>
    <row r="64" spans="1:5" ht="14.4" x14ac:dyDescent="0.3">
      <c r="C64" s="91" t="s">
        <v>181</v>
      </c>
      <c r="D64" s="91">
        <v>1</v>
      </c>
      <c r="E64" s="91"/>
    </row>
    <row r="65" spans="3:5" ht="15" thickBot="1" x14ac:dyDescent="0.35">
      <c r="C65" s="92" t="s">
        <v>143</v>
      </c>
      <c r="D65" s="92">
        <v>0.75271477834638545</v>
      </c>
      <c r="E65" s="92">
        <v>1</v>
      </c>
    </row>
    <row r="67" spans="3:5" ht="14.4" thickBot="1" x14ac:dyDescent="0.3"/>
    <row r="68" spans="3:5" ht="14.4" x14ac:dyDescent="0.3">
      <c r="C68" s="93" t="s">
        <v>188</v>
      </c>
      <c r="D68" s="93" t="s">
        <v>181</v>
      </c>
      <c r="E68" s="93" t="s">
        <v>143</v>
      </c>
    </row>
    <row r="69" spans="3:5" ht="14.4" x14ac:dyDescent="0.3">
      <c r="C69" s="91" t="s">
        <v>181</v>
      </c>
      <c r="D69" s="91">
        <v>1</v>
      </c>
      <c r="E69" s="91"/>
    </row>
    <row r="70" spans="3:5" ht="15" thickBot="1" x14ac:dyDescent="0.35">
      <c r="C70" s="92" t="s">
        <v>143</v>
      </c>
      <c r="D70" s="92">
        <v>0.60872203151688176</v>
      </c>
      <c r="E70" s="92">
        <v>1</v>
      </c>
    </row>
  </sheetData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1F74-AA5D-4C09-B922-015759832C9D}">
  <dimension ref="A1:C26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5.33203125" style="4" customWidth="1"/>
    <col min="2" max="2" width="132.5546875" style="1" customWidth="1"/>
    <col min="3" max="3" width="102" style="1" bestFit="1" customWidth="1"/>
    <col min="4" max="16384" width="8.88671875" style="1"/>
  </cols>
  <sheetData>
    <row r="1" spans="1:3" ht="30" customHeight="1" x14ac:dyDescent="0.25">
      <c r="A1" s="34" t="s">
        <v>80</v>
      </c>
      <c r="B1" s="35" t="s">
        <v>81</v>
      </c>
      <c r="C1" s="35" t="s">
        <v>82</v>
      </c>
    </row>
    <row r="2" spans="1:3" x14ac:dyDescent="0.25">
      <c r="A2" s="81">
        <v>1</v>
      </c>
      <c r="B2" s="80" t="s">
        <v>159</v>
      </c>
      <c r="C2" s="1" t="s">
        <v>164</v>
      </c>
    </row>
    <row r="3" spans="1:3" x14ac:dyDescent="0.25">
      <c r="A3" s="4">
        <v>2</v>
      </c>
      <c r="B3" s="1" t="s">
        <v>122</v>
      </c>
      <c r="C3" s="1" t="s">
        <v>84</v>
      </c>
    </row>
    <row r="4" spans="1:3" x14ac:dyDescent="0.25">
      <c r="A4" s="81">
        <v>3</v>
      </c>
      <c r="B4" s="1" t="s">
        <v>151</v>
      </c>
      <c r="C4" s="1" t="s">
        <v>152</v>
      </c>
    </row>
    <row r="5" spans="1:3" x14ac:dyDescent="0.25">
      <c r="A5" s="4">
        <v>4</v>
      </c>
      <c r="B5" s="1" t="s">
        <v>85</v>
      </c>
      <c r="C5" s="1" t="s">
        <v>92</v>
      </c>
    </row>
    <row r="6" spans="1:3" x14ac:dyDescent="0.25">
      <c r="A6" s="81">
        <v>5</v>
      </c>
      <c r="B6" s="1" t="s">
        <v>86</v>
      </c>
      <c r="C6" s="1" t="s">
        <v>92</v>
      </c>
    </row>
    <row r="7" spans="1:3" x14ac:dyDescent="0.25">
      <c r="A7" s="4">
        <v>6</v>
      </c>
      <c r="B7" s="1" t="s">
        <v>87</v>
      </c>
      <c r="C7" s="1" t="s">
        <v>92</v>
      </c>
    </row>
    <row r="8" spans="1:3" x14ac:dyDescent="0.25">
      <c r="A8" s="81">
        <v>7</v>
      </c>
      <c r="B8" s="1" t="s">
        <v>88</v>
      </c>
      <c r="C8" s="1" t="s">
        <v>92</v>
      </c>
    </row>
    <row r="9" spans="1:3" x14ac:dyDescent="0.25">
      <c r="A9" s="4">
        <v>8</v>
      </c>
      <c r="B9" s="1" t="s">
        <v>89</v>
      </c>
      <c r="C9" s="1" t="s">
        <v>92</v>
      </c>
    </row>
    <row r="10" spans="1:3" x14ac:dyDescent="0.25">
      <c r="A10" s="81">
        <v>9</v>
      </c>
      <c r="B10" s="1" t="s">
        <v>90</v>
      </c>
      <c r="C10" s="1" t="s">
        <v>92</v>
      </c>
    </row>
    <row r="11" spans="1:3" x14ac:dyDescent="0.25">
      <c r="A11" s="4">
        <v>10</v>
      </c>
      <c r="B11" s="1" t="s">
        <v>91</v>
      </c>
      <c r="C11" s="1" t="s">
        <v>92</v>
      </c>
    </row>
    <row r="12" spans="1:3" x14ac:dyDescent="0.25">
      <c r="A12" s="81">
        <v>11</v>
      </c>
      <c r="B12" s="1" t="s">
        <v>138</v>
      </c>
      <c r="C12" s="1" t="s">
        <v>101</v>
      </c>
    </row>
    <row r="13" spans="1:3" x14ac:dyDescent="0.25">
      <c r="A13" s="4">
        <v>12</v>
      </c>
      <c r="B13" s="1" t="s">
        <v>140</v>
      </c>
      <c r="C13" s="1" t="s">
        <v>102</v>
      </c>
    </row>
    <row r="14" spans="1:3" x14ac:dyDescent="0.25">
      <c r="A14" s="33" t="s">
        <v>160</v>
      </c>
      <c r="B14" s="1" t="s">
        <v>110</v>
      </c>
      <c r="C14" s="1" t="s">
        <v>123</v>
      </c>
    </row>
    <row r="15" spans="1:3" x14ac:dyDescent="0.25">
      <c r="A15" s="33" t="s">
        <v>161</v>
      </c>
      <c r="B15" s="1" t="s">
        <v>113</v>
      </c>
      <c r="C15" s="1" t="s">
        <v>111</v>
      </c>
    </row>
    <row r="16" spans="1:3" x14ac:dyDescent="0.25">
      <c r="A16" s="33" t="s">
        <v>162</v>
      </c>
      <c r="B16" s="1" t="s">
        <v>114</v>
      </c>
      <c r="C16" s="1" t="s">
        <v>112</v>
      </c>
    </row>
    <row r="17" spans="1:3" x14ac:dyDescent="0.25">
      <c r="A17" s="33" t="s">
        <v>163</v>
      </c>
      <c r="B17" s="1" t="s">
        <v>141</v>
      </c>
      <c r="C17" s="1" t="s">
        <v>142</v>
      </c>
    </row>
    <row r="18" spans="1:3" x14ac:dyDescent="0.25">
      <c r="A18" s="4">
        <v>13</v>
      </c>
      <c r="B18" s="1" t="s">
        <v>115</v>
      </c>
      <c r="C18" s="1" t="s">
        <v>93</v>
      </c>
    </row>
    <row r="19" spans="1:3" x14ac:dyDescent="0.25">
      <c r="A19" s="4">
        <v>14</v>
      </c>
      <c r="B19" s="1" t="s">
        <v>116</v>
      </c>
      <c r="C19" s="1" t="s">
        <v>94</v>
      </c>
    </row>
    <row r="20" spans="1:3" x14ac:dyDescent="0.25">
      <c r="A20" s="4">
        <v>15</v>
      </c>
      <c r="B20" s="1" t="s">
        <v>117</v>
      </c>
      <c r="C20" s="1" t="s">
        <v>104</v>
      </c>
    </row>
    <row r="21" spans="1:3" x14ac:dyDescent="0.25">
      <c r="A21" s="4">
        <v>16</v>
      </c>
      <c r="B21" s="1" t="s">
        <v>118</v>
      </c>
      <c r="C21" s="1" t="s">
        <v>132</v>
      </c>
    </row>
    <row r="22" spans="1:3" x14ac:dyDescent="0.25">
      <c r="A22" s="4">
        <v>17</v>
      </c>
      <c r="B22" s="1" t="s">
        <v>119</v>
      </c>
      <c r="C22" s="1" t="s">
        <v>99</v>
      </c>
    </row>
    <row r="23" spans="1:3" x14ac:dyDescent="0.25">
      <c r="A23" s="4">
        <v>18</v>
      </c>
      <c r="B23" s="1" t="s">
        <v>120</v>
      </c>
      <c r="C23" s="1" t="s">
        <v>100</v>
      </c>
    </row>
    <row r="24" spans="1:3" x14ac:dyDescent="0.25">
      <c r="A24" s="4">
        <v>19</v>
      </c>
      <c r="B24" s="1" t="s">
        <v>108</v>
      </c>
      <c r="C24" s="1" t="s">
        <v>109</v>
      </c>
    </row>
    <row r="25" spans="1:3" x14ac:dyDescent="0.25">
      <c r="A25" s="4">
        <v>20</v>
      </c>
      <c r="B25" s="1" t="s">
        <v>121</v>
      </c>
      <c r="C25" s="1" t="s">
        <v>133</v>
      </c>
    </row>
    <row r="26" spans="1:3" x14ac:dyDescent="0.25">
      <c r="B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6D0C-1651-4945-B241-AD9315E82670}">
  <dimension ref="A1:AD756"/>
  <sheetViews>
    <sheetView workbookViewId="0">
      <pane xSplit="2" ySplit="2" topLeftCell="C713" activePane="bottomRight" state="frozen"/>
      <selection pane="topRight" activeCell="C1" sqref="C1"/>
      <selection pane="bottomLeft" activeCell="A3" sqref="A3"/>
      <selection pane="bottomRight" activeCell="C754" sqref="C754"/>
    </sheetView>
  </sheetViews>
  <sheetFormatPr defaultRowHeight="13.8" x14ac:dyDescent="0.25"/>
  <cols>
    <col min="1" max="1" width="8.44140625" style="1" customWidth="1"/>
    <col min="2" max="2" width="10.109375" style="1" bestFit="1" customWidth="1"/>
    <col min="3" max="3" width="7.109375" style="1" customWidth="1"/>
    <col min="4" max="4" width="9.88671875" style="1" customWidth="1"/>
    <col min="5" max="5" width="6.21875" style="1" customWidth="1"/>
    <col min="6" max="6" width="7.77734375" style="1" customWidth="1"/>
    <col min="7" max="7" width="14.21875" style="1" customWidth="1"/>
    <col min="8" max="8" width="17.33203125" style="1" customWidth="1"/>
    <col min="9" max="9" width="8.6640625" style="1" customWidth="1"/>
    <col min="10" max="10" width="10.21875" style="1" customWidth="1"/>
    <col min="11" max="11" width="14.109375" style="1" customWidth="1"/>
    <col min="12" max="12" width="9.5546875" style="1" customWidth="1"/>
    <col min="13" max="13" width="13.109375" style="1" customWidth="1"/>
    <col min="14" max="14" width="14.21875" style="1" customWidth="1"/>
    <col min="15" max="15" width="13.109375" style="1" customWidth="1"/>
    <col min="16" max="17" width="16.6640625" style="1" customWidth="1"/>
    <col min="18" max="18" width="10.88671875" style="1" customWidth="1"/>
    <col min="19" max="19" width="12.21875" style="1" customWidth="1"/>
    <col min="20" max="20" width="10" style="1" customWidth="1"/>
    <col min="21" max="21" width="13.33203125" style="1" customWidth="1"/>
    <col min="22" max="22" width="15.5546875" style="1" customWidth="1"/>
    <col min="23" max="23" width="21.109375" style="1" customWidth="1"/>
    <col min="24" max="24" width="17.77734375" style="1" customWidth="1"/>
    <col min="25" max="25" width="33.33203125" style="1" customWidth="1"/>
    <col min="26" max="16384" width="8.88671875" style="1"/>
  </cols>
  <sheetData>
    <row r="1" spans="1:30" ht="28.8" customHeight="1" x14ac:dyDescent="0.25">
      <c r="A1" s="72" t="s">
        <v>0</v>
      </c>
      <c r="B1" s="72" t="s">
        <v>1</v>
      </c>
      <c r="C1" s="72" t="s">
        <v>2</v>
      </c>
      <c r="D1" s="72" t="s">
        <v>137</v>
      </c>
      <c r="E1" s="72" t="s">
        <v>3</v>
      </c>
      <c r="F1" s="72" t="s">
        <v>4</v>
      </c>
      <c r="G1" s="72" t="s">
        <v>5</v>
      </c>
      <c r="H1" s="72"/>
      <c r="I1" s="72" t="s">
        <v>6</v>
      </c>
      <c r="J1" s="72" t="s">
        <v>7</v>
      </c>
      <c r="K1" s="72"/>
      <c r="L1" s="72" t="s">
        <v>8</v>
      </c>
      <c r="M1" s="72"/>
      <c r="N1" s="72" t="s">
        <v>149</v>
      </c>
      <c r="O1" s="72" t="s">
        <v>97</v>
      </c>
      <c r="P1" s="72" t="s">
        <v>150</v>
      </c>
      <c r="Q1" s="72" t="s">
        <v>96</v>
      </c>
      <c r="R1" s="72" t="s">
        <v>11</v>
      </c>
      <c r="S1" s="72" t="s">
        <v>95</v>
      </c>
      <c r="T1" s="72" t="s">
        <v>12</v>
      </c>
      <c r="U1" s="72" t="s">
        <v>98</v>
      </c>
      <c r="V1" s="72" t="s">
        <v>13</v>
      </c>
      <c r="W1" s="72" t="s">
        <v>14</v>
      </c>
      <c r="X1" s="72" t="s">
        <v>15</v>
      </c>
      <c r="Y1" s="52"/>
    </row>
    <row r="2" spans="1:30" ht="43.2" customHeight="1" x14ac:dyDescent="0.25">
      <c r="A2" s="72" t="s">
        <v>148</v>
      </c>
      <c r="B2" s="72" t="s">
        <v>216</v>
      </c>
      <c r="C2" s="72" t="s">
        <v>17</v>
      </c>
      <c r="D2" s="72" t="s">
        <v>136</v>
      </c>
      <c r="E2" s="72" t="s">
        <v>19</v>
      </c>
      <c r="F2" s="72" t="s">
        <v>18</v>
      </c>
      <c r="G2" s="72" t="s">
        <v>55</v>
      </c>
      <c r="H2" s="72" t="s">
        <v>172</v>
      </c>
      <c r="I2" s="72" t="s">
        <v>20</v>
      </c>
      <c r="J2" s="72" t="s">
        <v>54</v>
      </c>
      <c r="K2" s="72" t="s">
        <v>171</v>
      </c>
      <c r="L2" s="72" t="s">
        <v>26</v>
      </c>
      <c r="M2" s="72" t="s">
        <v>166</v>
      </c>
      <c r="N2" s="72" t="s">
        <v>74</v>
      </c>
      <c r="O2" s="72" t="s">
        <v>37</v>
      </c>
      <c r="P2" s="72" t="s">
        <v>75</v>
      </c>
      <c r="Q2" s="72" t="s">
        <v>38</v>
      </c>
      <c r="R2" s="72" t="s">
        <v>41</v>
      </c>
      <c r="S2" s="72" t="s">
        <v>61</v>
      </c>
      <c r="T2" s="72" t="s">
        <v>42</v>
      </c>
      <c r="U2" s="72" t="s">
        <v>73</v>
      </c>
      <c r="V2" s="72" t="s">
        <v>145</v>
      </c>
      <c r="W2" s="72" t="s">
        <v>51</v>
      </c>
      <c r="X2" s="72" t="s">
        <v>50</v>
      </c>
      <c r="Y2" s="72" t="s">
        <v>103</v>
      </c>
      <c r="Z2" s="72"/>
      <c r="AA2" s="72"/>
      <c r="AB2" s="72"/>
      <c r="AC2" s="72"/>
      <c r="AD2" s="72"/>
    </row>
    <row r="3" spans="1:30" x14ac:dyDescent="0.25">
      <c r="A3" s="1">
        <v>1</v>
      </c>
      <c r="B3" s="2">
        <v>40544</v>
      </c>
      <c r="C3" s="1">
        <v>1</v>
      </c>
      <c r="D3" s="4" t="str">
        <f>VLOOKUP(C3,Сезон!$A$2:$G$5,6)</f>
        <v>Зима</v>
      </c>
      <c r="E3" s="1">
        <f>YEAR(B3)</f>
        <v>2011</v>
      </c>
      <c r="F3" s="1">
        <f>MONTH(B3)</f>
        <v>1</v>
      </c>
      <c r="G3" s="1">
        <v>0</v>
      </c>
      <c r="H3" s="1" t="str">
        <f t="shared" ref="H3:H66" si="0">IF(G3,"Праздничный день","Рабочий день")</f>
        <v>Рабочий день</v>
      </c>
      <c r="I3" s="25">
        <f t="shared" ref="I3:I34" si="1">WEEKDAY(B3,1)</f>
        <v>7</v>
      </c>
      <c r="J3" s="1">
        <v>0</v>
      </c>
      <c r="K3" s="1" t="str">
        <f t="shared" ref="K3:K66" si="2">IF(J3,"Рабочий день","Выходной день")</f>
        <v>Выходной день</v>
      </c>
      <c r="L3" s="1">
        <v>2</v>
      </c>
      <c r="M3" s="9" t="str">
        <f>LOOKUP(L3,Погода!$A$2:$B$5)</f>
        <v>Туман + Облачно, Туман + Разорванные облака, Туман + Немного облаков, Туман</v>
      </c>
      <c r="N3" s="3">
        <v>0.344167</v>
      </c>
      <c r="O3" s="11">
        <f>N3*(39-(-8))-8</f>
        <v>8.1758489999999995</v>
      </c>
      <c r="P3" s="3">
        <v>0.36362499999999998</v>
      </c>
      <c r="Q3" s="11">
        <f>P3*(50-(-16))-16</f>
        <v>7.99925</v>
      </c>
      <c r="R3" s="3">
        <v>0.80583300000000002</v>
      </c>
      <c r="S3" s="11" cm="1">
        <f t="array" ref="S3">_xlfn.IFS(L3=1,R3*Погода!$C$2,L3=2,R3*Погода!$C$3,L3=3,R3*Погода!$C$4,L3=4,R3*Погода!$C$5)</f>
        <v>40.291650000000004</v>
      </c>
      <c r="T3" s="3">
        <v>0.16044600000000001</v>
      </c>
      <c r="U3" s="11" cm="1">
        <f t="array" ref="U3">_xlfn.IFS(L3=1,T3*Погода!$D$2,L3=2,T3*Погода!$D$3,L3=3,T3*Погода!$D$4,L3=4,T3*Погода!$D$5)</f>
        <v>5.3749409999999997</v>
      </c>
      <c r="V3" s="37">
        <v>331</v>
      </c>
      <c r="W3" s="37">
        <v>654</v>
      </c>
      <c r="X3" s="37">
        <v>985</v>
      </c>
      <c r="Y3" s="11">
        <f>Q3-O3</f>
        <v>-0.17659899999999951</v>
      </c>
    </row>
    <row r="4" spans="1:30" x14ac:dyDescent="0.25">
      <c r="A4" s="1">
        <v>2</v>
      </c>
      <c r="B4" s="2">
        <v>40545</v>
      </c>
      <c r="C4" s="1">
        <v>1</v>
      </c>
      <c r="D4" s="4" t="str">
        <f>VLOOKUP(C4,Сезон!$A$2:$G$5,6)</f>
        <v>Зима</v>
      </c>
      <c r="E4" s="1">
        <f t="shared" ref="E4:E67" si="3">YEAR(B4)</f>
        <v>2011</v>
      </c>
      <c r="F4" s="1">
        <f t="shared" ref="F4:F67" si="4">MONTH(B4)</f>
        <v>1</v>
      </c>
      <c r="G4" s="1">
        <v>0</v>
      </c>
      <c r="H4" s="1" t="str">
        <f t="shared" si="0"/>
        <v>Рабочий день</v>
      </c>
      <c r="I4" s="25">
        <f t="shared" si="1"/>
        <v>1</v>
      </c>
      <c r="J4" s="1">
        <v>0</v>
      </c>
      <c r="K4" s="1" t="str">
        <f t="shared" si="2"/>
        <v>Выходной день</v>
      </c>
      <c r="L4" s="1">
        <v>2</v>
      </c>
      <c r="M4" s="9" t="str">
        <f>LOOKUP(L4,Погода!$A$2:$B$5)</f>
        <v>Туман + Облачно, Туман + Разорванные облака, Туман + Немного облаков, Туман</v>
      </c>
      <c r="N4" s="3">
        <v>0.36347800000000002</v>
      </c>
      <c r="O4" s="11">
        <f t="shared" ref="O4:O67" si="5">N4*(39-(-8))-8</f>
        <v>9.0834660000000014</v>
      </c>
      <c r="P4" s="3">
        <v>0.35373900000000003</v>
      </c>
      <c r="Q4" s="11">
        <f t="shared" ref="Q4:Q67" si="6">P4*(50-(-16))-16</f>
        <v>7.3467740000000035</v>
      </c>
      <c r="R4" s="3">
        <v>0.69608700000000001</v>
      </c>
      <c r="S4" s="11" cm="1">
        <f t="array" ref="S4">_xlfn.IFS(L4=1,R4*Погода!$C$2,L4=2,R4*Погода!$C$3,L4=3,R4*Погода!$C$4,L4=4,R4*Погода!$C$5)</f>
        <v>34.804349999999999</v>
      </c>
      <c r="T4" s="3">
        <v>0.24853900000000001</v>
      </c>
      <c r="U4" s="11" cm="1">
        <f t="array" ref="U4">_xlfn.IFS(L4=1,T4*Погода!$D$2,L4=2,T4*Погода!$D$3,L4=3,T4*Погода!$D$4,L4=4,T4*Погода!$D$5)</f>
        <v>8.3260565</v>
      </c>
      <c r="V4" s="37">
        <v>131</v>
      </c>
      <c r="W4" s="37">
        <v>670</v>
      </c>
      <c r="X4" s="37">
        <v>801</v>
      </c>
      <c r="Y4" s="11">
        <f t="shared" ref="Y4:Y67" si="7">Q4-O4</f>
        <v>-1.7366919999999979</v>
      </c>
    </row>
    <row r="5" spans="1:30" x14ac:dyDescent="0.25">
      <c r="A5" s="1">
        <v>3</v>
      </c>
      <c r="B5" s="2">
        <v>40546</v>
      </c>
      <c r="C5" s="1">
        <v>1</v>
      </c>
      <c r="D5" s="4" t="str">
        <f>VLOOKUP(C5,Сезон!$A$2:$G$5,6)</f>
        <v>Зима</v>
      </c>
      <c r="E5" s="1">
        <f t="shared" si="3"/>
        <v>2011</v>
      </c>
      <c r="F5" s="1">
        <f t="shared" si="4"/>
        <v>1</v>
      </c>
      <c r="G5" s="1">
        <v>0</v>
      </c>
      <c r="H5" s="1" t="str">
        <f t="shared" si="0"/>
        <v>Рабочий день</v>
      </c>
      <c r="I5" s="25">
        <f t="shared" si="1"/>
        <v>2</v>
      </c>
      <c r="J5" s="1">
        <v>1</v>
      </c>
      <c r="K5" s="1" t="str">
        <f>IF(J5,"Рабочий день","Выходной день")</f>
        <v>Рабочий день</v>
      </c>
      <c r="L5" s="1">
        <v>1</v>
      </c>
      <c r="M5" s="9" t="str">
        <f>LOOKUP(L5,Погода!$A$2:$B$5)</f>
        <v>Ясно, небольшая облачность, переменная облачность, переменная облачность</v>
      </c>
      <c r="N5" s="3">
        <v>0.19636400000000001</v>
      </c>
      <c r="O5" s="11">
        <f t="shared" si="5"/>
        <v>1.2291080000000001</v>
      </c>
      <c r="P5" s="3">
        <v>0.18940499999999999</v>
      </c>
      <c r="Q5" s="11">
        <f t="shared" si="6"/>
        <v>-3.499270000000001</v>
      </c>
      <c r="R5" s="3">
        <v>0.43727300000000002</v>
      </c>
      <c r="S5" s="11" cm="1">
        <f t="array" ref="S5">_xlfn.IFS(L5=1,R5*Погода!$C$2,L5=2,R5*Погода!$C$3,L5=3,R5*Погода!$C$4,L5=4,R5*Погода!$C$5)</f>
        <v>10.931825</v>
      </c>
      <c r="T5" s="3">
        <v>0.248309</v>
      </c>
      <c r="U5" s="11" cm="1">
        <f t="array" ref="U5">_xlfn.IFS(L5=1,T5*Погода!$D$2,L5=2,T5*Погода!$D$3,L5=3,T5*Погода!$D$4,L5=4,T5*Погода!$D$5)</f>
        <v>4.1591757500000002</v>
      </c>
      <c r="V5" s="37">
        <v>120</v>
      </c>
      <c r="W5" s="37">
        <v>1229</v>
      </c>
      <c r="X5" s="37">
        <v>1349</v>
      </c>
      <c r="Y5" s="11">
        <f t="shared" si="7"/>
        <v>-4.7283780000000011</v>
      </c>
    </row>
    <row r="6" spans="1:30" x14ac:dyDescent="0.25">
      <c r="A6" s="1">
        <v>4</v>
      </c>
      <c r="B6" s="2">
        <v>40547</v>
      </c>
      <c r="C6" s="1">
        <v>1</v>
      </c>
      <c r="D6" s="4" t="str">
        <f>VLOOKUP(C6,Сезон!$A$2:$G$5,6)</f>
        <v>Зима</v>
      </c>
      <c r="E6" s="1">
        <f t="shared" si="3"/>
        <v>2011</v>
      </c>
      <c r="F6" s="1">
        <f t="shared" si="4"/>
        <v>1</v>
      </c>
      <c r="G6" s="1">
        <v>0</v>
      </c>
      <c r="H6" s="1" t="str">
        <f t="shared" si="0"/>
        <v>Рабочий день</v>
      </c>
      <c r="I6" s="25">
        <f t="shared" si="1"/>
        <v>3</v>
      </c>
      <c r="J6" s="1">
        <v>1</v>
      </c>
      <c r="K6" s="1" t="str">
        <f t="shared" si="2"/>
        <v>Рабочий день</v>
      </c>
      <c r="L6" s="1">
        <v>1</v>
      </c>
      <c r="M6" s="9" t="str">
        <f>LOOKUP(L6,Погода!$A$2:$B$5)</f>
        <v>Ясно, небольшая облачность, переменная облачность, переменная облачность</v>
      </c>
      <c r="N6" s="3">
        <v>0.2</v>
      </c>
      <c r="O6" s="11">
        <f t="shared" si="5"/>
        <v>1.4000000000000004</v>
      </c>
      <c r="P6" s="3">
        <v>0.212122</v>
      </c>
      <c r="Q6" s="11">
        <f t="shared" si="6"/>
        <v>-1.9999479999999998</v>
      </c>
      <c r="R6" s="3">
        <v>0.59043500000000004</v>
      </c>
      <c r="S6" s="11" cm="1">
        <f t="array" ref="S6">_xlfn.IFS(L6=1,R6*Погода!$C$2,L6=2,R6*Погода!$C$3,L6=3,R6*Погода!$C$4,L6=4,R6*Погода!$C$5)</f>
        <v>14.760875</v>
      </c>
      <c r="T6" s="3">
        <v>0.16029599999999999</v>
      </c>
      <c r="U6" s="11" cm="1">
        <f t="array" ref="U6">_xlfn.IFS(L6=1,T6*Погода!$D$2,L6=2,T6*Погода!$D$3,L6=3,T6*Погода!$D$4,L6=4,T6*Погода!$D$5)</f>
        <v>2.684958</v>
      </c>
      <c r="V6" s="37">
        <v>108</v>
      </c>
      <c r="W6" s="37">
        <v>1454</v>
      </c>
      <c r="X6" s="37">
        <v>1562</v>
      </c>
      <c r="Y6" s="11">
        <f t="shared" si="7"/>
        <v>-3.3999480000000002</v>
      </c>
    </row>
    <row r="7" spans="1:30" x14ac:dyDescent="0.25">
      <c r="A7" s="1">
        <v>5</v>
      </c>
      <c r="B7" s="2">
        <v>40548</v>
      </c>
      <c r="C7" s="1">
        <v>1</v>
      </c>
      <c r="D7" s="4" t="str">
        <f>VLOOKUP(C7,Сезон!$A$2:$G$5,6)</f>
        <v>Зима</v>
      </c>
      <c r="E7" s="1">
        <f t="shared" si="3"/>
        <v>2011</v>
      </c>
      <c r="F7" s="1">
        <f t="shared" si="4"/>
        <v>1</v>
      </c>
      <c r="G7" s="1">
        <v>0</v>
      </c>
      <c r="H7" s="1" t="str">
        <f t="shared" si="0"/>
        <v>Рабочий день</v>
      </c>
      <c r="I7" s="25">
        <f t="shared" si="1"/>
        <v>4</v>
      </c>
      <c r="J7" s="1">
        <v>1</v>
      </c>
      <c r="K7" s="1" t="str">
        <f t="shared" si="2"/>
        <v>Рабочий день</v>
      </c>
      <c r="L7" s="1">
        <v>1</v>
      </c>
      <c r="M7" s="9" t="str">
        <f>LOOKUP(L7,Погода!$A$2:$B$5)</f>
        <v>Ясно, небольшая облачность, переменная облачность, переменная облачность</v>
      </c>
      <c r="N7" s="3">
        <v>0.22695699999999999</v>
      </c>
      <c r="O7" s="11">
        <f t="shared" si="5"/>
        <v>2.6669789999999995</v>
      </c>
      <c r="P7" s="3">
        <v>0.22927</v>
      </c>
      <c r="Q7" s="11">
        <f t="shared" si="6"/>
        <v>-0.86818000000000062</v>
      </c>
      <c r="R7" s="3">
        <v>0.43695699999999998</v>
      </c>
      <c r="S7" s="11" cm="1">
        <f t="array" ref="S7">_xlfn.IFS(L7=1,R7*Погода!$C$2,L7=2,R7*Погода!$C$3,L7=3,R7*Погода!$C$4,L7=4,R7*Погода!$C$5)</f>
        <v>10.923924999999999</v>
      </c>
      <c r="T7" s="3">
        <v>0.18690000000000001</v>
      </c>
      <c r="U7" s="11" cm="1">
        <f t="array" ref="U7">_xlfn.IFS(L7=1,T7*Погода!$D$2,L7=2,T7*Погода!$D$3,L7=3,T7*Погода!$D$4,L7=4,T7*Погода!$D$5)</f>
        <v>3.1305750000000003</v>
      </c>
      <c r="V7" s="37">
        <v>82</v>
      </c>
      <c r="W7" s="37">
        <v>1518</v>
      </c>
      <c r="X7" s="37">
        <v>1600</v>
      </c>
      <c r="Y7" s="11">
        <f t="shared" si="7"/>
        <v>-3.5351590000000002</v>
      </c>
    </row>
    <row r="8" spans="1:30" x14ac:dyDescent="0.25">
      <c r="A8" s="1">
        <v>6</v>
      </c>
      <c r="B8" s="2">
        <v>40549</v>
      </c>
      <c r="C8" s="1">
        <v>1</v>
      </c>
      <c r="D8" s="4" t="str">
        <f>VLOOKUP(C8,Сезон!$A$2:$G$5,6)</f>
        <v>Зима</v>
      </c>
      <c r="E8" s="1">
        <f t="shared" si="3"/>
        <v>2011</v>
      </c>
      <c r="F8" s="1">
        <f t="shared" si="4"/>
        <v>1</v>
      </c>
      <c r="G8" s="1">
        <v>0</v>
      </c>
      <c r="H8" s="1" t="str">
        <f t="shared" si="0"/>
        <v>Рабочий день</v>
      </c>
      <c r="I8" s="25">
        <f t="shared" si="1"/>
        <v>5</v>
      </c>
      <c r="J8" s="1">
        <v>1</v>
      </c>
      <c r="K8" s="1" t="str">
        <f t="shared" si="2"/>
        <v>Рабочий день</v>
      </c>
      <c r="L8" s="1">
        <v>1</v>
      </c>
      <c r="M8" s="9" t="str">
        <f>LOOKUP(L8,Погода!$A$2:$B$5)</f>
        <v>Ясно, небольшая облачность, переменная облачность, переменная облачность</v>
      </c>
      <c r="N8" s="3">
        <v>0.204348</v>
      </c>
      <c r="O8" s="11">
        <f t="shared" si="5"/>
        <v>1.6043559999999992</v>
      </c>
      <c r="P8" s="3">
        <v>0.233209</v>
      </c>
      <c r="Q8" s="11">
        <f t="shared" si="6"/>
        <v>-0.60820599999999914</v>
      </c>
      <c r="R8" s="3">
        <v>0.51826099999999997</v>
      </c>
      <c r="S8" s="11" cm="1">
        <f t="array" ref="S8">_xlfn.IFS(L8=1,R8*Погода!$C$2,L8=2,R8*Погода!$C$3,L8=3,R8*Погода!$C$4,L8=4,R8*Погода!$C$5)</f>
        <v>12.956524999999999</v>
      </c>
      <c r="T8" s="3">
        <v>8.9565199999999998E-2</v>
      </c>
      <c r="U8" s="11" cm="1">
        <f t="array" ref="U8">_xlfn.IFS(L8=1,T8*Погода!$D$2,L8=2,T8*Погода!$D$3,L8=3,T8*Погода!$D$4,L8=4,T8*Погода!$D$5)</f>
        <v>1.5002171</v>
      </c>
      <c r="V8" s="37">
        <v>88</v>
      </c>
      <c r="W8" s="37">
        <v>1518</v>
      </c>
      <c r="X8" s="37">
        <v>1606</v>
      </c>
      <c r="Y8" s="11">
        <f t="shared" si="7"/>
        <v>-2.2125619999999984</v>
      </c>
    </row>
    <row r="9" spans="1:30" x14ac:dyDescent="0.25">
      <c r="A9" s="1">
        <v>7</v>
      </c>
      <c r="B9" s="2">
        <v>40550</v>
      </c>
      <c r="C9" s="1">
        <v>1</v>
      </c>
      <c r="D9" s="4" t="str">
        <f>VLOOKUP(C9,Сезон!$A$2:$G$5,6)</f>
        <v>Зима</v>
      </c>
      <c r="E9" s="1">
        <f t="shared" si="3"/>
        <v>2011</v>
      </c>
      <c r="F9" s="1">
        <f t="shared" si="4"/>
        <v>1</v>
      </c>
      <c r="G9" s="1">
        <v>0</v>
      </c>
      <c r="H9" s="1" t="str">
        <f t="shared" si="0"/>
        <v>Рабочий день</v>
      </c>
      <c r="I9" s="25">
        <f t="shared" si="1"/>
        <v>6</v>
      </c>
      <c r="J9" s="1">
        <v>1</v>
      </c>
      <c r="K9" s="1" t="str">
        <f t="shared" si="2"/>
        <v>Рабочий день</v>
      </c>
      <c r="L9" s="1">
        <v>2</v>
      </c>
      <c r="M9" s="9" t="str">
        <f>LOOKUP(L9,Погода!$A$2:$B$5)</f>
        <v>Туман + Облачно, Туман + Разорванные облака, Туман + Немного облаков, Туман</v>
      </c>
      <c r="N9" s="3">
        <v>0.196522</v>
      </c>
      <c r="O9" s="11">
        <f t="shared" si="5"/>
        <v>1.2365340000000007</v>
      </c>
      <c r="P9" s="3">
        <v>0.208839</v>
      </c>
      <c r="Q9" s="11">
        <f t="shared" si="6"/>
        <v>-2.2166259999999998</v>
      </c>
      <c r="R9" s="3">
        <v>0.49869599999999997</v>
      </c>
      <c r="S9" s="11" cm="1">
        <f t="array" ref="S9">_xlfn.IFS(L9=1,R9*Погода!$C$2,L9=2,R9*Погода!$C$3,L9=3,R9*Погода!$C$4,L9=4,R9*Погода!$C$5)</f>
        <v>24.934799999999999</v>
      </c>
      <c r="T9" s="3">
        <v>0.16872599999999999</v>
      </c>
      <c r="U9" s="11" cm="1">
        <f t="array" ref="U9">_xlfn.IFS(L9=1,T9*Погода!$D$2,L9=2,T9*Погода!$D$3,L9=3,T9*Погода!$D$4,L9=4,T9*Погода!$D$5)</f>
        <v>5.6523209999999997</v>
      </c>
      <c r="V9" s="37">
        <v>148</v>
      </c>
      <c r="W9" s="37">
        <v>1362</v>
      </c>
      <c r="X9" s="37">
        <v>1510</v>
      </c>
      <c r="Y9" s="11">
        <f t="shared" si="7"/>
        <v>-3.4531600000000005</v>
      </c>
    </row>
    <row r="10" spans="1:30" x14ac:dyDescent="0.25">
      <c r="A10" s="1">
        <v>8</v>
      </c>
      <c r="B10" s="2">
        <v>40551</v>
      </c>
      <c r="C10" s="1">
        <v>1</v>
      </c>
      <c r="D10" s="4" t="str">
        <f>VLOOKUP(C10,Сезон!$A$2:$G$5,6)</f>
        <v>Зима</v>
      </c>
      <c r="E10" s="1">
        <f t="shared" si="3"/>
        <v>2011</v>
      </c>
      <c r="F10" s="1">
        <f t="shared" si="4"/>
        <v>1</v>
      </c>
      <c r="G10" s="1">
        <v>0</v>
      </c>
      <c r="H10" s="1" t="str">
        <f t="shared" si="0"/>
        <v>Рабочий день</v>
      </c>
      <c r="I10" s="25">
        <f t="shared" si="1"/>
        <v>7</v>
      </c>
      <c r="J10" s="1">
        <v>0</v>
      </c>
      <c r="K10" s="1" t="str">
        <f t="shared" si="2"/>
        <v>Выходной день</v>
      </c>
      <c r="L10" s="1">
        <v>2</v>
      </c>
      <c r="M10" s="9" t="str">
        <f>LOOKUP(L10,Погода!$A$2:$B$5)</f>
        <v>Туман + Облачно, Туман + Разорванные облака, Туман + Немного облаков, Туман</v>
      </c>
      <c r="N10" s="3">
        <v>0.16500000000000001</v>
      </c>
      <c r="O10" s="11">
        <f t="shared" si="5"/>
        <v>-0.24499999999999922</v>
      </c>
      <c r="P10" s="3">
        <v>0.16225400000000001</v>
      </c>
      <c r="Q10" s="11">
        <f t="shared" si="6"/>
        <v>-5.2912359999999996</v>
      </c>
      <c r="R10" s="3">
        <v>0.535833</v>
      </c>
      <c r="S10" s="11" cm="1">
        <f t="array" ref="S10">_xlfn.IFS(L10=1,R10*Погода!$C$2,L10=2,R10*Погода!$C$3,L10=3,R10*Погода!$C$4,L10=4,R10*Погода!$C$5)</f>
        <v>26.791650000000001</v>
      </c>
      <c r="T10" s="3">
        <v>0.26680399999999999</v>
      </c>
      <c r="U10" s="11" cm="1">
        <f t="array" ref="U10">_xlfn.IFS(L10=1,T10*Погода!$D$2,L10=2,T10*Погода!$D$3,L10=3,T10*Погода!$D$4,L10=4,T10*Погода!$D$5)</f>
        <v>8.9379340000000003</v>
      </c>
      <c r="V10" s="37">
        <v>68</v>
      </c>
      <c r="W10" s="37">
        <v>891</v>
      </c>
      <c r="X10" s="37">
        <v>959</v>
      </c>
      <c r="Y10" s="11">
        <f t="shared" si="7"/>
        <v>-5.0462360000000004</v>
      </c>
    </row>
    <row r="11" spans="1:30" x14ac:dyDescent="0.25">
      <c r="A11" s="1">
        <v>9</v>
      </c>
      <c r="B11" s="2">
        <v>40552</v>
      </c>
      <c r="C11" s="1">
        <v>1</v>
      </c>
      <c r="D11" s="4" t="str">
        <f>VLOOKUP(C11,Сезон!$A$2:$G$5,6)</f>
        <v>Зима</v>
      </c>
      <c r="E11" s="1">
        <f t="shared" si="3"/>
        <v>2011</v>
      </c>
      <c r="F11" s="1">
        <f t="shared" si="4"/>
        <v>1</v>
      </c>
      <c r="G11" s="1">
        <v>0</v>
      </c>
      <c r="H11" s="1" t="str">
        <f t="shared" si="0"/>
        <v>Рабочий день</v>
      </c>
      <c r="I11" s="25">
        <f t="shared" si="1"/>
        <v>1</v>
      </c>
      <c r="J11" s="1">
        <v>0</v>
      </c>
      <c r="K11" s="1" t="str">
        <f t="shared" si="2"/>
        <v>Выходной день</v>
      </c>
      <c r="L11" s="1">
        <v>1</v>
      </c>
      <c r="M11" s="9" t="str">
        <f>LOOKUP(L11,Погода!$A$2:$B$5)</f>
        <v>Ясно, небольшая облачность, переменная облачность, переменная облачность</v>
      </c>
      <c r="N11" s="3">
        <v>0.13833300000000001</v>
      </c>
      <c r="O11" s="11">
        <f t="shared" si="5"/>
        <v>-1.4983489999999993</v>
      </c>
      <c r="P11" s="3">
        <v>0.116175</v>
      </c>
      <c r="Q11" s="11">
        <f t="shared" si="6"/>
        <v>-8.3324499999999997</v>
      </c>
      <c r="R11" s="3">
        <v>0.43416700000000003</v>
      </c>
      <c r="S11" s="11" cm="1">
        <f t="array" ref="S11">_xlfn.IFS(L11=1,R11*Погода!$C$2,L11=2,R11*Погода!$C$3,L11=3,R11*Погода!$C$4,L11=4,R11*Погода!$C$5)</f>
        <v>10.854175000000001</v>
      </c>
      <c r="T11" s="3">
        <v>0.36194999999999999</v>
      </c>
      <c r="U11" s="11" cm="1">
        <f t="array" ref="U11">_xlfn.IFS(L11=1,T11*Погода!$D$2,L11=2,T11*Погода!$D$3,L11=3,T11*Погода!$D$4,L11=4,T11*Погода!$D$5)</f>
        <v>6.0626625000000001</v>
      </c>
      <c r="V11" s="37">
        <v>54</v>
      </c>
      <c r="W11" s="37">
        <v>768</v>
      </c>
      <c r="X11" s="37">
        <v>822</v>
      </c>
      <c r="Y11" s="11">
        <f t="shared" si="7"/>
        <v>-6.8341010000000004</v>
      </c>
    </row>
    <row r="12" spans="1:30" x14ac:dyDescent="0.25">
      <c r="A12" s="1">
        <v>10</v>
      </c>
      <c r="B12" s="2">
        <v>40553</v>
      </c>
      <c r="C12" s="1">
        <v>1</v>
      </c>
      <c r="D12" s="4" t="str">
        <f>VLOOKUP(C12,Сезон!$A$2:$G$5,6)</f>
        <v>Зима</v>
      </c>
      <c r="E12" s="1">
        <f t="shared" si="3"/>
        <v>2011</v>
      </c>
      <c r="F12" s="1">
        <f t="shared" si="4"/>
        <v>1</v>
      </c>
      <c r="G12" s="1">
        <v>0</v>
      </c>
      <c r="H12" s="1" t="str">
        <f t="shared" si="0"/>
        <v>Рабочий день</v>
      </c>
      <c r="I12" s="25">
        <f t="shared" si="1"/>
        <v>2</v>
      </c>
      <c r="J12" s="1">
        <v>1</v>
      </c>
      <c r="K12" s="1" t="str">
        <f t="shared" si="2"/>
        <v>Рабочий день</v>
      </c>
      <c r="L12" s="1">
        <v>1</v>
      </c>
      <c r="M12" s="9" t="str">
        <f>LOOKUP(L12,Погода!$A$2:$B$5)</f>
        <v>Ясно, небольшая облачность, переменная облачность, переменная облачность</v>
      </c>
      <c r="N12" s="3">
        <v>0.15083299999999999</v>
      </c>
      <c r="O12" s="11">
        <f t="shared" si="5"/>
        <v>-0.91084900000000069</v>
      </c>
      <c r="P12" s="3">
        <v>0.15088799999999999</v>
      </c>
      <c r="Q12" s="11">
        <f t="shared" si="6"/>
        <v>-6.0413920000000001</v>
      </c>
      <c r="R12" s="3">
        <v>0.48291699999999999</v>
      </c>
      <c r="S12" s="11" cm="1">
        <f t="array" ref="S12">_xlfn.IFS(L12=1,R12*Погода!$C$2,L12=2,R12*Погода!$C$3,L12=3,R12*Погода!$C$4,L12=4,R12*Погода!$C$5)</f>
        <v>12.072925</v>
      </c>
      <c r="T12" s="3">
        <v>0.22326699999999999</v>
      </c>
      <c r="U12" s="11" cm="1">
        <f t="array" ref="U12">_xlfn.IFS(L12=1,T12*Погода!$D$2,L12=2,T12*Погода!$D$3,L12=3,T12*Погода!$D$4,L12=4,T12*Погода!$D$5)</f>
        <v>3.7397222499999998</v>
      </c>
      <c r="V12" s="37">
        <v>41</v>
      </c>
      <c r="W12" s="37">
        <v>1280</v>
      </c>
      <c r="X12" s="37">
        <v>1321</v>
      </c>
      <c r="Y12" s="11">
        <f t="shared" si="7"/>
        <v>-5.1305429999999994</v>
      </c>
    </row>
    <row r="13" spans="1:30" x14ac:dyDescent="0.25">
      <c r="A13" s="1">
        <v>11</v>
      </c>
      <c r="B13" s="2">
        <v>40554</v>
      </c>
      <c r="C13" s="1">
        <v>1</v>
      </c>
      <c r="D13" s="4" t="str">
        <f>VLOOKUP(C13,Сезон!$A$2:$G$5,6)</f>
        <v>Зима</v>
      </c>
      <c r="E13" s="1">
        <f t="shared" si="3"/>
        <v>2011</v>
      </c>
      <c r="F13" s="1">
        <f t="shared" si="4"/>
        <v>1</v>
      </c>
      <c r="G13" s="1">
        <v>0</v>
      </c>
      <c r="H13" s="1" t="str">
        <f t="shared" si="0"/>
        <v>Рабочий день</v>
      </c>
      <c r="I13" s="25">
        <f t="shared" si="1"/>
        <v>3</v>
      </c>
      <c r="J13" s="1">
        <v>1</v>
      </c>
      <c r="K13" s="1" t="str">
        <f t="shared" si="2"/>
        <v>Рабочий день</v>
      </c>
      <c r="L13" s="1">
        <v>2</v>
      </c>
      <c r="M13" s="9" t="str">
        <f>LOOKUP(L13,Погода!$A$2:$B$5)</f>
        <v>Туман + Облачно, Туман + Разорванные облака, Туман + Немного облаков, Туман</v>
      </c>
      <c r="N13" s="3">
        <v>0.16909099999999999</v>
      </c>
      <c r="O13" s="11">
        <f t="shared" si="5"/>
        <v>-5.2723000000000297E-2</v>
      </c>
      <c r="P13" s="3">
        <v>0.191464</v>
      </c>
      <c r="Q13" s="11">
        <f t="shared" si="6"/>
        <v>-3.3633760000000006</v>
      </c>
      <c r="R13" s="3">
        <v>0.68636399999999997</v>
      </c>
      <c r="S13" s="11" cm="1">
        <f t="array" ref="S13">_xlfn.IFS(L13=1,R13*Погода!$C$2,L13=2,R13*Погода!$C$3,L13=3,R13*Погода!$C$4,L13=4,R13*Погода!$C$5)</f>
        <v>34.318199999999997</v>
      </c>
      <c r="T13" s="3">
        <v>0.122132</v>
      </c>
      <c r="U13" s="11" cm="1">
        <f t="array" ref="U13">_xlfn.IFS(L13=1,T13*Погода!$D$2,L13=2,T13*Погода!$D$3,L13=3,T13*Погода!$D$4,L13=4,T13*Погода!$D$5)</f>
        <v>4.0914220000000006</v>
      </c>
      <c r="V13" s="37">
        <v>43</v>
      </c>
      <c r="W13" s="37">
        <v>1220</v>
      </c>
      <c r="X13" s="37">
        <v>1263</v>
      </c>
      <c r="Y13" s="11">
        <f t="shared" si="7"/>
        <v>-3.3106530000000003</v>
      </c>
    </row>
    <row r="14" spans="1:30" x14ac:dyDescent="0.25">
      <c r="A14" s="1">
        <v>12</v>
      </c>
      <c r="B14" s="2">
        <v>40555</v>
      </c>
      <c r="C14" s="1">
        <v>1</v>
      </c>
      <c r="D14" s="4" t="str">
        <f>VLOOKUP(C14,Сезон!$A$2:$G$5,6)</f>
        <v>Зима</v>
      </c>
      <c r="E14" s="1">
        <f t="shared" si="3"/>
        <v>2011</v>
      </c>
      <c r="F14" s="1">
        <f t="shared" si="4"/>
        <v>1</v>
      </c>
      <c r="G14" s="1">
        <v>0</v>
      </c>
      <c r="H14" s="1" t="str">
        <f t="shared" si="0"/>
        <v>Рабочий день</v>
      </c>
      <c r="I14" s="25">
        <f t="shared" si="1"/>
        <v>4</v>
      </c>
      <c r="J14" s="1">
        <v>1</v>
      </c>
      <c r="K14" s="1" t="str">
        <f t="shared" si="2"/>
        <v>Рабочий день</v>
      </c>
      <c r="L14" s="1">
        <v>1</v>
      </c>
      <c r="M14" s="9" t="str">
        <f>LOOKUP(L14,Погода!$A$2:$B$5)</f>
        <v>Ясно, небольшая облачность, переменная облачность, переменная облачность</v>
      </c>
      <c r="N14" s="3">
        <v>0.17272699999999999</v>
      </c>
      <c r="O14" s="11">
        <f t="shared" si="5"/>
        <v>0.11816899999999997</v>
      </c>
      <c r="P14" s="3">
        <v>0.160473</v>
      </c>
      <c r="Q14" s="11">
        <f t="shared" si="6"/>
        <v>-5.4087820000000004</v>
      </c>
      <c r="R14" s="3">
        <v>0.59954499999999999</v>
      </c>
      <c r="S14" s="11" cm="1">
        <f t="array" ref="S14">_xlfn.IFS(L14=1,R14*Погода!$C$2,L14=2,R14*Погода!$C$3,L14=3,R14*Погода!$C$4,L14=4,R14*Погода!$C$5)</f>
        <v>14.988624999999999</v>
      </c>
      <c r="T14" s="3">
        <v>0.30462699999999998</v>
      </c>
      <c r="U14" s="11" cm="1">
        <f t="array" ref="U14">_xlfn.IFS(L14=1,T14*Погода!$D$2,L14=2,T14*Погода!$D$3,L14=3,T14*Погода!$D$4,L14=4,T14*Погода!$D$5)</f>
        <v>5.1025022499999997</v>
      </c>
      <c r="V14" s="37">
        <v>25</v>
      </c>
      <c r="W14" s="37">
        <v>1137</v>
      </c>
      <c r="X14" s="37">
        <v>1162</v>
      </c>
      <c r="Y14" s="11">
        <f t="shared" si="7"/>
        <v>-5.5269510000000004</v>
      </c>
    </row>
    <row r="15" spans="1:30" x14ac:dyDescent="0.25">
      <c r="A15" s="1">
        <v>13</v>
      </c>
      <c r="B15" s="2">
        <v>40556</v>
      </c>
      <c r="C15" s="1">
        <v>1</v>
      </c>
      <c r="D15" s="4" t="str">
        <f>VLOOKUP(C15,Сезон!$A$2:$G$5,6)</f>
        <v>Зима</v>
      </c>
      <c r="E15" s="1">
        <f t="shared" si="3"/>
        <v>2011</v>
      </c>
      <c r="F15" s="1">
        <f t="shared" si="4"/>
        <v>1</v>
      </c>
      <c r="G15" s="1">
        <v>0</v>
      </c>
      <c r="H15" s="1" t="str">
        <f t="shared" si="0"/>
        <v>Рабочий день</v>
      </c>
      <c r="I15" s="25">
        <f t="shared" si="1"/>
        <v>5</v>
      </c>
      <c r="J15" s="1">
        <v>1</v>
      </c>
      <c r="K15" s="1" t="str">
        <f t="shared" si="2"/>
        <v>Рабочий день</v>
      </c>
      <c r="L15" s="1">
        <v>1</v>
      </c>
      <c r="M15" s="9" t="str">
        <f>LOOKUP(L15,Погода!$A$2:$B$5)</f>
        <v>Ясно, небольшая облачность, переменная облачность, переменная облачность</v>
      </c>
      <c r="N15" s="3">
        <v>0.16500000000000001</v>
      </c>
      <c r="O15" s="11">
        <f t="shared" si="5"/>
        <v>-0.24499999999999922</v>
      </c>
      <c r="P15" s="3">
        <v>0.15088299999999999</v>
      </c>
      <c r="Q15" s="11">
        <f t="shared" si="6"/>
        <v>-6.041722</v>
      </c>
      <c r="R15" s="3">
        <v>0.47041699999999997</v>
      </c>
      <c r="S15" s="11" cm="1">
        <f t="array" ref="S15">_xlfn.IFS(L15=1,R15*Погода!$C$2,L15=2,R15*Погода!$C$3,L15=3,R15*Погода!$C$4,L15=4,R15*Погода!$C$5)</f>
        <v>11.760425</v>
      </c>
      <c r="T15" s="3">
        <v>0.30099999999999999</v>
      </c>
      <c r="U15" s="11" cm="1">
        <f t="array" ref="U15">_xlfn.IFS(L15=1,T15*Погода!$D$2,L15=2,T15*Погода!$D$3,L15=3,T15*Погода!$D$4,L15=4,T15*Погода!$D$5)</f>
        <v>5.0417499999999995</v>
      </c>
      <c r="V15" s="37">
        <v>38</v>
      </c>
      <c r="W15" s="37">
        <v>1368</v>
      </c>
      <c r="X15" s="37">
        <v>1406</v>
      </c>
      <c r="Y15" s="11">
        <f t="shared" si="7"/>
        <v>-5.7967220000000008</v>
      </c>
    </row>
    <row r="16" spans="1:30" x14ac:dyDescent="0.25">
      <c r="A16" s="1">
        <v>14</v>
      </c>
      <c r="B16" s="2">
        <v>40557</v>
      </c>
      <c r="C16" s="1">
        <v>1</v>
      </c>
      <c r="D16" s="4" t="str">
        <f>VLOOKUP(C16,Сезон!$A$2:$G$5,6)</f>
        <v>Зима</v>
      </c>
      <c r="E16" s="1">
        <f t="shared" si="3"/>
        <v>2011</v>
      </c>
      <c r="F16" s="1">
        <f t="shared" si="4"/>
        <v>1</v>
      </c>
      <c r="G16" s="1">
        <v>0</v>
      </c>
      <c r="H16" s="1" t="str">
        <f t="shared" si="0"/>
        <v>Рабочий день</v>
      </c>
      <c r="I16" s="25">
        <f t="shared" si="1"/>
        <v>6</v>
      </c>
      <c r="J16" s="1">
        <v>1</v>
      </c>
      <c r="K16" s="1" t="str">
        <f t="shared" si="2"/>
        <v>Рабочий день</v>
      </c>
      <c r="L16" s="1">
        <v>1</v>
      </c>
      <c r="M16" s="9" t="str">
        <f>LOOKUP(L16,Погода!$A$2:$B$5)</f>
        <v>Ясно, небольшая облачность, переменная облачность, переменная облачность</v>
      </c>
      <c r="N16" s="3">
        <v>0.16087000000000001</v>
      </c>
      <c r="O16" s="11">
        <f t="shared" si="5"/>
        <v>-0.43910999999999945</v>
      </c>
      <c r="P16" s="3">
        <v>0.188413</v>
      </c>
      <c r="Q16" s="11">
        <f t="shared" si="6"/>
        <v>-3.5647420000000007</v>
      </c>
      <c r="R16" s="3">
        <v>0.53782600000000003</v>
      </c>
      <c r="S16" s="11" cm="1">
        <f t="array" ref="S16">_xlfn.IFS(L16=1,R16*Погода!$C$2,L16=2,R16*Погода!$C$3,L16=3,R16*Погода!$C$4,L16=4,R16*Погода!$C$5)</f>
        <v>13.445650000000001</v>
      </c>
      <c r="T16" s="3">
        <v>0.12654799999999999</v>
      </c>
      <c r="U16" s="11" cm="1">
        <f t="array" ref="U16">_xlfn.IFS(L16=1,T16*Погода!$D$2,L16=2,T16*Погода!$D$3,L16=3,T16*Погода!$D$4,L16=4,T16*Погода!$D$5)</f>
        <v>2.1196790000000001</v>
      </c>
      <c r="V16" s="37">
        <v>54</v>
      </c>
      <c r="W16" s="37">
        <v>1367</v>
      </c>
      <c r="X16" s="37">
        <v>1421</v>
      </c>
      <c r="Y16" s="11">
        <f t="shared" si="7"/>
        <v>-3.1256320000000013</v>
      </c>
    </row>
    <row r="17" spans="1:25" x14ac:dyDescent="0.25">
      <c r="A17" s="1">
        <v>15</v>
      </c>
      <c r="B17" s="2">
        <v>40558</v>
      </c>
      <c r="C17" s="1">
        <v>1</v>
      </c>
      <c r="D17" s="4" t="str">
        <f>VLOOKUP(C17,Сезон!$A$2:$G$5,6)</f>
        <v>Зима</v>
      </c>
      <c r="E17" s="1">
        <f t="shared" si="3"/>
        <v>2011</v>
      </c>
      <c r="F17" s="1">
        <f t="shared" si="4"/>
        <v>1</v>
      </c>
      <c r="G17" s="1">
        <v>0</v>
      </c>
      <c r="H17" s="1" t="str">
        <f t="shared" si="0"/>
        <v>Рабочий день</v>
      </c>
      <c r="I17" s="25">
        <f t="shared" si="1"/>
        <v>7</v>
      </c>
      <c r="J17" s="1">
        <v>0</v>
      </c>
      <c r="K17" s="1" t="str">
        <f t="shared" si="2"/>
        <v>Выходной день</v>
      </c>
      <c r="L17" s="1">
        <v>2</v>
      </c>
      <c r="M17" s="9" t="str">
        <f>LOOKUP(L17,Погода!$A$2:$B$5)</f>
        <v>Туман + Облачно, Туман + Разорванные облака, Туман + Немного облаков, Туман</v>
      </c>
      <c r="N17" s="3">
        <v>0.23333300000000001</v>
      </c>
      <c r="O17" s="11">
        <f t="shared" si="5"/>
        <v>2.9666510000000006</v>
      </c>
      <c r="P17" s="3">
        <v>0.248112</v>
      </c>
      <c r="Q17" s="11">
        <f t="shared" si="6"/>
        <v>0.3753920000000015</v>
      </c>
      <c r="R17" s="3">
        <v>0.49875000000000003</v>
      </c>
      <c r="S17" s="11" cm="1">
        <f t="array" ref="S17">_xlfn.IFS(L17=1,R17*Погода!$C$2,L17=2,R17*Погода!$C$3,L17=3,R17*Погода!$C$4,L17=4,R17*Погода!$C$5)</f>
        <v>24.9375</v>
      </c>
      <c r="T17" s="3">
        <v>0.15796299999999999</v>
      </c>
      <c r="U17" s="11" cm="1">
        <f t="array" ref="U17">_xlfn.IFS(L17=1,T17*Погода!$D$2,L17=2,T17*Погода!$D$3,L17=3,T17*Погода!$D$4,L17=4,T17*Погода!$D$5)</f>
        <v>5.2917604999999996</v>
      </c>
      <c r="V17" s="37">
        <v>222</v>
      </c>
      <c r="W17" s="37">
        <v>1026</v>
      </c>
      <c r="X17" s="37">
        <v>1248</v>
      </c>
      <c r="Y17" s="11">
        <f t="shared" si="7"/>
        <v>-2.5912589999999991</v>
      </c>
    </row>
    <row r="18" spans="1:25" x14ac:dyDescent="0.25">
      <c r="A18" s="1">
        <v>16</v>
      </c>
      <c r="B18" s="2">
        <v>40559</v>
      </c>
      <c r="C18" s="1">
        <v>1</v>
      </c>
      <c r="D18" s="4" t="str">
        <f>VLOOKUP(C18,Сезон!$A$2:$G$5,6)</f>
        <v>Зима</v>
      </c>
      <c r="E18" s="1">
        <f t="shared" si="3"/>
        <v>2011</v>
      </c>
      <c r="F18" s="1">
        <f t="shared" si="4"/>
        <v>1</v>
      </c>
      <c r="G18" s="1">
        <v>0</v>
      </c>
      <c r="H18" s="1" t="str">
        <f t="shared" si="0"/>
        <v>Рабочий день</v>
      </c>
      <c r="I18" s="25">
        <f t="shared" si="1"/>
        <v>1</v>
      </c>
      <c r="J18" s="1">
        <v>0</v>
      </c>
      <c r="K18" s="1" t="str">
        <f t="shared" si="2"/>
        <v>Выходной день</v>
      </c>
      <c r="L18" s="1">
        <v>1</v>
      </c>
      <c r="M18" s="9" t="str">
        <f>LOOKUP(L18,Погода!$A$2:$B$5)</f>
        <v>Ясно, небольшая облачность, переменная облачность, переменная облачность</v>
      </c>
      <c r="N18" s="3">
        <v>0.23166700000000001</v>
      </c>
      <c r="O18" s="11">
        <f t="shared" si="5"/>
        <v>2.8883489999999998</v>
      </c>
      <c r="P18" s="3">
        <v>0.23421700000000001</v>
      </c>
      <c r="Q18" s="11">
        <f t="shared" si="6"/>
        <v>-0.54167799999999922</v>
      </c>
      <c r="R18" s="3">
        <v>0.48375000000000001</v>
      </c>
      <c r="S18" s="11" cm="1">
        <f t="array" ref="S18">_xlfn.IFS(L18=1,R18*Погода!$C$2,L18=2,R18*Погода!$C$3,L18=3,R18*Погода!$C$4,L18=4,R18*Погода!$C$5)</f>
        <v>12.09375</v>
      </c>
      <c r="T18" s="3">
        <v>0.18843299999999999</v>
      </c>
      <c r="U18" s="11" cm="1">
        <f t="array" ref="U18">_xlfn.IFS(L18=1,T18*Погода!$D$2,L18=2,T18*Погода!$D$3,L18=3,T18*Погода!$D$4,L18=4,T18*Погода!$D$5)</f>
        <v>3.1562527499999997</v>
      </c>
      <c r="V18" s="37">
        <v>251</v>
      </c>
      <c r="W18" s="37">
        <v>953</v>
      </c>
      <c r="X18" s="37">
        <v>1204</v>
      </c>
      <c r="Y18" s="11">
        <f t="shared" si="7"/>
        <v>-3.430026999999999</v>
      </c>
    </row>
    <row r="19" spans="1:25" x14ac:dyDescent="0.25">
      <c r="A19" s="1">
        <v>17</v>
      </c>
      <c r="B19" s="2">
        <v>40560</v>
      </c>
      <c r="C19" s="1">
        <v>1</v>
      </c>
      <c r="D19" s="4" t="str">
        <f>VLOOKUP(C19,Сезон!$A$2:$G$5,6)</f>
        <v>Зима</v>
      </c>
      <c r="E19" s="1">
        <f t="shared" si="3"/>
        <v>2011</v>
      </c>
      <c r="F19" s="1">
        <f t="shared" si="4"/>
        <v>1</v>
      </c>
      <c r="G19" s="1">
        <v>1</v>
      </c>
      <c r="H19" s="1" t="str">
        <f t="shared" si="0"/>
        <v>Праздничный день</v>
      </c>
      <c r="I19" s="25">
        <f t="shared" si="1"/>
        <v>2</v>
      </c>
      <c r="J19" s="1">
        <v>0</v>
      </c>
      <c r="K19" s="1" t="str">
        <f t="shared" si="2"/>
        <v>Выходной день</v>
      </c>
      <c r="L19" s="1">
        <v>2</v>
      </c>
      <c r="M19" s="9" t="str">
        <f>LOOKUP(L19,Погода!$A$2:$B$5)</f>
        <v>Туман + Облачно, Туман + Разорванные облака, Туман + Немного облаков, Туман</v>
      </c>
      <c r="N19" s="3">
        <v>0.17583299999999999</v>
      </c>
      <c r="O19" s="11">
        <f t="shared" si="5"/>
        <v>0.26415100000000002</v>
      </c>
      <c r="P19" s="3">
        <v>0.17677100000000001</v>
      </c>
      <c r="Q19" s="11">
        <f t="shared" si="6"/>
        <v>-4.3331139999999984</v>
      </c>
      <c r="R19" s="3">
        <v>0.53749999999999998</v>
      </c>
      <c r="S19" s="11" cm="1">
        <f t="array" ref="S19">_xlfn.IFS(L19=1,R19*Погода!$C$2,L19=2,R19*Погода!$C$3,L19=3,R19*Погода!$C$4,L19=4,R19*Погода!$C$5)</f>
        <v>26.875</v>
      </c>
      <c r="T19" s="3">
        <v>0.194017</v>
      </c>
      <c r="U19" s="11" cm="1">
        <f t="array" ref="U19">_xlfn.IFS(L19=1,T19*Погода!$D$2,L19=2,T19*Погода!$D$3,L19=3,T19*Погода!$D$4,L19=4,T19*Погода!$D$5)</f>
        <v>6.4995694999999998</v>
      </c>
      <c r="V19" s="37">
        <v>117</v>
      </c>
      <c r="W19" s="37">
        <v>883</v>
      </c>
      <c r="X19" s="37">
        <v>1000</v>
      </c>
      <c r="Y19" s="11">
        <f t="shared" si="7"/>
        <v>-4.5972649999999984</v>
      </c>
    </row>
    <row r="20" spans="1:25" x14ac:dyDescent="0.25">
      <c r="A20" s="1">
        <v>18</v>
      </c>
      <c r="B20" s="2">
        <v>40561</v>
      </c>
      <c r="C20" s="1">
        <v>1</v>
      </c>
      <c r="D20" s="4" t="str">
        <f>VLOOKUP(C20,Сезон!$A$2:$G$5,6)</f>
        <v>Зима</v>
      </c>
      <c r="E20" s="1">
        <f t="shared" si="3"/>
        <v>2011</v>
      </c>
      <c r="F20" s="1">
        <f t="shared" si="4"/>
        <v>1</v>
      </c>
      <c r="G20" s="1">
        <v>0</v>
      </c>
      <c r="H20" s="1" t="str">
        <f t="shared" si="0"/>
        <v>Рабочий день</v>
      </c>
      <c r="I20" s="25">
        <f t="shared" si="1"/>
        <v>3</v>
      </c>
      <c r="J20" s="1">
        <v>1</v>
      </c>
      <c r="K20" s="1" t="str">
        <f t="shared" si="2"/>
        <v>Рабочий день</v>
      </c>
      <c r="L20" s="1">
        <v>2</v>
      </c>
      <c r="M20" s="9" t="str">
        <f>LOOKUP(L20,Погода!$A$2:$B$5)</f>
        <v>Туман + Облачно, Туман + Разорванные облака, Туман + Немного облаков, Туман</v>
      </c>
      <c r="N20" s="3">
        <v>0.216667</v>
      </c>
      <c r="O20" s="11">
        <f t="shared" si="5"/>
        <v>2.1833489999999998</v>
      </c>
      <c r="P20" s="3">
        <v>0.23233300000000001</v>
      </c>
      <c r="Q20" s="11">
        <f t="shared" si="6"/>
        <v>-0.66602199999999989</v>
      </c>
      <c r="R20" s="3">
        <v>0.86166699999999996</v>
      </c>
      <c r="S20" s="11" cm="1">
        <f t="array" ref="S20">_xlfn.IFS(L20=1,R20*Погода!$C$2,L20=2,R20*Погода!$C$3,L20=3,R20*Погода!$C$4,L20=4,R20*Погода!$C$5)</f>
        <v>43.083349999999996</v>
      </c>
      <c r="T20" s="3">
        <v>0.14677499999999999</v>
      </c>
      <c r="U20" s="11" cm="1">
        <f t="array" ref="U20">_xlfn.IFS(L20=1,T20*Погода!$D$2,L20=2,T20*Погода!$D$3,L20=3,T20*Погода!$D$4,L20=4,T20*Погода!$D$5)</f>
        <v>4.9169624999999995</v>
      </c>
      <c r="V20" s="37">
        <v>9</v>
      </c>
      <c r="W20" s="37">
        <v>674</v>
      </c>
      <c r="X20" s="37">
        <v>683</v>
      </c>
      <c r="Y20" s="11">
        <f t="shared" si="7"/>
        <v>-2.8493709999999997</v>
      </c>
    </row>
    <row r="21" spans="1:25" x14ac:dyDescent="0.25">
      <c r="A21" s="1">
        <v>19</v>
      </c>
      <c r="B21" s="2">
        <v>40562</v>
      </c>
      <c r="C21" s="1">
        <v>1</v>
      </c>
      <c r="D21" s="4" t="str">
        <f>VLOOKUP(C21,Сезон!$A$2:$G$5,6)</f>
        <v>Зима</v>
      </c>
      <c r="E21" s="1">
        <f t="shared" si="3"/>
        <v>2011</v>
      </c>
      <c r="F21" s="1">
        <f t="shared" si="4"/>
        <v>1</v>
      </c>
      <c r="G21" s="1">
        <v>0</v>
      </c>
      <c r="H21" s="1" t="str">
        <f t="shared" si="0"/>
        <v>Рабочий день</v>
      </c>
      <c r="I21" s="25">
        <f t="shared" si="1"/>
        <v>4</v>
      </c>
      <c r="J21" s="1">
        <v>1</v>
      </c>
      <c r="K21" s="1" t="str">
        <f t="shared" si="2"/>
        <v>Рабочий день</v>
      </c>
      <c r="L21" s="1">
        <v>2</v>
      </c>
      <c r="M21" s="9" t="str">
        <f>LOOKUP(L21,Погода!$A$2:$B$5)</f>
        <v>Туман + Облачно, Туман + Разорванные облака, Туман + Немного облаков, Туман</v>
      </c>
      <c r="N21" s="3">
        <v>0.29217399999999999</v>
      </c>
      <c r="O21" s="11">
        <f t="shared" si="5"/>
        <v>5.7321779999999993</v>
      </c>
      <c r="P21" s="3">
        <v>0.29842200000000002</v>
      </c>
      <c r="Q21" s="11">
        <f t="shared" si="6"/>
        <v>3.6958520000000021</v>
      </c>
      <c r="R21" s="3">
        <v>0.74173900000000004</v>
      </c>
      <c r="S21" s="11" cm="1">
        <f t="array" ref="S21">_xlfn.IFS(L21=1,R21*Погода!$C$2,L21=2,R21*Погода!$C$3,L21=3,R21*Погода!$C$4,L21=4,R21*Погода!$C$5)</f>
        <v>37.086950000000002</v>
      </c>
      <c r="T21" s="3">
        <v>0.208317</v>
      </c>
      <c r="U21" s="11" cm="1">
        <f t="array" ref="U21">_xlfn.IFS(L21=1,T21*Погода!$D$2,L21=2,T21*Погода!$D$3,L21=3,T21*Погода!$D$4,L21=4,T21*Погода!$D$5)</f>
        <v>6.9786194999999998</v>
      </c>
      <c r="V21" s="37">
        <v>78</v>
      </c>
      <c r="W21" s="37">
        <v>1572</v>
      </c>
      <c r="X21" s="37">
        <v>1650</v>
      </c>
      <c r="Y21" s="11">
        <f t="shared" si="7"/>
        <v>-2.0363259999999972</v>
      </c>
    </row>
    <row r="22" spans="1:25" x14ac:dyDescent="0.25">
      <c r="A22" s="1">
        <v>20</v>
      </c>
      <c r="B22" s="2">
        <v>40563</v>
      </c>
      <c r="C22" s="1">
        <v>1</v>
      </c>
      <c r="D22" s="4" t="str">
        <f>VLOOKUP(C22,Сезон!$A$2:$G$5,6)</f>
        <v>Зима</v>
      </c>
      <c r="E22" s="1">
        <f t="shared" si="3"/>
        <v>2011</v>
      </c>
      <c r="F22" s="1">
        <f t="shared" si="4"/>
        <v>1</v>
      </c>
      <c r="G22" s="1">
        <v>0</v>
      </c>
      <c r="H22" s="1" t="str">
        <f t="shared" si="0"/>
        <v>Рабочий день</v>
      </c>
      <c r="I22" s="25">
        <f t="shared" si="1"/>
        <v>5</v>
      </c>
      <c r="J22" s="1">
        <v>1</v>
      </c>
      <c r="K22" s="1" t="str">
        <f t="shared" si="2"/>
        <v>Рабочий день</v>
      </c>
      <c r="L22" s="1">
        <v>2</v>
      </c>
      <c r="M22" s="9" t="str">
        <f>LOOKUP(L22,Погода!$A$2:$B$5)</f>
        <v>Туман + Облачно, Туман + Разорванные облака, Туман + Немного облаков, Туман</v>
      </c>
      <c r="N22" s="3">
        <v>0.26166699999999998</v>
      </c>
      <c r="O22" s="11">
        <f t="shared" si="5"/>
        <v>4.298349</v>
      </c>
      <c r="P22" s="3">
        <v>0.25505</v>
      </c>
      <c r="Q22" s="11">
        <f t="shared" si="6"/>
        <v>0.83330000000000126</v>
      </c>
      <c r="R22" s="3">
        <v>0.53833299999999995</v>
      </c>
      <c r="S22" s="11" cm="1">
        <f t="array" ref="S22">_xlfn.IFS(L22=1,R22*Погода!$C$2,L22=2,R22*Погода!$C$3,L22=3,R22*Погода!$C$4,L22=4,R22*Погода!$C$5)</f>
        <v>26.916649999999997</v>
      </c>
      <c r="T22" s="3">
        <v>0.19590399999999999</v>
      </c>
      <c r="U22" s="11" cm="1">
        <f t="array" ref="U22">_xlfn.IFS(L22=1,T22*Погода!$D$2,L22=2,T22*Погода!$D$3,L22=3,T22*Погода!$D$4,L22=4,T22*Погода!$D$5)</f>
        <v>6.5627839999999997</v>
      </c>
      <c r="V22" s="37">
        <v>83</v>
      </c>
      <c r="W22" s="37">
        <v>1844</v>
      </c>
      <c r="X22" s="37">
        <v>1927</v>
      </c>
      <c r="Y22" s="11">
        <f t="shared" si="7"/>
        <v>-3.4650489999999987</v>
      </c>
    </row>
    <row r="23" spans="1:25" x14ac:dyDescent="0.25">
      <c r="A23" s="1">
        <v>21</v>
      </c>
      <c r="B23" s="2">
        <v>40564</v>
      </c>
      <c r="C23" s="1">
        <v>1</v>
      </c>
      <c r="D23" s="4" t="str">
        <f>VLOOKUP(C23,Сезон!$A$2:$G$5,6)</f>
        <v>Зима</v>
      </c>
      <c r="E23" s="1">
        <f t="shared" si="3"/>
        <v>2011</v>
      </c>
      <c r="F23" s="1">
        <f t="shared" si="4"/>
        <v>1</v>
      </c>
      <c r="G23" s="1">
        <v>0</v>
      </c>
      <c r="H23" s="1" t="str">
        <f t="shared" si="0"/>
        <v>Рабочий день</v>
      </c>
      <c r="I23" s="25">
        <f t="shared" si="1"/>
        <v>6</v>
      </c>
      <c r="J23" s="1">
        <v>1</v>
      </c>
      <c r="K23" s="1" t="str">
        <f t="shared" si="2"/>
        <v>Рабочий день</v>
      </c>
      <c r="L23" s="1">
        <v>1</v>
      </c>
      <c r="M23" s="9" t="str">
        <f>LOOKUP(L23,Погода!$A$2:$B$5)</f>
        <v>Ясно, небольшая облачность, переменная облачность, переменная облачность</v>
      </c>
      <c r="N23" s="3">
        <v>0.17749999999999999</v>
      </c>
      <c r="O23" s="11">
        <f t="shared" si="5"/>
        <v>0.34249999999999936</v>
      </c>
      <c r="P23" s="3">
        <v>0.157833</v>
      </c>
      <c r="Q23" s="11">
        <f t="shared" si="6"/>
        <v>-5.5830219999999997</v>
      </c>
      <c r="R23" s="3">
        <v>0.45708300000000002</v>
      </c>
      <c r="S23" s="11" cm="1">
        <f t="array" ref="S23">_xlfn.IFS(L23=1,R23*Погода!$C$2,L23=2,R23*Погода!$C$3,L23=3,R23*Погода!$C$4,L23=4,R23*Погода!$C$5)</f>
        <v>11.427075</v>
      </c>
      <c r="T23" s="3">
        <v>0.353242</v>
      </c>
      <c r="U23" s="11" cm="1">
        <f t="array" ref="U23">_xlfn.IFS(L23=1,T23*Погода!$D$2,L23=2,T23*Погода!$D$3,L23=3,T23*Погода!$D$4,L23=4,T23*Погода!$D$5)</f>
        <v>5.9168035000000003</v>
      </c>
      <c r="V23" s="37">
        <v>75</v>
      </c>
      <c r="W23" s="37">
        <v>1468</v>
      </c>
      <c r="X23" s="37">
        <v>1543</v>
      </c>
      <c r="Y23" s="11">
        <f t="shared" si="7"/>
        <v>-5.9255219999999991</v>
      </c>
    </row>
    <row r="24" spans="1:25" x14ac:dyDescent="0.25">
      <c r="A24" s="1">
        <v>22</v>
      </c>
      <c r="B24" s="2">
        <v>40565</v>
      </c>
      <c r="C24" s="1">
        <v>1</v>
      </c>
      <c r="D24" s="4" t="str">
        <f>VLOOKUP(C24,Сезон!$A$2:$G$5,6)</f>
        <v>Зима</v>
      </c>
      <c r="E24" s="1">
        <f t="shared" si="3"/>
        <v>2011</v>
      </c>
      <c r="F24" s="1">
        <f t="shared" si="4"/>
        <v>1</v>
      </c>
      <c r="G24" s="1">
        <v>0</v>
      </c>
      <c r="H24" s="1" t="str">
        <f t="shared" si="0"/>
        <v>Рабочий день</v>
      </c>
      <c r="I24" s="25">
        <f t="shared" si="1"/>
        <v>7</v>
      </c>
      <c r="J24" s="1">
        <v>0</v>
      </c>
      <c r="K24" s="1" t="str">
        <f t="shared" si="2"/>
        <v>Выходной день</v>
      </c>
      <c r="L24" s="1">
        <v>1</v>
      </c>
      <c r="M24" s="9" t="str">
        <f>LOOKUP(L24,Погода!$A$2:$B$5)</f>
        <v>Ясно, небольшая облачность, переменная облачность, переменная облачность</v>
      </c>
      <c r="N24" s="3">
        <v>5.91304E-2</v>
      </c>
      <c r="O24" s="11">
        <f t="shared" si="5"/>
        <v>-5.2208711999999995</v>
      </c>
      <c r="P24" s="3">
        <v>7.9069600000000004E-2</v>
      </c>
      <c r="Q24" s="11">
        <f t="shared" si="6"/>
        <v>-10.7814064</v>
      </c>
      <c r="R24" s="3">
        <v>0.4</v>
      </c>
      <c r="S24" s="11" cm="1">
        <f t="array" ref="S24">_xlfn.IFS(L24=1,R24*Погода!$C$2,L24=2,R24*Погода!$C$3,L24=3,R24*Погода!$C$4,L24=4,R24*Погода!$C$5)</f>
        <v>10</v>
      </c>
      <c r="T24" s="3">
        <v>0.17197000000000001</v>
      </c>
      <c r="U24" s="11" cm="1">
        <f t="array" ref="U24">_xlfn.IFS(L24=1,T24*Погода!$D$2,L24=2,T24*Погода!$D$3,L24=3,T24*Погода!$D$4,L24=4,T24*Погода!$D$5)</f>
        <v>2.8804975000000002</v>
      </c>
      <c r="V24" s="37">
        <v>93</v>
      </c>
      <c r="W24" s="37">
        <v>888</v>
      </c>
      <c r="X24" s="37">
        <v>981</v>
      </c>
      <c r="Y24" s="11">
        <f t="shared" si="7"/>
        <v>-5.5605352000000003</v>
      </c>
    </row>
    <row r="25" spans="1:25" x14ac:dyDescent="0.25">
      <c r="A25" s="1">
        <v>23</v>
      </c>
      <c r="B25" s="2">
        <v>40566</v>
      </c>
      <c r="C25" s="1">
        <v>1</v>
      </c>
      <c r="D25" s="4" t="str">
        <f>VLOOKUP(C25,Сезон!$A$2:$G$5,6)</f>
        <v>Зима</v>
      </c>
      <c r="E25" s="1">
        <f t="shared" si="3"/>
        <v>2011</v>
      </c>
      <c r="F25" s="1">
        <f t="shared" si="4"/>
        <v>1</v>
      </c>
      <c r="G25" s="1">
        <v>0</v>
      </c>
      <c r="H25" s="1" t="str">
        <f t="shared" si="0"/>
        <v>Рабочий день</v>
      </c>
      <c r="I25" s="25">
        <f t="shared" si="1"/>
        <v>1</v>
      </c>
      <c r="J25" s="1">
        <v>0</v>
      </c>
      <c r="K25" s="1" t="str">
        <f t="shared" si="2"/>
        <v>Выходной день</v>
      </c>
      <c r="L25" s="1">
        <v>1</v>
      </c>
      <c r="M25" s="9" t="str">
        <f>LOOKUP(L25,Погода!$A$2:$B$5)</f>
        <v>Ясно, небольшая облачность, переменная облачность, переменная облачность</v>
      </c>
      <c r="N25" s="3">
        <v>9.6521700000000002E-2</v>
      </c>
      <c r="O25" s="11">
        <f t="shared" si="5"/>
        <v>-3.4634801</v>
      </c>
      <c r="P25" s="3">
        <v>9.8839099999999999E-2</v>
      </c>
      <c r="Q25" s="11">
        <f t="shared" si="6"/>
        <v>-9.4766194000000006</v>
      </c>
      <c r="R25" s="3">
        <v>0.43652200000000002</v>
      </c>
      <c r="S25" s="11" cm="1">
        <f t="array" ref="S25">_xlfn.IFS(L25=1,R25*Погода!$C$2,L25=2,R25*Погода!$C$3,L25=3,R25*Погода!$C$4,L25=4,R25*Погода!$C$5)</f>
        <v>10.91305</v>
      </c>
      <c r="T25" s="3">
        <v>0.24660000000000001</v>
      </c>
      <c r="U25" s="11" cm="1">
        <f t="array" ref="U25">_xlfn.IFS(L25=1,T25*Погода!$D$2,L25=2,T25*Погода!$D$3,L25=3,T25*Погода!$D$4,L25=4,T25*Погода!$D$5)</f>
        <v>4.1305500000000004</v>
      </c>
      <c r="V25" s="37">
        <v>150</v>
      </c>
      <c r="W25" s="37">
        <v>836</v>
      </c>
      <c r="X25" s="37">
        <v>986</v>
      </c>
      <c r="Y25" s="11">
        <f t="shared" si="7"/>
        <v>-6.0131393000000006</v>
      </c>
    </row>
    <row r="26" spans="1:25" x14ac:dyDescent="0.25">
      <c r="A26" s="1">
        <v>24</v>
      </c>
      <c r="B26" s="2">
        <v>40567</v>
      </c>
      <c r="C26" s="1">
        <v>1</v>
      </c>
      <c r="D26" s="4" t="str">
        <f>VLOOKUP(C26,Сезон!$A$2:$G$5,6)</f>
        <v>Зима</v>
      </c>
      <c r="E26" s="1">
        <f t="shared" si="3"/>
        <v>2011</v>
      </c>
      <c r="F26" s="1">
        <f t="shared" si="4"/>
        <v>1</v>
      </c>
      <c r="G26" s="1">
        <v>0</v>
      </c>
      <c r="H26" s="1" t="str">
        <f t="shared" si="0"/>
        <v>Рабочий день</v>
      </c>
      <c r="I26" s="25">
        <f t="shared" si="1"/>
        <v>2</v>
      </c>
      <c r="J26" s="1">
        <v>1</v>
      </c>
      <c r="K26" s="1" t="str">
        <f t="shared" si="2"/>
        <v>Рабочий день</v>
      </c>
      <c r="L26" s="1">
        <v>1</v>
      </c>
      <c r="M26" s="9" t="str">
        <f>LOOKUP(L26,Погода!$A$2:$B$5)</f>
        <v>Ясно, небольшая облачность, переменная облачность, переменная облачность</v>
      </c>
      <c r="N26" s="3">
        <v>9.73913E-2</v>
      </c>
      <c r="O26" s="11">
        <f t="shared" si="5"/>
        <v>-3.4226089000000002</v>
      </c>
      <c r="P26" s="3">
        <v>0.11792999999999999</v>
      </c>
      <c r="Q26" s="11">
        <f t="shared" si="6"/>
        <v>-8.2166200000000007</v>
      </c>
      <c r="R26" s="3">
        <v>0.49173899999999998</v>
      </c>
      <c r="S26" s="11" cm="1">
        <f t="array" ref="S26">_xlfn.IFS(L26=1,R26*Погода!$C$2,L26=2,R26*Погода!$C$3,L26=3,R26*Погода!$C$4,L26=4,R26*Погода!$C$5)</f>
        <v>12.293474999999999</v>
      </c>
      <c r="T26" s="3">
        <v>0.15833</v>
      </c>
      <c r="U26" s="11" cm="1">
        <f t="array" ref="U26">_xlfn.IFS(L26=1,T26*Погода!$D$2,L26=2,T26*Погода!$D$3,L26=3,T26*Погода!$D$4,L26=4,T26*Погода!$D$5)</f>
        <v>2.6520275</v>
      </c>
      <c r="V26" s="37">
        <v>86</v>
      </c>
      <c r="W26" s="37">
        <v>1330</v>
      </c>
      <c r="X26" s="37">
        <v>1416</v>
      </c>
      <c r="Y26" s="11">
        <f t="shared" si="7"/>
        <v>-4.7940111000000005</v>
      </c>
    </row>
    <row r="27" spans="1:25" x14ac:dyDescent="0.25">
      <c r="A27" s="1">
        <v>25</v>
      </c>
      <c r="B27" s="2">
        <v>40568</v>
      </c>
      <c r="C27" s="1">
        <v>1</v>
      </c>
      <c r="D27" s="4" t="str">
        <f>VLOOKUP(C27,Сезон!$A$2:$G$5,6)</f>
        <v>Зима</v>
      </c>
      <c r="E27" s="1">
        <f t="shared" si="3"/>
        <v>2011</v>
      </c>
      <c r="F27" s="1">
        <f t="shared" si="4"/>
        <v>1</v>
      </c>
      <c r="G27" s="1">
        <v>0</v>
      </c>
      <c r="H27" s="1" t="str">
        <f t="shared" si="0"/>
        <v>Рабочий день</v>
      </c>
      <c r="I27" s="25">
        <f t="shared" si="1"/>
        <v>3</v>
      </c>
      <c r="J27" s="1">
        <v>1</v>
      </c>
      <c r="K27" s="1" t="str">
        <f t="shared" si="2"/>
        <v>Рабочий день</v>
      </c>
      <c r="L27" s="1">
        <v>2</v>
      </c>
      <c r="M27" s="9" t="str">
        <f>LOOKUP(L27,Погода!$A$2:$B$5)</f>
        <v>Туман + Облачно, Туман + Разорванные облака, Туман + Немного облаков, Туман</v>
      </c>
      <c r="N27" s="3">
        <v>0.22347800000000001</v>
      </c>
      <c r="O27" s="11">
        <f t="shared" si="5"/>
        <v>2.5034660000000013</v>
      </c>
      <c r="P27" s="3">
        <v>0.23452600000000001</v>
      </c>
      <c r="Q27" s="11">
        <f t="shared" si="6"/>
        <v>-0.52128399999999964</v>
      </c>
      <c r="R27" s="3">
        <v>0.61695699999999998</v>
      </c>
      <c r="S27" s="11" cm="1">
        <f t="array" ref="S27">_xlfn.IFS(L27=1,R27*Погода!$C$2,L27=2,R27*Погода!$C$3,L27=3,R27*Погода!$C$4,L27=4,R27*Погода!$C$5)</f>
        <v>30.847849999999998</v>
      </c>
      <c r="T27" s="3">
        <v>0.12979599999999999</v>
      </c>
      <c r="U27" s="11" cm="1">
        <f t="array" ref="U27">_xlfn.IFS(L27=1,T27*Погода!$D$2,L27=2,T27*Погода!$D$3,L27=3,T27*Погода!$D$4,L27=4,T27*Погода!$D$5)</f>
        <v>4.348166</v>
      </c>
      <c r="V27" s="37">
        <v>186</v>
      </c>
      <c r="W27" s="37">
        <v>1799</v>
      </c>
      <c r="X27" s="37">
        <v>1985</v>
      </c>
      <c r="Y27" s="11">
        <f t="shared" si="7"/>
        <v>-3.0247500000000009</v>
      </c>
    </row>
    <row r="28" spans="1:25" x14ac:dyDescent="0.25">
      <c r="A28" s="1">
        <v>26</v>
      </c>
      <c r="B28" s="2">
        <v>40569</v>
      </c>
      <c r="C28" s="1">
        <v>1</v>
      </c>
      <c r="D28" s="4" t="str">
        <f>VLOOKUP(C28,Сезон!$A$2:$G$5,6)</f>
        <v>Зима</v>
      </c>
      <c r="E28" s="1">
        <f t="shared" si="3"/>
        <v>2011</v>
      </c>
      <c r="F28" s="1">
        <f t="shared" si="4"/>
        <v>1</v>
      </c>
      <c r="G28" s="1">
        <v>0</v>
      </c>
      <c r="H28" s="1" t="str">
        <f t="shared" si="0"/>
        <v>Рабочий день</v>
      </c>
      <c r="I28" s="25">
        <f t="shared" si="1"/>
        <v>4</v>
      </c>
      <c r="J28" s="1">
        <v>1</v>
      </c>
      <c r="K28" s="1" t="str">
        <f t="shared" si="2"/>
        <v>Рабочий день</v>
      </c>
      <c r="L28" s="1">
        <v>3</v>
      </c>
      <c r="M28" s="9" t="str">
        <f>LOOKUP(L28,Погода!$A$2:$B$5)</f>
        <v>Слабый снег, Слабый дождь + Гроза + Рассеянные облака, Слабый дождь + Рассеянные облака</v>
      </c>
      <c r="N28" s="3">
        <v>0.2175</v>
      </c>
      <c r="O28" s="11">
        <f t="shared" si="5"/>
        <v>2.2225000000000001</v>
      </c>
      <c r="P28" s="3">
        <v>0.2036</v>
      </c>
      <c r="Q28" s="11">
        <f t="shared" si="6"/>
        <v>-2.5624000000000002</v>
      </c>
      <c r="R28" s="3">
        <v>0.86250000000000004</v>
      </c>
      <c r="S28" s="11" cm="1">
        <f t="array" ref="S28">_xlfn.IFS(L28=1,R28*Погода!$C$2,L28=2,R28*Погода!$C$3,L28=3,R28*Погода!$C$4,L28=4,R28*Погода!$C$5)</f>
        <v>64.6875</v>
      </c>
      <c r="T28" s="3">
        <v>0.29385</v>
      </c>
      <c r="U28" s="11" cm="1">
        <f t="array" ref="U28">_xlfn.IFS(L28=1,T28*Погода!$D$2,L28=2,T28*Погода!$D$3,L28=3,T28*Погода!$D$4,L28=4,T28*Погода!$D$5)</f>
        <v>14.765962500000001</v>
      </c>
      <c r="V28" s="37">
        <v>34</v>
      </c>
      <c r="W28" s="37">
        <v>472</v>
      </c>
      <c r="X28" s="37">
        <v>506</v>
      </c>
      <c r="Y28" s="11">
        <f t="shared" si="7"/>
        <v>-4.7849000000000004</v>
      </c>
    </row>
    <row r="29" spans="1:25" x14ac:dyDescent="0.25">
      <c r="A29" s="1">
        <v>27</v>
      </c>
      <c r="B29" s="2">
        <v>40570</v>
      </c>
      <c r="C29" s="1">
        <v>1</v>
      </c>
      <c r="D29" s="4" t="str">
        <f>VLOOKUP(C29,Сезон!$A$2:$G$5,6)</f>
        <v>Зима</v>
      </c>
      <c r="E29" s="1">
        <f t="shared" si="3"/>
        <v>2011</v>
      </c>
      <c r="F29" s="1">
        <f t="shared" si="4"/>
        <v>1</v>
      </c>
      <c r="G29" s="1">
        <v>0</v>
      </c>
      <c r="H29" s="1" t="str">
        <f t="shared" si="0"/>
        <v>Рабочий день</v>
      </c>
      <c r="I29" s="25">
        <f t="shared" si="1"/>
        <v>5</v>
      </c>
      <c r="J29" s="1">
        <v>1</v>
      </c>
      <c r="K29" s="1" t="str">
        <f t="shared" si="2"/>
        <v>Рабочий день</v>
      </c>
      <c r="L29" s="1">
        <v>1</v>
      </c>
      <c r="M29" s="9" t="str">
        <f>LOOKUP(L29,Погода!$A$2:$B$5)</f>
        <v>Ясно, небольшая облачность, переменная облачность, переменная облачность</v>
      </c>
      <c r="N29" s="3">
        <v>0.19500000000000001</v>
      </c>
      <c r="O29" s="11">
        <f t="shared" si="5"/>
        <v>1.1650000000000009</v>
      </c>
      <c r="P29" s="3">
        <v>0.21970000000000001</v>
      </c>
      <c r="Q29" s="11">
        <f t="shared" si="6"/>
        <v>-1.4998000000000005</v>
      </c>
      <c r="R29" s="3">
        <v>0.6875</v>
      </c>
      <c r="S29" s="11" cm="1">
        <f t="array" ref="S29">_xlfn.IFS(L29=1,R29*Погода!$C$2,L29=2,R29*Погода!$C$3,L29=3,R29*Погода!$C$4,L29=4,R29*Погода!$C$5)</f>
        <v>17.1875</v>
      </c>
      <c r="T29" s="3">
        <v>0.11383699999999999</v>
      </c>
      <c r="U29" s="11" cm="1">
        <f t="array" ref="U29">_xlfn.IFS(L29=1,T29*Погода!$D$2,L29=2,T29*Погода!$D$3,L29=3,T29*Погода!$D$4,L29=4,T29*Погода!$D$5)</f>
        <v>1.9067697499999998</v>
      </c>
      <c r="V29" s="37">
        <v>15</v>
      </c>
      <c r="W29" s="37">
        <v>416</v>
      </c>
      <c r="X29" s="37">
        <v>431</v>
      </c>
      <c r="Y29" s="11">
        <f t="shared" si="7"/>
        <v>-2.6648000000000014</v>
      </c>
    </row>
    <row r="30" spans="1:25" x14ac:dyDescent="0.25">
      <c r="A30" s="1">
        <v>28</v>
      </c>
      <c r="B30" s="2">
        <v>40571</v>
      </c>
      <c r="C30" s="1">
        <v>1</v>
      </c>
      <c r="D30" s="4" t="str">
        <f>VLOOKUP(C30,Сезон!$A$2:$G$5,6)</f>
        <v>Зима</v>
      </c>
      <c r="E30" s="1">
        <f t="shared" si="3"/>
        <v>2011</v>
      </c>
      <c r="F30" s="1">
        <f t="shared" si="4"/>
        <v>1</v>
      </c>
      <c r="G30" s="1">
        <v>0</v>
      </c>
      <c r="H30" s="1" t="str">
        <f t="shared" si="0"/>
        <v>Рабочий день</v>
      </c>
      <c r="I30" s="25">
        <f t="shared" si="1"/>
        <v>6</v>
      </c>
      <c r="J30" s="1">
        <v>1</v>
      </c>
      <c r="K30" s="1" t="str">
        <f t="shared" si="2"/>
        <v>Рабочий день</v>
      </c>
      <c r="L30" s="1">
        <v>2</v>
      </c>
      <c r="M30" s="9" t="str">
        <f>LOOKUP(L30,Погода!$A$2:$B$5)</f>
        <v>Туман + Облачно, Туман + Разорванные облака, Туман + Немного облаков, Туман</v>
      </c>
      <c r="N30" s="3">
        <v>0.20347799999999999</v>
      </c>
      <c r="O30" s="11">
        <f t="shared" si="5"/>
        <v>1.563466</v>
      </c>
      <c r="P30" s="3">
        <v>0.22331699999999999</v>
      </c>
      <c r="Q30" s="11">
        <f t="shared" si="6"/>
        <v>-1.2610780000000013</v>
      </c>
      <c r="R30" s="3">
        <v>0.79304300000000005</v>
      </c>
      <c r="S30" s="11" cm="1">
        <f t="array" ref="S30">_xlfn.IFS(L30=1,R30*Погода!$C$2,L30=2,R30*Погода!$C$3,L30=3,R30*Погода!$C$4,L30=4,R30*Погода!$C$5)</f>
        <v>39.652150000000006</v>
      </c>
      <c r="T30" s="3">
        <v>0.12330000000000001</v>
      </c>
      <c r="U30" s="11" cm="1">
        <f t="array" ref="U30">_xlfn.IFS(L30=1,T30*Погода!$D$2,L30=2,T30*Погода!$D$3,L30=3,T30*Погода!$D$4,L30=4,T30*Погода!$D$5)</f>
        <v>4.1305500000000004</v>
      </c>
      <c r="V30" s="37">
        <v>38</v>
      </c>
      <c r="W30" s="37">
        <v>1129</v>
      </c>
      <c r="X30" s="37">
        <v>1167</v>
      </c>
      <c r="Y30" s="11">
        <f t="shared" si="7"/>
        <v>-2.8245440000000013</v>
      </c>
    </row>
    <row r="31" spans="1:25" x14ac:dyDescent="0.25">
      <c r="A31" s="1">
        <v>29</v>
      </c>
      <c r="B31" s="2">
        <v>40572</v>
      </c>
      <c r="C31" s="1">
        <v>1</v>
      </c>
      <c r="D31" s="4" t="str">
        <f>VLOOKUP(C31,Сезон!$A$2:$G$5,6)</f>
        <v>Зима</v>
      </c>
      <c r="E31" s="1">
        <f t="shared" si="3"/>
        <v>2011</v>
      </c>
      <c r="F31" s="1">
        <f t="shared" si="4"/>
        <v>1</v>
      </c>
      <c r="G31" s="1">
        <v>0</v>
      </c>
      <c r="H31" s="1" t="str">
        <f t="shared" si="0"/>
        <v>Рабочий день</v>
      </c>
      <c r="I31" s="25">
        <f t="shared" si="1"/>
        <v>7</v>
      </c>
      <c r="J31" s="1">
        <v>0</v>
      </c>
      <c r="K31" s="1" t="str">
        <f t="shared" si="2"/>
        <v>Выходной день</v>
      </c>
      <c r="L31" s="1">
        <v>1</v>
      </c>
      <c r="M31" s="9" t="str">
        <f>LOOKUP(L31,Погода!$A$2:$B$5)</f>
        <v>Ясно, небольшая облачность, переменная облачность, переменная облачность</v>
      </c>
      <c r="N31" s="3">
        <v>0.196522</v>
      </c>
      <c r="O31" s="11">
        <f t="shared" si="5"/>
        <v>1.2365340000000007</v>
      </c>
      <c r="P31" s="3">
        <v>0.21212600000000001</v>
      </c>
      <c r="Q31" s="11">
        <f t="shared" si="6"/>
        <v>-1.9996840000000002</v>
      </c>
      <c r="R31" s="3">
        <v>0.65173899999999996</v>
      </c>
      <c r="S31" s="11" cm="1">
        <f t="array" ref="S31">_xlfn.IFS(L31=1,R31*Погода!$C$2,L31=2,R31*Погода!$C$3,L31=3,R31*Погода!$C$4,L31=4,R31*Погода!$C$5)</f>
        <v>16.293474999999997</v>
      </c>
      <c r="T31" s="3">
        <v>0.14536499999999999</v>
      </c>
      <c r="U31" s="11" cm="1">
        <f t="array" ref="U31">_xlfn.IFS(L31=1,T31*Погода!$D$2,L31=2,T31*Погода!$D$3,L31=3,T31*Погода!$D$4,L31=4,T31*Погода!$D$5)</f>
        <v>2.4348637499999999</v>
      </c>
      <c r="V31" s="37">
        <v>123</v>
      </c>
      <c r="W31" s="37">
        <v>975</v>
      </c>
      <c r="X31" s="37">
        <v>1098</v>
      </c>
      <c r="Y31" s="11">
        <f t="shared" si="7"/>
        <v>-3.2362180000000009</v>
      </c>
    </row>
    <row r="32" spans="1:25" x14ac:dyDescent="0.25">
      <c r="A32" s="1">
        <v>30</v>
      </c>
      <c r="B32" s="2">
        <v>40573</v>
      </c>
      <c r="C32" s="1">
        <v>1</v>
      </c>
      <c r="D32" s="4" t="str">
        <f>VLOOKUP(C32,Сезон!$A$2:$G$5,6)</f>
        <v>Зима</v>
      </c>
      <c r="E32" s="1">
        <f t="shared" si="3"/>
        <v>2011</v>
      </c>
      <c r="F32" s="1">
        <f t="shared" si="4"/>
        <v>1</v>
      </c>
      <c r="G32" s="1">
        <v>0</v>
      </c>
      <c r="H32" s="1" t="str">
        <f t="shared" si="0"/>
        <v>Рабочий день</v>
      </c>
      <c r="I32" s="25">
        <f t="shared" si="1"/>
        <v>1</v>
      </c>
      <c r="J32" s="1">
        <v>0</v>
      </c>
      <c r="K32" s="1" t="str">
        <f t="shared" si="2"/>
        <v>Выходной день</v>
      </c>
      <c r="L32" s="1">
        <v>1</v>
      </c>
      <c r="M32" s="9" t="str">
        <f>LOOKUP(L32,Погода!$A$2:$B$5)</f>
        <v>Ясно, небольшая облачность, переменная облачность, переменная облачность</v>
      </c>
      <c r="N32" s="3">
        <v>0.21652199999999999</v>
      </c>
      <c r="O32" s="11">
        <f t="shared" si="5"/>
        <v>2.1765340000000002</v>
      </c>
      <c r="P32" s="3">
        <v>0.25032199999999999</v>
      </c>
      <c r="Q32" s="11">
        <f t="shared" si="6"/>
        <v>0.52125200000000049</v>
      </c>
      <c r="R32" s="3">
        <v>0.72217399999999998</v>
      </c>
      <c r="S32" s="11" cm="1">
        <f t="array" ref="S32">_xlfn.IFS(L32=1,R32*Погода!$C$2,L32=2,R32*Погода!$C$3,L32=3,R32*Погода!$C$4,L32=4,R32*Погода!$C$5)</f>
        <v>18.054349999999999</v>
      </c>
      <c r="T32" s="3">
        <v>7.3982599999999996E-2</v>
      </c>
      <c r="U32" s="11" cm="1">
        <f t="array" ref="U32">_xlfn.IFS(L32=1,T32*Погода!$D$2,L32=2,T32*Погода!$D$3,L32=3,T32*Погода!$D$4,L32=4,T32*Погода!$D$5)</f>
        <v>1.2392085499999999</v>
      </c>
      <c r="V32" s="37">
        <v>140</v>
      </c>
      <c r="W32" s="37">
        <v>956</v>
      </c>
      <c r="X32" s="37">
        <v>1096</v>
      </c>
      <c r="Y32" s="11">
        <f t="shared" si="7"/>
        <v>-1.6552819999999997</v>
      </c>
    </row>
    <row r="33" spans="1:25" x14ac:dyDescent="0.25">
      <c r="A33" s="1">
        <v>31</v>
      </c>
      <c r="B33" s="2">
        <v>40574</v>
      </c>
      <c r="C33" s="1">
        <v>1</v>
      </c>
      <c r="D33" s="4" t="str">
        <f>VLOOKUP(C33,Сезон!$A$2:$G$5,6)</f>
        <v>Зима</v>
      </c>
      <c r="E33" s="1">
        <f t="shared" si="3"/>
        <v>2011</v>
      </c>
      <c r="F33" s="1">
        <f t="shared" si="4"/>
        <v>1</v>
      </c>
      <c r="G33" s="1">
        <v>0</v>
      </c>
      <c r="H33" s="1" t="str">
        <f t="shared" si="0"/>
        <v>Рабочий день</v>
      </c>
      <c r="I33" s="25">
        <f t="shared" si="1"/>
        <v>2</v>
      </c>
      <c r="J33" s="1">
        <v>1</v>
      </c>
      <c r="K33" s="1" t="str">
        <f t="shared" si="2"/>
        <v>Рабочий день</v>
      </c>
      <c r="L33" s="1">
        <v>2</v>
      </c>
      <c r="M33" s="9" t="str">
        <f>LOOKUP(L33,Погода!$A$2:$B$5)</f>
        <v>Туман + Облачно, Туман + Разорванные облака, Туман + Немного облаков, Туман</v>
      </c>
      <c r="N33" s="3">
        <v>0.18083299999999999</v>
      </c>
      <c r="O33" s="11">
        <f t="shared" si="5"/>
        <v>0.49915099999999946</v>
      </c>
      <c r="P33" s="3">
        <v>0.18625</v>
      </c>
      <c r="Q33" s="11">
        <f t="shared" si="6"/>
        <v>-3.7074999999999996</v>
      </c>
      <c r="R33" s="3">
        <v>0.60375000000000001</v>
      </c>
      <c r="S33" s="11" cm="1">
        <f t="array" ref="S33">_xlfn.IFS(L33=1,R33*Погода!$C$2,L33=2,R33*Погода!$C$3,L33=3,R33*Погода!$C$4,L33=4,R33*Погода!$C$5)</f>
        <v>30.1875</v>
      </c>
      <c r="T33" s="3">
        <v>0.187192</v>
      </c>
      <c r="U33" s="11" cm="1">
        <f t="array" ref="U33">_xlfn.IFS(L33=1,T33*Погода!$D$2,L33=2,T33*Погода!$D$3,L33=3,T33*Погода!$D$4,L33=4,T33*Погода!$D$5)</f>
        <v>6.2709320000000002</v>
      </c>
      <c r="V33" s="37">
        <v>42</v>
      </c>
      <c r="W33" s="37">
        <v>1459</v>
      </c>
      <c r="X33" s="37">
        <v>1501</v>
      </c>
      <c r="Y33" s="11">
        <f t="shared" si="7"/>
        <v>-4.206650999999999</v>
      </c>
    </row>
    <row r="34" spans="1:25" x14ac:dyDescent="0.25">
      <c r="A34" s="1">
        <v>32</v>
      </c>
      <c r="B34" s="2">
        <v>40575</v>
      </c>
      <c r="C34" s="1">
        <v>1</v>
      </c>
      <c r="D34" s="4" t="str">
        <f>VLOOKUP(C34,Сезон!$A$2:$G$5,6)</f>
        <v>Зима</v>
      </c>
      <c r="E34" s="1">
        <f t="shared" si="3"/>
        <v>2011</v>
      </c>
      <c r="F34" s="1">
        <f t="shared" si="4"/>
        <v>2</v>
      </c>
      <c r="G34" s="1">
        <v>0</v>
      </c>
      <c r="H34" s="1" t="str">
        <f t="shared" si="0"/>
        <v>Рабочий день</v>
      </c>
      <c r="I34" s="25">
        <f t="shared" si="1"/>
        <v>3</v>
      </c>
      <c r="J34" s="1">
        <v>1</v>
      </c>
      <c r="K34" s="1" t="str">
        <f t="shared" si="2"/>
        <v>Рабочий день</v>
      </c>
      <c r="L34" s="1">
        <v>2</v>
      </c>
      <c r="M34" s="9" t="str">
        <f>LOOKUP(L34,Погода!$A$2:$B$5)</f>
        <v>Туман + Облачно, Туман + Разорванные облака, Туман + Немного облаков, Туман</v>
      </c>
      <c r="N34" s="3">
        <v>0.19217400000000001</v>
      </c>
      <c r="O34" s="11">
        <f t="shared" si="5"/>
        <v>1.032178</v>
      </c>
      <c r="P34" s="3">
        <v>0.23452999999999999</v>
      </c>
      <c r="Q34" s="11">
        <f t="shared" si="6"/>
        <v>-0.52102000000000004</v>
      </c>
      <c r="R34" s="3">
        <v>0.829565</v>
      </c>
      <c r="S34" s="11" cm="1">
        <f t="array" ref="S34">_xlfn.IFS(L34=1,R34*Погода!$C$2,L34=2,R34*Погода!$C$3,L34=3,R34*Погода!$C$4,L34=4,R34*Погода!$C$5)</f>
        <v>41.478250000000003</v>
      </c>
      <c r="T34" s="3">
        <v>5.3213000000000003E-2</v>
      </c>
      <c r="U34" s="11" cm="1">
        <f t="array" ref="U34">_xlfn.IFS(L34=1,T34*Погода!$D$2,L34=2,T34*Погода!$D$3,L34=3,T34*Погода!$D$4,L34=4,T34*Погода!$D$5)</f>
        <v>1.7826355</v>
      </c>
      <c r="V34" s="37">
        <v>47</v>
      </c>
      <c r="W34" s="37">
        <v>1313</v>
      </c>
      <c r="X34" s="37">
        <v>1360</v>
      </c>
      <c r="Y34" s="11">
        <f t="shared" si="7"/>
        <v>-1.5531980000000001</v>
      </c>
    </row>
    <row r="35" spans="1:25" x14ac:dyDescent="0.25">
      <c r="A35" s="1">
        <v>33</v>
      </c>
      <c r="B35" s="2">
        <v>40576</v>
      </c>
      <c r="C35" s="1">
        <v>1</v>
      </c>
      <c r="D35" s="4" t="str">
        <f>VLOOKUP(C35,Сезон!$A$2:$G$5,6)</f>
        <v>Зима</v>
      </c>
      <c r="E35" s="1">
        <f t="shared" si="3"/>
        <v>2011</v>
      </c>
      <c r="F35" s="1">
        <f t="shared" si="4"/>
        <v>2</v>
      </c>
      <c r="G35" s="1">
        <v>0</v>
      </c>
      <c r="H35" s="1" t="str">
        <f t="shared" si="0"/>
        <v>Рабочий день</v>
      </c>
      <c r="I35" s="25">
        <f t="shared" ref="I35:I66" si="8">WEEKDAY(B35,1)</f>
        <v>4</v>
      </c>
      <c r="J35" s="1">
        <v>1</v>
      </c>
      <c r="K35" s="1" t="str">
        <f t="shared" si="2"/>
        <v>Рабочий день</v>
      </c>
      <c r="L35" s="1">
        <v>2</v>
      </c>
      <c r="M35" s="9" t="str">
        <f>LOOKUP(L35,Погода!$A$2:$B$5)</f>
        <v>Туман + Облачно, Туман + Разорванные облака, Туман + Немного облаков, Туман</v>
      </c>
      <c r="N35" s="3">
        <v>0.26</v>
      </c>
      <c r="O35" s="11">
        <f t="shared" si="5"/>
        <v>4.2200000000000006</v>
      </c>
      <c r="P35" s="3">
        <v>0.254417</v>
      </c>
      <c r="Q35" s="11">
        <f t="shared" si="6"/>
        <v>0.7915220000000005</v>
      </c>
      <c r="R35" s="3">
        <v>0.77541700000000002</v>
      </c>
      <c r="S35" s="11" cm="1">
        <f t="array" ref="S35">_xlfn.IFS(L35=1,R35*Погода!$C$2,L35=2,R35*Погода!$C$3,L35=3,R35*Погода!$C$4,L35=4,R35*Погода!$C$5)</f>
        <v>38.770850000000003</v>
      </c>
      <c r="T35" s="3">
        <v>0.26430799999999999</v>
      </c>
      <c r="U35" s="11" cm="1">
        <f t="array" ref="U35">_xlfn.IFS(L35=1,T35*Погода!$D$2,L35=2,T35*Погода!$D$3,L35=3,T35*Погода!$D$4,L35=4,T35*Погода!$D$5)</f>
        <v>8.8543179999999992</v>
      </c>
      <c r="V35" s="37">
        <v>72</v>
      </c>
      <c r="W35" s="37">
        <v>1454</v>
      </c>
      <c r="X35" s="37">
        <v>1526</v>
      </c>
      <c r="Y35" s="11">
        <f t="shared" si="7"/>
        <v>-3.4284780000000001</v>
      </c>
    </row>
    <row r="36" spans="1:25" x14ac:dyDescent="0.25">
      <c r="A36" s="1">
        <v>34</v>
      </c>
      <c r="B36" s="2">
        <v>40577</v>
      </c>
      <c r="C36" s="1">
        <v>1</v>
      </c>
      <c r="D36" s="4" t="str">
        <f>VLOOKUP(C36,Сезон!$A$2:$G$5,6)</f>
        <v>Зима</v>
      </c>
      <c r="E36" s="1">
        <f t="shared" si="3"/>
        <v>2011</v>
      </c>
      <c r="F36" s="1">
        <f t="shared" si="4"/>
        <v>2</v>
      </c>
      <c r="G36" s="1">
        <v>0</v>
      </c>
      <c r="H36" s="1" t="str">
        <f t="shared" si="0"/>
        <v>Рабочий день</v>
      </c>
      <c r="I36" s="25">
        <f t="shared" si="8"/>
        <v>5</v>
      </c>
      <c r="J36" s="1">
        <v>1</v>
      </c>
      <c r="K36" s="1" t="str">
        <f t="shared" si="2"/>
        <v>Рабочий день</v>
      </c>
      <c r="L36" s="1">
        <v>1</v>
      </c>
      <c r="M36" s="9" t="str">
        <f>LOOKUP(L36,Погода!$A$2:$B$5)</f>
        <v>Ясно, небольшая облачность, переменная облачность, переменная облачность</v>
      </c>
      <c r="N36" s="3">
        <v>0.18695700000000001</v>
      </c>
      <c r="O36" s="11">
        <f t="shared" si="5"/>
        <v>0.78697900000000054</v>
      </c>
      <c r="P36" s="3">
        <v>0.17787800000000001</v>
      </c>
      <c r="Q36" s="11">
        <f t="shared" si="6"/>
        <v>-4.2600519999999999</v>
      </c>
      <c r="R36" s="3">
        <v>0.43782599999999999</v>
      </c>
      <c r="S36" s="11" cm="1">
        <f t="array" ref="S36">_xlfn.IFS(L36=1,R36*Погода!$C$2,L36=2,R36*Погода!$C$3,L36=3,R36*Погода!$C$4,L36=4,R36*Погода!$C$5)</f>
        <v>10.945650000000001</v>
      </c>
      <c r="T36" s="3">
        <v>0.277752</v>
      </c>
      <c r="U36" s="11" cm="1">
        <f t="array" ref="U36">_xlfn.IFS(L36=1,T36*Погода!$D$2,L36=2,T36*Погода!$D$3,L36=3,T36*Погода!$D$4,L36=4,T36*Погода!$D$5)</f>
        <v>4.6523459999999996</v>
      </c>
      <c r="V36" s="37">
        <v>61</v>
      </c>
      <c r="W36" s="37">
        <v>1489</v>
      </c>
      <c r="X36" s="37">
        <v>1550</v>
      </c>
      <c r="Y36" s="11">
        <f t="shared" si="7"/>
        <v>-5.0470310000000005</v>
      </c>
    </row>
    <row r="37" spans="1:25" x14ac:dyDescent="0.25">
      <c r="A37" s="1">
        <v>35</v>
      </c>
      <c r="B37" s="2">
        <v>40578</v>
      </c>
      <c r="C37" s="1">
        <v>1</v>
      </c>
      <c r="D37" s="4" t="str">
        <f>VLOOKUP(C37,Сезон!$A$2:$G$5,6)</f>
        <v>Зима</v>
      </c>
      <c r="E37" s="1">
        <f t="shared" si="3"/>
        <v>2011</v>
      </c>
      <c r="F37" s="1">
        <f t="shared" si="4"/>
        <v>2</v>
      </c>
      <c r="G37" s="1">
        <v>0</v>
      </c>
      <c r="H37" s="1" t="str">
        <f t="shared" si="0"/>
        <v>Рабочий день</v>
      </c>
      <c r="I37" s="25">
        <f t="shared" si="8"/>
        <v>6</v>
      </c>
      <c r="J37" s="1">
        <v>1</v>
      </c>
      <c r="K37" s="1" t="str">
        <f t="shared" si="2"/>
        <v>Рабочий день</v>
      </c>
      <c r="L37" s="1">
        <v>2</v>
      </c>
      <c r="M37" s="9" t="str">
        <f>LOOKUP(L37,Погода!$A$2:$B$5)</f>
        <v>Туман + Облачно, Туман + Разорванные облака, Туман + Немного облаков, Туман</v>
      </c>
      <c r="N37" s="3">
        <v>0.21130399999999999</v>
      </c>
      <c r="O37" s="11">
        <f t="shared" si="5"/>
        <v>1.9312880000000003</v>
      </c>
      <c r="P37" s="3">
        <v>0.22858700000000001</v>
      </c>
      <c r="Q37" s="11">
        <f t="shared" si="6"/>
        <v>-0.91325799999999902</v>
      </c>
      <c r="R37" s="3">
        <v>0.58521699999999999</v>
      </c>
      <c r="S37" s="11" cm="1">
        <f t="array" ref="S37">_xlfn.IFS(L37=1,R37*Погода!$C$2,L37=2,R37*Погода!$C$3,L37=3,R37*Погода!$C$4,L37=4,R37*Погода!$C$5)</f>
        <v>29.260849999999998</v>
      </c>
      <c r="T37" s="3">
        <v>0.12783900000000001</v>
      </c>
      <c r="U37" s="11" cm="1">
        <f t="array" ref="U37">_xlfn.IFS(L37=1,T37*Погода!$D$2,L37=2,T37*Погода!$D$3,L37=3,T37*Погода!$D$4,L37=4,T37*Погода!$D$5)</f>
        <v>4.2826065</v>
      </c>
      <c r="V37" s="37">
        <v>88</v>
      </c>
      <c r="W37" s="37">
        <v>1620</v>
      </c>
      <c r="X37" s="37">
        <v>1708</v>
      </c>
      <c r="Y37" s="11">
        <f t="shared" si="7"/>
        <v>-2.8445459999999994</v>
      </c>
    </row>
    <row r="38" spans="1:25" x14ac:dyDescent="0.25">
      <c r="A38" s="1">
        <v>36</v>
      </c>
      <c r="B38" s="2">
        <v>40579</v>
      </c>
      <c r="C38" s="1">
        <v>1</v>
      </c>
      <c r="D38" s="4" t="str">
        <f>VLOOKUP(C38,Сезон!$A$2:$G$5,6)</f>
        <v>Зима</v>
      </c>
      <c r="E38" s="1">
        <f t="shared" si="3"/>
        <v>2011</v>
      </c>
      <c r="F38" s="1">
        <f t="shared" si="4"/>
        <v>2</v>
      </c>
      <c r="G38" s="1">
        <v>0</v>
      </c>
      <c r="H38" s="1" t="str">
        <f t="shared" si="0"/>
        <v>Рабочий день</v>
      </c>
      <c r="I38" s="25">
        <f t="shared" si="8"/>
        <v>7</v>
      </c>
      <c r="J38" s="1">
        <v>0</v>
      </c>
      <c r="K38" s="1" t="str">
        <f t="shared" si="2"/>
        <v>Выходной день</v>
      </c>
      <c r="L38" s="1">
        <v>2</v>
      </c>
      <c r="M38" s="9" t="str">
        <f>LOOKUP(L38,Погода!$A$2:$B$5)</f>
        <v>Туман + Облачно, Туман + Разорванные облака, Туман + Немного облаков, Туман</v>
      </c>
      <c r="N38" s="3">
        <v>0.23333300000000001</v>
      </c>
      <c r="O38" s="11">
        <f t="shared" si="5"/>
        <v>2.9666510000000006</v>
      </c>
      <c r="P38" s="3">
        <v>0.243058</v>
      </c>
      <c r="Q38" s="11">
        <f t="shared" si="6"/>
        <v>4.1827999999998866E-2</v>
      </c>
      <c r="R38" s="3">
        <v>0.92916699999999997</v>
      </c>
      <c r="S38" s="11" cm="1">
        <f t="array" ref="S38">_xlfn.IFS(L38=1,R38*Погода!$C$2,L38=2,R38*Погода!$C$3,L38=3,R38*Погода!$C$4,L38=4,R38*Погода!$C$5)</f>
        <v>46.458349999999996</v>
      </c>
      <c r="T38" s="3">
        <v>0.161079</v>
      </c>
      <c r="U38" s="11" cm="1">
        <f t="array" ref="U38">_xlfn.IFS(L38=1,T38*Погода!$D$2,L38=2,T38*Погода!$D$3,L38=3,T38*Погода!$D$4,L38=4,T38*Погода!$D$5)</f>
        <v>5.3961465000000004</v>
      </c>
      <c r="V38" s="37">
        <v>100</v>
      </c>
      <c r="W38" s="37">
        <v>905</v>
      </c>
      <c r="X38" s="37">
        <v>1005</v>
      </c>
      <c r="Y38" s="11">
        <f t="shared" si="7"/>
        <v>-2.9248230000000017</v>
      </c>
    </row>
    <row r="39" spans="1:25" x14ac:dyDescent="0.25">
      <c r="A39" s="1">
        <v>37</v>
      </c>
      <c r="B39" s="2">
        <v>40580</v>
      </c>
      <c r="C39" s="1">
        <v>1</v>
      </c>
      <c r="D39" s="4" t="str">
        <f>VLOOKUP(C39,Сезон!$A$2:$G$5,6)</f>
        <v>Зима</v>
      </c>
      <c r="E39" s="1">
        <f t="shared" si="3"/>
        <v>2011</v>
      </c>
      <c r="F39" s="1">
        <f t="shared" si="4"/>
        <v>2</v>
      </c>
      <c r="G39" s="1">
        <v>0</v>
      </c>
      <c r="H39" s="1" t="str">
        <f t="shared" si="0"/>
        <v>Рабочий день</v>
      </c>
      <c r="I39" s="25">
        <f t="shared" si="8"/>
        <v>1</v>
      </c>
      <c r="J39" s="1">
        <v>0</v>
      </c>
      <c r="K39" s="1" t="str">
        <f t="shared" si="2"/>
        <v>Выходной день</v>
      </c>
      <c r="L39" s="1">
        <v>1</v>
      </c>
      <c r="M39" s="9" t="str">
        <f>LOOKUP(L39,Погода!$A$2:$B$5)</f>
        <v>Ясно, небольшая облачность, переменная облачность, переменная облачность</v>
      </c>
      <c r="N39" s="3">
        <v>0.285833</v>
      </c>
      <c r="O39" s="11">
        <f t="shared" si="5"/>
        <v>5.434151</v>
      </c>
      <c r="P39" s="3">
        <v>0.29167100000000001</v>
      </c>
      <c r="Q39" s="11">
        <f t="shared" si="6"/>
        <v>3.2502860000000027</v>
      </c>
      <c r="R39" s="3">
        <v>0.56833299999999998</v>
      </c>
      <c r="S39" s="11" cm="1">
        <f t="array" ref="S39">_xlfn.IFS(L39=1,R39*Погода!$C$2,L39=2,R39*Погода!$C$3,L39=3,R39*Погода!$C$4,L39=4,R39*Погода!$C$5)</f>
        <v>14.208324999999999</v>
      </c>
      <c r="T39" s="3">
        <v>0.14180000000000001</v>
      </c>
      <c r="U39" s="11" cm="1">
        <f t="array" ref="U39">_xlfn.IFS(L39=1,T39*Погода!$D$2,L39=2,T39*Погода!$D$3,L39=3,T39*Погода!$D$4,L39=4,T39*Погода!$D$5)</f>
        <v>2.3751500000000001</v>
      </c>
      <c r="V39" s="37">
        <v>354</v>
      </c>
      <c r="W39" s="37">
        <v>1269</v>
      </c>
      <c r="X39" s="37">
        <v>1623</v>
      </c>
      <c r="Y39" s="11">
        <f t="shared" si="7"/>
        <v>-2.1838649999999973</v>
      </c>
    </row>
    <row r="40" spans="1:25" x14ac:dyDescent="0.25">
      <c r="A40" s="1">
        <v>38</v>
      </c>
      <c r="B40" s="2">
        <v>40581</v>
      </c>
      <c r="C40" s="1">
        <v>1</v>
      </c>
      <c r="D40" s="4" t="str">
        <f>VLOOKUP(C40,Сезон!$A$2:$G$5,6)</f>
        <v>Зима</v>
      </c>
      <c r="E40" s="1">
        <f t="shared" si="3"/>
        <v>2011</v>
      </c>
      <c r="F40" s="1">
        <f t="shared" si="4"/>
        <v>2</v>
      </c>
      <c r="G40" s="1">
        <v>0</v>
      </c>
      <c r="H40" s="1" t="str">
        <f t="shared" si="0"/>
        <v>Рабочий день</v>
      </c>
      <c r="I40" s="25">
        <f t="shared" si="8"/>
        <v>2</v>
      </c>
      <c r="J40" s="1">
        <v>1</v>
      </c>
      <c r="K40" s="1" t="str">
        <f t="shared" si="2"/>
        <v>Рабочий день</v>
      </c>
      <c r="L40" s="1">
        <v>1</v>
      </c>
      <c r="M40" s="9" t="str">
        <f>LOOKUP(L40,Погода!$A$2:$B$5)</f>
        <v>Ясно, небольшая облачность, переменная облачность, переменная облачность</v>
      </c>
      <c r="N40" s="3">
        <v>0.27166699999999999</v>
      </c>
      <c r="O40" s="11">
        <f t="shared" si="5"/>
        <v>4.7683489999999988</v>
      </c>
      <c r="P40" s="3">
        <v>0.30365799999999998</v>
      </c>
      <c r="Q40" s="11">
        <f t="shared" si="6"/>
        <v>4.0414279999999998</v>
      </c>
      <c r="R40" s="3">
        <v>0.73833300000000002</v>
      </c>
      <c r="S40" s="11" cm="1">
        <f t="array" ref="S40">_xlfn.IFS(L40=1,R40*Погода!$C$2,L40=2,R40*Погода!$C$3,L40=3,R40*Погода!$C$4,L40=4,R40*Погода!$C$5)</f>
        <v>18.458325000000002</v>
      </c>
      <c r="T40" s="3">
        <v>4.5408299999999999E-2</v>
      </c>
      <c r="U40" s="11" cm="1">
        <f t="array" ref="U40">_xlfn.IFS(L40=1,T40*Погода!$D$2,L40=2,T40*Погода!$D$3,L40=3,T40*Погода!$D$4,L40=4,T40*Погода!$D$5)</f>
        <v>0.76058902500000003</v>
      </c>
      <c r="V40" s="37">
        <v>120</v>
      </c>
      <c r="W40" s="37">
        <v>1592</v>
      </c>
      <c r="X40" s="37">
        <v>1712</v>
      </c>
      <c r="Y40" s="11">
        <f t="shared" si="7"/>
        <v>-0.72692099999999904</v>
      </c>
    </row>
    <row r="41" spans="1:25" x14ac:dyDescent="0.25">
      <c r="A41" s="1">
        <v>39</v>
      </c>
      <c r="B41" s="2">
        <v>40582</v>
      </c>
      <c r="C41" s="1">
        <v>1</v>
      </c>
      <c r="D41" s="4" t="str">
        <f>VLOOKUP(C41,Сезон!$A$2:$G$5,6)</f>
        <v>Зима</v>
      </c>
      <c r="E41" s="1">
        <f t="shared" si="3"/>
        <v>2011</v>
      </c>
      <c r="F41" s="1">
        <f t="shared" si="4"/>
        <v>2</v>
      </c>
      <c r="G41" s="1">
        <v>0</v>
      </c>
      <c r="H41" s="1" t="str">
        <f t="shared" si="0"/>
        <v>Рабочий день</v>
      </c>
      <c r="I41" s="25">
        <f t="shared" si="8"/>
        <v>3</v>
      </c>
      <c r="J41" s="1">
        <v>1</v>
      </c>
      <c r="K41" s="1" t="str">
        <f t="shared" si="2"/>
        <v>Рабочий день</v>
      </c>
      <c r="L41" s="1">
        <v>1</v>
      </c>
      <c r="M41" s="9" t="str">
        <f>LOOKUP(L41,Погода!$A$2:$B$5)</f>
        <v>Ясно, небольшая облачность, переменная облачность, переменная облачность</v>
      </c>
      <c r="N41" s="3">
        <v>0.220833</v>
      </c>
      <c r="O41" s="11">
        <f t="shared" si="5"/>
        <v>2.3791510000000002</v>
      </c>
      <c r="P41" s="3">
        <v>0.19824600000000001</v>
      </c>
      <c r="Q41" s="11">
        <f t="shared" si="6"/>
        <v>-2.9157639999999994</v>
      </c>
      <c r="R41" s="3">
        <v>0.53791699999999998</v>
      </c>
      <c r="S41" s="11" cm="1">
        <f t="array" ref="S41">_xlfn.IFS(L41=1,R41*Погода!$C$2,L41=2,R41*Погода!$C$3,L41=3,R41*Погода!$C$4,L41=4,R41*Погода!$C$5)</f>
        <v>13.447925</v>
      </c>
      <c r="T41" s="3">
        <v>0.36194999999999999</v>
      </c>
      <c r="U41" s="11" cm="1">
        <f t="array" ref="U41">_xlfn.IFS(L41=1,T41*Погода!$D$2,L41=2,T41*Погода!$D$3,L41=3,T41*Погода!$D$4,L41=4,T41*Погода!$D$5)</f>
        <v>6.0626625000000001</v>
      </c>
      <c r="V41" s="37">
        <v>64</v>
      </c>
      <c r="W41" s="37">
        <v>1466</v>
      </c>
      <c r="X41" s="37">
        <v>1530</v>
      </c>
      <c r="Y41" s="11">
        <f t="shared" si="7"/>
        <v>-5.2949149999999996</v>
      </c>
    </row>
    <row r="42" spans="1:25" x14ac:dyDescent="0.25">
      <c r="A42" s="1">
        <v>40</v>
      </c>
      <c r="B42" s="2">
        <v>40583</v>
      </c>
      <c r="C42" s="1">
        <v>1</v>
      </c>
      <c r="D42" s="4" t="str">
        <f>VLOOKUP(C42,Сезон!$A$2:$G$5,6)</f>
        <v>Зима</v>
      </c>
      <c r="E42" s="1">
        <f t="shared" si="3"/>
        <v>2011</v>
      </c>
      <c r="F42" s="1">
        <f t="shared" si="4"/>
        <v>2</v>
      </c>
      <c r="G42" s="1">
        <v>0</v>
      </c>
      <c r="H42" s="1" t="str">
        <f t="shared" si="0"/>
        <v>Рабочий день</v>
      </c>
      <c r="I42" s="25">
        <f t="shared" si="8"/>
        <v>4</v>
      </c>
      <c r="J42" s="1">
        <v>1</v>
      </c>
      <c r="K42" s="1" t="str">
        <f t="shared" si="2"/>
        <v>Рабочий день</v>
      </c>
      <c r="L42" s="1">
        <v>2</v>
      </c>
      <c r="M42" s="9" t="str">
        <f>LOOKUP(L42,Погода!$A$2:$B$5)</f>
        <v>Туман + Облачно, Туман + Разорванные облака, Туман + Немного облаков, Туман</v>
      </c>
      <c r="N42" s="3">
        <v>0.13478299999999999</v>
      </c>
      <c r="O42" s="11">
        <f t="shared" si="5"/>
        <v>-1.6651990000000003</v>
      </c>
      <c r="P42" s="3">
        <v>0.14428299999999999</v>
      </c>
      <c r="Q42" s="11">
        <f t="shared" si="6"/>
        <v>-6.4773220000000009</v>
      </c>
      <c r="R42" s="3">
        <v>0.49478299999999997</v>
      </c>
      <c r="S42" s="11" cm="1">
        <f t="array" ref="S42">_xlfn.IFS(L42=1,R42*Погода!$C$2,L42=2,R42*Погода!$C$3,L42=3,R42*Погода!$C$4,L42=4,R42*Погода!$C$5)</f>
        <v>24.739149999999999</v>
      </c>
      <c r="T42" s="3">
        <v>0.18883900000000001</v>
      </c>
      <c r="U42" s="11" cm="1">
        <f t="array" ref="U42">_xlfn.IFS(L42=1,T42*Погода!$D$2,L42=2,T42*Погода!$D$3,L42=3,T42*Погода!$D$4,L42=4,T42*Погода!$D$5)</f>
        <v>6.3261064999999999</v>
      </c>
      <c r="V42" s="37">
        <v>53</v>
      </c>
      <c r="W42" s="37">
        <v>1552</v>
      </c>
      <c r="X42" s="37">
        <v>1605</v>
      </c>
      <c r="Y42" s="11">
        <f t="shared" si="7"/>
        <v>-4.8121230000000006</v>
      </c>
    </row>
    <row r="43" spans="1:25" x14ac:dyDescent="0.25">
      <c r="A43" s="1">
        <v>41</v>
      </c>
      <c r="B43" s="2">
        <v>40584</v>
      </c>
      <c r="C43" s="1">
        <v>1</v>
      </c>
      <c r="D43" s="4" t="str">
        <f>VLOOKUP(C43,Сезон!$A$2:$G$5,6)</f>
        <v>Зима</v>
      </c>
      <c r="E43" s="1">
        <f t="shared" si="3"/>
        <v>2011</v>
      </c>
      <c r="F43" s="1">
        <f t="shared" si="4"/>
        <v>2</v>
      </c>
      <c r="G43" s="1">
        <v>0</v>
      </c>
      <c r="H43" s="1" t="str">
        <f t="shared" si="0"/>
        <v>Рабочий день</v>
      </c>
      <c r="I43" s="25">
        <f t="shared" si="8"/>
        <v>5</v>
      </c>
      <c r="J43" s="1">
        <v>1</v>
      </c>
      <c r="K43" s="1" t="str">
        <f t="shared" si="2"/>
        <v>Рабочий день</v>
      </c>
      <c r="L43" s="1">
        <v>1</v>
      </c>
      <c r="M43" s="9" t="str">
        <f>LOOKUP(L43,Погода!$A$2:$B$5)</f>
        <v>Ясно, небольшая облачность, переменная облачность, переменная облачность</v>
      </c>
      <c r="N43" s="3">
        <v>0.144348</v>
      </c>
      <c r="O43" s="11">
        <f t="shared" si="5"/>
        <v>-1.2156440000000002</v>
      </c>
      <c r="P43" s="3">
        <v>0.14954799999999999</v>
      </c>
      <c r="Q43" s="11">
        <f t="shared" si="6"/>
        <v>-6.1298320000000004</v>
      </c>
      <c r="R43" s="3">
        <v>0.43739099999999997</v>
      </c>
      <c r="S43" s="11" cm="1">
        <f t="array" ref="S43">_xlfn.IFS(L43=1,R43*Погода!$C$2,L43=2,R43*Погода!$C$3,L43=3,R43*Погода!$C$4,L43=4,R43*Погода!$C$5)</f>
        <v>10.934775</v>
      </c>
      <c r="T43" s="3">
        <v>0.22193499999999999</v>
      </c>
      <c r="U43" s="11" cm="1">
        <f t="array" ref="U43">_xlfn.IFS(L43=1,T43*Погода!$D$2,L43=2,T43*Погода!$D$3,L43=3,T43*Погода!$D$4,L43=4,T43*Погода!$D$5)</f>
        <v>3.7174112500000001</v>
      </c>
      <c r="V43" s="37">
        <v>47</v>
      </c>
      <c r="W43" s="37">
        <v>1491</v>
      </c>
      <c r="X43" s="37">
        <v>1538</v>
      </c>
      <c r="Y43" s="11">
        <f t="shared" si="7"/>
        <v>-4.9141880000000002</v>
      </c>
    </row>
    <row r="44" spans="1:25" x14ac:dyDescent="0.25">
      <c r="A44" s="1">
        <v>42</v>
      </c>
      <c r="B44" s="2">
        <v>40585</v>
      </c>
      <c r="C44" s="1">
        <v>1</v>
      </c>
      <c r="D44" s="4" t="str">
        <f>VLOOKUP(C44,Сезон!$A$2:$G$5,6)</f>
        <v>Зима</v>
      </c>
      <c r="E44" s="1">
        <f t="shared" si="3"/>
        <v>2011</v>
      </c>
      <c r="F44" s="1">
        <f t="shared" si="4"/>
        <v>2</v>
      </c>
      <c r="G44" s="1">
        <v>0</v>
      </c>
      <c r="H44" s="1" t="str">
        <f t="shared" si="0"/>
        <v>Рабочий день</v>
      </c>
      <c r="I44" s="25">
        <f t="shared" si="8"/>
        <v>6</v>
      </c>
      <c r="J44" s="1">
        <v>1</v>
      </c>
      <c r="K44" s="1" t="str">
        <f t="shared" si="2"/>
        <v>Рабочий день</v>
      </c>
      <c r="L44" s="1">
        <v>1</v>
      </c>
      <c r="M44" s="9" t="str">
        <f>LOOKUP(L44,Погода!$A$2:$B$5)</f>
        <v>Ясно, небольшая облачность, переменная облачность, переменная облачность</v>
      </c>
      <c r="N44" s="3">
        <v>0.18909100000000001</v>
      </c>
      <c r="O44" s="11">
        <f t="shared" si="5"/>
        <v>0.88727700000000098</v>
      </c>
      <c r="P44" s="3">
        <v>0.213509</v>
      </c>
      <c r="Q44" s="11">
        <f t="shared" si="6"/>
        <v>-1.9084059999999994</v>
      </c>
      <c r="R44" s="3">
        <v>0.50636400000000004</v>
      </c>
      <c r="S44" s="11" cm="1">
        <f t="array" ref="S44">_xlfn.IFS(L44=1,R44*Погода!$C$2,L44=2,R44*Погода!$C$3,L44=3,R44*Погода!$C$4,L44=4,R44*Погода!$C$5)</f>
        <v>12.6591</v>
      </c>
      <c r="T44" s="3">
        <v>0.10854999999999999</v>
      </c>
      <c r="U44" s="11" cm="1">
        <f t="array" ref="U44">_xlfn.IFS(L44=1,T44*Погода!$D$2,L44=2,T44*Погода!$D$3,L44=3,T44*Погода!$D$4,L44=4,T44*Погода!$D$5)</f>
        <v>1.8182124999999998</v>
      </c>
      <c r="V44" s="37">
        <v>149</v>
      </c>
      <c r="W44" s="37">
        <v>1597</v>
      </c>
      <c r="X44" s="37">
        <v>1746</v>
      </c>
      <c r="Y44" s="11">
        <f t="shared" si="7"/>
        <v>-2.7956830000000004</v>
      </c>
    </row>
    <row r="45" spans="1:25" x14ac:dyDescent="0.25">
      <c r="A45" s="1">
        <v>43</v>
      </c>
      <c r="B45" s="2">
        <v>40586</v>
      </c>
      <c r="C45" s="1">
        <v>1</v>
      </c>
      <c r="D45" s="4" t="str">
        <f>VLOOKUP(C45,Сезон!$A$2:$G$5,6)</f>
        <v>Зима</v>
      </c>
      <c r="E45" s="1">
        <f t="shared" si="3"/>
        <v>2011</v>
      </c>
      <c r="F45" s="1">
        <f t="shared" si="4"/>
        <v>2</v>
      </c>
      <c r="G45" s="1">
        <v>0</v>
      </c>
      <c r="H45" s="1" t="str">
        <f t="shared" si="0"/>
        <v>Рабочий день</v>
      </c>
      <c r="I45" s="25">
        <f t="shared" si="8"/>
        <v>7</v>
      </c>
      <c r="J45" s="1">
        <v>0</v>
      </c>
      <c r="K45" s="1" t="str">
        <f t="shared" si="2"/>
        <v>Выходной день</v>
      </c>
      <c r="L45" s="1">
        <v>1</v>
      </c>
      <c r="M45" s="9" t="str">
        <f>LOOKUP(L45,Погода!$A$2:$B$5)</f>
        <v>Ясно, небольшая облачность, переменная облачность, переменная облачность</v>
      </c>
      <c r="N45" s="3">
        <v>0.2225</v>
      </c>
      <c r="O45" s="11">
        <f t="shared" si="5"/>
        <v>2.4574999999999996</v>
      </c>
      <c r="P45" s="3">
        <v>0.23295399999999999</v>
      </c>
      <c r="Q45" s="11">
        <f t="shared" si="6"/>
        <v>-0.6250359999999997</v>
      </c>
      <c r="R45" s="3">
        <v>0.54416699999999996</v>
      </c>
      <c r="S45" s="11" cm="1">
        <f t="array" ref="S45">_xlfn.IFS(L45=1,R45*Погода!$C$2,L45=2,R45*Погода!$C$3,L45=3,R45*Погода!$C$4,L45=4,R45*Погода!$C$5)</f>
        <v>13.604175</v>
      </c>
      <c r="T45" s="3">
        <v>0.20336699999999999</v>
      </c>
      <c r="U45" s="11" cm="1">
        <f t="array" ref="U45">_xlfn.IFS(L45=1,T45*Погода!$D$2,L45=2,T45*Погода!$D$3,L45=3,T45*Погода!$D$4,L45=4,T45*Погода!$D$5)</f>
        <v>3.4063972499999999</v>
      </c>
      <c r="V45" s="37">
        <v>288</v>
      </c>
      <c r="W45" s="37">
        <v>1184</v>
      </c>
      <c r="X45" s="37">
        <v>1472</v>
      </c>
      <c r="Y45" s="11">
        <f t="shared" si="7"/>
        <v>-3.0825359999999993</v>
      </c>
    </row>
    <row r="46" spans="1:25" x14ac:dyDescent="0.25">
      <c r="A46" s="1">
        <v>44</v>
      </c>
      <c r="B46" s="2">
        <v>40587</v>
      </c>
      <c r="C46" s="1">
        <v>1</v>
      </c>
      <c r="D46" s="4" t="str">
        <f>VLOOKUP(C46,Сезон!$A$2:$G$5,6)</f>
        <v>Зима</v>
      </c>
      <c r="E46" s="1">
        <f t="shared" si="3"/>
        <v>2011</v>
      </c>
      <c r="F46" s="1">
        <f t="shared" si="4"/>
        <v>2</v>
      </c>
      <c r="G46" s="1">
        <v>0</v>
      </c>
      <c r="H46" s="1" t="str">
        <f t="shared" si="0"/>
        <v>Рабочий день</v>
      </c>
      <c r="I46" s="25">
        <f t="shared" si="8"/>
        <v>1</v>
      </c>
      <c r="J46" s="1">
        <v>0</v>
      </c>
      <c r="K46" s="1" t="str">
        <f t="shared" si="2"/>
        <v>Выходной день</v>
      </c>
      <c r="L46" s="1">
        <v>1</v>
      </c>
      <c r="M46" s="9" t="str">
        <f>LOOKUP(L46,Погода!$A$2:$B$5)</f>
        <v>Ясно, небольшая облачность, переменная облачность, переменная облачность</v>
      </c>
      <c r="N46" s="3">
        <v>0.31652200000000003</v>
      </c>
      <c r="O46" s="11">
        <f t="shared" si="5"/>
        <v>6.8765340000000013</v>
      </c>
      <c r="P46" s="3">
        <v>0.32411299999999998</v>
      </c>
      <c r="Q46" s="11">
        <f t="shared" si="6"/>
        <v>5.3914580000000001</v>
      </c>
      <c r="R46" s="3">
        <v>0.45739099999999999</v>
      </c>
      <c r="S46" s="11" cm="1">
        <f t="array" ref="S46">_xlfn.IFS(L46=1,R46*Погода!$C$2,L46=2,R46*Погода!$C$3,L46=3,R46*Погода!$C$4,L46=4,R46*Погода!$C$5)</f>
        <v>11.434775</v>
      </c>
      <c r="T46" s="3">
        <v>0.26088299999999998</v>
      </c>
      <c r="U46" s="11" cm="1">
        <f t="array" ref="U46">_xlfn.IFS(L46=1,T46*Погода!$D$2,L46=2,T46*Погода!$D$3,L46=3,T46*Погода!$D$4,L46=4,T46*Погода!$D$5)</f>
        <v>4.3697902499999994</v>
      </c>
      <c r="V46" s="37">
        <v>397</v>
      </c>
      <c r="W46" s="37">
        <v>1192</v>
      </c>
      <c r="X46" s="37">
        <v>1589</v>
      </c>
      <c r="Y46" s="11">
        <f t="shared" si="7"/>
        <v>-1.4850760000000012</v>
      </c>
    </row>
    <row r="47" spans="1:25" x14ac:dyDescent="0.25">
      <c r="A47" s="1">
        <v>45</v>
      </c>
      <c r="B47" s="2">
        <v>40588</v>
      </c>
      <c r="C47" s="1">
        <v>1</v>
      </c>
      <c r="D47" s="4" t="str">
        <f>VLOOKUP(C47,Сезон!$A$2:$G$5,6)</f>
        <v>Зима</v>
      </c>
      <c r="E47" s="1">
        <f t="shared" si="3"/>
        <v>2011</v>
      </c>
      <c r="F47" s="1">
        <f t="shared" si="4"/>
        <v>2</v>
      </c>
      <c r="G47" s="1">
        <v>0</v>
      </c>
      <c r="H47" s="1" t="str">
        <f t="shared" si="0"/>
        <v>Рабочий день</v>
      </c>
      <c r="I47" s="25">
        <f t="shared" si="8"/>
        <v>2</v>
      </c>
      <c r="J47" s="1">
        <v>1</v>
      </c>
      <c r="K47" s="1" t="str">
        <f t="shared" si="2"/>
        <v>Рабочий день</v>
      </c>
      <c r="L47" s="1">
        <v>1</v>
      </c>
      <c r="M47" s="9" t="str">
        <f>LOOKUP(L47,Погода!$A$2:$B$5)</f>
        <v>Ясно, небольшая облачность, переменная облачность, переменная облачность</v>
      </c>
      <c r="N47" s="3">
        <v>0.41499999999999998</v>
      </c>
      <c r="O47" s="11">
        <f t="shared" si="5"/>
        <v>11.504999999999999</v>
      </c>
      <c r="P47" s="3">
        <v>0.39834999999999998</v>
      </c>
      <c r="Q47" s="11">
        <f t="shared" si="6"/>
        <v>10.2911</v>
      </c>
      <c r="R47" s="3">
        <v>0.37583299999999997</v>
      </c>
      <c r="S47" s="11" cm="1">
        <f t="array" ref="S47">_xlfn.IFS(L47=1,R47*Погода!$C$2,L47=2,R47*Погода!$C$3,L47=3,R47*Погода!$C$4,L47=4,R47*Погода!$C$5)</f>
        <v>9.3958249999999985</v>
      </c>
      <c r="T47" s="3">
        <v>0.417908</v>
      </c>
      <c r="U47" s="11" cm="1">
        <f t="array" ref="U47">_xlfn.IFS(L47=1,T47*Погода!$D$2,L47=2,T47*Погода!$D$3,L47=3,T47*Погода!$D$4,L47=4,T47*Погода!$D$5)</f>
        <v>6.9999589999999996</v>
      </c>
      <c r="V47" s="37">
        <v>208</v>
      </c>
      <c r="W47" s="37">
        <v>1705</v>
      </c>
      <c r="X47" s="37">
        <v>1913</v>
      </c>
      <c r="Y47" s="11">
        <f t="shared" si="7"/>
        <v>-1.2138999999999989</v>
      </c>
    </row>
    <row r="48" spans="1:25" x14ac:dyDescent="0.25">
      <c r="A48" s="1">
        <v>46</v>
      </c>
      <c r="B48" s="2">
        <v>40589</v>
      </c>
      <c r="C48" s="1">
        <v>1</v>
      </c>
      <c r="D48" s="4" t="str">
        <f>VLOOKUP(C48,Сезон!$A$2:$G$5,6)</f>
        <v>Зима</v>
      </c>
      <c r="E48" s="1">
        <f t="shared" si="3"/>
        <v>2011</v>
      </c>
      <c r="F48" s="1">
        <f t="shared" si="4"/>
        <v>2</v>
      </c>
      <c r="G48" s="1">
        <v>0</v>
      </c>
      <c r="H48" s="1" t="str">
        <f t="shared" si="0"/>
        <v>Рабочий день</v>
      </c>
      <c r="I48" s="25">
        <f t="shared" si="8"/>
        <v>3</v>
      </c>
      <c r="J48" s="1">
        <v>1</v>
      </c>
      <c r="K48" s="1" t="str">
        <f t="shared" si="2"/>
        <v>Рабочий день</v>
      </c>
      <c r="L48" s="1">
        <v>1</v>
      </c>
      <c r="M48" s="9" t="str">
        <f>LOOKUP(L48,Погода!$A$2:$B$5)</f>
        <v>Ясно, небольшая облачность, переменная облачность, переменная облачность</v>
      </c>
      <c r="N48" s="3">
        <v>0.26608700000000002</v>
      </c>
      <c r="O48" s="11">
        <f t="shared" si="5"/>
        <v>4.5060890000000011</v>
      </c>
      <c r="P48" s="3">
        <v>0.254274</v>
      </c>
      <c r="Q48" s="11">
        <f t="shared" si="6"/>
        <v>0.78208400000000111</v>
      </c>
      <c r="R48" s="3">
        <v>0.31434800000000002</v>
      </c>
      <c r="S48" s="11" cm="1">
        <f t="array" ref="S48">_xlfn.IFS(L48=1,R48*Погода!$C$2,L48=2,R48*Погода!$C$3,L48=3,R48*Погода!$C$4,L48=4,R48*Погода!$C$5)</f>
        <v>7.8587000000000007</v>
      </c>
      <c r="T48" s="3">
        <v>0.29137400000000002</v>
      </c>
      <c r="U48" s="11" cm="1">
        <f t="array" ref="U48">_xlfn.IFS(L48=1,T48*Погода!$D$2,L48=2,T48*Погода!$D$3,L48=3,T48*Погода!$D$4,L48=4,T48*Погода!$D$5)</f>
        <v>4.8805145000000003</v>
      </c>
      <c r="V48" s="37">
        <v>140</v>
      </c>
      <c r="W48" s="37">
        <v>1675</v>
      </c>
      <c r="X48" s="37">
        <v>1815</v>
      </c>
      <c r="Y48" s="11">
        <f t="shared" si="7"/>
        <v>-3.724005</v>
      </c>
    </row>
    <row r="49" spans="1:25" x14ac:dyDescent="0.25">
      <c r="A49" s="1">
        <v>47</v>
      </c>
      <c r="B49" s="2">
        <v>40590</v>
      </c>
      <c r="C49" s="1">
        <v>1</v>
      </c>
      <c r="D49" s="4" t="str">
        <f>VLOOKUP(C49,Сезон!$A$2:$G$5,6)</f>
        <v>Зима</v>
      </c>
      <c r="E49" s="1">
        <f t="shared" si="3"/>
        <v>2011</v>
      </c>
      <c r="F49" s="1">
        <f t="shared" si="4"/>
        <v>2</v>
      </c>
      <c r="G49" s="1">
        <v>0</v>
      </c>
      <c r="H49" s="1" t="str">
        <f t="shared" si="0"/>
        <v>Рабочий день</v>
      </c>
      <c r="I49" s="25">
        <f t="shared" si="8"/>
        <v>4</v>
      </c>
      <c r="J49" s="1">
        <v>1</v>
      </c>
      <c r="K49" s="1" t="str">
        <f t="shared" si="2"/>
        <v>Рабочий день</v>
      </c>
      <c r="L49" s="1">
        <v>1</v>
      </c>
      <c r="M49" s="9" t="str">
        <f>LOOKUP(L49,Погода!$A$2:$B$5)</f>
        <v>Ясно, небольшая облачность, переменная облачность, переменная облачность</v>
      </c>
      <c r="N49" s="3">
        <v>0.31826100000000002</v>
      </c>
      <c r="O49" s="11">
        <f t="shared" si="5"/>
        <v>6.9582670000000011</v>
      </c>
      <c r="P49" s="3">
        <v>0.31619999999999998</v>
      </c>
      <c r="Q49" s="11">
        <f t="shared" si="6"/>
        <v>4.8691999999999993</v>
      </c>
      <c r="R49" s="3">
        <v>0.42347800000000002</v>
      </c>
      <c r="S49" s="11" cm="1">
        <f t="array" ref="S49">_xlfn.IFS(L49=1,R49*Погода!$C$2,L49=2,R49*Погода!$C$3,L49=3,R49*Погода!$C$4,L49=4,R49*Погода!$C$5)</f>
        <v>10.58695</v>
      </c>
      <c r="T49" s="3">
        <v>0.25179099999999999</v>
      </c>
      <c r="U49" s="11" cm="1">
        <f t="array" ref="U49">_xlfn.IFS(L49=1,T49*Погода!$D$2,L49=2,T49*Погода!$D$3,L49=3,T49*Погода!$D$4,L49=4,T49*Погода!$D$5)</f>
        <v>4.2174992499999995</v>
      </c>
      <c r="V49" s="37">
        <v>218</v>
      </c>
      <c r="W49" s="37">
        <v>1897</v>
      </c>
      <c r="X49" s="37">
        <v>2115</v>
      </c>
      <c r="Y49" s="11">
        <f t="shared" si="7"/>
        <v>-2.0890670000000018</v>
      </c>
    </row>
    <row r="50" spans="1:25" x14ac:dyDescent="0.25">
      <c r="A50" s="1">
        <v>48</v>
      </c>
      <c r="B50" s="2">
        <v>40591</v>
      </c>
      <c r="C50" s="1">
        <v>1</v>
      </c>
      <c r="D50" s="4" t="str">
        <f>VLOOKUP(C50,Сезон!$A$2:$G$5,6)</f>
        <v>Зима</v>
      </c>
      <c r="E50" s="1">
        <f t="shared" si="3"/>
        <v>2011</v>
      </c>
      <c r="F50" s="1">
        <f t="shared" si="4"/>
        <v>2</v>
      </c>
      <c r="G50" s="1">
        <v>0</v>
      </c>
      <c r="H50" s="1" t="str">
        <f t="shared" si="0"/>
        <v>Рабочий день</v>
      </c>
      <c r="I50" s="25">
        <f t="shared" si="8"/>
        <v>5</v>
      </c>
      <c r="J50" s="1">
        <v>1</v>
      </c>
      <c r="K50" s="1" t="str">
        <f t="shared" si="2"/>
        <v>Рабочий день</v>
      </c>
      <c r="L50" s="1">
        <v>1</v>
      </c>
      <c r="M50" s="9" t="str">
        <f>LOOKUP(L50,Погода!$A$2:$B$5)</f>
        <v>Ясно, небольшая облачность, переменная облачность, переменная облачность</v>
      </c>
      <c r="N50" s="3">
        <v>0.43583300000000003</v>
      </c>
      <c r="O50" s="11">
        <f t="shared" si="5"/>
        <v>12.484151000000001</v>
      </c>
      <c r="P50" s="3">
        <v>0.42865799999999998</v>
      </c>
      <c r="Q50" s="11">
        <f t="shared" si="6"/>
        <v>12.291428</v>
      </c>
      <c r="R50" s="3">
        <v>0.505</v>
      </c>
      <c r="S50" s="11" cm="1">
        <f t="array" ref="S50">_xlfn.IFS(L50=1,R50*Погода!$C$2,L50=2,R50*Погода!$C$3,L50=3,R50*Погода!$C$4,L50=4,R50*Погода!$C$5)</f>
        <v>12.625</v>
      </c>
      <c r="T50" s="3">
        <v>0.230104</v>
      </c>
      <c r="U50" s="11" cm="1">
        <f t="array" ref="U50">_xlfn.IFS(L50=1,T50*Погода!$D$2,L50=2,T50*Погода!$D$3,L50=3,T50*Погода!$D$4,L50=4,T50*Погода!$D$5)</f>
        <v>3.8542420000000002</v>
      </c>
      <c r="V50" s="37">
        <v>259</v>
      </c>
      <c r="W50" s="37">
        <v>2216</v>
      </c>
      <c r="X50" s="37">
        <v>2475</v>
      </c>
      <c r="Y50" s="11">
        <f t="shared" si="7"/>
        <v>-0.19272300000000087</v>
      </c>
    </row>
    <row r="51" spans="1:25" x14ac:dyDescent="0.25">
      <c r="A51" s="1">
        <v>49</v>
      </c>
      <c r="B51" s="2">
        <v>40592</v>
      </c>
      <c r="C51" s="1">
        <v>1</v>
      </c>
      <c r="D51" s="4" t="str">
        <f>VLOOKUP(C51,Сезон!$A$2:$G$5,6)</f>
        <v>Зима</v>
      </c>
      <c r="E51" s="1">
        <f t="shared" si="3"/>
        <v>2011</v>
      </c>
      <c r="F51" s="1">
        <f t="shared" si="4"/>
        <v>2</v>
      </c>
      <c r="G51" s="1">
        <v>0</v>
      </c>
      <c r="H51" s="1" t="str">
        <f t="shared" si="0"/>
        <v>Рабочий день</v>
      </c>
      <c r="I51" s="25">
        <f t="shared" si="8"/>
        <v>6</v>
      </c>
      <c r="J51" s="1">
        <v>1</v>
      </c>
      <c r="K51" s="1" t="str">
        <f t="shared" si="2"/>
        <v>Рабочий день</v>
      </c>
      <c r="L51" s="1">
        <v>1</v>
      </c>
      <c r="M51" s="9" t="str">
        <f>LOOKUP(L51,Погода!$A$2:$B$5)</f>
        <v>Ясно, небольшая облачность, переменная облачность, переменная облачность</v>
      </c>
      <c r="N51" s="3">
        <v>0.52166699999999999</v>
      </c>
      <c r="O51" s="11">
        <f t="shared" si="5"/>
        <v>16.518349000000001</v>
      </c>
      <c r="P51" s="3">
        <v>0.51198299999999997</v>
      </c>
      <c r="Q51" s="11">
        <f t="shared" si="6"/>
        <v>17.790877999999999</v>
      </c>
      <c r="R51" s="3">
        <v>0.51666699999999999</v>
      </c>
      <c r="S51" s="11" cm="1">
        <f t="array" ref="S51">_xlfn.IFS(L51=1,R51*Погода!$C$2,L51=2,R51*Погода!$C$3,L51=3,R51*Погода!$C$4,L51=4,R51*Погода!$C$5)</f>
        <v>12.916675</v>
      </c>
      <c r="T51" s="3">
        <v>0.26492500000000002</v>
      </c>
      <c r="U51" s="11" cm="1">
        <f t="array" ref="U51">_xlfn.IFS(L51=1,T51*Погода!$D$2,L51=2,T51*Погода!$D$3,L51=3,T51*Погода!$D$4,L51=4,T51*Погода!$D$5)</f>
        <v>4.4374937500000007</v>
      </c>
      <c r="V51" s="37">
        <v>579</v>
      </c>
      <c r="W51" s="37">
        <v>2348</v>
      </c>
      <c r="X51" s="37">
        <v>2927</v>
      </c>
      <c r="Y51" s="11">
        <f t="shared" si="7"/>
        <v>1.2725289999999987</v>
      </c>
    </row>
    <row r="52" spans="1:25" x14ac:dyDescent="0.25">
      <c r="A52" s="1">
        <v>50</v>
      </c>
      <c r="B52" s="2">
        <v>40593</v>
      </c>
      <c r="C52" s="1">
        <v>1</v>
      </c>
      <c r="D52" s="4" t="str">
        <f>VLOOKUP(C52,Сезон!$A$2:$G$5,6)</f>
        <v>Зима</v>
      </c>
      <c r="E52" s="1">
        <f t="shared" si="3"/>
        <v>2011</v>
      </c>
      <c r="F52" s="1">
        <f t="shared" si="4"/>
        <v>2</v>
      </c>
      <c r="G52" s="1">
        <v>0</v>
      </c>
      <c r="H52" s="1" t="str">
        <f t="shared" si="0"/>
        <v>Рабочий день</v>
      </c>
      <c r="I52" s="25">
        <f t="shared" si="8"/>
        <v>7</v>
      </c>
      <c r="J52" s="1">
        <v>0</v>
      </c>
      <c r="K52" s="1" t="str">
        <f t="shared" si="2"/>
        <v>Выходной день</v>
      </c>
      <c r="L52" s="1">
        <v>1</v>
      </c>
      <c r="M52" s="9" t="str">
        <f>LOOKUP(L52,Погода!$A$2:$B$5)</f>
        <v>Ясно, небольшая облачность, переменная облачность, переменная облачность</v>
      </c>
      <c r="N52" s="3">
        <v>0.39916699999999999</v>
      </c>
      <c r="O52" s="11">
        <f t="shared" si="5"/>
        <v>10.760849</v>
      </c>
      <c r="P52" s="3">
        <v>0.39140399999999997</v>
      </c>
      <c r="Q52" s="11">
        <f t="shared" si="6"/>
        <v>9.8326639999999976</v>
      </c>
      <c r="R52" s="3">
        <v>0.187917</v>
      </c>
      <c r="S52" s="11" cm="1">
        <f t="array" ref="S52">_xlfn.IFS(L52=1,R52*Погода!$C$2,L52=2,R52*Погода!$C$3,L52=3,R52*Погода!$C$4,L52=4,R52*Погода!$C$5)</f>
        <v>4.6979249999999997</v>
      </c>
      <c r="T52" s="3">
        <v>0.507463</v>
      </c>
      <c r="U52" s="11" cm="1">
        <f t="array" ref="U52">_xlfn.IFS(L52=1,T52*Погода!$D$2,L52=2,T52*Погода!$D$3,L52=3,T52*Погода!$D$4,L52=4,T52*Погода!$D$5)</f>
        <v>8.5000052499999992</v>
      </c>
      <c r="V52" s="37">
        <v>532</v>
      </c>
      <c r="W52" s="37">
        <v>1103</v>
      </c>
      <c r="X52" s="37">
        <v>1635</v>
      </c>
      <c r="Y52" s="11">
        <f t="shared" si="7"/>
        <v>-0.9281850000000027</v>
      </c>
    </row>
    <row r="53" spans="1:25" x14ac:dyDescent="0.25">
      <c r="A53" s="1">
        <v>51</v>
      </c>
      <c r="B53" s="2">
        <v>40594</v>
      </c>
      <c r="C53" s="1">
        <v>1</v>
      </c>
      <c r="D53" s="4" t="str">
        <f>VLOOKUP(C53,Сезон!$A$2:$G$5,6)</f>
        <v>Зима</v>
      </c>
      <c r="E53" s="1">
        <f t="shared" si="3"/>
        <v>2011</v>
      </c>
      <c r="F53" s="1">
        <f t="shared" si="4"/>
        <v>2</v>
      </c>
      <c r="G53" s="1">
        <v>0</v>
      </c>
      <c r="H53" s="1" t="str">
        <f t="shared" si="0"/>
        <v>Рабочий день</v>
      </c>
      <c r="I53" s="25">
        <f t="shared" si="8"/>
        <v>1</v>
      </c>
      <c r="J53" s="1">
        <v>0</v>
      </c>
      <c r="K53" s="1" t="str">
        <f t="shared" si="2"/>
        <v>Выходной день</v>
      </c>
      <c r="L53" s="1">
        <v>1</v>
      </c>
      <c r="M53" s="9" t="str">
        <f>LOOKUP(L53,Погода!$A$2:$B$5)</f>
        <v>Ясно, небольшая облачность, переменная облачность, переменная облачность</v>
      </c>
      <c r="N53" s="3">
        <v>0.285217</v>
      </c>
      <c r="O53" s="11">
        <f t="shared" si="5"/>
        <v>5.4051989999999996</v>
      </c>
      <c r="P53" s="3">
        <v>0.27733000000000002</v>
      </c>
      <c r="Q53" s="11">
        <f t="shared" si="6"/>
        <v>2.3037799999999997</v>
      </c>
      <c r="R53" s="3">
        <v>0.40782600000000002</v>
      </c>
      <c r="S53" s="11" cm="1">
        <f t="array" ref="S53">_xlfn.IFS(L53=1,R53*Погода!$C$2,L53=2,R53*Погода!$C$3,L53=3,R53*Погода!$C$4,L53=4,R53*Погода!$C$5)</f>
        <v>10.195650000000001</v>
      </c>
      <c r="T53" s="3">
        <v>0.22323499999999999</v>
      </c>
      <c r="U53" s="11" cm="1">
        <f t="array" ref="U53">_xlfn.IFS(L53=1,T53*Погода!$D$2,L53=2,T53*Погода!$D$3,L53=3,T53*Погода!$D$4,L53=4,T53*Погода!$D$5)</f>
        <v>3.7391862499999999</v>
      </c>
      <c r="V53" s="37">
        <v>639</v>
      </c>
      <c r="W53" s="37">
        <v>1173</v>
      </c>
      <c r="X53" s="37">
        <v>1812</v>
      </c>
      <c r="Y53" s="11">
        <f t="shared" si="7"/>
        <v>-3.1014189999999999</v>
      </c>
    </row>
    <row r="54" spans="1:25" x14ac:dyDescent="0.25">
      <c r="A54" s="1">
        <v>52</v>
      </c>
      <c r="B54" s="2">
        <v>40595</v>
      </c>
      <c r="C54" s="1">
        <v>1</v>
      </c>
      <c r="D54" s="4" t="str">
        <f>VLOOKUP(C54,Сезон!$A$2:$G$5,6)</f>
        <v>Зима</v>
      </c>
      <c r="E54" s="1">
        <f t="shared" si="3"/>
        <v>2011</v>
      </c>
      <c r="F54" s="1">
        <f t="shared" si="4"/>
        <v>2</v>
      </c>
      <c r="G54" s="1">
        <v>1</v>
      </c>
      <c r="H54" s="1" t="str">
        <f t="shared" si="0"/>
        <v>Праздничный день</v>
      </c>
      <c r="I54" s="25">
        <f t="shared" si="8"/>
        <v>2</v>
      </c>
      <c r="J54" s="1">
        <v>0</v>
      </c>
      <c r="K54" s="1" t="str">
        <f t="shared" si="2"/>
        <v>Выходной день</v>
      </c>
      <c r="L54" s="1">
        <v>2</v>
      </c>
      <c r="M54" s="9" t="str">
        <f>LOOKUP(L54,Погода!$A$2:$B$5)</f>
        <v>Туман + Облачно, Туман + Разорванные облака, Туман + Немного облаков, Туман</v>
      </c>
      <c r="N54" s="3">
        <v>0.30333300000000002</v>
      </c>
      <c r="O54" s="11">
        <f t="shared" si="5"/>
        <v>6.2566510000000015</v>
      </c>
      <c r="P54" s="3">
        <v>0.28407500000000002</v>
      </c>
      <c r="Q54" s="11">
        <f t="shared" si="6"/>
        <v>2.7489500000000007</v>
      </c>
      <c r="R54" s="3">
        <v>0.60499999999999998</v>
      </c>
      <c r="S54" s="11" cm="1">
        <f t="array" ref="S54">_xlfn.IFS(L54=1,R54*Погода!$C$2,L54=2,R54*Погода!$C$3,L54=3,R54*Погода!$C$4,L54=4,R54*Погода!$C$5)</f>
        <v>30.25</v>
      </c>
      <c r="T54" s="3">
        <v>0.30784600000000001</v>
      </c>
      <c r="U54" s="11" cm="1">
        <f t="array" ref="U54">_xlfn.IFS(L54=1,T54*Погода!$D$2,L54=2,T54*Погода!$D$3,L54=3,T54*Погода!$D$4,L54=4,T54*Погода!$D$5)</f>
        <v>10.312841000000001</v>
      </c>
      <c r="V54" s="37">
        <v>195</v>
      </c>
      <c r="W54" s="37">
        <v>912</v>
      </c>
      <c r="X54" s="37">
        <v>1107</v>
      </c>
      <c r="Y54" s="11">
        <f t="shared" si="7"/>
        <v>-3.5077010000000008</v>
      </c>
    </row>
    <row r="55" spans="1:25" x14ac:dyDescent="0.25">
      <c r="A55" s="1">
        <v>53</v>
      </c>
      <c r="B55" s="2">
        <v>40596</v>
      </c>
      <c r="C55" s="1">
        <v>1</v>
      </c>
      <c r="D55" s="4" t="str">
        <f>VLOOKUP(C55,Сезон!$A$2:$G$5,6)</f>
        <v>Зима</v>
      </c>
      <c r="E55" s="1">
        <f t="shared" si="3"/>
        <v>2011</v>
      </c>
      <c r="F55" s="1">
        <f t="shared" si="4"/>
        <v>2</v>
      </c>
      <c r="G55" s="1">
        <v>0</v>
      </c>
      <c r="H55" s="1" t="str">
        <f t="shared" si="0"/>
        <v>Рабочий день</v>
      </c>
      <c r="I55" s="25">
        <f t="shared" si="8"/>
        <v>3</v>
      </c>
      <c r="J55" s="1">
        <v>1</v>
      </c>
      <c r="K55" s="1" t="str">
        <f t="shared" si="2"/>
        <v>Рабочий день</v>
      </c>
      <c r="L55" s="1">
        <v>1</v>
      </c>
      <c r="M55" s="9" t="str">
        <f>LOOKUP(L55,Погода!$A$2:$B$5)</f>
        <v>Ясно, небольшая облачность, переменная облачность, переменная облачность</v>
      </c>
      <c r="N55" s="3">
        <v>0.182222</v>
      </c>
      <c r="O55" s="11">
        <f t="shared" si="5"/>
        <v>0.56443400000000032</v>
      </c>
      <c r="P55" s="3">
        <v>0.186033</v>
      </c>
      <c r="Q55" s="11">
        <f t="shared" si="6"/>
        <v>-3.7218219999999995</v>
      </c>
      <c r="R55" s="3">
        <v>0.57777800000000001</v>
      </c>
      <c r="S55" s="11" cm="1">
        <f t="array" ref="S55">_xlfn.IFS(L55=1,R55*Погода!$C$2,L55=2,R55*Погода!$C$3,L55=3,R55*Погода!$C$4,L55=4,R55*Погода!$C$5)</f>
        <v>14.44445</v>
      </c>
      <c r="T55" s="3">
        <v>0.195683</v>
      </c>
      <c r="U55" s="11" cm="1">
        <f t="array" ref="U55">_xlfn.IFS(L55=1,T55*Погода!$D$2,L55=2,T55*Погода!$D$3,L55=3,T55*Погода!$D$4,L55=4,T55*Погода!$D$5)</f>
        <v>3.27769025</v>
      </c>
      <c r="V55" s="37">
        <v>74</v>
      </c>
      <c r="W55" s="37">
        <v>1376</v>
      </c>
      <c r="X55" s="37">
        <v>1450</v>
      </c>
      <c r="Y55" s="11">
        <f t="shared" si="7"/>
        <v>-4.2862559999999998</v>
      </c>
    </row>
    <row r="56" spans="1:25" x14ac:dyDescent="0.25">
      <c r="A56" s="1">
        <v>54</v>
      </c>
      <c r="B56" s="2">
        <v>40597</v>
      </c>
      <c r="C56" s="1">
        <v>1</v>
      </c>
      <c r="D56" s="4" t="str">
        <f>VLOOKUP(C56,Сезон!$A$2:$G$5,6)</f>
        <v>Зима</v>
      </c>
      <c r="E56" s="1">
        <f t="shared" si="3"/>
        <v>2011</v>
      </c>
      <c r="F56" s="1">
        <f t="shared" si="4"/>
        <v>2</v>
      </c>
      <c r="G56" s="1">
        <v>0</v>
      </c>
      <c r="H56" s="1" t="str">
        <f t="shared" si="0"/>
        <v>Рабочий день</v>
      </c>
      <c r="I56" s="25">
        <f t="shared" si="8"/>
        <v>4</v>
      </c>
      <c r="J56" s="1">
        <v>1</v>
      </c>
      <c r="K56" s="1" t="str">
        <f t="shared" si="2"/>
        <v>Рабочий день</v>
      </c>
      <c r="L56" s="1">
        <v>1</v>
      </c>
      <c r="M56" s="9" t="str">
        <f>LOOKUP(L56,Погода!$A$2:$B$5)</f>
        <v>Ясно, небольшая облачность, переменная облачность, переменная облачность</v>
      </c>
      <c r="N56" s="3">
        <v>0.22173899999999999</v>
      </c>
      <c r="O56" s="11">
        <f t="shared" si="5"/>
        <v>2.4217329999999997</v>
      </c>
      <c r="P56" s="3">
        <v>0.24571699999999999</v>
      </c>
      <c r="Q56" s="11">
        <f t="shared" si="6"/>
        <v>0.21732199999999935</v>
      </c>
      <c r="R56" s="3">
        <v>0.423043</v>
      </c>
      <c r="S56" s="11" cm="1">
        <f t="array" ref="S56">_xlfn.IFS(L56=1,R56*Погода!$C$2,L56=2,R56*Погода!$C$3,L56=3,R56*Погода!$C$4,L56=4,R56*Погода!$C$5)</f>
        <v>10.576074999999999</v>
      </c>
      <c r="T56" s="3">
        <v>9.4113000000000002E-2</v>
      </c>
      <c r="U56" s="11" cm="1">
        <f t="array" ref="U56">_xlfn.IFS(L56=1,T56*Погода!$D$2,L56=2,T56*Погода!$D$3,L56=3,T56*Погода!$D$4,L56=4,T56*Погода!$D$5)</f>
        <v>1.5763927500000001</v>
      </c>
      <c r="V56" s="37">
        <v>139</v>
      </c>
      <c r="W56" s="37">
        <v>1778</v>
      </c>
      <c r="X56" s="37">
        <v>1917</v>
      </c>
      <c r="Y56" s="11">
        <f t="shared" si="7"/>
        <v>-2.2044110000000003</v>
      </c>
    </row>
    <row r="57" spans="1:25" x14ac:dyDescent="0.25">
      <c r="A57" s="1">
        <v>55</v>
      </c>
      <c r="B57" s="2">
        <v>40598</v>
      </c>
      <c r="C57" s="1">
        <v>1</v>
      </c>
      <c r="D57" s="4" t="str">
        <f>VLOOKUP(C57,Сезон!$A$2:$G$5,6)</f>
        <v>Зима</v>
      </c>
      <c r="E57" s="1">
        <f t="shared" si="3"/>
        <v>2011</v>
      </c>
      <c r="F57" s="1">
        <f t="shared" si="4"/>
        <v>2</v>
      </c>
      <c r="G57" s="1">
        <v>0</v>
      </c>
      <c r="H57" s="1" t="str">
        <f t="shared" si="0"/>
        <v>Рабочий день</v>
      </c>
      <c r="I57" s="25">
        <f t="shared" si="8"/>
        <v>5</v>
      </c>
      <c r="J57" s="1">
        <v>1</v>
      </c>
      <c r="K57" s="1" t="str">
        <f t="shared" si="2"/>
        <v>Рабочий день</v>
      </c>
      <c r="L57" s="1">
        <v>2</v>
      </c>
      <c r="M57" s="9" t="str">
        <f>LOOKUP(L57,Погода!$A$2:$B$5)</f>
        <v>Туман + Облачно, Туман + Разорванные облака, Туман + Немного облаков, Туман</v>
      </c>
      <c r="N57" s="3">
        <v>0.29565200000000003</v>
      </c>
      <c r="O57" s="11">
        <f t="shared" si="5"/>
        <v>5.8956440000000008</v>
      </c>
      <c r="P57" s="3">
        <v>0.28919099999999998</v>
      </c>
      <c r="Q57" s="11">
        <f t="shared" si="6"/>
        <v>3.0866059999999997</v>
      </c>
      <c r="R57" s="3">
        <v>0.69739099999999998</v>
      </c>
      <c r="S57" s="11" cm="1">
        <f t="array" ref="S57">_xlfn.IFS(L57=1,R57*Погода!$C$2,L57=2,R57*Погода!$C$3,L57=3,R57*Погода!$C$4,L57=4,R57*Погода!$C$5)</f>
        <v>34.869549999999997</v>
      </c>
      <c r="T57" s="3">
        <v>0.250496</v>
      </c>
      <c r="U57" s="11" cm="1">
        <f t="array" ref="U57">_xlfn.IFS(L57=1,T57*Погода!$D$2,L57=2,T57*Погода!$D$3,L57=3,T57*Погода!$D$4,L57=4,T57*Погода!$D$5)</f>
        <v>8.3916159999999991</v>
      </c>
      <c r="V57" s="37">
        <v>100</v>
      </c>
      <c r="W57" s="37">
        <v>1707</v>
      </c>
      <c r="X57" s="37">
        <v>1807</v>
      </c>
      <c r="Y57" s="11">
        <f t="shared" si="7"/>
        <v>-2.809038000000001</v>
      </c>
    </row>
    <row r="58" spans="1:25" x14ac:dyDescent="0.25">
      <c r="A58" s="1">
        <v>56</v>
      </c>
      <c r="B58" s="2">
        <v>40599</v>
      </c>
      <c r="C58" s="1">
        <v>1</v>
      </c>
      <c r="D58" s="4" t="str">
        <f>VLOOKUP(C58,Сезон!$A$2:$G$5,6)</f>
        <v>Зима</v>
      </c>
      <c r="E58" s="1">
        <f t="shared" si="3"/>
        <v>2011</v>
      </c>
      <c r="F58" s="1">
        <f t="shared" si="4"/>
        <v>2</v>
      </c>
      <c r="G58" s="1">
        <v>0</v>
      </c>
      <c r="H58" s="1" t="str">
        <f t="shared" si="0"/>
        <v>Рабочий день</v>
      </c>
      <c r="I58" s="25">
        <f t="shared" si="8"/>
        <v>6</v>
      </c>
      <c r="J58" s="1">
        <v>1</v>
      </c>
      <c r="K58" s="1" t="str">
        <f t="shared" si="2"/>
        <v>Рабочий день</v>
      </c>
      <c r="L58" s="1">
        <v>2</v>
      </c>
      <c r="M58" s="9" t="str">
        <f>LOOKUP(L58,Погода!$A$2:$B$5)</f>
        <v>Туман + Облачно, Туман + Разорванные облака, Туман + Немного облаков, Туман</v>
      </c>
      <c r="N58" s="3">
        <v>0.36434800000000001</v>
      </c>
      <c r="O58" s="11">
        <f t="shared" si="5"/>
        <v>9.1243559999999988</v>
      </c>
      <c r="P58" s="3">
        <v>0.35046100000000002</v>
      </c>
      <c r="Q58" s="11">
        <f t="shared" si="6"/>
        <v>7.1304259999999999</v>
      </c>
      <c r="R58" s="3">
        <v>0.71217399999999997</v>
      </c>
      <c r="S58" s="11" cm="1">
        <f t="array" ref="S58">_xlfn.IFS(L58=1,R58*Погода!$C$2,L58=2,R58*Погода!$C$3,L58=3,R58*Погода!$C$4,L58=4,R58*Погода!$C$5)</f>
        <v>35.608699999999999</v>
      </c>
      <c r="T58" s="3">
        <v>0.34653899999999999</v>
      </c>
      <c r="U58" s="11" cm="1">
        <f t="array" ref="U58">_xlfn.IFS(L58=1,T58*Погода!$D$2,L58=2,T58*Погода!$D$3,L58=3,T58*Погода!$D$4,L58=4,T58*Погода!$D$5)</f>
        <v>11.609056499999999</v>
      </c>
      <c r="V58" s="37">
        <v>120</v>
      </c>
      <c r="W58" s="37">
        <v>1341</v>
      </c>
      <c r="X58" s="37">
        <v>1461</v>
      </c>
      <c r="Y58" s="11">
        <f t="shared" si="7"/>
        <v>-1.9939299999999989</v>
      </c>
    </row>
    <row r="59" spans="1:25" x14ac:dyDescent="0.25">
      <c r="A59" s="1">
        <v>57</v>
      </c>
      <c r="B59" s="2">
        <v>40600</v>
      </c>
      <c r="C59" s="1">
        <v>1</v>
      </c>
      <c r="D59" s="4" t="str">
        <f>VLOOKUP(C59,Сезон!$A$2:$G$5,6)</f>
        <v>Зима</v>
      </c>
      <c r="E59" s="1">
        <f t="shared" si="3"/>
        <v>2011</v>
      </c>
      <c r="F59" s="1">
        <f t="shared" si="4"/>
        <v>2</v>
      </c>
      <c r="G59" s="1">
        <v>0</v>
      </c>
      <c r="H59" s="1" t="str">
        <f t="shared" si="0"/>
        <v>Рабочий день</v>
      </c>
      <c r="I59" s="25">
        <f t="shared" si="8"/>
        <v>7</v>
      </c>
      <c r="J59" s="1">
        <v>0</v>
      </c>
      <c r="K59" s="1" t="str">
        <f t="shared" si="2"/>
        <v>Выходной день</v>
      </c>
      <c r="L59" s="1">
        <v>1</v>
      </c>
      <c r="M59" s="9" t="str">
        <f>LOOKUP(L59,Погода!$A$2:$B$5)</f>
        <v>Ясно, небольшая облачность, переменная облачность, переменная облачность</v>
      </c>
      <c r="N59" s="3">
        <v>0.28249999999999997</v>
      </c>
      <c r="O59" s="11">
        <f t="shared" si="5"/>
        <v>5.2774999999999981</v>
      </c>
      <c r="P59" s="3">
        <v>0.282192</v>
      </c>
      <c r="Q59" s="11">
        <f t="shared" si="6"/>
        <v>2.6246720000000003</v>
      </c>
      <c r="R59" s="3">
        <v>0.53791699999999998</v>
      </c>
      <c r="S59" s="11" cm="1">
        <f t="array" ref="S59">_xlfn.IFS(L59=1,R59*Погода!$C$2,L59=2,R59*Погода!$C$3,L59=3,R59*Погода!$C$4,L59=4,R59*Погода!$C$5)</f>
        <v>13.447925</v>
      </c>
      <c r="T59" s="3">
        <v>0.18657099999999999</v>
      </c>
      <c r="U59" s="11" cm="1">
        <f t="array" ref="U59">_xlfn.IFS(L59=1,T59*Погода!$D$2,L59=2,T59*Погода!$D$3,L59=3,T59*Погода!$D$4,L59=4,T59*Погода!$D$5)</f>
        <v>3.1250642499999999</v>
      </c>
      <c r="V59" s="37">
        <v>424</v>
      </c>
      <c r="W59" s="37">
        <v>1545</v>
      </c>
      <c r="X59" s="37">
        <v>1969</v>
      </c>
      <c r="Y59" s="11">
        <f t="shared" si="7"/>
        <v>-2.6528279999999977</v>
      </c>
    </row>
    <row r="60" spans="1:25" x14ac:dyDescent="0.25">
      <c r="A60" s="1">
        <v>58</v>
      </c>
      <c r="B60" s="2">
        <v>40601</v>
      </c>
      <c r="C60" s="1">
        <v>1</v>
      </c>
      <c r="D60" s="4" t="str">
        <f>VLOOKUP(C60,Сезон!$A$2:$G$5,6)</f>
        <v>Зима</v>
      </c>
      <c r="E60" s="1">
        <f t="shared" si="3"/>
        <v>2011</v>
      </c>
      <c r="F60" s="1">
        <f t="shared" si="4"/>
        <v>2</v>
      </c>
      <c r="G60" s="1">
        <v>0</v>
      </c>
      <c r="H60" s="1" t="str">
        <f t="shared" si="0"/>
        <v>Рабочий день</v>
      </c>
      <c r="I60" s="25">
        <f t="shared" si="8"/>
        <v>1</v>
      </c>
      <c r="J60" s="1">
        <v>0</v>
      </c>
      <c r="K60" s="1" t="str">
        <f t="shared" si="2"/>
        <v>Выходной день</v>
      </c>
      <c r="L60" s="1">
        <v>1</v>
      </c>
      <c r="M60" s="9" t="str">
        <f>LOOKUP(L60,Погода!$A$2:$B$5)</f>
        <v>Ясно, небольшая облачность, переменная облачность, переменная облачность</v>
      </c>
      <c r="N60" s="3">
        <v>0.34347800000000001</v>
      </c>
      <c r="O60" s="11">
        <f t="shared" si="5"/>
        <v>8.1434660000000001</v>
      </c>
      <c r="P60" s="3">
        <v>0.351109</v>
      </c>
      <c r="Q60" s="11">
        <f t="shared" si="6"/>
        <v>7.1731939999999987</v>
      </c>
      <c r="R60" s="3">
        <v>0.68</v>
      </c>
      <c r="S60" s="11" cm="1">
        <f t="array" ref="S60">_xlfn.IFS(L60=1,R60*Погода!$C$2,L60=2,R60*Погода!$C$3,L60=3,R60*Погода!$C$4,L60=4,R60*Погода!$C$5)</f>
        <v>17</v>
      </c>
      <c r="T60" s="3">
        <v>0.125248</v>
      </c>
      <c r="U60" s="11" cm="1">
        <f t="array" ref="U60">_xlfn.IFS(L60=1,T60*Погода!$D$2,L60=2,T60*Погода!$D$3,L60=3,T60*Погода!$D$4,L60=4,T60*Погода!$D$5)</f>
        <v>2.0979039999999998</v>
      </c>
      <c r="V60" s="37">
        <v>694</v>
      </c>
      <c r="W60" s="37">
        <v>1708</v>
      </c>
      <c r="X60" s="37">
        <v>2402</v>
      </c>
      <c r="Y60" s="11">
        <f t="shared" si="7"/>
        <v>-0.97027200000000136</v>
      </c>
    </row>
    <row r="61" spans="1:25" x14ac:dyDescent="0.25">
      <c r="A61" s="1">
        <v>59</v>
      </c>
      <c r="B61" s="2">
        <v>40602</v>
      </c>
      <c r="C61" s="1">
        <v>1</v>
      </c>
      <c r="D61" s="4" t="str">
        <f>VLOOKUP(C61,Сезон!$A$2:$G$5,6)</f>
        <v>Зима</v>
      </c>
      <c r="E61" s="1">
        <f t="shared" si="3"/>
        <v>2011</v>
      </c>
      <c r="F61" s="1">
        <f t="shared" si="4"/>
        <v>2</v>
      </c>
      <c r="G61" s="1">
        <v>0</v>
      </c>
      <c r="H61" s="1" t="str">
        <f t="shared" si="0"/>
        <v>Рабочий день</v>
      </c>
      <c r="I61" s="25">
        <f t="shared" si="8"/>
        <v>2</v>
      </c>
      <c r="J61" s="1">
        <v>1</v>
      </c>
      <c r="K61" s="1" t="str">
        <f t="shared" si="2"/>
        <v>Рабочий день</v>
      </c>
      <c r="L61" s="1">
        <v>2</v>
      </c>
      <c r="M61" s="9" t="str">
        <f>LOOKUP(L61,Погода!$A$2:$B$5)</f>
        <v>Туман + Облачно, Туман + Разорванные облака, Туман + Немного облаков, Туман</v>
      </c>
      <c r="N61" s="3">
        <v>0.407273</v>
      </c>
      <c r="O61" s="11">
        <f t="shared" si="5"/>
        <v>11.141831</v>
      </c>
      <c r="P61" s="3">
        <v>0.40011799999999997</v>
      </c>
      <c r="Q61" s="11">
        <f t="shared" si="6"/>
        <v>10.407787999999996</v>
      </c>
      <c r="R61" s="3">
        <v>0.87636400000000003</v>
      </c>
      <c r="S61" s="11" cm="1">
        <f t="array" ref="S61">_xlfn.IFS(L61=1,R61*Погода!$C$2,L61=2,R61*Погода!$C$3,L61=3,R61*Погода!$C$4,L61=4,R61*Погода!$C$5)</f>
        <v>43.818200000000004</v>
      </c>
      <c r="T61" s="3">
        <v>0.289686</v>
      </c>
      <c r="U61" s="11" cm="1">
        <f t="array" ref="U61">_xlfn.IFS(L61=1,T61*Погода!$D$2,L61=2,T61*Погода!$D$3,L61=3,T61*Погода!$D$4,L61=4,T61*Погода!$D$5)</f>
        <v>9.7044809999999995</v>
      </c>
      <c r="V61" s="37">
        <v>81</v>
      </c>
      <c r="W61" s="37">
        <v>1365</v>
      </c>
      <c r="X61" s="37">
        <v>1446</v>
      </c>
      <c r="Y61" s="11">
        <f t="shared" si="7"/>
        <v>-0.73404300000000333</v>
      </c>
    </row>
    <row r="62" spans="1:25" x14ac:dyDescent="0.25">
      <c r="A62" s="1">
        <v>60</v>
      </c>
      <c r="B62" s="2">
        <v>40603</v>
      </c>
      <c r="C62" s="1">
        <v>1</v>
      </c>
      <c r="D62" s="4" t="str">
        <f>VLOOKUP(C62,Сезон!$A$2:$G$5,6)</f>
        <v>Зима</v>
      </c>
      <c r="E62" s="1">
        <f t="shared" si="3"/>
        <v>2011</v>
      </c>
      <c r="F62" s="1">
        <f t="shared" si="4"/>
        <v>3</v>
      </c>
      <c r="G62" s="1">
        <v>0</v>
      </c>
      <c r="H62" s="1" t="str">
        <f t="shared" si="0"/>
        <v>Рабочий день</v>
      </c>
      <c r="I62" s="25">
        <f t="shared" si="8"/>
        <v>3</v>
      </c>
      <c r="J62" s="1">
        <v>1</v>
      </c>
      <c r="K62" s="1" t="str">
        <f t="shared" si="2"/>
        <v>Рабочий день</v>
      </c>
      <c r="L62" s="1">
        <v>1</v>
      </c>
      <c r="M62" s="9" t="str">
        <f>LOOKUP(L62,Погода!$A$2:$B$5)</f>
        <v>Ясно, небольшая облачность, переменная облачность, переменная облачность</v>
      </c>
      <c r="N62" s="3">
        <v>0.26666699999999999</v>
      </c>
      <c r="O62" s="11">
        <f t="shared" si="5"/>
        <v>4.5333489999999994</v>
      </c>
      <c r="P62" s="3">
        <v>0.26387899999999997</v>
      </c>
      <c r="Q62" s="11">
        <f t="shared" si="6"/>
        <v>1.416013999999997</v>
      </c>
      <c r="R62" s="3">
        <v>0.53500000000000003</v>
      </c>
      <c r="S62" s="11" cm="1">
        <f t="array" ref="S62">_xlfn.IFS(L62=1,R62*Погода!$C$2,L62=2,R62*Погода!$C$3,L62=3,R62*Погода!$C$4,L62=4,R62*Погода!$C$5)</f>
        <v>13.375</v>
      </c>
      <c r="T62" s="3">
        <v>0.21642500000000001</v>
      </c>
      <c r="U62" s="11" cm="1">
        <f t="array" ref="U62">_xlfn.IFS(L62=1,T62*Погода!$D$2,L62=2,T62*Погода!$D$3,L62=3,T62*Погода!$D$4,L62=4,T62*Погода!$D$5)</f>
        <v>3.6251187499999999</v>
      </c>
      <c r="V62" s="37">
        <v>137</v>
      </c>
      <c r="W62" s="37">
        <v>1714</v>
      </c>
      <c r="X62" s="37">
        <v>1851</v>
      </c>
      <c r="Y62" s="11">
        <f t="shared" si="7"/>
        <v>-3.1173350000000024</v>
      </c>
    </row>
    <row r="63" spans="1:25" x14ac:dyDescent="0.25">
      <c r="A63" s="1">
        <v>61</v>
      </c>
      <c r="B63" s="2">
        <v>40604</v>
      </c>
      <c r="C63" s="1">
        <v>1</v>
      </c>
      <c r="D63" s="4" t="str">
        <f>VLOOKUP(C63,Сезон!$A$2:$G$5,6)</f>
        <v>Зима</v>
      </c>
      <c r="E63" s="1">
        <f t="shared" si="3"/>
        <v>2011</v>
      </c>
      <c r="F63" s="1">
        <f t="shared" si="4"/>
        <v>3</v>
      </c>
      <c r="G63" s="1">
        <v>0</v>
      </c>
      <c r="H63" s="1" t="str">
        <f t="shared" si="0"/>
        <v>Рабочий день</v>
      </c>
      <c r="I63" s="25">
        <f t="shared" si="8"/>
        <v>4</v>
      </c>
      <c r="J63" s="1">
        <v>1</v>
      </c>
      <c r="K63" s="1" t="str">
        <f t="shared" si="2"/>
        <v>Рабочий день</v>
      </c>
      <c r="L63" s="1">
        <v>1</v>
      </c>
      <c r="M63" s="9" t="str">
        <f>LOOKUP(L63,Погода!$A$2:$B$5)</f>
        <v>Ясно, небольшая облачность, переменная облачность, переменная облачность</v>
      </c>
      <c r="N63" s="3">
        <v>0.33500000000000002</v>
      </c>
      <c r="O63" s="11">
        <f t="shared" si="5"/>
        <v>7.745000000000001</v>
      </c>
      <c r="P63" s="3">
        <v>0.32007099999999999</v>
      </c>
      <c r="Q63" s="11">
        <f t="shared" si="6"/>
        <v>5.1246860000000005</v>
      </c>
      <c r="R63" s="3">
        <v>0.44958300000000001</v>
      </c>
      <c r="S63" s="11" cm="1">
        <f t="array" ref="S63">_xlfn.IFS(L63=1,R63*Погода!$C$2,L63=2,R63*Погода!$C$3,L63=3,R63*Погода!$C$4,L63=4,R63*Погода!$C$5)</f>
        <v>11.239575</v>
      </c>
      <c r="T63" s="3">
        <v>0.30783300000000002</v>
      </c>
      <c r="U63" s="11" cm="1">
        <f t="array" ref="U63">_xlfn.IFS(L63=1,T63*Погода!$D$2,L63=2,T63*Погода!$D$3,L63=3,T63*Погода!$D$4,L63=4,T63*Погода!$D$5)</f>
        <v>5.1562027500000003</v>
      </c>
      <c r="V63" s="37">
        <v>231</v>
      </c>
      <c r="W63" s="37">
        <v>1903</v>
      </c>
      <c r="X63" s="37">
        <v>2134</v>
      </c>
      <c r="Y63" s="11">
        <f t="shared" si="7"/>
        <v>-2.6203140000000005</v>
      </c>
    </row>
    <row r="64" spans="1:25" x14ac:dyDescent="0.25">
      <c r="A64" s="1">
        <v>62</v>
      </c>
      <c r="B64" s="2">
        <v>40605</v>
      </c>
      <c r="C64" s="1">
        <v>1</v>
      </c>
      <c r="D64" s="4" t="str">
        <f>VLOOKUP(C64,Сезон!$A$2:$G$5,6)</f>
        <v>Зима</v>
      </c>
      <c r="E64" s="1">
        <f t="shared" si="3"/>
        <v>2011</v>
      </c>
      <c r="F64" s="1">
        <f t="shared" si="4"/>
        <v>3</v>
      </c>
      <c r="G64" s="1">
        <v>0</v>
      </c>
      <c r="H64" s="1" t="str">
        <f t="shared" si="0"/>
        <v>Рабочий день</v>
      </c>
      <c r="I64" s="25">
        <f t="shared" si="8"/>
        <v>5</v>
      </c>
      <c r="J64" s="1">
        <v>1</v>
      </c>
      <c r="K64" s="1" t="str">
        <f t="shared" si="2"/>
        <v>Рабочий день</v>
      </c>
      <c r="L64" s="1">
        <v>1</v>
      </c>
      <c r="M64" s="9" t="str">
        <f>LOOKUP(L64,Погода!$A$2:$B$5)</f>
        <v>Ясно, небольшая облачность, переменная облачность, переменная облачность</v>
      </c>
      <c r="N64" s="3">
        <v>0.19833300000000001</v>
      </c>
      <c r="O64" s="11">
        <f t="shared" si="5"/>
        <v>1.321651000000001</v>
      </c>
      <c r="P64" s="3">
        <v>0.20013300000000001</v>
      </c>
      <c r="Q64" s="11">
        <f t="shared" si="6"/>
        <v>-2.7912219999999994</v>
      </c>
      <c r="R64" s="3">
        <v>0.31833299999999998</v>
      </c>
      <c r="S64" s="11" cm="1">
        <f t="array" ref="S64">_xlfn.IFS(L64=1,R64*Погода!$C$2,L64=2,R64*Погода!$C$3,L64=3,R64*Погода!$C$4,L64=4,R64*Погода!$C$5)</f>
        <v>7.9583249999999994</v>
      </c>
      <c r="T64" s="3">
        <v>0.22575400000000001</v>
      </c>
      <c r="U64" s="11" cm="1">
        <f t="array" ref="U64">_xlfn.IFS(L64=1,T64*Погода!$D$2,L64=2,T64*Погода!$D$3,L64=3,T64*Погода!$D$4,L64=4,T64*Погода!$D$5)</f>
        <v>3.7813795000000003</v>
      </c>
      <c r="V64" s="37">
        <v>123</v>
      </c>
      <c r="W64" s="37">
        <v>1562</v>
      </c>
      <c r="X64" s="37">
        <v>1685</v>
      </c>
      <c r="Y64" s="11">
        <f t="shared" si="7"/>
        <v>-4.1128730000000004</v>
      </c>
    </row>
    <row r="65" spans="1:25" x14ac:dyDescent="0.25">
      <c r="A65" s="1">
        <v>63</v>
      </c>
      <c r="B65" s="2">
        <v>40606</v>
      </c>
      <c r="C65" s="1">
        <v>1</v>
      </c>
      <c r="D65" s="4" t="str">
        <f>VLOOKUP(C65,Сезон!$A$2:$G$5,6)</f>
        <v>Зима</v>
      </c>
      <c r="E65" s="1">
        <f t="shared" si="3"/>
        <v>2011</v>
      </c>
      <c r="F65" s="1">
        <f t="shared" si="4"/>
        <v>3</v>
      </c>
      <c r="G65" s="1">
        <v>0</v>
      </c>
      <c r="H65" s="1" t="str">
        <f t="shared" si="0"/>
        <v>Рабочий день</v>
      </c>
      <c r="I65" s="25">
        <f t="shared" si="8"/>
        <v>6</v>
      </c>
      <c r="J65" s="1">
        <v>1</v>
      </c>
      <c r="K65" s="1" t="str">
        <f t="shared" si="2"/>
        <v>Рабочий день</v>
      </c>
      <c r="L65" s="1">
        <v>2</v>
      </c>
      <c r="M65" s="9" t="str">
        <f>LOOKUP(L65,Погода!$A$2:$B$5)</f>
        <v>Туман + Облачно, Туман + Разорванные облака, Туман + Немного облаков, Туман</v>
      </c>
      <c r="N65" s="3">
        <v>0.26166699999999998</v>
      </c>
      <c r="O65" s="11">
        <f t="shared" si="5"/>
        <v>4.298349</v>
      </c>
      <c r="P65" s="3">
        <v>0.25567899999999999</v>
      </c>
      <c r="Q65" s="11">
        <f t="shared" si="6"/>
        <v>0.87481400000000065</v>
      </c>
      <c r="R65" s="3">
        <v>0.61041699999999999</v>
      </c>
      <c r="S65" s="11" cm="1">
        <f t="array" ref="S65">_xlfn.IFS(L65=1,R65*Погода!$C$2,L65=2,R65*Погода!$C$3,L65=3,R65*Погода!$C$4,L65=4,R65*Погода!$C$5)</f>
        <v>30.520849999999999</v>
      </c>
      <c r="T65" s="3">
        <v>0.203346</v>
      </c>
      <c r="U65" s="11" cm="1">
        <f t="array" ref="U65">_xlfn.IFS(L65=1,T65*Погода!$D$2,L65=2,T65*Погода!$D$3,L65=3,T65*Погода!$D$4,L65=4,T65*Погода!$D$5)</f>
        <v>6.8120909999999997</v>
      </c>
      <c r="V65" s="37">
        <v>214</v>
      </c>
      <c r="W65" s="37">
        <v>1730</v>
      </c>
      <c r="X65" s="37">
        <v>1944</v>
      </c>
      <c r="Y65" s="11">
        <f t="shared" si="7"/>
        <v>-3.4235349999999993</v>
      </c>
    </row>
    <row r="66" spans="1:25" x14ac:dyDescent="0.25">
      <c r="A66" s="1">
        <v>64</v>
      </c>
      <c r="B66" s="2">
        <v>40607</v>
      </c>
      <c r="C66" s="1">
        <v>1</v>
      </c>
      <c r="D66" s="4" t="str">
        <f>VLOOKUP(C66,Сезон!$A$2:$G$5,6)</f>
        <v>Зима</v>
      </c>
      <c r="E66" s="1">
        <f t="shared" si="3"/>
        <v>2011</v>
      </c>
      <c r="F66" s="1">
        <f t="shared" si="4"/>
        <v>3</v>
      </c>
      <c r="G66" s="1">
        <v>0</v>
      </c>
      <c r="H66" s="1" t="str">
        <f t="shared" si="0"/>
        <v>Рабочий день</v>
      </c>
      <c r="I66" s="25">
        <f t="shared" si="8"/>
        <v>7</v>
      </c>
      <c r="J66" s="1">
        <v>0</v>
      </c>
      <c r="K66" s="1" t="str">
        <f t="shared" si="2"/>
        <v>Выходной день</v>
      </c>
      <c r="L66" s="1">
        <v>2</v>
      </c>
      <c r="M66" s="9" t="str">
        <f>LOOKUP(L66,Погода!$A$2:$B$5)</f>
        <v>Туман + Облачно, Туман + Разорванные облака, Туман + Немного облаков, Туман</v>
      </c>
      <c r="N66" s="3">
        <v>0.38416699999999998</v>
      </c>
      <c r="O66" s="11">
        <f t="shared" si="5"/>
        <v>10.055848999999998</v>
      </c>
      <c r="P66" s="3">
        <v>0.37877899999999998</v>
      </c>
      <c r="Q66" s="11">
        <f t="shared" si="6"/>
        <v>8.999413999999998</v>
      </c>
      <c r="R66" s="3">
        <v>0.78916699999999995</v>
      </c>
      <c r="S66" s="11" cm="1">
        <f t="array" ref="S66">_xlfn.IFS(L66=1,R66*Погода!$C$2,L66=2,R66*Погода!$C$3,L66=3,R66*Погода!$C$4,L66=4,R66*Погода!$C$5)</f>
        <v>39.458349999999996</v>
      </c>
      <c r="T66" s="3">
        <v>0.25187100000000001</v>
      </c>
      <c r="U66" s="11" cm="1">
        <f t="array" ref="U66">_xlfn.IFS(L66=1,T66*Погода!$D$2,L66=2,T66*Погода!$D$3,L66=3,T66*Погода!$D$4,L66=4,T66*Погода!$D$5)</f>
        <v>8.4376785000000005</v>
      </c>
      <c r="V66" s="37">
        <v>640</v>
      </c>
      <c r="W66" s="37">
        <v>1437</v>
      </c>
      <c r="X66" s="37">
        <v>2077</v>
      </c>
      <c r="Y66" s="11">
        <f t="shared" si="7"/>
        <v>-1.0564350000000005</v>
      </c>
    </row>
    <row r="67" spans="1:25" x14ac:dyDescent="0.25">
      <c r="A67" s="1">
        <v>65</v>
      </c>
      <c r="B67" s="2">
        <v>40608</v>
      </c>
      <c r="C67" s="1">
        <v>1</v>
      </c>
      <c r="D67" s="4" t="str">
        <f>VLOOKUP(C67,Сезон!$A$2:$G$5,6)</f>
        <v>Зима</v>
      </c>
      <c r="E67" s="1">
        <f t="shared" si="3"/>
        <v>2011</v>
      </c>
      <c r="F67" s="1">
        <f t="shared" si="4"/>
        <v>3</v>
      </c>
      <c r="G67" s="1">
        <v>0</v>
      </c>
      <c r="H67" s="1" t="str">
        <f t="shared" ref="H67:H130" si="9">IF(G67,"Праздничный день","Рабочий день")</f>
        <v>Рабочий день</v>
      </c>
      <c r="I67" s="25">
        <f t="shared" ref="I67:I130" si="10">WEEKDAY(B67,1)</f>
        <v>1</v>
      </c>
      <c r="J67" s="1">
        <v>0</v>
      </c>
      <c r="K67" s="1" t="str">
        <f t="shared" ref="K67:K130" si="11">IF(J67,"Рабочий день","Выходной день")</f>
        <v>Выходной день</v>
      </c>
      <c r="L67" s="1">
        <v>2</v>
      </c>
      <c r="M67" s="9" t="str">
        <f>LOOKUP(L67,Погода!$A$2:$B$5)</f>
        <v>Туман + Облачно, Туман + Разорванные облака, Туман + Немного облаков, Туман</v>
      </c>
      <c r="N67" s="3">
        <v>0.37652200000000002</v>
      </c>
      <c r="O67" s="11">
        <f t="shared" si="5"/>
        <v>9.6965339999999998</v>
      </c>
      <c r="P67" s="3">
        <v>0.36625200000000002</v>
      </c>
      <c r="Q67" s="11">
        <f t="shared" si="6"/>
        <v>8.1726320000000001</v>
      </c>
      <c r="R67" s="3">
        <v>0.94826100000000002</v>
      </c>
      <c r="S67" s="11" cm="1">
        <f t="array" ref="S67">_xlfn.IFS(L67=1,R67*Погода!$C$2,L67=2,R67*Погода!$C$3,L67=3,R67*Погода!$C$4,L67=4,R67*Погода!$C$5)</f>
        <v>47.413049999999998</v>
      </c>
      <c r="T67" s="3">
        <v>0.34328700000000001</v>
      </c>
      <c r="U67" s="11" cm="1">
        <f t="array" ref="U67">_xlfn.IFS(L67=1,T67*Погода!$D$2,L67=2,T67*Погода!$D$3,L67=3,T67*Погода!$D$4,L67=4,T67*Погода!$D$5)</f>
        <v>11.5001145</v>
      </c>
      <c r="V67" s="37">
        <v>114</v>
      </c>
      <c r="W67" s="37">
        <v>491</v>
      </c>
      <c r="X67" s="37">
        <v>605</v>
      </c>
      <c r="Y67" s="11">
        <f t="shared" si="7"/>
        <v>-1.5239019999999996</v>
      </c>
    </row>
    <row r="68" spans="1:25" x14ac:dyDescent="0.25">
      <c r="A68" s="1">
        <v>66</v>
      </c>
      <c r="B68" s="2">
        <v>40609</v>
      </c>
      <c r="C68" s="1">
        <v>1</v>
      </c>
      <c r="D68" s="4" t="str">
        <f>VLOOKUP(C68,Сезон!$A$2:$G$5,6)</f>
        <v>Зима</v>
      </c>
      <c r="E68" s="1">
        <f t="shared" ref="E68:E131" si="12">YEAR(B68)</f>
        <v>2011</v>
      </c>
      <c r="F68" s="1">
        <f t="shared" ref="F68:F131" si="13">MONTH(B68)</f>
        <v>3</v>
      </c>
      <c r="G68" s="1">
        <v>0</v>
      </c>
      <c r="H68" s="1" t="str">
        <f t="shared" si="9"/>
        <v>Рабочий день</v>
      </c>
      <c r="I68" s="25">
        <f t="shared" si="10"/>
        <v>2</v>
      </c>
      <c r="J68" s="1">
        <v>1</v>
      </c>
      <c r="K68" s="1" t="str">
        <f t="shared" si="11"/>
        <v>Рабочий день</v>
      </c>
      <c r="L68" s="1">
        <v>1</v>
      </c>
      <c r="M68" s="9" t="str">
        <f>LOOKUP(L68,Погода!$A$2:$B$5)</f>
        <v>Ясно, небольшая облачность, переменная облачность, переменная облачность</v>
      </c>
      <c r="N68" s="3">
        <v>0.261739</v>
      </c>
      <c r="O68" s="11">
        <f t="shared" ref="O68:O131" si="14">N68*(39-(-8))-8</f>
        <v>4.3017330000000005</v>
      </c>
      <c r="P68" s="3">
        <v>0.23846100000000001</v>
      </c>
      <c r="Q68" s="11">
        <f t="shared" ref="Q68:Q131" si="15">P68*(50-(-16))-16</f>
        <v>-0.26157399999999953</v>
      </c>
      <c r="R68" s="3">
        <v>0.55130400000000002</v>
      </c>
      <c r="S68" s="11" cm="1">
        <f t="array" ref="S68">_xlfn.IFS(L68=1,R68*Погода!$C$2,L68=2,R68*Погода!$C$3,L68=3,R68*Погода!$C$4,L68=4,R68*Погода!$C$5)</f>
        <v>13.7826</v>
      </c>
      <c r="T68" s="3">
        <v>0.34135199999999999</v>
      </c>
      <c r="U68" s="11" cm="1">
        <f t="array" ref="U68">_xlfn.IFS(L68=1,T68*Погода!$D$2,L68=2,T68*Погода!$D$3,L68=3,T68*Погода!$D$4,L68=4,T68*Погода!$D$5)</f>
        <v>5.7176460000000002</v>
      </c>
      <c r="V68" s="37">
        <v>244</v>
      </c>
      <c r="W68" s="37">
        <v>1628</v>
      </c>
      <c r="X68" s="37">
        <v>1872</v>
      </c>
      <c r="Y68" s="11">
        <f t="shared" ref="Y68:Y131" si="16">Q68-O68</f>
        <v>-4.563307</v>
      </c>
    </row>
    <row r="69" spans="1:25" x14ac:dyDescent="0.25">
      <c r="A69" s="1">
        <v>67</v>
      </c>
      <c r="B69" s="2">
        <v>40610</v>
      </c>
      <c r="C69" s="1">
        <v>1</v>
      </c>
      <c r="D69" s="4" t="str">
        <f>VLOOKUP(C69,Сезон!$A$2:$G$5,6)</f>
        <v>Зима</v>
      </c>
      <c r="E69" s="1">
        <f t="shared" si="12"/>
        <v>2011</v>
      </c>
      <c r="F69" s="1">
        <f t="shared" si="13"/>
        <v>3</v>
      </c>
      <c r="G69" s="1">
        <v>0</v>
      </c>
      <c r="H69" s="1" t="str">
        <f t="shared" si="9"/>
        <v>Рабочий день</v>
      </c>
      <c r="I69" s="25">
        <f t="shared" si="10"/>
        <v>3</v>
      </c>
      <c r="J69" s="1">
        <v>1</v>
      </c>
      <c r="K69" s="1" t="str">
        <f t="shared" si="11"/>
        <v>Рабочий день</v>
      </c>
      <c r="L69" s="1">
        <v>1</v>
      </c>
      <c r="M69" s="9" t="str">
        <f>LOOKUP(L69,Погода!$A$2:$B$5)</f>
        <v>Ясно, небольшая облачность, переменная облачность, переменная облачность</v>
      </c>
      <c r="N69" s="3">
        <v>0.29249999999999998</v>
      </c>
      <c r="O69" s="11">
        <f t="shared" si="14"/>
        <v>5.7474999999999987</v>
      </c>
      <c r="P69" s="3">
        <v>0.3024</v>
      </c>
      <c r="Q69" s="11">
        <f t="shared" si="15"/>
        <v>3.958400000000001</v>
      </c>
      <c r="R69" s="3">
        <v>0.42083300000000001</v>
      </c>
      <c r="S69" s="11" cm="1">
        <f t="array" ref="S69">_xlfn.IFS(L69=1,R69*Погода!$C$2,L69=2,R69*Погода!$C$3,L69=3,R69*Погода!$C$4,L69=4,R69*Погода!$C$5)</f>
        <v>10.520825</v>
      </c>
      <c r="T69" s="3">
        <v>0.12064999999999999</v>
      </c>
      <c r="U69" s="11" cm="1">
        <f t="array" ref="U69">_xlfn.IFS(L69=1,T69*Погода!$D$2,L69=2,T69*Погода!$D$3,L69=3,T69*Погода!$D$4,L69=4,T69*Погода!$D$5)</f>
        <v>2.0208874999999997</v>
      </c>
      <c r="V69" s="37">
        <v>316</v>
      </c>
      <c r="W69" s="37">
        <v>1817</v>
      </c>
      <c r="X69" s="37">
        <v>2133</v>
      </c>
      <c r="Y69" s="11">
        <f t="shared" si="16"/>
        <v>-1.7890999999999977</v>
      </c>
    </row>
    <row r="70" spans="1:25" x14ac:dyDescent="0.25">
      <c r="A70" s="1">
        <v>68</v>
      </c>
      <c r="B70" s="2">
        <v>40611</v>
      </c>
      <c r="C70" s="1">
        <v>1</v>
      </c>
      <c r="D70" s="4" t="str">
        <f>VLOOKUP(C70,Сезон!$A$2:$G$5,6)</f>
        <v>Зима</v>
      </c>
      <c r="E70" s="1">
        <f t="shared" si="12"/>
        <v>2011</v>
      </c>
      <c r="F70" s="1">
        <f t="shared" si="13"/>
        <v>3</v>
      </c>
      <c r="G70" s="1">
        <v>0</v>
      </c>
      <c r="H70" s="1" t="str">
        <f t="shared" si="9"/>
        <v>Рабочий день</v>
      </c>
      <c r="I70" s="25">
        <f t="shared" si="10"/>
        <v>4</v>
      </c>
      <c r="J70" s="1">
        <v>1</v>
      </c>
      <c r="K70" s="1" t="str">
        <f t="shared" si="11"/>
        <v>Рабочий день</v>
      </c>
      <c r="L70" s="1">
        <v>2</v>
      </c>
      <c r="M70" s="9" t="str">
        <f>LOOKUP(L70,Погода!$A$2:$B$5)</f>
        <v>Туман + Облачно, Туман + Разорванные облака, Туман + Немного облаков, Туман</v>
      </c>
      <c r="N70" s="3">
        <v>0.29583300000000001</v>
      </c>
      <c r="O70" s="11">
        <f t="shared" si="14"/>
        <v>5.9041510000000006</v>
      </c>
      <c r="P70" s="3">
        <v>0.28660799999999997</v>
      </c>
      <c r="Q70" s="11">
        <f t="shared" si="15"/>
        <v>2.9161279999999969</v>
      </c>
      <c r="R70" s="3">
        <v>0.77541700000000002</v>
      </c>
      <c r="S70" s="11" cm="1">
        <f t="array" ref="S70">_xlfn.IFS(L70=1,R70*Погода!$C$2,L70=2,R70*Погода!$C$3,L70=3,R70*Погода!$C$4,L70=4,R70*Погода!$C$5)</f>
        <v>38.770850000000003</v>
      </c>
      <c r="T70" s="3">
        <v>0.22015000000000001</v>
      </c>
      <c r="U70" s="11" cm="1">
        <f t="array" ref="U70">_xlfn.IFS(L70=1,T70*Погода!$D$2,L70=2,T70*Погода!$D$3,L70=3,T70*Погода!$D$4,L70=4,T70*Погода!$D$5)</f>
        <v>7.3750250000000008</v>
      </c>
      <c r="V70" s="37">
        <v>191</v>
      </c>
      <c r="W70" s="37">
        <v>1700</v>
      </c>
      <c r="X70" s="37">
        <v>1891</v>
      </c>
      <c r="Y70" s="11">
        <f t="shared" si="16"/>
        <v>-2.9880230000000036</v>
      </c>
    </row>
    <row r="71" spans="1:25" x14ac:dyDescent="0.25">
      <c r="A71" s="1">
        <v>69</v>
      </c>
      <c r="B71" s="2">
        <v>40612</v>
      </c>
      <c r="C71" s="1">
        <v>1</v>
      </c>
      <c r="D71" s="4" t="str">
        <f>VLOOKUP(C71,Сезон!$A$2:$G$5,6)</f>
        <v>Зима</v>
      </c>
      <c r="E71" s="1">
        <f t="shared" si="12"/>
        <v>2011</v>
      </c>
      <c r="F71" s="1">
        <f t="shared" si="13"/>
        <v>3</v>
      </c>
      <c r="G71" s="1">
        <v>0</v>
      </c>
      <c r="H71" s="1" t="str">
        <f t="shared" si="9"/>
        <v>Рабочий день</v>
      </c>
      <c r="I71" s="25">
        <f t="shared" si="10"/>
        <v>5</v>
      </c>
      <c r="J71" s="1">
        <v>1</v>
      </c>
      <c r="K71" s="1" t="str">
        <f t="shared" si="11"/>
        <v>Рабочий день</v>
      </c>
      <c r="L71" s="1">
        <v>3</v>
      </c>
      <c r="M71" s="9" t="str">
        <f>LOOKUP(L71,Погода!$A$2:$B$5)</f>
        <v>Слабый снег, Слабый дождь + Гроза + Рассеянные облака, Слабый дождь + Рассеянные облака</v>
      </c>
      <c r="N71" s="3">
        <v>0.38909100000000002</v>
      </c>
      <c r="O71" s="11">
        <f t="shared" si="14"/>
        <v>10.287277</v>
      </c>
      <c r="P71" s="3">
        <v>0.38566800000000001</v>
      </c>
      <c r="Q71" s="11">
        <f t="shared" si="15"/>
        <v>9.4540880000000023</v>
      </c>
      <c r="R71" s="3">
        <v>0.71249099999999999</v>
      </c>
      <c r="S71" s="11" cm="1">
        <f t="array" ref="S71">_xlfn.IFS(L71=1,R71*Погода!$C$2,L71=2,R71*Погода!$C$3,L71=3,R71*Погода!$C$4,L71=4,R71*Погода!$C$5)</f>
        <v>53.436824999999999</v>
      </c>
      <c r="T71" s="3">
        <v>0.26187700000000003</v>
      </c>
      <c r="U71" s="11" cm="1">
        <f t="array" ref="U71">_xlfn.IFS(L71=1,T71*Погода!$D$2,L71=2,T71*Погода!$D$3,L71=3,T71*Погода!$D$4,L71=4,T71*Погода!$D$5)</f>
        <v>13.159319250000001</v>
      </c>
      <c r="V71" s="37">
        <v>46</v>
      </c>
      <c r="W71" s="37">
        <v>577</v>
      </c>
      <c r="X71" s="37">
        <v>623</v>
      </c>
      <c r="Y71" s="11">
        <f t="shared" si="16"/>
        <v>-0.83318899999999729</v>
      </c>
    </row>
    <row r="72" spans="1:25" x14ac:dyDescent="0.25">
      <c r="A72" s="1">
        <v>70</v>
      </c>
      <c r="B72" s="2">
        <v>40613</v>
      </c>
      <c r="C72" s="1">
        <v>1</v>
      </c>
      <c r="D72" s="4" t="str">
        <f>VLOOKUP(C72,Сезон!$A$2:$G$5,6)</f>
        <v>Зима</v>
      </c>
      <c r="E72" s="1">
        <f t="shared" si="12"/>
        <v>2011</v>
      </c>
      <c r="F72" s="1">
        <f t="shared" si="13"/>
        <v>3</v>
      </c>
      <c r="G72" s="1">
        <v>0</v>
      </c>
      <c r="H72" s="1" t="str">
        <f t="shared" si="9"/>
        <v>Рабочий день</v>
      </c>
      <c r="I72" s="25">
        <f t="shared" si="10"/>
        <v>6</v>
      </c>
      <c r="J72" s="1">
        <v>1</v>
      </c>
      <c r="K72" s="1" t="str">
        <f t="shared" si="11"/>
        <v>Рабочий день</v>
      </c>
      <c r="L72" s="1">
        <v>2</v>
      </c>
      <c r="M72" s="9" t="str">
        <f>LOOKUP(L72,Погода!$A$2:$B$5)</f>
        <v>Туман + Облачно, Туман + Разорванные облака, Туман + Немного облаков, Туман</v>
      </c>
      <c r="N72" s="3">
        <v>0.31652200000000003</v>
      </c>
      <c r="O72" s="11">
        <f t="shared" si="14"/>
        <v>6.8765340000000013</v>
      </c>
      <c r="P72" s="3">
        <v>0.30499999999999999</v>
      </c>
      <c r="Q72" s="11">
        <f t="shared" si="15"/>
        <v>4.129999999999999</v>
      </c>
      <c r="R72" s="3">
        <v>0.64956499999999995</v>
      </c>
      <c r="S72" s="11" cm="1">
        <f t="array" ref="S72">_xlfn.IFS(L72=1,R72*Погода!$C$2,L72=2,R72*Погода!$C$3,L72=3,R72*Погода!$C$4,L72=4,R72*Погода!$C$5)</f>
        <v>32.478249999999996</v>
      </c>
      <c r="T72" s="3">
        <v>0.23297000000000001</v>
      </c>
      <c r="U72" s="11" cm="1">
        <f t="array" ref="U72">_xlfn.IFS(L72=1,T72*Погода!$D$2,L72=2,T72*Погода!$D$3,L72=3,T72*Погода!$D$4,L72=4,T72*Погода!$D$5)</f>
        <v>7.8044950000000002</v>
      </c>
      <c r="V72" s="37">
        <v>247</v>
      </c>
      <c r="W72" s="37">
        <v>1730</v>
      </c>
      <c r="X72" s="37">
        <v>1977</v>
      </c>
      <c r="Y72" s="11">
        <f t="shared" si="16"/>
        <v>-2.7465340000000023</v>
      </c>
    </row>
    <row r="73" spans="1:25" x14ac:dyDescent="0.25">
      <c r="A73" s="1">
        <v>71</v>
      </c>
      <c r="B73" s="2">
        <v>40614</v>
      </c>
      <c r="C73" s="1">
        <v>1</v>
      </c>
      <c r="D73" s="4" t="str">
        <f>VLOOKUP(C73,Сезон!$A$2:$G$5,6)</f>
        <v>Зима</v>
      </c>
      <c r="E73" s="1">
        <f t="shared" si="12"/>
        <v>2011</v>
      </c>
      <c r="F73" s="1">
        <f t="shared" si="13"/>
        <v>3</v>
      </c>
      <c r="G73" s="1">
        <v>0</v>
      </c>
      <c r="H73" s="1" t="str">
        <f t="shared" si="9"/>
        <v>Рабочий день</v>
      </c>
      <c r="I73" s="25">
        <f t="shared" si="10"/>
        <v>7</v>
      </c>
      <c r="J73" s="1">
        <v>0</v>
      </c>
      <c r="K73" s="1" t="str">
        <f t="shared" si="11"/>
        <v>Выходной день</v>
      </c>
      <c r="L73" s="1">
        <v>1</v>
      </c>
      <c r="M73" s="9" t="str">
        <f>LOOKUP(L73,Погода!$A$2:$B$5)</f>
        <v>Ясно, небольшая облачность, переменная облачность, переменная облачность</v>
      </c>
      <c r="N73" s="3">
        <v>0.32916699999999999</v>
      </c>
      <c r="O73" s="11">
        <f t="shared" si="14"/>
        <v>7.4708489999999994</v>
      </c>
      <c r="P73" s="3">
        <v>0.32574999999999998</v>
      </c>
      <c r="Q73" s="11">
        <f t="shared" si="15"/>
        <v>5.4994999999999976</v>
      </c>
      <c r="R73" s="3">
        <v>0.59458299999999997</v>
      </c>
      <c r="S73" s="11" cm="1">
        <f t="array" ref="S73">_xlfn.IFS(L73=1,R73*Погода!$C$2,L73=2,R73*Погода!$C$3,L73=3,R73*Погода!$C$4,L73=4,R73*Погода!$C$5)</f>
        <v>14.864574999999999</v>
      </c>
      <c r="T73" s="3">
        <v>0.220775</v>
      </c>
      <c r="U73" s="11" cm="1">
        <f t="array" ref="U73">_xlfn.IFS(L73=1,T73*Погода!$D$2,L73=2,T73*Погода!$D$3,L73=3,T73*Погода!$D$4,L73=4,T73*Погода!$D$5)</f>
        <v>3.6979812499999998</v>
      </c>
      <c r="V73" s="37">
        <v>724</v>
      </c>
      <c r="W73" s="37">
        <v>1408</v>
      </c>
      <c r="X73" s="37">
        <v>2132</v>
      </c>
      <c r="Y73" s="11">
        <f t="shared" si="16"/>
        <v>-1.9713490000000018</v>
      </c>
    </row>
    <row r="74" spans="1:25" x14ac:dyDescent="0.25">
      <c r="A74" s="1">
        <v>72</v>
      </c>
      <c r="B74" s="2">
        <v>40615</v>
      </c>
      <c r="C74" s="1">
        <v>1</v>
      </c>
      <c r="D74" s="4" t="str">
        <f>VLOOKUP(C74,Сезон!$A$2:$G$5,6)</f>
        <v>Зима</v>
      </c>
      <c r="E74" s="1">
        <f t="shared" si="12"/>
        <v>2011</v>
      </c>
      <c r="F74" s="1">
        <f t="shared" si="13"/>
        <v>3</v>
      </c>
      <c r="G74" s="1">
        <v>0</v>
      </c>
      <c r="H74" s="1" t="str">
        <f t="shared" si="9"/>
        <v>Рабочий день</v>
      </c>
      <c r="I74" s="25">
        <f t="shared" si="10"/>
        <v>1</v>
      </c>
      <c r="J74" s="1">
        <v>0</v>
      </c>
      <c r="K74" s="1" t="str">
        <f t="shared" si="11"/>
        <v>Выходной день</v>
      </c>
      <c r="L74" s="1">
        <v>1</v>
      </c>
      <c r="M74" s="9" t="str">
        <f>LOOKUP(L74,Погода!$A$2:$B$5)</f>
        <v>Ясно, небольшая облачность, переменная облачность, переменная облачность</v>
      </c>
      <c r="N74" s="3">
        <v>0.38434800000000002</v>
      </c>
      <c r="O74" s="11">
        <f t="shared" si="14"/>
        <v>10.064356</v>
      </c>
      <c r="P74" s="3">
        <v>0.38009100000000001</v>
      </c>
      <c r="Q74" s="11">
        <f t="shared" si="15"/>
        <v>9.0860060000000011</v>
      </c>
      <c r="R74" s="3">
        <v>0.52739100000000005</v>
      </c>
      <c r="S74" s="11" cm="1">
        <f t="array" ref="S74">_xlfn.IFS(L74=1,R74*Погода!$C$2,L74=2,R74*Погода!$C$3,L74=3,R74*Погода!$C$4,L74=4,R74*Погода!$C$5)</f>
        <v>13.184775000000002</v>
      </c>
      <c r="T74" s="3">
        <v>0.27060400000000001</v>
      </c>
      <c r="U74" s="11" cm="1">
        <f t="array" ref="U74">_xlfn.IFS(L74=1,T74*Погода!$D$2,L74=2,T74*Погода!$D$3,L74=3,T74*Погода!$D$4,L74=4,T74*Погода!$D$5)</f>
        <v>4.5326170000000001</v>
      </c>
      <c r="V74" s="37">
        <v>982</v>
      </c>
      <c r="W74" s="37">
        <v>1435</v>
      </c>
      <c r="X74" s="37">
        <v>2417</v>
      </c>
      <c r="Y74" s="11">
        <f t="shared" si="16"/>
        <v>-0.97834999999999894</v>
      </c>
    </row>
    <row r="75" spans="1:25" x14ac:dyDescent="0.25">
      <c r="A75" s="1">
        <v>73</v>
      </c>
      <c r="B75" s="2">
        <v>40616</v>
      </c>
      <c r="C75" s="1">
        <v>1</v>
      </c>
      <c r="D75" s="4" t="str">
        <f>VLOOKUP(C75,Сезон!$A$2:$G$5,6)</f>
        <v>Зима</v>
      </c>
      <c r="E75" s="1">
        <f t="shared" si="12"/>
        <v>2011</v>
      </c>
      <c r="F75" s="1">
        <f t="shared" si="13"/>
        <v>3</v>
      </c>
      <c r="G75" s="1">
        <v>0</v>
      </c>
      <c r="H75" s="1" t="str">
        <f t="shared" si="9"/>
        <v>Рабочий день</v>
      </c>
      <c r="I75" s="25">
        <f t="shared" si="10"/>
        <v>2</v>
      </c>
      <c r="J75" s="1">
        <v>1</v>
      </c>
      <c r="K75" s="1" t="str">
        <f t="shared" si="11"/>
        <v>Рабочий день</v>
      </c>
      <c r="L75" s="1">
        <v>1</v>
      </c>
      <c r="M75" s="9" t="str">
        <f>LOOKUP(L75,Погода!$A$2:$B$5)</f>
        <v>Ясно, небольшая облачность, переменная облачность, переменная облачность</v>
      </c>
      <c r="N75" s="3">
        <v>0.32521699999999998</v>
      </c>
      <c r="O75" s="11">
        <f t="shared" si="14"/>
        <v>7.2851989999999986</v>
      </c>
      <c r="P75" s="3">
        <v>0.33200000000000002</v>
      </c>
      <c r="Q75" s="11">
        <f t="shared" si="15"/>
        <v>5.9120000000000026</v>
      </c>
      <c r="R75" s="3">
        <v>0.49695699999999998</v>
      </c>
      <c r="S75" s="11" cm="1">
        <f t="array" ref="S75">_xlfn.IFS(L75=1,R75*Погода!$C$2,L75=2,R75*Погода!$C$3,L75=3,R75*Погода!$C$4,L75=4,R75*Погода!$C$5)</f>
        <v>12.423924999999999</v>
      </c>
      <c r="T75" s="3">
        <v>0.13692599999999999</v>
      </c>
      <c r="U75" s="11" cm="1">
        <f t="array" ref="U75">_xlfn.IFS(L75=1,T75*Погода!$D$2,L75=2,T75*Погода!$D$3,L75=3,T75*Погода!$D$4,L75=4,T75*Погода!$D$5)</f>
        <v>2.2935105</v>
      </c>
      <c r="V75" s="37">
        <v>359</v>
      </c>
      <c r="W75" s="37">
        <v>1687</v>
      </c>
      <c r="X75" s="37">
        <v>2046</v>
      </c>
      <c r="Y75" s="11">
        <f t="shared" si="16"/>
        <v>-1.3731989999999961</v>
      </c>
    </row>
    <row r="76" spans="1:25" x14ac:dyDescent="0.25">
      <c r="A76" s="1">
        <v>74</v>
      </c>
      <c r="B76" s="2">
        <v>40617</v>
      </c>
      <c r="C76" s="1">
        <v>1</v>
      </c>
      <c r="D76" s="4" t="str">
        <f>VLOOKUP(C76,Сезон!$A$2:$G$5,6)</f>
        <v>Зима</v>
      </c>
      <c r="E76" s="1">
        <f t="shared" si="12"/>
        <v>2011</v>
      </c>
      <c r="F76" s="1">
        <f t="shared" si="13"/>
        <v>3</v>
      </c>
      <c r="G76" s="1">
        <v>0</v>
      </c>
      <c r="H76" s="1" t="str">
        <f t="shared" si="9"/>
        <v>Рабочий день</v>
      </c>
      <c r="I76" s="25">
        <f t="shared" si="10"/>
        <v>3</v>
      </c>
      <c r="J76" s="1">
        <v>1</v>
      </c>
      <c r="K76" s="1" t="str">
        <f t="shared" si="11"/>
        <v>Рабочий день</v>
      </c>
      <c r="L76" s="1">
        <v>2</v>
      </c>
      <c r="M76" s="9" t="str">
        <f>LOOKUP(L76,Погода!$A$2:$B$5)</f>
        <v>Туман + Облачно, Туман + Разорванные облака, Туман + Немного облаков, Туман</v>
      </c>
      <c r="N76" s="3">
        <v>0.31739099999999998</v>
      </c>
      <c r="O76" s="11">
        <f t="shared" si="14"/>
        <v>6.9173769999999983</v>
      </c>
      <c r="P76" s="3">
        <v>0.31817800000000002</v>
      </c>
      <c r="Q76" s="11">
        <f t="shared" si="15"/>
        <v>4.9997480000000003</v>
      </c>
      <c r="R76" s="3">
        <v>0.65565200000000001</v>
      </c>
      <c r="S76" s="11" cm="1">
        <f t="array" ref="S76">_xlfn.IFS(L76=1,R76*Погода!$C$2,L76=2,R76*Погода!$C$3,L76=3,R76*Погода!$C$4,L76=4,R76*Погода!$C$5)</f>
        <v>32.782600000000002</v>
      </c>
      <c r="T76" s="3">
        <v>0.184309</v>
      </c>
      <c r="U76" s="11" cm="1">
        <f t="array" ref="U76">_xlfn.IFS(L76=1,T76*Погода!$D$2,L76=2,T76*Погода!$D$3,L76=3,T76*Погода!$D$4,L76=4,T76*Погода!$D$5)</f>
        <v>6.1743515000000002</v>
      </c>
      <c r="V76" s="37">
        <v>289</v>
      </c>
      <c r="W76" s="37">
        <v>1767</v>
      </c>
      <c r="X76" s="37">
        <v>2056</v>
      </c>
      <c r="Y76" s="11">
        <f t="shared" si="16"/>
        <v>-1.917628999999998</v>
      </c>
    </row>
    <row r="77" spans="1:25" x14ac:dyDescent="0.25">
      <c r="A77" s="1">
        <v>75</v>
      </c>
      <c r="B77" s="2">
        <v>40618</v>
      </c>
      <c r="C77" s="1">
        <v>1</v>
      </c>
      <c r="D77" s="4" t="str">
        <f>VLOOKUP(C77,Сезон!$A$2:$G$5,6)</f>
        <v>Зима</v>
      </c>
      <c r="E77" s="1">
        <f t="shared" si="12"/>
        <v>2011</v>
      </c>
      <c r="F77" s="1">
        <f t="shared" si="13"/>
        <v>3</v>
      </c>
      <c r="G77" s="1">
        <v>0</v>
      </c>
      <c r="H77" s="1" t="str">
        <f t="shared" si="9"/>
        <v>Рабочий день</v>
      </c>
      <c r="I77" s="25">
        <f t="shared" si="10"/>
        <v>4</v>
      </c>
      <c r="J77" s="1">
        <v>1</v>
      </c>
      <c r="K77" s="1" t="str">
        <f t="shared" si="11"/>
        <v>Рабочий день</v>
      </c>
      <c r="L77" s="1">
        <v>2</v>
      </c>
      <c r="M77" s="9" t="str">
        <f>LOOKUP(L77,Погода!$A$2:$B$5)</f>
        <v>Туман + Облачно, Туман + Разорванные облака, Туман + Немного облаков, Туман</v>
      </c>
      <c r="N77" s="3">
        <v>0.36521700000000001</v>
      </c>
      <c r="O77" s="11">
        <f t="shared" si="14"/>
        <v>9.1651990000000012</v>
      </c>
      <c r="P77" s="3">
        <v>0.36692999999999998</v>
      </c>
      <c r="Q77" s="11">
        <f t="shared" si="15"/>
        <v>8.2173799999999986</v>
      </c>
      <c r="R77" s="3">
        <v>0.77652200000000005</v>
      </c>
      <c r="S77" s="11" cm="1">
        <f t="array" ref="S77">_xlfn.IFS(L77=1,R77*Погода!$C$2,L77=2,R77*Погода!$C$3,L77=3,R77*Погода!$C$4,L77=4,R77*Погода!$C$5)</f>
        <v>38.826100000000004</v>
      </c>
      <c r="T77" s="3">
        <v>0.20311699999999999</v>
      </c>
      <c r="U77" s="11" cm="1">
        <f t="array" ref="U77">_xlfn.IFS(L77=1,T77*Погода!$D$2,L77=2,T77*Погода!$D$3,L77=3,T77*Погода!$D$4,L77=4,T77*Погода!$D$5)</f>
        <v>6.8044194999999998</v>
      </c>
      <c r="V77" s="37">
        <v>321</v>
      </c>
      <c r="W77" s="37">
        <v>1871</v>
      </c>
      <c r="X77" s="37">
        <v>2192</v>
      </c>
      <c r="Y77" s="11">
        <f t="shared" si="16"/>
        <v>-0.94781900000000263</v>
      </c>
    </row>
    <row r="78" spans="1:25" x14ac:dyDescent="0.25">
      <c r="A78" s="1">
        <v>76</v>
      </c>
      <c r="B78" s="2">
        <v>40619</v>
      </c>
      <c r="C78" s="1">
        <v>1</v>
      </c>
      <c r="D78" s="4" t="str">
        <f>VLOOKUP(C78,Сезон!$A$2:$G$5,6)</f>
        <v>Зима</v>
      </c>
      <c r="E78" s="1">
        <f t="shared" si="12"/>
        <v>2011</v>
      </c>
      <c r="F78" s="1">
        <f t="shared" si="13"/>
        <v>3</v>
      </c>
      <c r="G78" s="1">
        <v>0</v>
      </c>
      <c r="H78" s="1" t="str">
        <f t="shared" si="9"/>
        <v>Рабочий день</v>
      </c>
      <c r="I78" s="25">
        <f t="shared" si="10"/>
        <v>5</v>
      </c>
      <c r="J78" s="1">
        <v>1</v>
      </c>
      <c r="K78" s="1" t="str">
        <f t="shared" si="11"/>
        <v>Рабочий день</v>
      </c>
      <c r="L78" s="1">
        <v>1</v>
      </c>
      <c r="M78" s="9" t="str">
        <f>LOOKUP(L78,Погода!$A$2:$B$5)</f>
        <v>Ясно, небольшая облачность, переменная облачность, переменная облачность</v>
      </c>
      <c r="N78" s="3">
        <v>0.41499999999999998</v>
      </c>
      <c r="O78" s="11">
        <f t="shared" si="14"/>
        <v>11.504999999999999</v>
      </c>
      <c r="P78" s="3">
        <v>0.410333</v>
      </c>
      <c r="Q78" s="11">
        <f t="shared" si="15"/>
        <v>11.081977999999999</v>
      </c>
      <c r="R78" s="3">
        <v>0.60291700000000004</v>
      </c>
      <c r="S78" s="11" cm="1">
        <f t="array" ref="S78">_xlfn.IFS(L78=1,R78*Погода!$C$2,L78=2,R78*Погода!$C$3,L78=3,R78*Погода!$C$4,L78=4,R78*Погода!$C$5)</f>
        <v>15.072925000000001</v>
      </c>
      <c r="T78" s="3">
        <v>0.20957899999999999</v>
      </c>
      <c r="U78" s="11" cm="1">
        <f t="array" ref="U78">_xlfn.IFS(L78=1,T78*Погода!$D$2,L78=2,T78*Погода!$D$3,L78=3,T78*Погода!$D$4,L78=4,T78*Погода!$D$5)</f>
        <v>3.5104482499999996</v>
      </c>
      <c r="V78" s="37">
        <v>424</v>
      </c>
      <c r="W78" s="37">
        <v>2320</v>
      </c>
      <c r="X78" s="37">
        <v>2744</v>
      </c>
      <c r="Y78" s="11">
        <f t="shared" si="16"/>
        <v>-0.42302199999999957</v>
      </c>
    </row>
    <row r="79" spans="1:25" x14ac:dyDescent="0.25">
      <c r="A79" s="1">
        <v>77</v>
      </c>
      <c r="B79" s="2">
        <v>40620</v>
      </c>
      <c r="C79" s="1">
        <v>1</v>
      </c>
      <c r="D79" s="4" t="str">
        <f>VLOOKUP(C79,Сезон!$A$2:$G$5,6)</f>
        <v>Зима</v>
      </c>
      <c r="E79" s="1">
        <f t="shared" si="12"/>
        <v>2011</v>
      </c>
      <c r="F79" s="1">
        <f t="shared" si="13"/>
        <v>3</v>
      </c>
      <c r="G79" s="1">
        <v>0</v>
      </c>
      <c r="H79" s="1" t="str">
        <f t="shared" si="9"/>
        <v>Рабочий день</v>
      </c>
      <c r="I79" s="25">
        <f t="shared" si="10"/>
        <v>6</v>
      </c>
      <c r="J79" s="1">
        <v>1</v>
      </c>
      <c r="K79" s="1" t="str">
        <f t="shared" si="11"/>
        <v>Рабочий день</v>
      </c>
      <c r="L79" s="1">
        <v>1</v>
      </c>
      <c r="M79" s="9" t="str">
        <f>LOOKUP(L79,Погода!$A$2:$B$5)</f>
        <v>Ясно, небольшая облачность, переменная облачность, переменная облачность</v>
      </c>
      <c r="N79" s="3">
        <v>0.54</v>
      </c>
      <c r="O79" s="11">
        <f t="shared" si="14"/>
        <v>17.380000000000003</v>
      </c>
      <c r="P79" s="3">
        <v>0.52700899999999995</v>
      </c>
      <c r="Q79" s="11">
        <f t="shared" si="15"/>
        <v>18.782593999999996</v>
      </c>
      <c r="R79" s="3">
        <v>0.52521700000000004</v>
      </c>
      <c r="S79" s="11" cm="1">
        <f t="array" ref="S79">_xlfn.IFS(L79=1,R79*Погода!$C$2,L79=2,R79*Погода!$C$3,L79=3,R79*Погода!$C$4,L79=4,R79*Погода!$C$5)</f>
        <v>13.130425000000001</v>
      </c>
      <c r="T79" s="3">
        <v>0.231017</v>
      </c>
      <c r="U79" s="11" cm="1">
        <f t="array" ref="U79">_xlfn.IFS(L79=1,T79*Погода!$D$2,L79=2,T79*Погода!$D$3,L79=3,T79*Погода!$D$4,L79=4,T79*Погода!$D$5)</f>
        <v>3.8695347500000001</v>
      </c>
      <c r="V79" s="37">
        <v>884</v>
      </c>
      <c r="W79" s="37">
        <v>2355</v>
      </c>
      <c r="X79" s="37">
        <v>3239</v>
      </c>
      <c r="Y79" s="11">
        <f t="shared" si="16"/>
        <v>1.4025939999999935</v>
      </c>
    </row>
    <row r="80" spans="1:25" x14ac:dyDescent="0.25">
      <c r="A80" s="1">
        <v>78</v>
      </c>
      <c r="B80" s="2">
        <v>40621</v>
      </c>
      <c r="C80" s="1">
        <v>1</v>
      </c>
      <c r="D80" s="4" t="str">
        <f>VLOOKUP(C80,Сезон!$A$2:$G$5,6)</f>
        <v>Зима</v>
      </c>
      <c r="E80" s="1">
        <f t="shared" si="12"/>
        <v>2011</v>
      </c>
      <c r="F80" s="1">
        <f t="shared" si="13"/>
        <v>3</v>
      </c>
      <c r="G80" s="1">
        <v>0</v>
      </c>
      <c r="H80" s="1" t="str">
        <f t="shared" si="9"/>
        <v>Рабочий день</v>
      </c>
      <c r="I80" s="25">
        <f t="shared" si="10"/>
        <v>7</v>
      </c>
      <c r="J80" s="1">
        <v>0</v>
      </c>
      <c r="K80" s="1" t="str">
        <f t="shared" si="11"/>
        <v>Выходной день</v>
      </c>
      <c r="L80" s="1">
        <v>1</v>
      </c>
      <c r="M80" s="9" t="str">
        <f>LOOKUP(L80,Погода!$A$2:$B$5)</f>
        <v>Ясно, небольшая облачность, переменная облачность, переменная облачность</v>
      </c>
      <c r="N80" s="3">
        <v>0.47249999999999998</v>
      </c>
      <c r="O80" s="11">
        <f t="shared" si="14"/>
        <v>14.2075</v>
      </c>
      <c r="P80" s="3">
        <v>0.46652500000000002</v>
      </c>
      <c r="Q80" s="11">
        <f t="shared" si="15"/>
        <v>14.790650000000003</v>
      </c>
      <c r="R80" s="3">
        <v>0.37916699999999998</v>
      </c>
      <c r="S80" s="11" cm="1">
        <f t="array" ref="S80">_xlfn.IFS(L80=1,R80*Погода!$C$2,L80=2,R80*Погода!$C$3,L80=3,R80*Погода!$C$4,L80=4,R80*Погода!$C$5)</f>
        <v>9.4791749999999997</v>
      </c>
      <c r="T80" s="3">
        <v>0.36816700000000002</v>
      </c>
      <c r="U80" s="11" cm="1">
        <f t="array" ref="U80">_xlfn.IFS(L80=1,T80*Погода!$D$2,L80=2,T80*Погода!$D$3,L80=3,T80*Погода!$D$4,L80=4,T80*Погода!$D$5)</f>
        <v>6.1667972500000001</v>
      </c>
      <c r="V80" s="37">
        <v>1424</v>
      </c>
      <c r="W80" s="37">
        <v>1693</v>
      </c>
      <c r="X80" s="37">
        <v>3117</v>
      </c>
      <c r="Y80" s="11">
        <f t="shared" si="16"/>
        <v>0.58315000000000339</v>
      </c>
    </row>
    <row r="81" spans="1:25" x14ac:dyDescent="0.25">
      <c r="A81" s="1">
        <v>79</v>
      </c>
      <c r="B81" s="2">
        <v>40622</v>
      </c>
      <c r="C81" s="1">
        <v>1</v>
      </c>
      <c r="D81" s="4" t="str">
        <f>VLOOKUP(C81,Сезон!$A$2:$G$5,6)</f>
        <v>Зима</v>
      </c>
      <c r="E81" s="1">
        <f t="shared" si="12"/>
        <v>2011</v>
      </c>
      <c r="F81" s="1">
        <f t="shared" si="13"/>
        <v>3</v>
      </c>
      <c r="G81" s="1">
        <v>0</v>
      </c>
      <c r="H81" s="1" t="str">
        <f t="shared" si="9"/>
        <v>Рабочий день</v>
      </c>
      <c r="I81" s="25">
        <f t="shared" si="10"/>
        <v>1</v>
      </c>
      <c r="J81" s="1">
        <v>0</v>
      </c>
      <c r="K81" s="1" t="str">
        <f t="shared" si="11"/>
        <v>Выходной день</v>
      </c>
      <c r="L81" s="1">
        <v>1</v>
      </c>
      <c r="M81" s="9" t="str">
        <f>LOOKUP(L81,Погода!$A$2:$B$5)</f>
        <v>Ясно, небольшая облачность, переменная облачность, переменная облачность</v>
      </c>
      <c r="N81" s="3">
        <v>0.33250000000000002</v>
      </c>
      <c r="O81" s="11">
        <f t="shared" si="14"/>
        <v>7.6275000000000013</v>
      </c>
      <c r="P81" s="3">
        <v>0.32574999999999998</v>
      </c>
      <c r="Q81" s="11">
        <f t="shared" si="15"/>
        <v>5.4994999999999976</v>
      </c>
      <c r="R81" s="3">
        <v>0.47375</v>
      </c>
      <c r="S81" s="11" cm="1">
        <f t="array" ref="S81">_xlfn.IFS(L81=1,R81*Погода!$C$2,L81=2,R81*Погода!$C$3,L81=3,R81*Погода!$C$4,L81=4,R81*Погода!$C$5)</f>
        <v>11.84375</v>
      </c>
      <c r="T81" s="3">
        <v>0.20772099999999999</v>
      </c>
      <c r="U81" s="11" cm="1">
        <f t="array" ref="U81">_xlfn.IFS(L81=1,T81*Погода!$D$2,L81=2,T81*Погода!$D$3,L81=3,T81*Погода!$D$4,L81=4,T81*Погода!$D$5)</f>
        <v>3.4793267499999998</v>
      </c>
      <c r="V81" s="37">
        <v>1047</v>
      </c>
      <c r="W81" s="37">
        <v>1424</v>
      </c>
      <c r="X81" s="37">
        <v>2471</v>
      </c>
      <c r="Y81" s="11">
        <f t="shared" si="16"/>
        <v>-2.1280000000000037</v>
      </c>
    </row>
    <row r="82" spans="1:25" x14ac:dyDescent="0.25">
      <c r="A82" s="1">
        <v>80</v>
      </c>
      <c r="B82" s="2">
        <v>40623</v>
      </c>
      <c r="C82" s="1">
        <v>2</v>
      </c>
      <c r="D82" s="4" t="str">
        <f>VLOOKUP(C82,Сезон!$A$2:$G$5,6)</f>
        <v>Весна</v>
      </c>
      <c r="E82" s="1">
        <f t="shared" si="12"/>
        <v>2011</v>
      </c>
      <c r="F82" s="1">
        <f t="shared" si="13"/>
        <v>3</v>
      </c>
      <c r="G82" s="1">
        <v>0</v>
      </c>
      <c r="H82" s="1" t="str">
        <f t="shared" si="9"/>
        <v>Рабочий день</v>
      </c>
      <c r="I82" s="25">
        <f t="shared" si="10"/>
        <v>2</v>
      </c>
      <c r="J82" s="1">
        <v>1</v>
      </c>
      <c r="K82" s="1" t="str">
        <f t="shared" si="11"/>
        <v>Рабочий день</v>
      </c>
      <c r="L82" s="1">
        <v>2</v>
      </c>
      <c r="M82" s="9" t="str">
        <f>LOOKUP(L82,Погода!$A$2:$B$5)</f>
        <v>Туман + Облачно, Туман + Разорванные облака, Туман + Немного облаков, Туман</v>
      </c>
      <c r="N82" s="3">
        <v>0.43043500000000001</v>
      </c>
      <c r="O82" s="11">
        <f t="shared" si="14"/>
        <v>12.230445</v>
      </c>
      <c r="P82" s="3">
        <v>0.40973500000000002</v>
      </c>
      <c r="Q82" s="11">
        <f t="shared" si="15"/>
        <v>11.04251</v>
      </c>
      <c r="R82" s="3">
        <v>0.73739100000000002</v>
      </c>
      <c r="S82" s="11" cm="1">
        <f t="array" ref="S82">_xlfn.IFS(L82=1,R82*Погода!$C$2,L82=2,R82*Погода!$C$3,L82=3,R82*Погода!$C$4,L82=4,R82*Погода!$C$5)</f>
        <v>36.869550000000004</v>
      </c>
      <c r="T82" s="3">
        <v>0.28878300000000001</v>
      </c>
      <c r="U82" s="11" cm="1">
        <f t="array" ref="U82">_xlfn.IFS(L82=1,T82*Погода!$D$2,L82=2,T82*Погода!$D$3,L82=3,T82*Погода!$D$4,L82=4,T82*Погода!$D$5)</f>
        <v>9.6742305000000002</v>
      </c>
      <c r="V82" s="37">
        <v>401</v>
      </c>
      <c r="W82" s="37">
        <v>1676</v>
      </c>
      <c r="X82" s="37">
        <v>2077</v>
      </c>
      <c r="Y82" s="11">
        <f t="shared" si="16"/>
        <v>-1.1879349999999995</v>
      </c>
    </row>
    <row r="83" spans="1:25" x14ac:dyDescent="0.25">
      <c r="A83" s="1">
        <v>81</v>
      </c>
      <c r="B83" s="2">
        <v>40624</v>
      </c>
      <c r="C83" s="1">
        <v>2</v>
      </c>
      <c r="D83" s="4" t="str">
        <f>VLOOKUP(C83,Сезон!$A$2:$G$5,6)</f>
        <v>Весна</v>
      </c>
      <c r="E83" s="1">
        <f t="shared" si="12"/>
        <v>2011</v>
      </c>
      <c r="F83" s="1">
        <f t="shared" si="13"/>
        <v>3</v>
      </c>
      <c r="G83" s="1">
        <v>0</v>
      </c>
      <c r="H83" s="1" t="str">
        <f t="shared" si="9"/>
        <v>Рабочий день</v>
      </c>
      <c r="I83" s="25">
        <f t="shared" si="10"/>
        <v>3</v>
      </c>
      <c r="J83" s="1">
        <v>1</v>
      </c>
      <c r="K83" s="1" t="str">
        <f t="shared" si="11"/>
        <v>Рабочий день</v>
      </c>
      <c r="L83" s="1">
        <v>1</v>
      </c>
      <c r="M83" s="9" t="str">
        <f>LOOKUP(L83,Погода!$A$2:$B$5)</f>
        <v>Ясно, небольшая облачность, переменная облачность, переменная облачность</v>
      </c>
      <c r="N83" s="3">
        <v>0.44166699999999998</v>
      </c>
      <c r="O83" s="11">
        <f t="shared" si="14"/>
        <v>12.758348999999999</v>
      </c>
      <c r="P83" s="3">
        <v>0.44064199999999998</v>
      </c>
      <c r="Q83" s="11">
        <f t="shared" si="15"/>
        <v>13.082371999999999</v>
      </c>
      <c r="R83" s="3">
        <v>0.624583</v>
      </c>
      <c r="S83" s="11" cm="1">
        <f t="array" ref="S83">_xlfn.IFS(L83=1,R83*Погода!$C$2,L83=2,R83*Погода!$C$3,L83=3,R83*Погода!$C$4,L83=4,R83*Погода!$C$5)</f>
        <v>15.614575</v>
      </c>
      <c r="T83" s="3">
        <v>0.22575000000000001</v>
      </c>
      <c r="U83" s="11" cm="1">
        <f t="array" ref="U83">_xlfn.IFS(L83=1,T83*Погода!$D$2,L83=2,T83*Погода!$D$3,L83=3,T83*Погода!$D$4,L83=4,T83*Погода!$D$5)</f>
        <v>3.7813125000000003</v>
      </c>
      <c r="V83" s="37">
        <v>460</v>
      </c>
      <c r="W83" s="37">
        <v>2243</v>
      </c>
      <c r="X83" s="37">
        <v>2703</v>
      </c>
      <c r="Y83" s="11">
        <f t="shared" si="16"/>
        <v>0.32402300000000039</v>
      </c>
    </row>
    <row r="84" spans="1:25" x14ac:dyDescent="0.25">
      <c r="A84" s="1">
        <v>82</v>
      </c>
      <c r="B84" s="2">
        <v>40625</v>
      </c>
      <c r="C84" s="1">
        <v>2</v>
      </c>
      <c r="D84" s="4" t="str">
        <f>VLOOKUP(C84,Сезон!$A$2:$G$5,6)</f>
        <v>Весна</v>
      </c>
      <c r="E84" s="1">
        <f t="shared" si="12"/>
        <v>2011</v>
      </c>
      <c r="F84" s="1">
        <f t="shared" si="13"/>
        <v>3</v>
      </c>
      <c r="G84" s="1">
        <v>0</v>
      </c>
      <c r="H84" s="1" t="str">
        <f t="shared" si="9"/>
        <v>Рабочий день</v>
      </c>
      <c r="I84" s="25">
        <f t="shared" si="10"/>
        <v>4</v>
      </c>
      <c r="J84" s="1">
        <v>1</v>
      </c>
      <c r="K84" s="1" t="str">
        <f t="shared" si="11"/>
        <v>Рабочий день</v>
      </c>
      <c r="L84" s="1">
        <v>2</v>
      </c>
      <c r="M84" s="9" t="str">
        <f>LOOKUP(L84,Погода!$A$2:$B$5)</f>
        <v>Туман + Облачно, Туман + Разорванные облака, Туман + Немного облаков, Туман</v>
      </c>
      <c r="N84" s="3">
        <v>0.34695700000000002</v>
      </c>
      <c r="O84" s="11">
        <f t="shared" si="14"/>
        <v>8.3069790000000019</v>
      </c>
      <c r="P84" s="3">
        <v>0.33793899999999999</v>
      </c>
      <c r="Q84" s="11">
        <f t="shared" si="15"/>
        <v>6.3039740000000002</v>
      </c>
      <c r="R84" s="3">
        <v>0.83956500000000001</v>
      </c>
      <c r="S84" s="11" cm="1">
        <f t="array" ref="S84">_xlfn.IFS(L84=1,R84*Погода!$C$2,L84=2,R84*Погода!$C$3,L84=3,R84*Погода!$C$4,L84=4,R84*Погода!$C$5)</f>
        <v>41.978250000000003</v>
      </c>
      <c r="T84" s="3">
        <v>0.234261</v>
      </c>
      <c r="U84" s="11" cm="1">
        <f t="array" ref="U84">_xlfn.IFS(L84=1,T84*Погода!$D$2,L84=2,T84*Погода!$D$3,L84=3,T84*Погода!$D$4,L84=4,T84*Погода!$D$5)</f>
        <v>7.8477435</v>
      </c>
      <c r="V84" s="37">
        <v>203</v>
      </c>
      <c r="W84" s="37">
        <v>1918</v>
      </c>
      <c r="X84" s="37">
        <v>2121</v>
      </c>
      <c r="Y84" s="11">
        <f t="shared" si="16"/>
        <v>-2.0030050000000017</v>
      </c>
    </row>
    <row r="85" spans="1:25" x14ac:dyDescent="0.25">
      <c r="A85" s="1">
        <v>83</v>
      </c>
      <c r="B85" s="2">
        <v>40626</v>
      </c>
      <c r="C85" s="1">
        <v>2</v>
      </c>
      <c r="D85" s="4" t="str">
        <f>VLOOKUP(C85,Сезон!$A$2:$G$5,6)</f>
        <v>Весна</v>
      </c>
      <c r="E85" s="1">
        <f t="shared" si="12"/>
        <v>2011</v>
      </c>
      <c r="F85" s="1">
        <f t="shared" si="13"/>
        <v>3</v>
      </c>
      <c r="G85" s="1">
        <v>0</v>
      </c>
      <c r="H85" s="1" t="str">
        <f t="shared" si="9"/>
        <v>Рабочий день</v>
      </c>
      <c r="I85" s="25">
        <f t="shared" si="10"/>
        <v>5</v>
      </c>
      <c r="J85" s="1">
        <v>1</v>
      </c>
      <c r="K85" s="1" t="str">
        <f t="shared" si="11"/>
        <v>Рабочий день</v>
      </c>
      <c r="L85" s="1">
        <v>2</v>
      </c>
      <c r="M85" s="9" t="str">
        <f>LOOKUP(L85,Погода!$A$2:$B$5)</f>
        <v>Туман + Облачно, Туман + Разорванные облака, Туман + Немного облаков, Туман</v>
      </c>
      <c r="N85" s="3">
        <v>0.28499999999999998</v>
      </c>
      <c r="O85" s="11">
        <f t="shared" si="14"/>
        <v>5.3949999999999996</v>
      </c>
      <c r="P85" s="3">
        <v>0.27083299999999999</v>
      </c>
      <c r="Q85" s="11">
        <f t="shared" si="15"/>
        <v>1.8749779999999987</v>
      </c>
      <c r="R85" s="3">
        <v>0.80583300000000002</v>
      </c>
      <c r="S85" s="11" cm="1">
        <f t="array" ref="S85">_xlfn.IFS(L85=1,R85*Погода!$C$2,L85=2,R85*Погода!$C$3,L85=3,R85*Погода!$C$4,L85=4,R85*Погода!$C$5)</f>
        <v>40.291650000000004</v>
      </c>
      <c r="T85" s="3">
        <v>0.243787</v>
      </c>
      <c r="U85" s="11" cm="1">
        <f t="array" ref="U85">_xlfn.IFS(L85=1,T85*Погода!$D$2,L85=2,T85*Погода!$D$3,L85=3,T85*Погода!$D$4,L85=4,T85*Погода!$D$5)</f>
        <v>8.1668645000000009</v>
      </c>
      <c r="V85" s="37">
        <v>166</v>
      </c>
      <c r="W85" s="37">
        <v>1699</v>
      </c>
      <c r="X85" s="37">
        <v>1865</v>
      </c>
      <c r="Y85" s="11">
        <f t="shared" si="16"/>
        <v>-3.5200220000000009</v>
      </c>
    </row>
    <row r="86" spans="1:25" x14ac:dyDescent="0.25">
      <c r="A86" s="1">
        <v>84</v>
      </c>
      <c r="B86" s="2">
        <v>40627</v>
      </c>
      <c r="C86" s="1">
        <v>2</v>
      </c>
      <c r="D86" s="4" t="str">
        <f>VLOOKUP(C86,Сезон!$A$2:$G$5,6)</f>
        <v>Весна</v>
      </c>
      <c r="E86" s="1">
        <f t="shared" si="12"/>
        <v>2011</v>
      </c>
      <c r="F86" s="1">
        <f t="shared" si="13"/>
        <v>3</v>
      </c>
      <c r="G86" s="1">
        <v>0</v>
      </c>
      <c r="H86" s="1" t="str">
        <f t="shared" si="9"/>
        <v>Рабочий день</v>
      </c>
      <c r="I86" s="25">
        <f t="shared" si="10"/>
        <v>6</v>
      </c>
      <c r="J86" s="1">
        <v>1</v>
      </c>
      <c r="K86" s="1" t="str">
        <f t="shared" si="11"/>
        <v>Рабочий день</v>
      </c>
      <c r="L86" s="1">
        <v>1</v>
      </c>
      <c r="M86" s="9" t="str">
        <f>LOOKUP(L86,Погода!$A$2:$B$5)</f>
        <v>Ясно, небольшая облачность, переменная облачность, переменная облачность</v>
      </c>
      <c r="N86" s="3">
        <v>0.26416699999999999</v>
      </c>
      <c r="O86" s="11">
        <f t="shared" si="14"/>
        <v>4.4158489999999997</v>
      </c>
      <c r="P86" s="3">
        <v>0.25631199999999998</v>
      </c>
      <c r="Q86" s="11">
        <f t="shared" si="15"/>
        <v>0.91659199999999785</v>
      </c>
      <c r="R86" s="3">
        <v>0.495</v>
      </c>
      <c r="S86" s="11" cm="1">
        <f t="array" ref="S86">_xlfn.IFS(L86=1,R86*Погода!$C$2,L86=2,R86*Погода!$C$3,L86=3,R86*Погода!$C$4,L86=4,R86*Погода!$C$5)</f>
        <v>12.375</v>
      </c>
      <c r="T86" s="3">
        <v>0.23072500000000001</v>
      </c>
      <c r="U86" s="11" cm="1">
        <f t="array" ref="U86">_xlfn.IFS(L86=1,T86*Погода!$D$2,L86=2,T86*Погода!$D$3,L86=3,T86*Погода!$D$4,L86=4,T86*Погода!$D$5)</f>
        <v>3.8646437500000004</v>
      </c>
      <c r="V86" s="37">
        <v>300</v>
      </c>
      <c r="W86" s="37">
        <v>1910</v>
      </c>
      <c r="X86" s="37">
        <v>2210</v>
      </c>
      <c r="Y86" s="11">
        <f t="shared" si="16"/>
        <v>-3.4992570000000018</v>
      </c>
    </row>
    <row r="87" spans="1:25" x14ac:dyDescent="0.25">
      <c r="A87" s="1">
        <v>85</v>
      </c>
      <c r="B87" s="2">
        <v>40628</v>
      </c>
      <c r="C87" s="1">
        <v>2</v>
      </c>
      <c r="D87" s="4" t="str">
        <f>VLOOKUP(C87,Сезон!$A$2:$G$5,6)</f>
        <v>Весна</v>
      </c>
      <c r="E87" s="1">
        <f t="shared" si="12"/>
        <v>2011</v>
      </c>
      <c r="F87" s="1">
        <f t="shared" si="13"/>
        <v>3</v>
      </c>
      <c r="G87" s="1">
        <v>0</v>
      </c>
      <c r="H87" s="1" t="str">
        <f t="shared" si="9"/>
        <v>Рабочий день</v>
      </c>
      <c r="I87" s="25">
        <f t="shared" si="10"/>
        <v>7</v>
      </c>
      <c r="J87" s="1">
        <v>0</v>
      </c>
      <c r="K87" s="1" t="str">
        <f t="shared" si="11"/>
        <v>Выходной день</v>
      </c>
      <c r="L87" s="1">
        <v>1</v>
      </c>
      <c r="M87" s="9" t="str">
        <f>LOOKUP(L87,Погода!$A$2:$B$5)</f>
        <v>Ясно, небольшая облачность, переменная облачность, переменная облачность</v>
      </c>
      <c r="N87" s="3">
        <v>0.26583299999999999</v>
      </c>
      <c r="O87" s="11">
        <f t="shared" si="14"/>
        <v>4.4941509999999987</v>
      </c>
      <c r="P87" s="3">
        <v>0.25757099999999999</v>
      </c>
      <c r="Q87" s="11">
        <f t="shared" si="15"/>
        <v>0.99968600000000052</v>
      </c>
      <c r="R87" s="3">
        <v>0.39416699999999999</v>
      </c>
      <c r="S87" s="11" cm="1">
        <f t="array" ref="S87">_xlfn.IFS(L87=1,R87*Погода!$C$2,L87=2,R87*Погода!$C$3,L87=3,R87*Погода!$C$4,L87=4,R87*Погода!$C$5)</f>
        <v>9.8541749999999997</v>
      </c>
      <c r="T87" s="3">
        <v>0.20957100000000001</v>
      </c>
      <c r="U87" s="11" cm="1">
        <f t="array" ref="U87">_xlfn.IFS(L87=1,T87*Погода!$D$2,L87=2,T87*Погода!$D$3,L87=3,T87*Погода!$D$4,L87=4,T87*Погода!$D$5)</f>
        <v>3.51031425</v>
      </c>
      <c r="V87" s="37">
        <v>981</v>
      </c>
      <c r="W87" s="37">
        <v>1515</v>
      </c>
      <c r="X87" s="37">
        <v>2496</v>
      </c>
      <c r="Y87" s="11">
        <f t="shared" si="16"/>
        <v>-3.4944649999999982</v>
      </c>
    </row>
    <row r="88" spans="1:25" x14ac:dyDescent="0.25">
      <c r="A88" s="1">
        <v>86</v>
      </c>
      <c r="B88" s="2">
        <v>40629</v>
      </c>
      <c r="C88" s="1">
        <v>2</v>
      </c>
      <c r="D88" s="4" t="str">
        <f>VLOOKUP(C88,Сезон!$A$2:$G$5,6)</f>
        <v>Весна</v>
      </c>
      <c r="E88" s="1">
        <f t="shared" si="12"/>
        <v>2011</v>
      </c>
      <c r="F88" s="1">
        <f t="shared" si="13"/>
        <v>3</v>
      </c>
      <c r="G88" s="1">
        <v>0</v>
      </c>
      <c r="H88" s="1" t="str">
        <f t="shared" si="9"/>
        <v>Рабочий день</v>
      </c>
      <c r="I88" s="25">
        <f t="shared" si="10"/>
        <v>1</v>
      </c>
      <c r="J88" s="1">
        <v>0</v>
      </c>
      <c r="K88" s="1" t="str">
        <f t="shared" si="11"/>
        <v>Выходной день</v>
      </c>
      <c r="L88" s="1">
        <v>2</v>
      </c>
      <c r="M88" s="9" t="str">
        <f>LOOKUP(L88,Погода!$A$2:$B$5)</f>
        <v>Туман + Облачно, Туман + Разорванные облака, Туман + Немного облаков, Туман</v>
      </c>
      <c r="N88" s="3">
        <v>0.25304300000000002</v>
      </c>
      <c r="O88" s="11">
        <f t="shared" si="14"/>
        <v>3.893021000000001</v>
      </c>
      <c r="P88" s="3">
        <v>0.25033899999999998</v>
      </c>
      <c r="Q88" s="11">
        <f t="shared" si="15"/>
        <v>0.52237399999999923</v>
      </c>
      <c r="R88" s="3">
        <v>0.49391299999999999</v>
      </c>
      <c r="S88" s="11" cm="1">
        <f t="array" ref="S88">_xlfn.IFS(L88=1,R88*Погода!$C$2,L88=2,R88*Погода!$C$3,L88=3,R88*Погода!$C$4,L88=4,R88*Погода!$C$5)</f>
        <v>24.695650000000001</v>
      </c>
      <c r="T88" s="3">
        <v>0.18429999999999999</v>
      </c>
      <c r="U88" s="11" cm="1">
        <f t="array" ref="U88">_xlfn.IFS(L88=1,T88*Погода!$D$2,L88=2,T88*Погода!$D$3,L88=3,T88*Погода!$D$4,L88=4,T88*Погода!$D$5)</f>
        <v>6.1740499999999994</v>
      </c>
      <c r="V88" s="37">
        <v>472</v>
      </c>
      <c r="W88" s="37">
        <v>1221</v>
      </c>
      <c r="X88" s="37">
        <v>1693</v>
      </c>
      <c r="Y88" s="11">
        <f t="shared" si="16"/>
        <v>-3.3706470000000017</v>
      </c>
    </row>
    <row r="89" spans="1:25" x14ac:dyDescent="0.25">
      <c r="A89" s="1">
        <v>87</v>
      </c>
      <c r="B89" s="2">
        <v>40630</v>
      </c>
      <c r="C89" s="1">
        <v>2</v>
      </c>
      <c r="D89" s="4" t="str">
        <f>VLOOKUP(C89,Сезон!$A$2:$G$5,6)</f>
        <v>Весна</v>
      </c>
      <c r="E89" s="1">
        <f t="shared" si="12"/>
        <v>2011</v>
      </c>
      <c r="F89" s="1">
        <f t="shared" si="13"/>
        <v>3</v>
      </c>
      <c r="G89" s="1">
        <v>0</v>
      </c>
      <c r="H89" s="1" t="str">
        <f t="shared" si="9"/>
        <v>Рабочий день</v>
      </c>
      <c r="I89" s="25">
        <f t="shared" si="10"/>
        <v>2</v>
      </c>
      <c r="J89" s="1">
        <v>1</v>
      </c>
      <c r="K89" s="1" t="str">
        <f t="shared" si="11"/>
        <v>Рабочий день</v>
      </c>
      <c r="L89" s="1">
        <v>1</v>
      </c>
      <c r="M89" s="9" t="str">
        <f>LOOKUP(L89,Погода!$A$2:$B$5)</f>
        <v>Ясно, небольшая облачность, переменная облачность, переменная облачность</v>
      </c>
      <c r="N89" s="3">
        <v>0.26434800000000003</v>
      </c>
      <c r="O89" s="11">
        <f t="shared" si="14"/>
        <v>4.4243560000000013</v>
      </c>
      <c r="P89" s="3">
        <v>0.25757400000000003</v>
      </c>
      <c r="Q89" s="11">
        <f t="shared" si="15"/>
        <v>0.99988400000000155</v>
      </c>
      <c r="R89" s="3">
        <v>0.302174</v>
      </c>
      <c r="S89" s="11" cm="1">
        <f t="array" ref="S89">_xlfn.IFS(L89=1,R89*Погода!$C$2,L89=2,R89*Погода!$C$3,L89=3,R89*Погода!$C$4,L89=4,R89*Погода!$C$5)</f>
        <v>7.5543500000000003</v>
      </c>
      <c r="T89" s="3">
        <v>0.212204</v>
      </c>
      <c r="U89" s="11" cm="1">
        <f t="array" ref="U89">_xlfn.IFS(L89=1,T89*Погода!$D$2,L89=2,T89*Погода!$D$3,L89=3,T89*Погода!$D$4,L89=4,T89*Погода!$D$5)</f>
        <v>3.5544169999999999</v>
      </c>
      <c r="V89" s="37">
        <v>222</v>
      </c>
      <c r="W89" s="37">
        <v>1806</v>
      </c>
      <c r="X89" s="37">
        <v>2028</v>
      </c>
      <c r="Y89" s="11">
        <f t="shared" si="16"/>
        <v>-3.4244719999999997</v>
      </c>
    </row>
    <row r="90" spans="1:25" x14ac:dyDescent="0.25">
      <c r="A90" s="1">
        <v>88</v>
      </c>
      <c r="B90" s="2">
        <v>40631</v>
      </c>
      <c r="C90" s="1">
        <v>2</v>
      </c>
      <c r="D90" s="4" t="str">
        <f>VLOOKUP(C90,Сезон!$A$2:$G$5,6)</f>
        <v>Весна</v>
      </c>
      <c r="E90" s="1">
        <f t="shared" si="12"/>
        <v>2011</v>
      </c>
      <c r="F90" s="1">
        <f t="shared" si="13"/>
        <v>3</v>
      </c>
      <c r="G90" s="1">
        <v>0</v>
      </c>
      <c r="H90" s="1" t="str">
        <f t="shared" si="9"/>
        <v>Рабочий день</v>
      </c>
      <c r="I90" s="25">
        <f t="shared" si="10"/>
        <v>3</v>
      </c>
      <c r="J90" s="1">
        <v>1</v>
      </c>
      <c r="K90" s="1" t="str">
        <f t="shared" si="11"/>
        <v>Рабочий день</v>
      </c>
      <c r="L90" s="1">
        <v>1</v>
      </c>
      <c r="M90" s="9" t="str">
        <f>LOOKUP(L90,Погода!$A$2:$B$5)</f>
        <v>Ясно, небольшая облачность, переменная облачность, переменная облачность</v>
      </c>
      <c r="N90" s="3">
        <v>0.30249999999999999</v>
      </c>
      <c r="O90" s="11">
        <f t="shared" si="14"/>
        <v>6.2174999999999994</v>
      </c>
      <c r="P90" s="3">
        <v>0.292908</v>
      </c>
      <c r="Q90" s="11">
        <f t="shared" si="15"/>
        <v>3.3319280000000013</v>
      </c>
      <c r="R90" s="3">
        <v>0.31416699999999997</v>
      </c>
      <c r="S90" s="11" cm="1">
        <f t="array" ref="S90">_xlfn.IFS(L90=1,R90*Погода!$C$2,L90=2,R90*Погода!$C$3,L90=3,R90*Погода!$C$4,L90=4,R90*Погода!$C$5)</f>
        <v>7.8541749999999997</v>
      </c>
      <c r="T90" s="3">
        <v>0.226996</v>
      </c>
      <c r="U90" s="11" cm="1">
        <f t="array" ref="U90">_xlfn.IFS(L90=1,T90*Погода!$D$2,L90=2,T90*Погода!$D$3,L90=3,T90*Погода!$D$4,L90=4,T90*Погода!$D$5)</f>
        <v>3.8021829999999999</v>
      </c>
      <c r="V90" s="37">
        <v>317</v>
      </c>
      <c r="W90" s="37">
        <v>2108</v>
      </c>
      <c r="X90" s="37">
        <v>2425</v>
      </c>
      <c r="Y90" s="11">
        <f t="shared" si="16"/>
        <v>-2.885571999999998</v>
      </c>
    </row>
    <row r="91" spans="1:25" x14ac:dyDescent="0.25">
      <c r="A91" s="1">
        <v>89</v>
      </c>
      <c r="B91" s="2">
        <v>40632</v>
      </c>
      <c r="C91" s="1">
        <v>2</v>
      </c>
      <c r="D91" s="4" t="str">
        <f>VLOOKUP(C91,Сезон!$A$2:$G$5,6)</f>
        <v>Весна</v>
      </c>
      <c r="E91" s="1">
        <f t="shared" si="12"/>
        <v>2011</v>
      </c>
      <c r="F91" s="1">
        <f t="shared" si="13"/>
        <v>3</v>
      </c>
      <c r="G91" s="1">
        <v>0</v>
      </c>
      <c r="H91" s="1" t="str">
        <f t="shared" si="9"/>
        <v>Рабочий день</v>
      </c>
      <c r="I91" s="25">
        <f t="shared" si="10"/>
        <v>4</v>
      </c>
      <c r="J91" s="1">
        <v>1</v>
      </c>
      <c r="K91" s="1" t="str">
        <f t="shared" si="11"/>
        <v>Рабочий день</v>
      </c>
      <c r="L91" s="1">
        <v>2</v>
      </c>
      <c r="M91" s="9" t="str">
        <f>LOOKUP(L91,Погода!$A$2:$B$5)</f>
        <v>Туман + Облачно, Туман + Разорванные облака, Туман + Немного облаков, Туман</v>
      </c>
      <c r="N91" s="3">
        <v>0.3</v>
      </c>
      <c r="O91" s="11">
        <f t="shared" si="14"/>
        <v>6.1</v>
      </c>
      <c r="P91" s="3">
        <v>0.29735</v>
      </c>
      <c r="Q91" s="11">
        <f t="shared" si="15"/>
        <v>3.6250999999999998</v>
      </c>
      <c r="R91" s="3">
        <v>0.64666699999999999</v>
      </c>
      <c r="S91" s="11" cm="1">
        <f t="array" ref="S91">_xlfn.IFS(L91=1,R91*Погода!$C$2,L91=2,R91*Погода!$C$3,L91=3,R91*Погода!$C$4,L91=4,R91*Погода!$C$5)</f>
        <v>32.333350000000003</v>
      </c>
      <c r="T91" s="3">
        <v>0.17288799999999999</v>
      </c>
      <c r="U91" s="11" cm="1">
        <f t="array" ref="U91">_xlfn.IFS(L91=1,T91*Погода!$D$2,L91=2,T91*Погода!$D$3,L91=3,T91*Погода!$D$4,L91=4,T91*Погода!$D$5)</f>
        <v>5.7917479999999992</v>
      </c>
      <c r="V91" s="37">
        <v>168</v>
      </c>
      <c r="W91" s="37">
        <v>1368</v>
      </c>
      <c r="X91" s="37">
        <v>1536</v>
      </c>
      <c r="Y91" s="11">
        <f t="shared" si="16"/>
        <v>-2.4748999999999999</v>
      </c>
    </row>
    <row r="92" spans="1:25" x14ac:dyDescent="0.25">
      <c r="A92" s="1">
        <v>90</v>
      </c>
      <c r="B92" s="2">
        <v>40633</v>
      </c>
      <c r="C92" s="1">
        <v>2</v>
      </c>
      <c r="D92" s="4" t="str">
        <f>VLOOKUP(C92,Сезон!$A$2:$G$5,6)</f>
        <v>Весна</v>
      </c>
      <c r="E92" s="1">
        <f t="shared" si="12"/>
        <v>2011</v>
      </c>
      <c r="F92" s="1">
        <f t="shared" si="13"/>
        <v>3</v>
      </c>
      <c r="G92" s="1">
        <v>0</v>
      </c>
      <c r="H92" s="1" t="str">
        <f t="shared" si="9"/>
        <v>Рабочий день</v>
      </c>
      <c r="I92" s="25">
        <f t="shared" si="10"/>
        <v>5</v>
      </c>
      <c r="J92" s="1">
        <v>1</v>
      </c>
      <c r="K92" s="1" t="str">
        <f t="shared" si="11"/>
        <v>Рабочий день</v>
      </c>
      <c r="L92" s="1">
        <v>3</v>
      </c>
      <c r="M92" s="9" t="str">
        <f>LOOKUP(L92,Погода!$A$2:$B$5)</f>
        <v>Слабый снег, Слабый дождь + Гроза + Рассеянные облака, Слабый дождь + Рассеянные облака</v>
      </c>
      <c r="N92" s="3">
        <v>0.26833299999999999</v>
      </c>
      <c r="O92" s="11">
        <f t="shared" si="14"/>
        <v>4.6116510000000002</v>
      </c>
      <c r="P92" s="3">
        <v>0.257575</v>
      </c>
      <c r="Q92" s="11">
        <f t="shared" si="15"/>
        <v>0.99994999999999834</v>
      </c>
      <c r="R92" s="3">
        <v>0.91833299999999995</v>
      </c>
      <c r="S92" s="11" cm="1">
        <f t="array" ref="S92">_xlfn.IFS(L92=1,R92*Погода!$C$2,L92=2,R92*Погода!$C$3,L92=3,R92*Погода!$C$4,L92=4,R92*Погода!$C$5)</f>
        <v>68.874974999999992</v>
      </c>
      <c r="T92" s="3">
        <v>0.21764600000000001</v>
      </c>
      <c r="U92" s="11" cm="1">
        <f t="array" ref="U92">_xlfn.IFS(L92=1,T92*Погода!$D$2,L92=2,T92*Погода!$D$3,L92=3,T92*Погода!$D$4,L92=4,T92*Погода!$D$5)</f>
        <v>10.936711499999999</v>
      </c>
      <c r="V92" s="37">
        <v>179</v>
      </c>
      <c r="W92" s="37">
        <v>1506</v>
      </c>
      <c r="X92" s="37">
        <v>1685</v>
      </c>
      <c r="Y92" s="11">
        <f t="shared" si="16"/>
        <v>-3.6117010000000018</v>
      </c>
    </row>
    <row r="93" spans="1:25" x14ac:dyDescent="0.25">
      <c r="A93" s="1">
        <v>91</v>
      </c>
      <c r="B93" s="2">
        <v>40634</v>
      </c>
      <c r="C93" s="1">
        <v>2</v>
      </c>
      <c r="D93" s="4" t="str">
        <f>VLOOKUP(C93,Сезон!$A$2:$G$5,6)</f>
        <v>Весна</v>
      </c>
      <c r="E93" s="1">
        <f t="shared" si="12"/>
        <v>2011</v>
      </c>
      <c r="F93" s="1">
        <f t="shared" si="13"/>
        <v>4</v>
      </c>
      <c r="G93" s="1">
        <v>0</v>
      </c>
      <c r="H93" s="1" t="str">
        <f t="shared" si="9"/>
        <v>Рабочий день</v>
      </c>
      <c r="I93" s="25">
        <f t="shared" si="10"/>
        <v>6</v>
      </c>
      <c r="J93" s="1">
        <v>1</v>
      </c>
      <c r="K93" s="1" t="str">
        <f t="shared" si="11"/>
        <v>Рабочий день</v>
      </c>
      <c r="L93" s="1">
        <v>2</v>
      </c>
      <c r="M93" s="9" t="str">
        <f>LOOKUP(L93,Погода!$A$2:$B$5)</f>
        <v>Туман + Облачно, Туман + Разорванные облака, Туман + Немного облаков, Туман</v>
      </c>
      <c r="N93" s="3">
        <v>0.3</v>
      </c>
      <c r="O93" s="11">
        <f t="shared" si="14"/>
        <v>6.1</v>
      </c>
      <c r="P93" s="3">
        <v>0.28345399999999998</v>
      </c>
      <c r="Q93" s="11">
        <f t="shared" si="15"/>
        <v>2.7079640000000005</v>
      </c>
      <c r="R93" s="3">
        <v>0.68625000000000003</v>
      </c>
      <c r="S93" s="11" cm="1">
        <f t="array" ref="S93">_xlfn.IFS(L93=1,R93*Погода!$C$2,L93=2,R93*Погода!$C$3,L93=3,R93*Погода!$C$4,L93=4,R93*Погода!$C$5)</f>
        <v>34.3125</v>
      </c>
      <c r="T93" s="3">
        <v>0.25870799999999999</v>
      </c>
      <c r="U93" s="11" cm="1">
        <f t="array" ref="U93">_xlfn.IFS(L93=1,T93*Погода!$D$2,L93=2,T93*Погода!$D$3,L93=3,T93*Погода!$D$4,L93=4,T93*Погода!$D$5)</f>
        <v>8.6667179999999995</v>
      </c>
      <c r="V93" s="37">
        <v>307</v>
      </c>
      <c r="W93" s="37">
        <v>1920</v>
      </c>
      <c r="X93" s="37">
        <v>2227</v>
      </c>
      <c r="Y93" s="11">
        <f t="shared" si="16"/>
        <v>-3.3920359999999992</v>
      </c>
    </row>
    <row r="94" spans="1:25" x14ac:dyDescent="0.25">
      <c r="A94" s="1">
        <v>92</v>
      </c>
      <c r="B94" s="2">
        <v>40635</v>
      </c>
      <c r="C94" s="1">
        <v>2</v>
      </c>
      <c r="D94" s="4" t="str">
        <f>VLOOKUP(C94,Сезон!$A$2:$G$5,6)</f>
        <v>Весна</v>
      </c>
      <c r="E94" s="1">
        <f t="shared" si="12"/>
        <v>2011</v>
      </c>
      <c r="F94" s="1">
        <f t="shared" si="13"/>
        <v>4</v>
      </c>
      <c r="G94" s="1">
        <v>0</v>
      </c>
      <c r="H94" s="1" t="str">
        <f t="shared" si="9"/>
        <v>Рабочий день</v>
      </c>
      <c r="I94" s="25">
        <f t="shared" si="10"/>
        <v>7</v>
      </c>
      <c r="J94" s="1">
        <v>0</v>
      </c>
      <c r="K94" s="1" t="str">
        <f t="shared" si="11"/>
        <v>Выходной день</v>
      </c>
      <c r="L94" s="1">
        <v>2</v>
      </c>
      <c r="M94" s="9" t="str">
        <f>LOOKUP(L94,Погода!$A$2:$B$5)</f>
        <v>Туман + Облачно, Туман + Разорванные облака, Туман + Немного облаков, Туман</v>
      </c>
      <c r="N94" s="3">
        <v>0.315</v>
      </c>
      <c r="O94" s="11">
        <f t="shared" si="14"/>
        <v>6.8049999999999997</v>
      </c>
      <c r="P94" s="3">
        <v>0.315637</v>
      </c>
      <c r="Q94" s="11">
        <f t="shared" si="15"/>
        <v>4.8320420000000013</v>
      </c>
      <c r="R94" s="3">
        <v>0.65375000000000005</v>
      </c>
      <c r="S94" s="11" cm="1">
        <f t="array" ref="S94">_xlfn.IFS(L94=1,R94*Погода!$C$2,L94=2,R94*Погода!$C$3,L94=3,R94*Погода!$C$4,L94=4,R94*Погода!$C$5)</f>
        <v>32.6875</v>
      </c>
      <c r="T94" s="3">
        <v>0.19714599999999999</v>
      </c>
      <c r="U94" s="11" cm="1">
        <f t="array" ref="U94">_xlfn.IFS(L94=1,T94*Погода!$D$2,L94=2,T94*Погода!$D$3,L94=3,T94*Погода!$D$4,L94=4,T94*Погода!$D$5)</f>
        <v>6.6043909999999997</v>
      </c>
      <c r="V94" s="37">
        <v>898</v>
      </c>
      <c r="W94" s="37">
        <v>1354</v>
      </c>
      <c r="X94" s="37">
        <v>2252</v>
      </c>
      <c r="Y94" s="11">
        <f t="shared" si="16"/>
        <v>-1.9729579999999984</v>
      </c>
    </row>
    <row r="95" spans="1:25" x14ac:dyDescent="0.25">
      <c r="A95" s="1">
        <v>93</v>
      </c>
      <c r="B95" s="2">
        <v>40636</v>
      </c>
      <c r="C95" s="1">
        <v>2</v>
      </c>
      <c r="D95" s="4" t="str">
        <f>VLOOKUP(C95,Сезон!$A$2:$G$5,6)</f>
        <v>Весна</v>
      </c>
      <c r="E95" s="1">
        <f t="shared" si="12"/>
        <v>2011</v>
      </c>
      <c r="F95" s="1">
        <f t="shared" si="13"/>
        <v>4</v>
      </c>
      <c r="G95" s="1">
        <v>0</v>
      </c>
      <c r="H95" s="1" t="str">
        <f t="shared" si="9"/>
        <v>Рабочий день</v>
      </c>
      <c r="I95" s="25">
        <f t="shared" si="10"/>
        <v>1</v>
      </c>
      <c r="J95" s="1">
        <v>0</v>
      </c>
      <c r="K95" s="1" t="str">
        <f t="shared" si="11"/>
        <v>Выходной день</v>
      </c>
      <c r="L95" s="1">
        <v>1</v>
      </c>
      <c r="M95" s="9" t="str">
        <f>LOOKUP(L95,Погода!$A$2:$B$5)</f>
        <v>Ясно, небольшая облачность, переменная облачность, переменная облачность</v>
      </c>
      <c r="N95" s="3">
        <v>0.37833299999999997</v>
      </c>
      <c r="O95" s="11">
        <f t="shared" si="14"/>
        <v>9.7816510000000001</v>
      </c>
      <c r="P95" s="3">
        <v>0.37876700000000002</v>
      </c>
      <c r="Q95" s="11">
        <f t="shared" si="15"/>
        <v>8.998622000000001</v>
      </c>
      <c r="R95" s="3">
        <v>0.48</v>
      </c>
      <c r="S95" s="11" cm="1">
        <f t="array" ref="S95">_xlfn.IFS(L95=1,R95*Погода!$C$2,L95=2,R95*Погода!$C$3,L95=3,R95*Погода!$C$4,L95=4,R95*Погода!$C$5)</f>
        <v>12</v>
      </c>
      <c r="T95" s="3">
        <v>0.18221300000000001</v>
      </c>
      <c r="U95" s="11" cm="1">
        <f t="array" ref="U95">_xlfn.IFS(L95=1,T95*Погода!$D$2,L95=2,T95*Погода!$D$3,L95=3,T95*Погода!$D$4,L95=4,T95*Погода!$D$5)</f>
        <v>3.0520677500000004</v>
      </c>
      <c r="V95" s="37">
        <v>1651</v>
      </c>
      <c r="W95" s="37">
        <v>1598</v>
      </c>
      <c r="X95" s="37">
        <v>3249</v>
      </c>
      <c r="Y95" s="11">
        <f t="shared" si="16"/>
        <v>-0.78302899999999909</v>
      </c>
    </row>
    <row r="96" spans="1:25" x14ac:dyDescent="0.25">
      <c r="A96" s="1">
        <v>94</v>
      </c>
      <c r="B96" s="2">
        <v>40637</v>
      </c>
      <c r="C96" s="1">
        <v>2</v>
      </c>
      <c r="D96" s="4" t="str">
        <f>VLOOKUP(C96,Сезон!$A$2:$G$5,6)</f>
        <v>Весна</v>
      </c>
      <c r="E96" s="1">
        <f t="shared" si="12"/>
        <v>2011</v>
      </c>
      <c r="F96" s="1">
        <f t="shared" si="13"/>
        <v>4</v>
      </c>
      <c r="G96" s="1">
        <v>0</v>
      </c>
      <c r="H96" s="1" t="str">
        <f t="shared" si="9"/>
        <v>Рабочий день</v>
      </c>
      <c r="I96" s="25">
        <f t="shared" si="10"/>
        <v>2</v>
      </c>
      <c r="J96" s="1">
        <v>1</v>
      </c>
      <c r="K96" s="1" t="str">
        <f t="shared" si="11"/>
        <v>Рабочий день</v>
      </c>
      <c r="L96" s="1">
        <v>1</v>
      </c>
      <c r="M96" s="9" t="str">
        <f>LOOKUP(L96,Погода!$A$2:$B$5)</f>
        <v>Ясно, небольшая облачность, переменная облачность, переменная облачность</v>
      </c>
      <c r="N96" s="3">
        <v>0.57333299999999998</v>
      </c>
      <c r="O96" s="11">
        <f t="shared" si="14"/>
        <v>18.946650999999999</v>
      </c>
      <c r="P96" s="3">
        <v>0.54292899999999999</v>
      </c>
      <c r="Q96" s="11">
        <f t="shared" si="15"/>
        <v>19.833314000000001</v>
      </c>
      <c r="R96" s="3">
        <v>0.42625000000000002</v>
      </c>
      <c r="S96" s="11" cm="1">
        <f t="array" ref="S96">_xlfn.IFS(L96=1,R96*Погода!$C$2,L96=2,R96*Погода!$C$3,L96=3,R96*Погода!$C$4,L96=4,R96*Погода!$C$5)</f>
        <v>10.65625</v>
      </c>
      <c r="T96" s="3">
        <v>0.385571</v>
      </c>
      <c r="U96" s="11" cm="1">
        <f t="array" ref="U96">_xlfn.IFS(L96=1,T96*Погода!$D$2,L96=2,T96*Погода!$D$3,L96=3,T96*Погода!$D$4,L96=4,T96*Погода!$D$5)</f>
        <v>6.4583142499999999</v>
      </c>
      <c r="V96" s="37">
        <v>734</v>
      </c>
      <c r="W96" s="37">
        <v>2381</v>
      </c>
      <c r="X96" s="37">
        <v>3115</v>
      </c>
      <c r="Y96" s="11">
        <f t="shared" si="16"/>
        <v>0.8866630000000022</v>
      </c>
    </row>
    <row r="97" spans="1:25" x14ac:dyDescent="0.25">
      <c r="A97" s="1">
        <v>95</v>
      </c>
      <c r="B97" s="2">
        <v>40638</v>
      </c>
      <c r="C97" s="1">
        <v>2</v>
      </c>
      <c r="D97" s="4" t="str">
        <f>VLOOKUP(C97,Сезон!$A$2:$G$5,6)</f>
        <v>Весна</v>
      </c>
      <c r="E97" s="1">
        <f t="shared" si="12"/>
        <v>2011</v>
      </c>
      <c r="F97" s="1">
        <f t="shared" si="13"/>
        <v>4</v>
      </c>
      <c r="G97" s="1">
        <v>0</v>
      </c>
      <c r="H97" s="1" t="str">
        <f t="shared" si="9"/>
        <v>Рабочий день</v>
      </c>
      <c r="I97" s="25">
        <f t="shared" si="10"/>
        <v>3</v>
      </c>
      <c r="J97" s="1">
        <v>1</v>
      </c>
      <c r="K97" s="1" t="str">
        <f t="shared" si="11"/>
        <v>Рабочий день</v>
      </c>
      <c r="L97" s="1">
        <v>2</v>
      </c>
      <c r="M97" s="9" t="str">
        <f>LOOKUP(L97,Погода!$A$2:$B$5)</f>
        <v>Туман + Облачно, Туман + Разорванные облака, Туман + Немного облаков, Туман</v>
      </c>
      <c r="N97" s="3">
        <v>0.41416700000000001</v>
      </c>
      <c r="O97" s="11">
        <f t="shared" si="14"/>
        <v>11.465848999999999</v>
      </c>
      <c r="P97" s="3">
        <v>0.39834999999999998</v>
      </c>
      <c r="Q97" s="11">
        <f t="shared" si="15"/>
        <v>10.2911</v>
      </c>
      <c r="R97" s="3">
        <v>0.64208299999999996</v>
      </c>
      <c r="S97" s="11" cm="1">
        <f t="array" ref="S97">_xlfn.IFS(L97=1,R97*Погода!$C$2,L97=2,R97*Погода!$C$3,L97=3,R97*Погода!$C$4,L97=4,R97*Погода!$C$5)</f>
        <v>32.104149999999997</v>
      </c>
      <c r="T97" s="3">
        <v>0.388067</v>
      </c>
      <c r="U97" s="11" cm="1">
        <f t="array" ref="U97">_xlfn.IFS(L97=1,T97*Погода!$D$2,L97=2,T97*Погода!$D$3,L97=3,T97*Погода!$D$4,L97=4,T97*Погода!$D$5)</f>
        <v>13.000244499999999</v>
      </c>
      <c r="V97" s="37">
        <v>167</v>
      </c>
      <c r="W97" s="37">
        <v>1628</v>
      </c>
      <c r="X97" s="37">
        <v>1795</v>
      </c>
      <c r="Y97" s="11">
        <f t="shared" si="16"/>
        <v>-1.1747489999999985</v>
      </c>
    </row>
    <row r="98" spans="1:25" x14ac:dyDescent="0.25">
      <c r="A98" s="1">
        <v>96</v>
      </c>
      <c r="B98" s="2">
        <v>40639</v>
      </c>
      <c r="C98" s="1">
        <v>2</v>
      </c>
      <c r="D98" s="4" t="str">
        <f>VLOOKUP(C98,Сезон!$A$2:$G$5,6)</f>
        <v>Весна</v>
      </c>
      <c r="E98" s="1">
        <f t="shared" si="12"/>
        <v>2011</v>
      </c>
      <c r="F98" s="1">
        <f t="shared" si="13"/>
        <v>4</v>
      </c>
      <c r="G98" s="1">
        <v>0</v>
      </c>
      <c r="H98" s="1" t="str">
        <f t="shared" si="9"/>
        <v>Рабочий день</v>
      </c>
      <c r="I98" s="25">
        <f t="shared" si="10"/>
        <v>4</v>
      </c>
      <c r="J98" s="1">
        <v>1</v>
      </c>
      <c r="K98" s="1" t="str">
        <f t="shared" si="11"/>
        <v>Рабочий день</v>
      </c>
      <c r="L98" s="1">
        <v>1</v>
      </c>
      <c r="M98" s="9" t="str">
        <f>LOOKUP(L98,Погода!$A$2:$B$5)</f>
        <v>Ясно, небольшая облачность, переменная облачность, переменная облачность</v>
      </c>
      <c r="N98" s="3">
        <v>0.39083299999999999</v>
      </c>
      <c r="O98" s="11">
        <f t="shared" si="14"/>
        <v>10.369150999999999</v>
      </c>
      <c r="P98" s="3">
        <v>0.38760800000000001</v>
      </c>
      <c r="Q98" s="11">
        <f t="shared" si="15"/>
        <v>9.5821280000000009</v>
      </c>
      <c r="R98" s="3">
        <v>0.470833</v>
      </c>
      <c r="S98" s="11" cm="1">
        <f t="array" ref="S98">_xlfn.IFS(L98=1,R98*Погода!$C$2,L98=2,R98*Погода!$C$3,L98=3,R98*Погода!$C$4,L98=4,R98*Погода!$C$5)</f>
        <v>11.770825</v>
      </c>
      <c r="T98" s="3">
        <v>0.26306299999999999</v>
      </c>
      <c r="U98" s="11" cm="1">
        <f t="array" ref="U98">_xlfn.IFS(L98=1,T98*Погода!$D$2,L98=2,T98*Погода!$D$3,L98=3,T98*Погода!$D$4,L98=4,T98*Погода!$D$5)</f>
        <v>4.40630525</v>
      </c>
      <c r="V98" s="37">
        <v>413</v>
      </c>
      <c r="W98" s="37">
        <v>2395</v>
      </c>
      <c r="X98" s="37">
        <v>2808</v>
      </c>
      <c r="Y98" s="11">
        <f t="shared" si="16"/>
        <v>-0.78702299999999781</v>
      </c>
    </row>
    <row r="99" spans="1:25" x14ac:dyDescent="0.25">
      <c r="A99" s="1">
        <v>97</v>
      </c>
      <c r="B99" s="2">
        <v>40640</v>
      </c>
      <c r="C99" s="1">
        <v>2</v>
      </c>
      <c r="D99" s="4" t="str">
        <f>VLOOKUP(C99,Сезон!$A$2:$G$5,6)</f>
        <v>Весна</v>
      </c>
      <c r="E99" s="1">
        <f t="shared" si="12"/>
        <v>2011</v>
      </c>
      <c r="F99" s="1">
        <f t="shared" si="13"/>
        <v>4</v>
      </c>
      <c r="G99" s="1">
        <v>0</v>
      </c>
      <c r="H99" s="1" t="str">
        <f t="shared" si="9"/>
        <v>Рабочий день</v>
      </c>
      <c r="I99" s="25">
        <f t="shared" si="10"/>
        <v>5</v>
      </c>
      <c r="J99" s="1">
        <v>1</v>
      </c>
      <c r="K99" s="1" t="str">
        <f t="shared" si="11"/>
        <v>Рабочий день</v>
      </c>
      <c r="L99" s="1">
        <v>1</v>
      </c>
      <c r="M99" s="9" t="str">
        <f>LOOKUP(L99,Погода!$A$2:$B$5)</f>
        <v>Ясно, небольшая облачность, переменная облачность, переменная облачность</v>
      </c>
      <c r="N99" s="3">
        <v>0.4375</v>
      </c>
      <c r="O99" s="11">
        <f t="shared" si="14"/>
        <v>12.5625</v>
      </c>
      <c r="P99" s="3">
        <v>0.43369600000000003</v>
      </c>
      <c r="Q99" s="11">
        <f t="shared" si="15"/>
        <v>12.623936</v>
      </c>
      <c r="R99" s="3">
        <v>0.60291700000000004</v>
      </c>
      <c r="S99" s="11" cm="1">
        <f t="array" ref="S99">_xlfn.IFS(L99=1,R99*Погода!$C$2,L99=2,R99*Погода!$C$3,L99=3,R99*Погода!$C$4,L99=4,R99*Погода!$C$5)</f>
        <v>15.072925000000001</v>
      </c>
      <c r="T99" s="3">
        <v>0.16231200000000001</v>
      </c>
      <c r="U99" s="11" cm="1">
        <f t="array" ref="U99">_xlfn.IFS(L99=1,T99*Погода!$D$2,L99=2,T99*Погода!$D$3,L99=3,T99*Погода!$D$4,L99=4,T99*Погода!$D$5)</f>
        <v>2.7187260000000002</v>
      </c>
      <c r="V99" s="37">
        <v>571</v>
      </c>
      <c r="W99" s="37">
        <v>2570</v>
      </c>
      <c r="X99" s="37">
        <v>3141</v>
      </c>
      <c r="Y99" s="11">
        <f t="shared" si="16"/>
        <v>6.143600000000049E-2</v>
      </c>
    </row>
    <row r="100" spans="1:25" x14ac:dyDescent="0.25">
      <c r="A100" s="1">
        <v>98</v>
      </c>
      <c r="B100" s="2">
        <v>40641</v>
      </c>
      <c r="C100" s="1">
        <v>2</v>
      </c>
      <c r="D100" s="4" t="str">
        <f>VLOOKUP(C100,Сезон!$A$2:$G$5,6)</f>
        <v>Весна</v>
      </c>
      <c r="E100" s="1">
        <f t="shared" si="12"/>
        <v>2011</v>
      </c>
      <c r="F100" s="1">
        <f t="shared" si="13"/>
        <v>4</v>
      </c>
      <c r="G100" s="1">
        <v>0</v>
      </c>
      <c r="H100" s="1" t="str">
        <f t="shared" si="9"/>
        <v>Рабочий день</v>
      </c>
      <c r="I100" s="25">
        <f t="shared" si="10"/>
        <v>6</v>
      </c>
      <c r="J100" s="1">
        <v>1</v>
      </c>
      <c r="K100" s="1" t="str">
        <f t="shared" si="11"/>
        <v>Рабочий день</v>
      </c>
      <c r="L100" s="1">
        <v>2</v>
      </c>
      <c r="M100" s="9" t="str">
        <f>LOOKUP(L100,Погода!$A$2:$B$5)</f>
        <v>Туман + Облачно, Туман + Разорванные облака, Туман + Немного облаков, Туман</v>
      </c>
      <c r="N100" s="3">
        <v>0.33583299999999999</v>
      </c>
      <c r="O100" s="11">
        <f t="shared" si="14"/>
        <v>7.7841509999999996</v>
      </c>
      <c r="P100" s="3">
        <v>0.32447900000000002</v>
      </c>
      <c r="Q100" s="11">
        <f t="shared" si="15"/>
        <v>5.4156140000000015</v>
      </c>
      <c r="R100" s="3">
        <v>0.83625000000000005</v>
      </c>
      <c r="S100" s="11" cm="1">
        <f t="array" ref="S100">_xlfn.IFS(L100=1,R100*Погода!$C$2,L100=2,R100*Погода!$C$3,L100=3,R100*Погода!$C$4,L100=4,R100*Погода!$C$5)</f>
        <v>41.8125</v>
      </c>
      <c r="T100" s="3">
        <v>0.226992</v>
      </c>
      <c r="U100" s="11" cm="1">
        <f t="array" ref="U100">_xlfn.IFS(L100=1,T100*Погода!$D$2,L100=2,T100*Погода!$D$3,L100=3,T100*Погода!$D$4,L100=4,T100*Погода!$D$5)</f>
        <v>7.6042319999999997</v>
      </c>
      <c r="V100" s="37">
        <v>172</v>
      </c>
      <c r="W100" s="37">
        <v>1299</v>
      </c>
      <c r="X100" s="37">
        <v>1471</v>
      </c>
      <c r="Y100" s="11">
        <f t="shared" si="16"/>
        <v>-2.3685369999999981</v>
      </c>
    </row>
    <row r="101" spans="1:25" x14ac:dyDescent="0.25">
      <c r="A101" s="1">
        <v>99</v>
      </c>
      <c r="B101" s="2">
        <v>40642</v>
      </c>
      <c r="C101" s="1">
        <v>2</v>
      </c>
      <c r="D101" s="4" t="str">
        <f>VLOOKUP(C101,Сезон!$A$2:$G$5,6)</f>
        <v>Весна</v>
      </c>
      <c r="E101" s="1">
        <f t="shared" si="12"/>
        <v>2011</v>
      </c>
      <c r="F101" s="1">
        <f t="shared" si="13"/>
        <v>4</v>
      </c>
      <c r="G101" s="1">
        <v>0</v>
      </c>
      <c r="H101" s="1" t="str">
        <f t="shared" si="9"/>
        <v>Рабочий день</v>
      </c>
      <c r="I101" s="25">
        <f t="shared" si="10"/>
        <v>7</v>
      </c>
      <c r="J101" s="1">
        <v>0</v>
      </c>
      <c r="K101" s="1" t="str">
        <f t="shared" si="11"/>
        <v>Выходной день</v>
      </c>
      <c r="L101" s="1">
        <v>2</v>
      </c>
      <c r="M101" s="9" t="str">
        <f>LOOKUP(L101,Погода!$A$2:$B$5)</f>
        <v>Туман + Облачно, Туман + Разорванные облака, Туман + Немного облаков, Туман</v>
      </c>
      <c r="N101" s="3">
        <v>0.34250000000000003</v>
      </c>
      <c r="O101" s="11">
        <f t="shared" si="14"/>
        <v>8.0975000000000001</v>
      </c>
      <c r="P101" s="3">
        <v>0.34152900000000003</v>
      </c>
      <c r="Q101" s="11">
        <f t="shared" si="15"/>
        <v>6.5409140000000008</v>
      </c>
      <c r="R101" s="3">
        <v>0.87749999999999995</v>
      </c>
      <c r="S101" s="11" cm="1">
        <f t="array" ref="S101">_xlfn.IFS(L101=1,R101*Погода!$C$2,L101=2,R101*Погода!$C$3,L101=3,R101*Погода!$C$4,L101=4,R101*Погода!$C$5)</f>
        <v>43.875</v>
      </c>
      <c r="T101" s="3">
        <v>0.13308300000000001</v>
      </c>
      <c r="U101" s="11" cm="1">
        <f t="array" ref="U101">_xlfn.IFS(L101=1,T101*Погода!$D$2,L101=2,T101*Погода!$D$3,L101=3,T101*Погода!$D$4,L101=4,T101*Погода!$D$5)</f>
        <v>4.4582804999999999</v>
      </c>
      <c r="V101" s="37">
        <v>879</v>
      </c>
      <c r="W101" s="37">
        <v>1576</v>
      </c>
      <c r="X101" s="37">
        <v>2455</v>
      </c>
      <c r="Y101" s="11">
        <f t="shared" si="16"/>
        <v>-1.5565859999999994</v>
      </c>
    </row>
    <row r="102" spans="1:25" x14ac:dyDescent="0.25">
      <c r="A102" s="1">
        <v>100</v>
      </c>
      <c r="B102" s="2">
        <v>40643</v>
      </c>
      <c r="C102" s="1">
        <v>2</v>
      </c>
      <c r="D102" s="4" t="str">
        <f>VLOOKUP(C102,Сезон!$A$2:$G$5,6)</f>
        <v>Весна</v>
      </c>
      <c r="E102" s="1">
        <f t="shared" si="12"/>
        <v>2011</v>
      </c>
      <c r="F102" s="1">
        <f t="shared" si="13"/>
        <v>4</v>
      </c>
      <c r="G102" s="1">
        <v>0</v>
      </c>
      <c r="H102" s="1" t="str">
        <f t="shared" si="9"/>
        <v>Рабочий день</v>
      </c>
      <c r="I102" s="25">
        <f t="shared" si="10"/>
        <v>1</v>
      </c>
      <c r="J102" s="1">
        <v>0</v>
      </c>
      <c r="K102" s="1" t="str">
        <f t="shared" si="11"/>
        <v>Выходной день</v>
      </c>
      <c r="L102" s="1">
        <v>2</v>
      </c>
      <c r="M102" s="9" t="str">
        <f>LOOKUP(L102,Погода!$A$2:$B$5)</f>
        <v>Туман + Облачно, Туман + Разорванные облака, Туман + Немного облаков, Туман</v>
      </c>
      <c r="N102" s="3">
        <v>0.42666700000000002</v>
      </c>
      <c r="O102" s="11">
        <f t="shared" si="14"/>
        <v>12.053349000000001</v>
      </c>
      <c r="P102" s="3">
        <v>0.42673699999999998</v>
      </c>
      <c r="Q102" s="11">
        <f t="shared" si="15"/>
        <v>12.164641999999997</v>
      </c>
      <c r="R102" s="3">
        <v>0.85750000000000004</v>
      </c>
      <c r="S102" s="11" cm="1">
        <f t="array" ref="S102">_xlfn.IFS(L102=1,R102*Погода!$C$2,L102=2,R102*Погода!$C$3,L102=3,R102*Погода!$C$4,L102=4,R102*Погода!$C$5)</f>
        <v>42.875</v>
      </c>
      <c r="T102" s="3">
        <v>0.14676700000000001</v>
      </c>
      <c r="U102" s="11" cm="1">
        <f t="array" ref="U102">_xlfn.IFS(L102=1,T102*Погода!$D$2,L102=2,T102*Погода!$D$3,L102=3,T102*Погода!$D$4,L102=4,T102*Погода!$D$5)</f>
        <v>4.9166945000000002</v>
      </c>
      <c r="V102" s="37">
        <v>1188</v>
      </c>
      <c r="W102" s="37">
        <v>1707</v>
      </c>
      <c r="X102" s="37">
        <v>2895</v>
      </c>
      <c r="Y102" s="11">
        <f t="shared" si="16"/>
        <v>0.11129299999999631</v>
      </c>
    </row>
    <row r="103" spans="1:25" x14ac:dyDescent="0.25">
      <c r="A103" s="1">
        <v>101</v>
      </c>
      <c r="B103" s="2">
        <v>40644</v>
      </c>
      <c r="C103" s="1">
        <v>2</v>
      </c>
      <c r="D103" s="4" t="str">
        <f>VLOOKUP(C103,Сезон!$A$2:$G$5,6)</f>
        <v>Весна</v>
      </c>
      <c r="E103" s="1">
        <f t="shared" si="12"/>
        <v>2011</v>
      </c>
      <c r="F103" s="1">
        <f t="shared" si="13"/>
        <v>4</v>
      </c>
      <c r="G103" s="1">
        <v>0</v>
      </c>
      <c r="H103" s="1" t="str">
        <f t="shared" si="9"/>
        <v>Рабочий день</v>
      </c>
      <c r="I103" s="25">
        <f t="shared" si="10"/>
        <v>2</v>
      </c>
      <c r="J103" s="1">
        <v>1</v>
      </c>
      <c r="K103" s="1" t="str">
        <f t="shared" si="11"/>
        <v>Рабочий день</v>
      </c>
      <c r="L103" s="1">
        <v>2</v>
      </c>
      <c r="M103" s="9" t="str">
        <f>LOOKUP(L103,Погода!$A$2:$B$5)</f>
        <v>Туман + Облачно, Туман + Разорванные облака, Туман + Немного облаков, Туман</v>
      </c>
      <c r="N103" s="3">
        <v>0.59565199999999996</v>
      </c>
      <c r="O103" s="11">
        <f t="shared" si="14"/>
        <v>19.995643999999999</v>
      </c>
      <c r="P103" s="3">
        <v>0.56521699999999997</v>
      </c>
      <c r="Q103" s="11">
        <f t="shared" si="15"/>
        <v>21.304321999999999</v>
      </c>
      <c r="R103" s="3">
        <v>0.71695600000000004</v>
      </c>
      <c r="S103" s="11" cm="1">
        <f t="array" ref="S103">_xlfn.IFS(L103=1,R103*Погода!$C$2,L103=2,R103*Погода!$C$3,L103=3,R103*Погода!$C$4,L103=4,R103*Погода!$C$5)</f>
        <v>35.847799999999999</v>
      </c>
      <c r="T103" s="3">
        <v>0.32447399999999998</v>
      </c>
      <c r="U103" s="11" cm="1">
        <f t="array" ref="U103">_xlfn.IFS(L103=1,T103*Погода!$D$2,L103=2,T103*Погода!$D$3,L103=3,T103*Погода!$D$4,L103=4,T103*Погода!$D$5)</f>
        <v>10.869878999999999</v>
      </c>
      <c r="V103" s="37">
        <v>855</v>
      </c>
      <c r="W103" s="37">
        <v>2493</v>
      </c>
      <c r="X103" s="37">
        <v>3348</v>
      </c>
      <c r="Y103" s="11">
        <f t="shared" si="16"/>
        <v>1.3086780000000005</v>
      </c>
    </row>
    <row r="104" spans="1:25" x14ac:dyDescent="0.25">
      <c r="A104" s="1">
        <v>102</v>
      </c>
      <c r="B104" s="2">
        <v>40645</v>
      </c>
      <c r="C104" s="1">
        <v>2</v>
      </c>
      <c r="D104" s="4" t="str">
        <f>VLOOKUP(C104,Сезон!$A$2:$G$5,6)</f>
        <v>Весна</v>
      </c>
      <c r="E104" s="1">
        <f t="shared" si="12"/>
        <v>2011</v>
      </c>
      <c r="F104" s="1">
        <f t="shared" si="13"/>
        <v>4</v>
      </c>
      <c r="G104" s="1">
        <v>0</v>
      </c>
      <c r="H104" s="1" t="str">
        <f t="shared" si="9"/>
        <v>Рабочий день</v>
      </c>
      <c r="I104" s="25">
        <f t="shared" si="10"/>
        <v>3</v>
      </c>
      <c r="J104" s="1">
        <v>1</v>
      </c>
      <c r="K104" s="1" t="str">
        <f t="shared" si="11"/>
        <v>Рабочий день</v>
      </c>
      <c r="L104" s="1">
        <v>2</v>
      </c>
      <c r="M104" s="9" t="str">
        <f>LOOKUP(L104,Погода!$A$2:$B$5)</f>
        <v>Туман + Облачно, Туман + Разорванные облака, Туман + Немного облаков, Туман</v>
      </c>
      <c r="N104" s="3">
        <v>0.50249999999999995</v>
      </c>
      <c r="O104" s="11">
        <f t="shared" si="14"/>
        <v>15.617499999999996</v>
      </c>
      <c r="P104" s="3">
        <v>0.49305399999999999</v>
      </c>
      <c r="Q104" s="11">
        <f t="shared" si="15"/>
        <v>16.541564000000001</v>
      </c>
      <c r="R104" s="3">
        <v>0.73916700000000002</v>
      </c>
      <c r="S104" s="11" cm="1">
        <f t="array" ref="S104">_xlfn.IFS(L104=1,R104*Погода!$C$2,L104=2,R104*Погода!$C$3,L104=3,R104*Погода!$C$4,L104=4,R104*Погода!$C$5)</f>
        <v>36.958350000000003</v>
      </c>
      <c r="T104" s="3">
        <v>0.27487899999999998</v>
      </c>
      <c r="U104" s="11" cm="1">
        <f t="array" ref="U104">_xlfn.IFS(L104=1,T104*Погода!$D$2,L104=2,T104*Погода!$D$3,L104=3,T104*Погода!$D$4,L104=4,T104*Погода!$D$5)</f>
        <v>9.2084464999999991</v>
      </c>
      <c r="V104" s="37">
        <v>257</v>
      </c>
      <c r="W104" s="37">
        <v>1777</v>
      </c>
      <c r="X104" s="37">
        <v>2034</v>
      </c>
      <c r="Y104" s="11">
        <f t="shared" si="16"/>
        <v>0.92406400000000488</v>
      </c>
    </row>
    <row r="105" spans="1:25" x14ac:dyDescent="0.25">
      <c r="A105" s="1">
        <v>103</v>
      </c>
      <c r="B105" s="2">
        <v>40646</v>
      </c>
      <c r="C105" s="1">
        <v>2</v>
      </c>
      <c r="D105" s="4" t="str">
        <f>VLOOKUP(C105,Сезон!$A$2:$G$5,6)</f>
        <v>Весна</v>
      </c>
      <c r="E105" s="1">
        <f t="shared" si="12"/>
        <v>2011</v>
      </c>
      <c r="F105" s="1">
        <f t="shared" si="13"/>
        <v>4</v>
      </c>
      <c r="G105" s="1">
        <v>0</v>
      </c>
      <c r="H105" s="1" t="str">
        <f t="shared" si="9"/>
        <v>Рабочий день</v>
      </c>
      <c r="I105" s="25">
        <f t="shared" si="10"/>
        <v>4</v>
      </c>
      <c r="J105" s="1">
        <v>1</v>
      </c>
      <c r="K105" s="1" t="str">
        <f t="shared" si="11"/>
        <v>Рабочий день</v>
      </c>
      <c r="L105" s="1">
        <v>2</v>
      </c>
      <c r="M105" s="9" t="str">
        <f>LOOKUP(L105,Погода!$A$2:$B$5)</f>
        <v>Туман + Облачно, Туман + Разорванные облака, Туман + Немного облаков, Туман</v>
      </c>
      <c r="N105" s="3">
        <v>0.41249999999999998</v>
      </c>
      <c r="O105" s="11">
        <f t="shared" si="14"/>
        <v>11.387499999999999</v>
      </c>
      <c r="P105" s="3">
        <v>0.41728300000000002</v>
      </c>
      <c r="Q105" s="11">
        <f t="shared" si="15"/>
        <v>11.540678</v>
      </c>
      <c r="R105" s="3">
        <v>0.81916699999999998</v>
      </c>
      <c r="S105" s="11" cm="1">
        <f t="array" ref="S105">_xlfn.IFS(L105=1,R105*Погода!$C$2,L105=2,R105*Погода!$C$3,L105=3,R105*Погода!$C$4,L105=4,R105*Погода!$C$5)</f>
        <v>40.958349999999996</v>
      </c>
      <c r="T105" s="3">
        <v>0.25061699999999998</v>
      </c>
      <c r="U105" s="11" cm="1">
        <f t="array" ref="U105">_xlfn.IFS(L105=1,T105*Погода!$D$2,L105=2,T105*Погода!$D$3,L105=3,T105*Погода!$D$4,L105=4,T105*Погода!$D$5)</f>
        <v>8.3956694999999986</v>
      </c>
      <c r="V105" s="37">
        <v>209</v>
      </c>
      <c r="W105" s="37">
        <v>1953</v>
      </c>
      <c r="X105" s="37">
        <v>2162</v>
      </c>
      <c r="Y105" s="11">
        <f t="shared" si="16"/>
        <v>0.15317800000000048</v>
      </c>
    </row>
    <row r="106" spans="1:25" x14ac:dyDescent="0.25">
      <c r="A106" s="1">
        <v>104</v>
      </c>
      <c r="B106" s="2">
        <v>40647</v>
      </c>
      <c r="C106" s="1">
        <v>2</v>
      </c>
      <c r="D106" s="4" t="str">
        <f>VLOOKUP(C106,Сезон!$A$2:$G$5,6)</f>
        <v>Весна</v>
      </c>
      <c r="E106" s="1">
        <f t="shared" si="12"/>
        <v>2011</v>
      </c>
      <c r="F106" s="1">
        <f t="shared" si="13"/>
        <v>4</v>
      </c>
      <c r="G106" s="1">
        <v>0</v>
      </c>
      <c r="H106" s="1" t="str">
        <f t="shared" si="9"/>
        <v>Рабочий день</v>
      </c>
      <c r="I106" s="25">
        <f t="shared" si="10"/>
        <v>5</v>
      </c>
      <c r="J106" s="1">
        <v>1</v>
      </c>
      <c r="K106" s="1" t="str">
        <f t="shared" si="11"/>
        <v>Рабочий день</v>
      </c>
      <c r="L106" s="1">
        <v>1</v>
      </c>
      <c r="M106" s="9" t="str">
        <f>LOOKUP(L106,Погода!$A$2:$B$5)</f>
        <v>Ясно, небольшая облачность, переменная облачность, переменная облачность</v>
      </c>
      <c r="N106" s="3">
        <v>0.46750000000000003</v>
      </c>
      <c r="O106" s="11">
        <f t="shared" si="14"/>
        <v>13.9725</v>
      </c>
      <c r="P106" s="3">
        <v>0.46274199999999999</v>
      </c>
      <c r="Q106" s="11">
        <f t="shared" si="15"/>
        <v>14.540972</v>
      </c>
      <c r="R106" s="3">
        <v>0.54041700000000004</v>
      </c>
      <c r="S106" s="11" cm="1">
        <f t="array" ref="S106">_xlfn.IFS(L106=1,R106*Погода!$C$2,L106=2,R106*Погода!$C$3,L106=3,R106*Погода!$C$4,L106=4,R106*Погода!$C$5)</f>
        <v>13.510425000000001</v>
      </c>
      <c r="T106" s="3">
        <v>0.11070000000000001</v>
      </c>
      <c r="U106" s="11" cm="1">
        <f t="array" ref="U106">_xlfn.IFS(L106=1,T106*Погода!$D$2,L106=2,T106*Погода!$D$3,L106=3,T106*Погода!$D$4,L106=4,T106*Погода!$D$5)</f>
        <v>1.854225</v>
      </c>
      <c r="V106" s="37">
        <v>529</v>
      </c>
      <c r="W106" s="37">
        <v>2738</v>
      </c>
      <c r="X106" s="37">
        <v>3267</v>
      </c>
      <c r="Y106" s="11">
        <f t="shared" si="16"/>
        <v>0.56847199999999987</v>
      </c>
    </row>
    <row r="107" spans="1:25" x14ac:dyDescent="0.25">
      <c r="A107" s="1">
        <v>105</v>
      </c>
      <c r="B107" s="2">
        <v>40648</v>
      </c>
      <c r="C107" s="1">
        <v>2</v>
      </c>
      <c r="D107" s="4" t="str">
        <f>VLOOKUP(C107,Сезон!$A$2:$G$5,6)</f>
        <v>Весна</v>
      </c>
      <c r="E107" s="1">
        <f t="shared" si="12"/>
        <v>2011</v>
      </c>
      <c r="F107" s="1">
        <f t="shared" si="13"/>
        <v>4</v>
      </c>
      <c r="G107" s="1">
        <v>1</v>
      </c>
      <c r="H107" s="1" t="str">
        <f t="shared" si="9"/>
        <v>Праздничный день</v>
      </c>
      <c r="I107" s="25">
        <f t="shared" si="10"/>
        <v>6</v>
      </c>
      <c r="J107" s="1">
        <v>0</v>
      </c>
      <c r="K107" s="1" t="str">
        <f t="shared" si="11"/>
        <v>Выходной день</v>
      </c>
      <c r="L107" s="1">
        <v>1</v>
      </c>
      <c r="M107" s="9" t="str">
        <f>LOOKUP(L107,Погода!$A$2:$B$5)</f>
        <v>Ясно, небольшая облачность, переменная облачность, переменная облачность</v>
      </c>
      <c r="N107" s="3">
        <v>0.44666699999999998</v>
      </c>
      <c r="O107" s="11">
        <f t="shared" si="14"/>
        <v>12.993348999999998</v>
      </c>
      <c r="P107" s="3">
        <v>0.441913</v>
      </c>
      <c r="Q107" s="11">
        <f t="shared" si="15"/>
        <v>13.166257999999999</v>
      </c>
      <c r="R107" s="3">
        <v>0.67125000000000001</v>
      </c>
      <c r="S107" s="11" cm="1">
        <f t="array" ref="S107">_xlfn.IFS(L107=1,R107*Погода!$C$2,L107=2,R107*Погода!$C$3,L107=3,R107*Погода!$C$4,L107=4,R107*Погода!$C$5)</f>
        <v>16.78125</v>
      </c>
      <c r="T107" s="3">
        <v>0.22637499999999999</v>
      </c>
      <c r="U107" s="11" cm="1">
        <f t="array" ref="U107">_xlfn.IFS(L107=1,T107*Погода!$D$2,L107=2,T107*Погода!$D$3,L107=3,T107*Погода!$D$4,L107=4,T107*Погода!$D$5)</f>
        <v>3.7917812499999997</v>
      </c>
      <c r="V107" s="37">
        <v>642</v>
      </c>
      <c r="W107" s="37">
        <v>2484</v>
      </c>
      <c r="X107" s="37">
        <v>3126</v>
      </c>
      <c r="Y107" s="11">
        <f t="shared" si="16"/>
        <v>0.17290900000000065</v>
      </c>
    </row>
    <row r="108" spans="1:25" x14ac:dyDescent="0.25">
      <c r="A108" s="1">
        <v>106</v>
      </c>
      <c r="B108" s="2">
        <v>40649</v>
      </c>
      <c r="C108" s="1">
        <v>2</v>
      </c>
      <c r="D108" s="4" t="str">
        <f>VLOOKUP(C108,Сезон!$A$2:$G$5,6)</f>
        <v>Весна</v>
      </c>
      <c r="E108" s="1">
        <f t="shared" si="12"/>
        <v>2011</v>
      </c>
      <c r="F108" s="1">
        <f t="shared" si="13"/>
        <v>4</v>
      </c>
      <c r="G108" s="1">
        <v>0</v>
      </c>
      <c r="H108" s="1" t="str">
        <f t="shared" si="9"/>
        <v>Рабочий день</v>
      </c>
      <c r="I108" s="25">
        <f t="shared" si="10"/>
        <v>7</v>
      </c>
      <c r="J108" s="1">
        <v>0</v>
      </c>
      <c r="K108" s="1" t="str">
        <f t="shared" si="11"/>
        <v>Выходной день</v>
      </c>
      <c r="L108" s="1">
        <v>3</v>
      </c>
      <c r="M108" s="9" t="str">
        <f>LOOKUP(L108,Погода!$A$2:$B$5)</f>
        <v>Слабый снег, Слабый дождь + Гроза + Рассеянные облака, Слабый дождь + Рассеянные облака</v>
      </c>
      <c r="N108" s="3">
        <v>0.43083300000000002</v>
      </c>
      <c r="O108" s="11">
        <f t="shared" si="14"/>
        <v>12.249151000000001</v>
      </c>
      <c r="P108" s="3">
        <v>0.42549199999999998</v>
      </c>
      <c r="Q108" s="11">
        <f t="shared" si="15"/>
        <v>12.082471999999999</v>
      </c>
      <c r="R108" s="3">
        <v>0.88833300000000004</v>
      </c>
      <c r="S108" s="11" cm="1">
        <f t="array" ref="S108">_xlfn.IFS(L108=1,R108*Погода!$C$2,L108=2,R108*Погода!$C$3,L108=3,R108*Погода!$C$4,L108=4,R108*Погода!$C$5)</f>
        <v>66.624975000000006</v>
      </c>
      <c r="T108" s="3">
        <v>0.340808</v>
      </c>
      <c r="U108" s="11" cm="1">
        <f t="array" ref="U108">_xlfn.IFS(L108=1,T108*Погода!$D$2,L108=2,T108*Погода!$D$3,L108=3,T108*Погода!$D$4,L108=4,T108*Погода!$D$5)</f>
        <v>17.125602000000001</v>
      </c>
      <c r="V108" s="37">
        <v>121</v>
      </c>
      <c r="W108" s="37">
        <v>674</v>
      </c>
      <c r="X108" s="37">
        <v>795</v>
      </c>
      <c r="Y108" s="11">
        <f t="shared" si="16"/>
        <v>-0.16667900000000202</v>
      </c>
    </row>
    <row r="109" spans="1:25" x14ac:dyDescent="0.25">
      <c r="A109" s="1">
        <v>107</v>
      </c>
      <c r="B109" s="2">
        <v>40650</v>
      </c>
      <c r="C109" s="1">
        <v>2</v>
      </c>
      <c r="D109" s="4" t="str">
        <f>VLOOKUP(C109,Сезон!$A$2:$G$5,6)</f>
        <v>Весна</v>
      </c>
      <c r="E109" s="1">
        <f t="shared" si="12"/>
        <v>2011</v>
      </c>
      <c r="F109" s="1">
        <f t="shared" si="13"/>
        <v>4</v>
      </c>
      <c r="G109" s="1">
        <v>0</v>
      </c>
      <c r="H109" s="1" t="str">
        <f t="shared" si="9"/>
        <v>Рабочий день</v>
      </c>
      <c r="I109" s="25">
        <f t="shared" si="10"/>
        <v>1</v>
      </c>
      <c r="J109" s="1">
        <v>0</v>
      </c>
      <c r="K109" s="1" t="str">
        <f t="shared" si="11"/>
        <v>Выходной день</v>
      </c>
      <c r="L109" s="1">
        <v>1</v>
      </c>
      <c r="M109" s="9" t="str">
        <f>LOOKUP(L109,Погода!$A$2:$B$5)</f>
        <v>Ясно, небольшая облачность, переменная облачность, переменная облачность</v>
      </c>
      <c r="N109" s="3">
        <v>0.45666699999999999</v>
      </c>
      <c r="O109" s="11">
        <f t="shared" si="14"/>
        <v>13.463349000000001</v>
      </c>
      <c r="P109" s="3">
        <v>0.44569599999999998</v>
      </c>
      <c r="Q109" s="11">
        <f t="shared" si="15"/>
        <v>13.415935999999999</v>
      </c>
      <c r="R109" s="3">
        <v>0.47958299999999998</v>
      </c>
      <c r="S109" s="11" cm="1">
        <f t="array" ref="S109">_xlfn.IFS(L109=1,R109*Погода!$C$2,L109=2,R109*Погода!$C$3,L109=3,R109*Погода!$C$4,L109=4,R109*Погода!$C$5)</f>
        <v>11.989575</v>
      </c>
      <c r="T109" s="3">
        <v>0.30349599999999999</v>
      </c>
      <c r="U109" s="11" cm="1">
        <f t="array" ref="U109">_xlfn.IFS(L109=1,T109*Погода!$D$2,L109=2,T109*Погода!$D$3,L109=3,T109*Погода!$D$4,L109=4,T109*Погода!$D$5)</f>
        <v>5.083558</v>
      </c>
      <c r="V109" s="37">
        <v>1558</v>
      </c>
      <c r="W109" s="37">
        <v>2186</v>
      </c>
      <c r="X109" s="37">
        <v>3744</v>
      </c>
      <c r="Y109" s="11">
        <f t="shared" si="16"/>
        <v>-4.741300000000237E-2</v>
      </c>
    </row>
    <row r="110" spans="1:25" x14ac:dyDescent="0.25">
      <c r="A110" s="1">
        <v>108</v>
      </c>
      <c r="B110" s="2">
        <v>40651</v>
      </c>
      <c r="C110" s="1">
        <v>2</v>
      </c>
      <c r="D110" s="4" t="str">
        <f>VLOOKUP(C110,Сезон!$A$2:$G$5,6)</f>
        <v>Весна</v>
      </c>
      <c r="E110" s="1">
        <f t="shared" si="12"/>
        <v>2011</v>
      </c>
      <c r="F110" s="1">
        <f t="shared" si="13"/>
        <v>4</v>
      </c>
      <c r="G110" s="1">
        <v>0</v>
      </c>
      <c r="H110" s="1" t="str">
        <f t="shared" si="9"/>
        <v>Рабочий день</v>
      </c>
      <c r="I110" s="25">
        <f t="shared" si="10"/>
        <v>2</v>
      </c>
      <c r="J110" s="1">
        <v>1</v>
      </c>
      <c r="K110" s="1" t="str">
        <f t="shared" si="11"/>
        <v>Рабочий день</v>
      </c>
      <c r="L110" s="1">
        <v>1</v>
      </c>
      <c r="M110" s="9" t="str">
        <f>LOOKUP(L110,Погода!$A$2:$B$5)</f>
        <v>Ясно, небольшая облачность, переменная облачность, переменная облачность</v>
      </c>
      <c r="N110" s="3">
        <v>0.51249999999999996</v>
      </c>
      <c r="O110" s="11">
        <f t="shared" si="14"/>
        <v>16.087499999999999</v>
      </c>
      <c r="P110" s="3">
        <v>0.50314599999999998</v>
      </c>
      <c r="Q110" s="11">
        <f t="shared" si="15"/>
        <v>17.207636000000001</v>
      </c>
      <c r="R110" s="3">
        <v>0.54249999999999998</v>
      </c>
      <c r="S110" s="11" cm="1">
        <f t="array" ref="S110">_xlfn.IFS(L110=1,R110*Погода!$C$2,L110=2,R110*Погода!$C$3,L110=3,R110*Погода!$C$4,L110=4,R110*Погода!$C$5)</f>
        <v>13.5625</v>
      </c>
      <c r="T110" s="3">
        <v>0.16356699999999999</v>
      </c>
      <c r="U110" s="11" cm="1">
        <f t="array" ref="U110">_xlfn.IFS(L110=1,T110*Погода!$D$2,L110=2,T110*Погода!$D$3,L110=3,T110*Погода!$D$4,L110=4,T110*Погода!$D$5)</f>
        <v>2.7397472499999997</v>
      </c>
      <c r="V110" s="37">
        <v>669</v>
      </c>
      <c r="W110" s="37">
        <v>2760</v>
      </c>
      <c r="X110" s="37">
        <v>3429</v>
      </c>
      <c r="Y110" s="11">
        <f t="shared" si="16"/>
        <v>1.1201360000000022</v>
      </c>
    </row>
    <row r="111" spans="1:25" x14ac:dyDescent="0.25">
      <c r="A111" s="1">
        <v>109</v>
      </c>
      <c r="B111" s="2">
        <v>40652</v>
      </c>
      <c r="C111" s="1">
        <v>2</v>
      </c>
      <c r="D111" s="4" t="str">
        <f>VLOOKUP(C111,Сезон!$A$2:$G$5,6)</f>
        <v>Весна</v>
      </c>
      <c r="E111" s="1">
        <f t="shared" si="12"/>
        <v>2011</v>
      </c>
      <c r="F111" s="1">
        <f t="shared" si="13"/>
        <v>4</v>
      </c>
      <c r="G111" s="1">
        <v>0</v>
      </c>
      <c r="H111" s="1" t="str">
        <f t="shared" si="9"/>
        <v>Рабочий день</v>
      </c>
      <c r="I111" s="25">
        <f t="shared" si="10"/>
        <v>3</v>
      </c>
      <c r="J111" s="1">
        <v>1</v>
      </c>
      <c r="K111" s="1" t="str">
        <f t="shared" si="11"/>
        <v>Рабочий день</v>
      </c>
      <c r="L111" s="1">
        <v>2</v>
      </c>
      <c r="M111" s="9" t="str">
        <f>LOOKUP(L111,Погода!$A$2:$B$5)</f>
        <v>Туман + Облачно, Туман + Разорванные облака, Туман + Немного облаков, Туман</v>
      </c>
      <c r="N111" s="3">
        <v>0.50583299999999998</v>
      </c>
      <c r="O111" s="11">
        <f t="shared" si="14"/>
        <v>15.774151</v>
      </c>
      <c r="P111" s="3">
        <v>0.48925800000000003</v>
      </c>
      <c r="Q111" s="11">
        <f t="shared" si="15"/>
        <v>16.291028000000004</v>
      </c>
      <c r="R111" s="3">
        <v>0.66583300000000001</v>
      </c>
      <c r="S111" s="11" cm="1">
        <f t="array" ref="S111">_xlfn.IFS(L111=1,R111*Погода!$C$2,L111=2,R111*Погода!$C$3,L111=3,R111*Погода!$C$4,L111=4,R111*Погода!$C$5)</f>
        <v>33.291649999999997</v>
      </c>
      <c r="T111" s="3">
        <v>0.157971</v>
      </c>
      <c r="U111" s="11" cm="1">
        <f t="array" ref="U111">_xlfn.IFS(L111=1,T111*Погода!$D$2,L111=2,T111*Погода!$D$3,L111=3,T111*Погода!$D$4,L111=4,T111*Погода!$D$5)</f>
        <v>5.2920284999999998</v>
      </c>
      <c r="V111" s="37">
        <v>409</v>
      </c>
      <c r="W111" s="37">
        <v>2795</v>
      </c>
      <c r="X111" s="37">
        <v>3204</v>
      </c>
      <c r="Y111" s="11">
        <f t="shared" si="16"/>
        <v>0.51687700000000447</v>
      </c>
    </row>
    <row r="112" spans="1:25" x14ac:dyDescent="0.25">
      <c r="A112" s="1">
        <v>110</v>
      </c>
      <c r="B112" s="2">
        <v>40653</v>
      </c>
      <c r="C112" s="1">
        <v>2</v>
      </c>
      <c r="D112" s="4" t="str">
        <f>VLOOKUP(C112,Сезон!$A$2:$G$5,6)</f>
        <v>Весна</v>
      </c>
      <c r="E112" s="1">
        <f t="shared" si="12"/>
        <v>2011</v>
      </c>
      <c r="F112" s="1">
        <f t="shared" si="13"/>
        <v>4</v>
      </c>
      <c r="G112" s="1">
        <v>0</v>
      </c>
      <c r="H112" s="1" t="str">
        <f t="shared" si="9"/>
        <v>Рабочий день</v>
      </c>
      <c r="I112" s="25">
        <f t="shared" si="10"/>
        <v>4</v>
      </c>
      <c r="J112" s="1">
        <v>1</v>
      </c>
      <c r="K112" s="1" t="str">
        <f t="shared" si="11"/>
        <v>Рабочий день</v>
      </c>
      <c r="L112" s="1">
        <v>1</v>
      </c>
      <c r="M112" s="9" t="str">
        <f>LOOKUP(L112,Погода!$A$2:$B$5)</f>
        <v>Ясно, небольшая облачность, переменная облачность, переменная облачность</v>
      </c>
      <c r="N112" s="3">
        <v>0.59499999999999997</v>
      </c>
      <c r="O112" s="11">
        <f t="shared" si="14"/>
        <v>19.965</v>
      </c>
      <c r="P112" s="3">
        <v>0.564392</v>
      </c>
      <c r="Q112" s="11">
        <f t="shared" si="15"/>
        <v>21.249872000000003</v>
      </c>
      <c r="R112" s="3">
        <v>0.61416700000000002</v>
      </c>
      <c r="S112" s="11" cm="1">
        <f t="array" ref="S112">_xlfn.IFS(L112=1,R112*Погода!$C$2,L112=2,R112*Погода!$C$3,L112=3,R112*Погода!$C$4,L112=4,R112*Погода!$C$5)</f>
        <v>15.354175</v>
      </c>
      <c r="T112" s="3">
        <v>0.241925</v>
      </c>
      <c r="U112" s="11" cm="1">
        <f t="array" ref="U112">_xlfn.IFS(L112=1,T112*Погода!$D$2,L112=2,T112*Погода!$D$3,L112=3,T112*Погода!$D$4,L112=4,T112*Погода!$D$5)</f>
        <v>4.0522437499999997</v>
      </c>
      <c r="V112" s="37">
        <v>613</v>
      </c>
      <c r="W112" s="37">
        <v>3331</v>
      </c>
      <c r="X112" s="37">
        <v>3944</v>
      </c>
      <c r="Y112" s="11">
        <f t="shared" si="16"/>
        <v>1.2848720000000036</v>
      </c>
    </row>
    <row r="113" spans="1:25" x14ac:dyDescent="0.25">
      <c r="A113" s="1">
        <v>111</v>
      </c>
      <c r="B113" s="2">
        <v>40654</v>
      </c>
      <c r="C113" s="1">
        <v>2</v>
      </c>
      <c r="D113" s="4" t="str">
        <f>VLOOKUP(C113,Сезон!$A$2:$G$5,6)</f>
        <v>Весна</v>
      </c>
      <c r="E113" s="1">
        <f t="shared" si="12"/>
        <v>2011</v>
      </c>
      <c r="F113" s="1">
        <f t="shared" si="13"/>
        <v>4</v>
      </c>
      <c r="G113" s="1">
        <v>0</v>
      </c>
      <c r="H113" s="1" t="str">
        <f t="shared" si="9"/>
        <v>Рабочий день</v>
      </c>
      <c r="I113" s="25">
        <f t="shared" si="10"/>
        <v>5</v>
      </c>
      <c r="J113" s="1">
        <v>1</v>
      </c>
      <c r="K113" s="1" t="str">
        <f t="shared" si="11"/>
        <v>Рабочий день</v>
      </c>
      <c r="L113" s="1">
        <v>1</v>
      </c>
      <c r="M113" s="9" t="str">
        <f>LOOKUP(L113,Погода!$A$2:$B$5)</f>
        <v>Ясно, небольшая облачность, переменная облачность, переменная облачность</v>
      </c>
      <c r="N113" s="3">
        <v>0.45916699999999999</v>
      </c>
      <c r="O113" s="11">
        <f t="shared" si="14"/>
        <v>13.580849000000001</v>
      </c>
      <c r="P113" s="3">
        <v>0.45389200000000002</v>
      </c>
      <c r="Q113" s="11">
        <f t="shared" si="15"/>
        <v>13.956872000000001</v>
      </c>
      <c r="R113" s="3">
        <v>0.40708299999999997</v>
      </c>
      <c r="S113" s="11" cm="1">
        <f t="array" ref="S113">_xlfn.IFS(L113=1,R113*Погода!$C$2,L113=2,R113*Погода!$C$3,L113=3,R113*Погода!$C$4,L113=4,R113*Погода!$C$5)</f>
        <v>10.177074999999999</v>
      </c>
      <c r="T113" s="3">
        <v>0.32525799999999999</v>
      </c>
      <c r="U113" s="11" cm="1">
        <f t="array" ref="U113">_xlfn.IFS(L113=1,T113*Погода!$D$2,L113=2,T113*Погода!$D$3,L113=3,T113*Погода!$D$4,L113=4,T113*Погода!$D$5)</f>
        <v>5.4480715000000002</v>
      </c>
      <c r="V113" s="37">
        <v>745</v>
      </c>
      <c r="W113" s="37">
        <v>3444</v>
      </c>
      <c r="X113" s="37">
        <v>4189</v>
      </c>
      <c r="Y113" s="11">
        <f t="shared" si="16"/>
        <v>0.376023</v>
      </c>
    </row>
    <row r="114" spans="1:25" x14ac:dyDescent="0.25">
      <c r="A114" s="1">
        <v>112</v>
      </c>
      <c r="B114" s="2">
        <v>40655</v>
      </c>
      <c r="C114" s="1">
        <v>2</v>
      </c>
      <c r="D114" s="4" t="str">
        <f>VLOOKUP(C114,Сезон!$A$2:$G$5,6)</f>
        <v>Весна</v>
      </c>
      <c r="E114" s="1">
        <f t="shared" si="12"/>
        <v>2011</v>
      </c>
      <c r="F114" s="1">
        <f t="shared" si="13"/>
        <v>4</v>
      </c>
      <c r="G114" s="1">
        <v>0</v>
      </c>
      <c r="H114" s="1" t="str">
        <f t="shared" si="9"/>
        <v>Рабочий день</v>
      </c>
      <c r="I114" s="25">
        <f t="shared" si="10"/>
        <v>6</v>
      </c>
      <c r="J114" s="1">
        <v>1</v>
      </c>
      <c r="K114" s="1" t="str">
        <f t="shared" si="11"/>
        <v>Рабочий день</v>
      </c>
      <c r="L114" s="1">
        <v>2</v>
      </c>
      <c r="M114" s="9" t="str">
        <f>LOOKUP(L114,Погода!$A$2:$B$5)</f>
        <v>Туман + Облачно, Туман + Разорванные облака, Туман + Немного облаков, Туман</v>
      </c>
      <c r="N114" s="3">
        <v>0.33666699999999999</v>
      </c>
      <c r="O114" s="11">
        <f t="shared" si="14"/>
        <v>7.8233490000000003</v>
      </c>
      <c r="P114" s="3">
        <v>0.32195400000000002</v>
      </c>
      <c r="Q114" s="11">
        <f t="shared" si="15"/>
        <v>5.2489640000000009</v>
      </c>
      <c r="R114" s="3">
        <v>0.72958299999999998</v>
      </c>
      <c r="S114" s="11" cm="1">
        <f t="array" ref="S114">_xlfn.IFS(L114=1,R114*Погода!$C$2,L114=2,R114*Погода!$C$3,L114=3,R114*Погода!$C$4,L114=4,R114*Погода!$C$5)</f>
        <v>36.479149999999997</v>
      </c>
      <c r="T114" s="3">
        <v>0.21952099999999999</v>
      </c>
      <c r="U114" s="11" cm="1">
        <f t="array" ref="U114">_xlfn.IFS(L114=1,T114*Погода!$D$2,L114=2,T114*Погода!$D$3,L114=3,T114*Погода!$D$4,L114=4,T114*Погода!$D$5)</f>
        <v>7.3539534999999994</v>
      </c>
      <c r="V114" s="37">
        <v>177</v>
      </c>
      <c r="W114" s="37">
        <v>1506</v>
      </c>
      <c r="X114" s="37">
        <v>1683</v>
      </c>
      <c r="Y114" s="11">
        <f t="shared" si="16"/>
        <v>-2.5743849999999995</v>
      </c>
    </row>
    <row r="115" spans="1:25" x14ac:dyDescent="0.25">
      <c r="A115" s="1">
        <v>113</v>
      </c>
      <c r="B115" s="2">
        <v>40656</v>
      </c>
      <c r="C115" s="1">
        <v>2</v>
      </c>
      <c r="D115" s="4" t="str">
        <f>VLOOKUP(C115,Сезон!$A$2:$G$5,6)</f>
        <v>Весна</v>
      </c>
      <c r="E115" s="1">
        <f t="shared" si="12"/>
        <v>2011</v>
      </c>
      <c r="F115" s="1">
        <f t="shared" si="13"/>
        <v>4</v>
      </c>
      <c r="G115" s="1">
        <v>0</v>
      </c>
      <c r="H115" s="1" t="str">
        <f t="shared" si="9"/>
        <v>Рабочий день</v>
      </c>
      <c r="I115" s="25">
        <f t="shared" si="10"/>
        <v>7</v>
      </c>
      <c r="J115" s="1">
        <v>0</v>
      </c>
      <c r="K115" s="1" t="str">
        <f t="shared" si="11"/>
        <v>Выходной день</v>
      </c>
      <c r="L115" s="1">
        <v>2</v>
      </c>
      <c r="M115" s="9" t="str">
        <f>LOOKUP(L115,Погода!$A$2:$B$5)</f>
        <v>Туман + Облачно, Туман + Разорванные облака, Туман + Немного облаков, Туман</v>
      </c>
      <c r="N115" s="3">
        <v>0.46</v>
      </c>
      <c r="O115" s="11">
        <f t="shared" si="14"/>
        <v>13.620000000000001</v>
      </c>
      <c r="P115" s="3">
        <v>0.45012099999999999</v>
      </c>
      <c r="Q115" s="11">
        <f t="shared" si="15"/>
        <v>13.707985999999998</v>
      </c>
      <c r="R115" s="3">
        <v>0.88791699999999996</v>
      </c>
      <c r="S115" s="11" cm="1">
        <f t="array" ref="S115">_xlfn.IFS(L115=1,R115*Погода!$C$2,L115=2,R115*Погода!$C$3,L115=3,R115*Погода!$C$4,L115=4,R115*Погода!$C$5)</f>
        <v>44.395849999999996</v>
      </c>
      <c r="T115" s="3">
        <v>0.23072500000000001</v>
      </c>
      <c r="U115" s="11" cm="1">
        <f t="array" ref="U115">_xlfn.IFS(L115=1,T115*Погода!$D$2,L115=2,T115*Погода!$D$3,L115=3,T115*Погода!$D$4,L115=4,T115*Погода!$D$5)</f>
        <v>7.7292875000000008</v>
      </c>
      <c r="V115" s="37">
        <v>1462</v>
      </c>
      <c r="W115" s="37">
        <v>2574</v>
      </c>
      <c r="X115" s="37">
        <v>4036</v>
      </c>
      <c r="Y115" s="11">
        <f t="shared" si="16"/>
        <v>8.7985999999997233E-2</v>
      </c>
    </row>
    <row r="116" spans="1:25" x14ac:dyDescent="0.25">
      <c r="A116" s="1">
        <v>114</v>
      </c>
      <c r="B116" s="2">
        <v>40657</v>
      </c>
      <c r="C116" s="1">
        <v>2</v>
      </c>
      <c r="D116" s="4" t="str">
        <f>VLOOKUP(C116,Сезон!$A$2:$G$5,6)</f>
        <v>Весна</v>
      </c>
      <c r="E116" s="1">
        <f t="shared" si="12"/>
        <v>2011</v>
      </c>
      <c r="F116" s="1">
        <f t="shared" si="13"/>
        <v>4</v>
      </c>
      <c r="G116" s="1">
        <v>0</v>
      </c>
      <c r="H116" s="1" t="str">
        <f t="shared" si="9"/>
        <v>Рабочий день</v>
      </c>
      <c r="I116" s="25">
        <f t="shared" si="10"/>
        <v>1</v>
      </c>
      <c r="J116" s="1">
        <v>0</v>
      </c>
      <c r="K116" s="1" t="str">
        <f t="shared" si="11"/>
        <v>Выходной день</v>
      </c>
      <c r="L116" s="1">
        <v>2</v>
      </c>
      <c r="M116" s="9" t="str">
        <f>LOOKUP(L116,Погода!$A$2:$B$5)</f>
        <v>Туман + Облачно, Туман + Разорванные облака, Туман + Немного облаков, Туман</v>
      </c>
      <c r="N116" s="3">
        <v>0.58166700000000005</v>
      </c>
      <c r="O116" s="11">
        <f t="shared" si="14"/>
        <v>19.338349000000001</v>
      </c>
      <c r="P116" s="3">
        <v>0.551763</v>
      </c>
      <c r="Q116" s="11">
        <f t="shared" si="15"/>
        <v>20.416358000000002</v>
      </c>
      <c r="R116" s="3">
        <v>0.81083300000000003</v>
      </c>
      <c r="S116" s="11" cm="1">
        <f t="array" ref="S116">_xlfn.IFS(L116=1,R116*Погода!$C$2,L116=2,R116*Погода!$C$3,L116=3,R116*Погода!$C$4,L116=4,R116*Погода!$C$5)</f>
        <v>40.541650000000004</v>
      </c>
      <c r="T116" s="3">
        <v>0.19217500000000001</v>
      </c>
      <c r="U116" s="11" cm="1">
        <f t="array" ref="U116">_xlfn.IFS(L116=1,T116*Погода!$D$2,L116=2,T116*Погода!$D$3,L116=3,T116*Погода!$D$4,L116=4,T116*Погода!$D$5)</f>
        <v>6.4378625000000005</v>
      </c>
      <c r="V116" s="37">
        <v>1710</v>
      </c>
      <c r="W116" s="37">
        <v>2481</v>
      </c>
      <c r="X116" s="37">
        <v>4191</v>
      </c>
      <c r="Y116" s="11">
        <f t="shared" si="16"/>
        <v>1.0780090000000015</v>
      </c>
    </row>
    <row r="117" spans="1:25" x14ac:dyDescent="0.25">
      <c r="A117" s="1">
        <v>115</v>
      </c>
      <c r="B117" s="2">
        <v>40658</v>
      </c>
      <c r="C117" s="1">
        <v>2</v>
      </c>
      <c r="D117" s="4" t="str">
        <f>VLOOKUP(C117,Сезон!$A$2:$G$5,6)</f>
        <v>Весна</v>
      </c>
      <c r="E117" s="1">
        <f t="shared" si="12"/>
        <v>2011</v>
      </c>
      <c r="F117" s="1">
        <f t="shared" si="13"/>
        <v>4</v>
      </c>
      <c r="G117" s="1">
        <v>0</v>
      </c>
      <c r="H117" s="1" t="str">
        <f t="shared" si="9"/>
        <v>Рабочий день</v>
      </c>
      <c r="I117" s="25">
        <f t="shared" si="10"/>
        <v>2</v>
      </c>
      <c r="J117" s="1">
        <v>1</v>
      </c>
      <c r="K117" s="1" t="str">
        <f t="shared" si="11"/>
        <v>Рабочий день</v>
      </c>
      <c r="L117" s="1">
        <v>1</v>
      </c>
      <c r="M117" s="9" t="str">
        <f>LOOKUP(L117,Погода!$A$2:$B$5)</f>
        <v>Ясно, небольшая облачность, переменная облачность, переменная облачность</v>
      </c>
      <c r="N117" s="3">
        <v>0.60666699999999996</v>
      </c>
      <c r="O117" s="11">
        <f t="shared" si="14"/>
        <v>20.513348999999998</v>
      </c>
      <c r="P117" s="3">
        <v>0.57450000000000001</v>
      </c>
      <c r="Q117" s="11">
        <f t="shared" si="15"/>
        <v>21.917000000000002</v>
      </c>
      <c r="R117" s="3">
        <v>0.776667</v>
      </c>
      <c r="S117" s="11" cm="1">
        <f t="array" ref="S117">_xlfn.IFS(L117=1,R117*Погода!$C$2,L117=2,R117*Погода!$C$3,L117=3,R117*Погода!$C$4,L117=4,R117*Погода!$C$5)</f>
        <v>19.416675000000001</v>
      </c>
      <c r="T117" s="3">
        <v>0.185333</v>
      </c>
      <c r="U117" s="11" cm="1">
        <f t="array" ref="U117">_xlfn.IFS(L117=1,T117*Погода!$D$2,L117=2,T117*Погода!$D$3,L117=3,T117*Погода!$D$4,L117=4,T117*Погода!$D$5)</f>
        <v>3.1043277499999999</v>
      </c>
      <c r="V117" s="37">
        <v>773</v>
      </c>
      <c r="W117" s="37">
        <v>3300</v>
      </c>
      <c r="X117" s="37">
        <v>4073</v>
      </c>
      <c r="Y117" s="11">
        <f t="shared" si="16"/>
        <v>1.4036510000000035</v>
      </c>
    </row>
    <row r="118" spans="1:25" x14ac:dyDescent="0.25">
      <c r="A118" s="1">
        <v>116</v>
      </c>
      <c r="B118" s="2">
        <v>40659</v>
      </c>
      <c r="C118" s="1">
        <v>2</v>
      </c>
      <c r="D118" s="4" t="str">
        <f>VLOOKUP(C118,Сезон!$A$2:$G$5,6)</f>
        <v>Весна</v>
      </c>
      <c r="E118" s="1">
        <f t="shared" si="12"/>
        <v>2011</v>
      </c>
      <c r="F118" s="1">
        <f t="shared" si="13"/>
        <v>4</v>
      </c>
      <c r="G118" s="1">
        <v>0</v>
      </c>
      <c r="H118" s="1" t="str">
        <f t="shared" si="9"/>
        <v>Рабочий день</v>
      </c>
      <c r="I118" s="25">
        <f t="shared" si="10"/>
        <v>3</v>
      </c>
      <c r="J118" s="1">
        <v>1</v>
      </c>
      <c r="K118" s="1" t="str">
        <f t="shared" si="11"/>
        <v>Рабочий день</v>
      </c>
      <c r="L118" s="1">
        <v>1</v>
      </c>
      <c r="M118" s="9" t="str">
        <f>LOOKUP(L118,Погода!$A$2:$B$5)</f>
        <v>Ясно, небольшая облачность, переменная облачность, переменная облачность</v>
      </c>
      <c r="N118" s="3">
        <v>0.63166699999999998</v>
      </c>
      <c r="O118" s="11">
        <f t="shared" si="14"/>
        <v>21.688348999999999</v>
      </c>
      <c r="P118" s="3">
        <v>0.59408300000000003</v>
      </c>
      <c r="Q118" s="11">
        <f t="shared" si="15"/>
        <v>23.209478000000004</v>
      </c>
      <c r="R118" s="3">
        <v>0.72916700000000001</v>
      </c>
      <c r="S118" s="11" cm="1">
        <f t="array" ref="S118">_xlfn.IFS(L118=1,R118*Погода!$C$2,L118=2,R118*Погода!$C$3,L118=3,R118*Погода!$C$4,L118=4,R118*Погода!$C$5)</f>
        <v>18.229175000000001</v>
      </c>
      <c r="T118" s="3">
        <v>0.32650000000000001</v>
      </c>
      <c r="U118" s="11" cm="1">
        <f t="array" ref="U118">_xlfn.IFS(L118=1,T118*Погода!$D$2,L118=2,T118*Погода!$D$3,L118=3,T118*Погода!$D$4,L118=4,T118*Погода!$D$5)</f>
        <v>5.4688750000000006</v>
      </c>
      <c r="V118" s="37">
        <v>678</v>
      </c>
      <c r="W118" s="37">
        <v>3722</v>
      </c>
      <c r="X118" s="37">
        <v>4400</v>
      </c>
      <c r="Y118" s="11">
        <f t="shared" si="16"/>
        <v>1.5211290000000055</v>
      </c>
    </row>
    <row r="119" spans="1:25" x14ac:dyDescent="0.25">
      <c r="A119" s="1">
        <v>117</v>
      </c>
      <c r="B119" s="2">
        <v>40660</v>
      </c>
      <c r="C119" s="1">
        <v>2</v>
      </c>
      <c r="D119" s="4" t="str">
        <f>VLOOKUP(C119,Сезон!$A$2:$G$5,6)</f>
        <v>Весна</v>
      </c>
      <c r="E119" s="1">
        <f t="shared" si="12"/>
        <v>2011</v>
      </c>
      <c r="F119" s="1">
        <f t="shared" si="13"/>
        <v>4</v>
      </c>
      <c r="G119" s="1">
        <v>0</v>
      </c>
      <c r="H119" s="1" t="str">
        <f t="shared" si="9"/>
        <v>Рабочий день</v>
      </c>
      <c r="I119" s="25">
        <f t="shared" si="10"/>
        <v>4</v>
      </c>
      <c r="J119" s="1">
        <v>1</v>
      </c>
      <c r="K119" s="1" t="str">
        <f t="shared" si="11"/>
        <v>Рабочий день</v>
      </c>
      <c r="L119" s="1">
        <v>2</v>
      </c>
      <c r="M119" s="9" t="str">
        <f>LOOKUP(L119,Погода!$A$2:$B$5)</f>
        <v>Туман + Облачно, Туман + Разорванные облака, Туман + Немного облаков, Туман</v>
      </c>
      <c r="N119" s="3">
        <v>0.62</v>
      </c>
      <c r="O119" s="11">
        <f t="shared" si="14"/>
        <v>21.14</v>
      </c>
      <c r="P119" s="3">
        <v>0.57514200000000004</v>
      </c>
      <c r="Q119" s="11">
        <f t="shared" si="15"/>
        <v>21.959372000000002</v>
      </c>
      <c r="R119" s="3">
        <v>0.83541699999999997</v>
      </c>
      <c r="S119" s="11" cm="1">
        <f t="array" ref="S119">_xlfn.IFS(L119=1,R119*Погода!$C$2,L119=2,R119*Погода!$C$3,L119=3,R119*Погода!$C$4,L119=4,R119*Погода!$C$5)</f>
        <v>41.770849999999996</v>
      </c>
      <c r="T119" s="3">
        <v>0.31219999999999998</v>
      </c>
      <c r="U119" s="11" cm="1">
        <f t="array" ref="U119">_xlfn.IFS(L119=1,T119*Погода!$D$2,L119=2,T119*Погода!$D$3,L119=3,T119*Погода!$D$4,L119=4,T119*Погода!$D$5)</f>
        <v>10.458699999999999</v>
      </c>
      <c r="V119" s="37">
        <v>547</v>
      </c>
      <c r="W119" s="37">
        <v>3325</v>
      </c>
      <c r="X119" s="37">
        <v>3872</v>
      </c>
      <c r="Y119" s="11">
        <f t="shared" si="16"/>
        <v>0.81937200000000132</v>
      </c>
    </row>
    <row r="120" spans="1:25" x14ac:dyDescent="0.25">
      <c r="A120" s="1">
        <v>118</v>
      </c>
      <c r="B120" s="2">
        <v>40661</v>
      </c>
      <c r="C120" s="1">
        <v>2</v>
      </c>
      <c r="D120" s="4" t="str">
        <f>VLOOKUP(C120,Сезон!$A$2:$G$5,6)</f>
        <v>Весна</v>
      </c>
      <c r="E120" s="1">
        <f t="shared" si="12"/>
        <v>2011</v>
      </c>
      <c r="F120" s="1">
        <f t="shared" si="13"/>
        <v>4</v>
      </c>
      <c r="G120" s="1">
        <v>0</v>
      </c>
      <c r="H120" s="1" t="str">
        <f t="shared" si="9"/>
        <v>Рабочий день</v>
      </c>
      <c r="I120" s="25">
        <f t="shared" si="10"/>
        <v>5</v>
      </c>
      <c r="J120" s="1">
        <v>1</v>
      </c>
      <c r="K120" s="1" t="str">
        <f t="shared" si="11"/>
        <v>Рабочий день</v>
      </c>
      <c r="L120" s="1">
        <v>2</v>
      </c>
      <c r="M120" s="9" t="str">
        <f>LOOKUP(L120,Погода!$A$2:$B$5)</f>
        <v>Туман + Облачно, Туман + Разорванные облака, Туман + Немного облаков, Туман</v>
      </c>
      <c r="N120" s="3">
        <v>0.61750000000000005</v>
      </c>
      <c r="O120" s="11">
        <f t="shared" si="14"/>
        <v>21.022500000000001</v>
      </c>
      <c r="P120" s="3">
        <v>0.57892900000000003</v>
      </c>
      <c r="Q120" s="11">
        <f t="shared" si="15"/>
        <v>22.209313999999999</v>
      </c>
      <c r="R120" s="3">
        <v>0.70083300000000004</v>
      </c>
      <c r="S120" s="11" cm="1">
        <f t="array" ref="S120">_xlfn.IFS(L120=1,R120*Погода!$C$2,L120=2,R120*Погода!$C$3,L120=3,R120*Погода!$C$4,L120=4,R120*Погода!$C$5)</f>
        <v>35.041650000000004</v>
      </c>
      <c r="T120" s="3">
        <v>0.32090800000000003</v>
      </c>
      <c r="U120" s="11" cm="1">
        <f t="array" ref="U120">_xlfn.IFS(L120=1,T120*Погода!$D$2,L120=2,T120*Погода!$D$3,L120=3,T120*Погода!$D$4,L120=4,T120*Погода!$D$5)</f>
        <v>10.750418000000002</v>
      </c>
      <c r="V120" s="37">
        <v>569</v>
      </c>
      <c r="W120" s="37">
        <v>3489</v>
      </c>
      <c r="X120" s="37">
        <v>4058</v>
      </c>
      <c r="Y120" s="11">
        <f t="shared" si="16"/>
        <v>1.1868139999999983</v>
      </c>
    </row>
    <row r="121" spans="1:25" x14ac:dyDescent="0.25">
      <c r="A121" s="1">
        <v>119</v>
      </c>
      <c r="B121" s="2">
        <v>40662</v>
      </c>
      <c r="C121" s="1">
        <v>2</v>
      </c>
      <c r="D121" s="4" t="str">
        <f>VLOOKUP(C121,Сезон!$A$2:$G$5,6)</f>
        <v>Весна</v>
      </c>
      <c r="E121" s="1">
        <f t="shared" si="12"/>
        <v>2011</v>
      </c>
      <c r="F121" s="1">
        <f t="shared" si="13"/>
        <v>4</v>
      </c>
      <c r="G121" s="1">
        <v>0</v>
      </c>
      <c r="H121" s="1" t="str">
        <f t="shared" si="9"/>
        <v>Рабочий день</v>
      </c>
      <c r="I121" s="25">
        <f t="shared" si="10"/>
        <v>6</v>
      </c>
      <c r="J121" s="1">
        <v>1</v>
      </c>
      <c r="K121" s="1" t="str">
        <f t="shared" si="11"/>
        <v>Рабочий день</v>
      </c>
      <c r="L121" s="1">
        <v>1</v>
      </c>
      <c r="M121" s="9" t="str">
        <f>LOOKUP(L121,Погода!$A$2:$B$5)</f>
        <v>Ясно, небольшая облачность, переменная облачность, переменная облачность</v>
      </c>
      <c r="N121" s="3">
        <v>0.51</v>
      </c>
      <c r="O121" s="11">
        <f t="shared" si="14"/>
        <v>15.969999999999999</v>
      </c>
      <c r="P121" s="3">
        <v>0.49746299999999999</v>
      </c>
      <c r="Q121" s="11">
        <f t="shared" si="15"/>
        <v>16.832557999999999</v>
      </c>
      <c r="R121" s="3">
        <v>0.45708300000000002</v>
      </c>
      <c r="S121" s="11" cm="1">
        <f t="array" ref="S121">_xlfn.IFS(L121=1,R121*Погода!$C$2,L121=2,R121*Погода!$C$3,L121=3,R121*Погода!$C$4,L121=4,R121*Погода!$C$5)</f>
        <v>11.427075</v>
      </c>
      <c r="T121" s="3">
        <v>0.240063</v>
      </c>
      <c r="U121" s="11" cm="1">
        <f t="array" ref="U121">_xlfn.IFS(L121=1,T121*Погода!$D$2,L121=2,T121*Погода!$D$3,L121=3,T121*Погода!$D$4,L121=4,T121*Погода!$D$5)</f>
        <v>4.0210552499999999</v>
      </c>
      <c r="V121" s="37">
        <v>878</v>
      </c>
      <c r="W121" s="37">
        <v>3717</v>
      </c>
      <c r="X121" s="37">
        <v>4595</v>
      </c>
      <c r="Y121" s="11">
        <f t="shared" si="16"/>
        <v>0.86255799999999994</v>
      </c>
    </row>
    <row r="122" spans="1:25" x14ac:dyDescent="0.25">
      <c r="A122" s="1">
        <v>120</v>
      </c>
      <c r="B122" s="2">
        <v>40663</v>
      </c>
      <c r="C122" s="1">
        <v>2</v>
      </c>
      <c r="D122" s="4" t="str">
        <f>VLOOKUP(C122,Сезон!$A$2:$G$5,6)</f>
        <v>Весна</v>
      </c>
      <c r="E122" s="1">
        <f t="shared" si="12"/>
        <v>2011</v>
      </c>
      <c r="F122" s="1">
        <f t="shared" si="13"/>
        <v>4</v>
      </c>
      <c r="G122" s="1">
        <v>0</v>
      </c>
      <c r="H122" s="1" t="str">
        <f t="shared" si="9"/>
        <v>Рабочий день</v>
      </c>
      <c r="I122" s="25">
        <f t="shared" si="10"/>
        <v>7</v>
      </c>
      <c r="J122" s="1">
        <v>0</v>
      </c>
      <c r="K122" s="1" t="str">
        <f t="shared" si="11"/>
        <v>Выходной день</v>
      </c>
      <c r="L122" s="1">
        <v>1</v>
      </c>
      <c r="M122" s="9" t="str">
        <f>LOOKUP(L122,Погода!$A$2:$B$5)</f>
        <v>Ясно, небольшая облачность, переменная облачность, переменная облачность</v>
      </c>
      <c r="N122" s="3">
        <v>0.47249999999999998</v>
      </c>
      <c r="O122" s="11">
        <f t="shared" si="14"/>
        <v>14.2075</v>
      </c>
      <c r="P122" s="3">
        <v>0.46402100000000002</v>
      </c>
      <c r="Q122" s="11">
        <f t="shared" si="15"/>
        <v>14.625386000000002</v>
      </c>
      <c r="R122" s="3">
        <v>0.50333300000000003</v>
      </c>
      <c r="S122" s="11" cm="1">
        <f t="array" ref="S122">_xlfn.IFS(L122=1,R122*Погода!$C$2,L122=2,R122*Погода!$C$3,L122=3,R122*Погода!$C$4,L122=4,R122*Погода!$C$5)</f>
        <v>12.583325</v>
      </c>
      <c r="T122" s="3">
        <v>0.23507500000000001</v>
      </c>
      <c r="U122" s="11" cm="1">
        <f t="array" ref="U122">_xlfn.IFS(L122=1,T122*Погода!$D$2,L122=2,T122*Погода!$D$3,L122=3,T122*Погода!$D$4,L122=4,T122*Погода!$D$5)</f>
        <v>3.9375062500000002</v>
      </c>
      <c r="V122" s="37">
        <v>1965</v>
      </c>
      <c r="W122" s="37">
        <v>3347</v>
      </c>
      <c r="X122" s="37">
        <v>5312</v>
      </c>
      <c r="Y122" s="11">
        <f t="shared" si="16"/>
        <v>0.41788600000000287</v>
      </c>
    </row>
    <row r="123" spans="1:25" x14ac:dyDescent="0.25">
      <c r="A123" s="1">
        <v>121</v>
      </c>
      <c r="B123" s="2">
        <v>40664</v>
      </c>
      <c r="C123" s="1">
        <v>2</v>
      </c>
      <c r="D123" s="4" t="str">
        <f>VLOOKUP(C123,Сезон!$A$2:$G$5,6)</f>
        <v>Весна</v>
      </c>
      <c r="E123" s="1">
        <f t="shared" si="12"/>
        <v>2011</v>
      </c>
      <c r="F123" s="1">
        <f t="shared" si="13"/>
        <v>5</v>
      </c>
      <c r="G123" s="1">
        <v>0</v>
      </c>
      <c r="H123" s="1" t="str">
        <f t="shared" si="9"/>
        <v>Рабочий день</v>
      </c>
      <c r="I123" s="25">
        <f t="shared" si="10"/>
        <v>1</v>
      </c>
      <c r="J123" s="1">
        <v>0</v>
      </c>
      <c r="K123" s="1" t="str">
        <f t="shared" si="11"/>
        <v>Выходной день</v>
      </c>
      <c r="L123" s="1">
        <v>2</v>
      </c>
      <c r="M123" s="9" t="str">
        <f>LOOKUP(L123,Погода!$A$2:$B$5)</f>
        <v>Туман + Облачно, Туман + Разорванные облака, Туман + Немного облаков, Туман</v>
      </c>
      <c r="N123" s="3">
        <v>0.45166699999999999</v>
      </c>
      <c r="O123" s="11">
        <f t="shared" si="14"/>
        <v>13.228348999999998</v>
      </c>
      <c r="P123" s="3">
        <v>0.44820399999999999</v>
      </c>
      <c r="Q123" s="11">
        <f t="shared" si="15"/>
        <v>13.581464</v>
      </c>
      <c r="R123" s="3">
        <v>0.76208299999999995</v>
      </c>
      <c r="S123" s="11" cm="1">
        <f t="array" ref="S123">_xlfn.IFS(L123=1,R123*Погода!$C$2,L123=2,R123*Погода!$C$3,L123=3,R123*Погода!$C$4,L123=4,R123*Погода!$C$5)</f>
        <v>38.104149999999997</v>
      </c>
      <c r="T123" s="3">
        <v>0.106354</v>
      </c>
      <c r="U123" s="11" cm="1">
        <f t="array" ref="U123">_xlfn.IFS(L123=1,T123*Погода!$D$2,L123=2,T123*Погода!$D$3,L123=3,T123*Погода!$D$4,L123=4,T123*Погода!$D$5)</f>
        <v>3.562859</v>
      </c>
      <c r="V123" s="37">
        <v>1138</v>
      </c>
      <c r="W123" s="37">
        <v>2213</v>
      </c>
      <c r="X123" s="37">
        <v>3351</v>
      </c>
      <c r="Y123" s="11">
        <f t="shared" si="16"/>
        <v>0.35311500000000251</v>
      </c>
    </row>
    <row r="124" spans="1:25" x14ac:dyDescent="0.25">
      <c r="A124" s="1">
        <v>122</v>
      </c>
      <c r="B124" s="2">
        <v>40665</v>
      </c>
      <c r="C124" s="1">
        <v>2</v>
      </c>
      <c r="D124" s="4" t="str">
        <f>VLOOKUP(C124,Сезон!$A$2:$G$5,6)</f>
        <v>Весна</v>
      </c>
      <c r="E124" s="1">
        <f t="shared" si="12"/>
        <v>2011</v>
      </c>
      <c r="F124" s="1">
        <f t="shared" si="13"/>
        <v>5</v>
      </c>
      <c r="G124" s="1">
        <v>0</v>
      </c>
      <c r="H124" s="1" t="str">
        <f t="shared" si="9"/>
        <v>Рабочий день</v>
      </c>
      <c r="I124" s="25">
        <f t="shared" si="10"/>
        <v>2</v>
      </c>
      <c r="J124" s="1">
        <v>1</v>
      </c>
      <c r="K124" s="1" t="str">
        <f t="shared" si="11"/>
        <v>Рабочий день</v>
      </c>
      <c r="L124" s="1">
        <v>2</v>
      </c>
      <c r="M124" s="9" t="str">
        <f>LOOKUP(L124,Погода!$A$2:$B$5)</f>
        <v>Туман + Облачно, Туман + Разорванные облака, Туман + Немного облаков, Туман</v>
      </c>
      <c r="N124" s="3">
        <v>0.54916699999999996</v>
      </c>
      <c r="O124" s="11">
        <f t="shared" si="14"/>
        <v>17.810848999999997</v>
      </c>
      <c r="P124" s="3">
        <v>0.532833</v>
      </c>
      <c r="Q124" s="11">
        <f t="shared" si="15"/>
        <v>19.166978</v>
      </c>
      <c r="R124" s="3">
        <v>0.73</v>
      </c>
      <c r="S124" s="11" cm="1">
        <f t="array" ref="S124">_xlfn.IFS(L124=1,R124*Погода!$C$2,L124=2,R124*Погода!$C$3,L124=3,R124*Погода!$C$4,L124=4,R124*Погода!$C$5)</f>
        <v>36.5</v>
      </c>
      <c r="T124" s="3">
        <v>0.18345400000000001</v>
      </c>
      <c r="U124" s="11" cm="1">
        <f t="array" ref="U124">_xlfn.IFS(L124=1,T124*Погода!$D$2,L124=2,T124*Погода!$D$3,L124=3,T124*Погода!$D$4,L124=4,T124*Погода!$D$5)</f>
        <v>6.1457090000000001</v>
      </c>
      <c r="V124" s="37">
        <v>847</v>
      </c>
      <c r="W124" s="37">
        <v>3554</v>
      </c>
      <c r="X124" s="37">
        <v>4401</v>
      </c>
      <c r="Y124" s="11">
        <f t="shared" si="16"/>
        <v>1.3561290000000028</v>
      </c>
    </row>
    <row r="125" spans="1:25" x14ac:dyDescent="0.25">
      <c r="A125" s="1">
        <v>123</v>
      </c>
      <c r="B125" s="2">
        <v>40666</v>
      </c>
      <c r="C125" s="1">
        <v>2</v>
      </c>
      <c r="D125" s="4" t="str">
        <f>VLOOKUP(C125,Сезон!$A$2:$G$5,6)</f>
        <v>Весна</v>
      </c>
      <c r="E125" s="1">
        <f t="shared" si="12"/>
        <v>2011</v>
      </c>
      <c r="F125" s="1">
        <f t="shared" si="13"/>
        <v>5</v>
      </c>
      <c r="G125" s="1">
        <v>0</v>
      </c>
      <c r="H125" s="1" t="str">
        <f t="shared" si="9"/>
        <v>Рабочий день</v>
      </c>
      <c r="I125" s="25">
        <f t="shared" si="10"/>
        <v>3</v>
      </c>
      <c r="J125" s="1">
        <v>1</v>
      </c>
      <c r="K125" s="1" t="str">
        <f t="shared" si="11"/>
        <v>Рабочий день</v>
      </c>
      <c r="L125" s="1">
        <v>2</v>
      </c>
      <c r="M125" s="9" t="str">
        <f>LOOKUP(L125,Погода!$A$2:$B$5)</f>
        <v>Туман + Облачно, Туман + Разорванные облака, Туман + Немного облаков, Туман</v>
      </c>
      <c r="N125" s="3">
        <v>0.61666699999999997</v>
      </c>
      <c r="O125" s="11">
        <f t="shared" si="14"/>
        <v>20.983348999999997</v>
      </c>
      <c r="P125" s="3">
        <v>0.58207900000000001</v>
      </c>
      <c r="Q125" s="11">
        <f t="shared" si="15"/>
        <v>22.417214000000001</v>
      </c>
      <c r="R125" s="3">
        <v>0.69708300000000001</v>
      </c>
      <c r="S125" s="11" cm="1">
        <f t="array" ref="S125">_xlfn.IFS(L125=1,R125*Погода!$C$2,L125=2,R125*Погода!$C$3,L125=3,R125*Погода!$C$4,L125=4,R125*Погода!$C$5)</f>
        <v>34.854149999999997</v>
      </c>
      <c r="T125" s="3">
        <v>0.342667</v>
      </c>
      <c r="U125" s="11" cm="1">
        <f t="array" ref="U125">_xlfn.IFS(L125=1,T125*Погода!$D$2,L125=2,T125*Погода!$D$3,L125=3,T125*Погода!$D$4,L125=4,T125*Погода!$D$5)</f>
        <v>11.4793445</v>
      </c>
      <c r="V125" s="37">
        <v>603</v>
      </c>
      <c r="W125" s="37">
        <v>3848</v>
      </c>
      <c r="X125" s="37">
        <v>4451</v>
      </c>
      <c r="Y125" s="11">
        <f t="shared" si="16"/>
        <v>1.4338650000000044</v>
      </c>
    </row>
    <row r="126" spans="1:25" x14ac:dyDescent="0.25">
      <c r="A126" s="1">
        <v>124</v>
      </c>
      <c r="B126" s="2">
        <v>40667</v>
      </c>
      <c r="C126" s="1">
        <v>2</v>
      </c>
      <c r="D126" s="4" t="str">
        <f>VLOOKUP(C126,Сезон!$A$2:$G$5,6)</f>
        <v>Весна</v>
      </c>
      <c r="E126" s="1">
        <f t="shared" si="12"/>
        <v>2011</v>
      </c>
      <c r="F126" s="1">
        <f t="shared" si="13"/>
        <v>5</v>
      </c>
      <c r="G126" s="1">
        <v>0</v>
      </c>
      <c r="H126" s="1" t="str">
        <f t="shared" si="9"/>
        <v>Рабочий день</v>
      </c>
      <c r="I126" s="25">
        <f t="shared" si="10"/>
        <v>4</v>
      </c>
      <c r="J126" s="1">
        <v>1</v>
      </c>
      <c r="K126" s="1" t="str">
        <f t="shared" si="11"/>
        <v>Рабочий день</v>
      </c>
      <c r="L126" s="1">
        <v>2</v>
      </c>
      <c r="M126" s="9" t="str">
        <f>LOOKUP(L126,Погода!$A$2:$B$5)</f>
        <v>Туман + Облачно, Туман + Разорванные облака, Туман + Немного облаков, Туман</v>
      </c>
      <c r="N126" s="3">
        <v>0.41416700000000001</v>
      </c>
      <c r="O126" s="11">
        <f t="shared" si="14"/>
        <v>11.465848999999999</v>
      </c>
      <c r="P126" s="3">
        <v>0.40465000000000001</v>
      </c>
      <c r="Q126" s="11">
        <f t="shared" si="15"/>
        <v>10.706900000000001</v>
      </c>
      <c r="R126" s="3">
        <v>0.73708300000000004</v>
      </c>
      <c r="S126" s="11" cm="1">
        <f t="array" ref="S126">_xlfn.IFS(L126=1,R126*Погода!$C$2,L126=2,R126*Погода!$C$3,L126=3,R126*Погода!$C$4,L126=4,R126*Погода!$C$5)</f>
        <v>36.854150000000004</v>
      </c>
      <c r="T126" s="3">
        <v>0.32899600000000001</v>
      </c>
      <c r="U126" s="11" cm="1">
        <f t="array" ref="U126">_xlfn.IFS(L126=1,T126*Погода!$D$2,L126=2,T126*Погода!$D$3,L126=3,T126*Погода!$D$4,L126=4,T126*Погода!$D$5)</f>
        <v>11.021366</v>
      </c>
      <c r="V126" s="37">
        <v>255</v>
      </c>
      <c r="W126" s="37">
        <v>2378</v>
      </c>
      <c r="X126" s="37">
        <v>2633</v>
      </c>
      <c r="Y126" s="11">
        <f t="shared" si="16"/>
        <v>-0.75894899999999765</v>
      </c>
    </row>
    <row r="127" spans="1:25" x14ac:dyDescent="0.25">
      <c r="A127" s="1">
        <v>125</v>
      </c>
      <c r="B127" s="2">
        <v>40668</v>
      </c>
      <c r="C127" s="1">
        <v>2</v>
      </c>
      <c r="D127" s="4" t="str">
        <f>VLOOKUP(C127,Сезон!$A$2:$G$5,6)</f>
        <v>Весна</v>
      </c>
      <c r="E127" s="1">
        <f t="shared" si="12"/>
        <v>2011</v>
      </c>
      <c r="F127" s="1">
        <f t="shared" si="13"/>
        <v>5</v>
      </c>
      <c r="G127" s="1">
        <v>0</v>
      </c>
      <c r="H127" s="1" t="str">
        <f t="shared" si="9"/>
        <v>Рабочий день</v>
      </c>
      <c r="I127" s="25">
        <f t="shared" si="10"/>
        <v>5</v>
      </c>
      <c r="J127" s="1">
        <v>1</v>
      </c>
      <c r="K127" s="1" t="str">
        <f t="shared" si="11"/>
        <v>Рабочий день</v>
      </c>
      <c r="L127" s="1">
        <v>1</v>
      </c>
      <c r="M127" s="9" t="str">
        <f>LOOKUP(L127,Погода!$A$2:$B$5)</f>
        <v>Ясно, небольшая облачность, переменная облачность, переменная облачность</v>
      </c>
      <c r="N127" s="3">
        <v>0.45916699999999999</v>
      </c>
      <c r="O127" s="11">
        <f t="shared" si="14"/>
        <v>13.580849000000001</v>
      </c>
      <c r="P127" s="3">
        <v>0.441917</v>
      </c>
      <c r="Q127" s="11">
        <f t="shared" si="15"/>
        <v>13.166522000000001</v>
      </c>
      <c r="R127" s="3">
        <v>0.44416699999999998</v>
      </c>
      <c r="S127" s="11" cm="1">
        <f t="array" ref="S127">_xlfn.IFS(L127=1,R127*Погода!$C$2,L127=2,R127*Погода!$C$3,L127=3,R127*Погода!$C$4,L127=4,R127*Погода!$C$5)</f>
        <v>11.104175</v>
      </c>
      <c r="T127" s="3">
        <v>0.29539199999999999</v>
      </c>
      <c r="U127" s="11" cm="1">
        <f t="array" ref="U127">_xlfn.IFS(L127=1,T127*Погода!$D$2,L127=2,T127*Погода!$D$3,L127=3,T127*Погода!$D$4,L127=4,T127*Погода!$D$5)</f>
        <v>4.9478159999999995</v>
      </c>
      <c r="V127" s="37">
        <v>614</v>
      </c>
      <c r="W127" s="37">
        <v>3819</v>
      </c>
      <c r="X127" s="37">
        <v>4433</v>
      </c>
      <c r="Y127" s="11">
        <f t="shared" si="16"/>
        <v>-0.41432700000000011</v>
      </c>
    </row>
    <row r="128" spans="1:25" x14ac:dyDescent="0.25">
      <c r="A128" s="1">
        <v>126</v>
      </c>
      <c r="B128" s="2">
        <v>40669</v>
      </c>
      <c r="C128" s="1">
        <v>2</v>
      </c>
      <c r="D128" s="4" t="str">
        <f>VLOOKUP(C128,Сезон!$A$2:$G$5,6)</f>
        <v>Весна</v>
      </c>
      <c r="E128" s="1">
        <f t="shared" si="12"/>
        <v>2011</v>
      </c>
      <c r="F128" s="1">
        <f t="shared" si="13"/>
        <v>5</v>
      </c>
      <c r="G128" s="1">
        <v>0</v>
      </c>
      <c r="H128" s="1" t="str">
        <f t="shared" si="9"/>
        <v>Рабочий день</v>
      </c>
      <c r="I128" s="25">
        <f t="shared" si="10"/>
        <v>6</v>
      </c>
      <c r="J128" s="1">
        <v>1</v>
      </c>
      <c r="K128" s="1" t="str">
        <f t="shared" si="11"/>
        <v>Рабочий день</v>
      </c>
      <c r="L128" s="1">
        <v>1</v>
      </c>
      <c r="M128" s="9" t="str">
        <f>LOOKUP(L128,Погода!$A$2:$B$5)</f>
        <v>Ясно, небольшая облачность, переменная облачность, переменная облачность</v>
      </c>
      <c r="N128" s="3">
        <v>0.47916700000000001</v>
      </c>
      <c r="O128" s="11">
        <f t="shared" si="14"/>
        <v>14.520849000000002</v>
      </c>
      <c r="P128" s="3">
        <v>0.47411700000000001</v>
      </c>
      <c r="Q128" s="11">
        <f t="shared" si="15"/>
        <v>15.291722</v>
      </c>
      <c r="R128" s="3">
        <v>0.59</v>
      </c>
      <c r="S128" s="11" cm="1">
        <f t="array" ref="S128">_xlfn.IFS(L128=1,R128*Погода!$C$2,L128=2,R128*Погода!$C$3,L128=3,R128*Погода!$C$4,L128=4,R128*Погода!$C$5)</f>
        <v>14.75</v>
      </c>
      <c r="T128" s="3">
        <v>0.228246</v>
      </c>
      <c r="U128" s="11" cm="1">
        <f t="array" ref="U128">_xlfn.IFS(L128=1,T128*Погода!$D$2,L128=2,T128*Погода!$D$3,L128=3,T128*Погода!$D$4,L128=4,T128*Погода!$D$5)</f>
        <v>3.8231204999999999</v>
      </c>
      <c r="V128" s="37">
        <v>894</v>
      </c>
      <c r="W128" s="37">
        <v>3714</v>
      </c>
      <c r="X128" s="37">
        <v>4608</v>
      </c>
      <c r="Y128" s="11">
        <f t="shared" si="16"/>
        <v>0.77087299999999814</v>
      </c>
    </row>
    <row r="129" spans="1:25" x14ac:dyDescent="0.25">
      <c r="A129" s="1">
        <v>127</v>
      </c>
      <c r="B129" s="2">
        <v>40670</v>
      </c>
      <c r="C129" s="1">
        <v>2</v>
      </c>
      <c r="D129" s="4" t="str">
        <f>VLOOKUP(C129,Сезон!$A$2:$G$5,6)</f>
        <v>Весна</v>
      </c>
      <c r="E129" s="1">
        <f t="shared" si="12"/>
        <v>2011</v>
      </c>
      <c r="F129" s="1">
        <f t="shared" si="13"/>
        <v>5</v>
      </c>
      <c r="G129" s="1">
        <v>0</v>
      </c>
      <c r="H129" s="1" t="str">
        <f t="shared" si="9"/>
        <v>Рабочий день</v>
      </c>
      <c r="I129" s="25">
        <f t="shared" si="10"/>
        <v>7</v>
      </c>
      <c r="J129" s="1">
        <v>0</v>
      </c>
      <c r="K129" s="1" t="str">
        <f t="shared" si="11"/>
        <v>Выходной день</v>
      </c>
      <c r="L129" s="1">
        <v>1</v>
      </c>
      <c r="M129" s="9" t="str">
        <f>LOOKUP(L129,Погода!$A$2:$B$5)</f>
        <v>Ясно, небольшая облачность, переменная облачность, переменная облачность</v>
      </c>
      <c r="N129" s="3">
        <v>0.52</v>
      </c>
      <c r="O129" s="11">
        <f t="shared" si="14"/>
        <v>16.440000000000001</v>
      </c>
      <c r="P129" s="3">
        <v>0.51262099999999999</v>
      </c>
      <c r="Q129" s="11">
        <f t="shared" si="15"/>
        <v>17.832985999999998</v>
      </c>
      <c r="R129" s="3">
        <v>0.54125000000000001</v>
      </c>
      <c r="S129" s="11" cm="1">
        <f t="array" ref="S129">_xlfn.IFS(L129=1,R129*Погода!$C$2,L129=2,R129*Погода!$C$3,L129=3,R129*Погода!$C$4,L129=4,R129*Погода!$C$5)</f>
        <v>13.53125</v>
      </c>
      <c r="T129" s="3">
        <v>0.16045000000000001</v>
      </c>
      <c r="U129" s="11" cm="1">
        <f t="array" ref="U129">_xlfn.IFS(L129=1,T129*Погода!$D$2,L129=2,T129*Погода!$D$3,L129=3,T129*Погода!$D$4,L129=4,T129*Погода!$D$5)</f>
        <v>2.6875375000000004</v>
      </c>
      <c r="V129" s="37">
        <v>1612</v>
      </c>
      <c r="W129" s="37">
        <v>3102</v>
      </c>
      <c r="X129" s="37">
        <v>4714</v>
      </c>
      <c r="Y129" s="11">
        <f t="shared" si="16"/>
        <v>1.3929859999999969</v>
      </c>
    </row>
    <row r="130" spans="1:25" x14ac:dyDescent="0.25">
      <c r="A130" s="1">
        <v>128</v>
      </c>
      <c r="B130" s="2">
        <v>40671</v>
      </c>
      <c r="C130" s="1">
        <v>2</v>
      </c>
      <c r="D130" s="4" t="str">
        <f>VLOOKUP(C130,Сезон!$A$2:$G$5,6)</f>
        <v>Весна</v>
      </c>
      <c r="E130" s="1">
        <f t="shared" si="12"/>
        <v>2011</v>
      </c>
      <c r="F130" s="1">
        <f t="shared" si="13"/>
        <v>5</v>
      </c>
      <c r="G130" s="1">
        <v>0</v>
      </c>
      <c r="H130" s="1" t="str">
        <f t="shared" si="9"/>
        <v>Рабочий день</v>
      </c>
      <c r="I130" s="25">
        <f t="shared" si="10"/>
        <v>1</v>
      </c>
      <c r="J130" s="1">
        <v>0</v>
      </c>
      <c r="K130" s="1" t="str">
        <f t="shared" si="11"/>
        <v>Выходной день</v>
      </c>
      <c r="L130" s="1">
        <v>1</v>
      </c>
      <c r="M130" s="9" t="str">
        <f>LOOKUP(L130,Погода!$A$2:$B$5)</f>
        <v>Ясно, небольшая облачность, переменная облачность, переменная облачность</v>
      </c>
      <c r="N130" s="3">
        <v>0.52833300000000005</v>
      </c>
      <c r="O130" s="11">
        <f t="shared" si="14"/>
        <v>16.831651000000001</v>
      </c>
      <c r="P130" s="3">
        <v>0.51893299999999998</v>
      </c>
      <c r="Q130" s="11">
        <f t="shared" si="15"/>
        <v>18.249578</v>
      </c>
      <c r="R130" s="3">
        <v>0.63166699999999998</v>
      </c>
      <c r="S130" s="11" cm="1">
        <f t="array" ref="S130">_xlfn.IFS(L130=1,R130*Погода!$C$2,L130=2,R130*Погода!$C$3,L130=3,R130*Погода!$C$4,L130=4,R130*Погода!$C$5)</f>
        <v>15.791675</v>
      </c>
      <c r="T130" s="3">
        <v>7.4637499999999996E-2</v>
      </c>
      <c r="U130" s="11" cm="1">
        <f t="array" ref="U130">_xlfn.IFS(L130=1,T130*Погода!$D$2,L130=2,T130*Погода!$D$3,L130=3,T130*Погода!$D$4,L130=4,T130*Погода!$D$5)</f>
        <v>1.2501781249999999</v>
      </c>
      <c r="V130" s="37">
        <v>1401</v>
      </c>
      <c r="W130" s="37">
        <v>2932</v>
      </c>
      <c r="X130" s="37">
        <v>4333</v>
      </c>
      <c r="Y130" s="11">
        <f t="shared" si="16"/>
        <v>1.4179269999999988</v>
      </c>
    </row>
    <row r="131" spans="1:25" x14ac:dyDescent="0.25">
      <c r="A131" s="1">
        <v>129</v>
      </c>
      <c r="B131" s="2">
        <v>40672</v>
      </c>
      <c r="C131" s="1">
        <v>2</v>
      </c>
      <c r="D131" s="4" t="str">
        <f>VLOOKUP(C131,Сезон!$A$2:$G$5,6)</f>
        <v>Весна</v>
      </c>
      <c r="E131" s="1">
        <f t="shared" si="12"/>
        <v>2011</v>
      </c>
      <c r="F131" s="1">
        <f t="shared" si="13"/>
        <v>5</v>
      </c>
      <c r="G131" s="1">
        <v>0</v>
      </c>
      <c r="H131" s="1" t="str">
        <f t="shared" ref="H131:H194" si="17">IF(G131,"Праздничный день","Рабочий день")</f>
        <v>Рабочий день</v>
      </c>
      <c r="I131" s="25">
        <f t="shared" ref="I131:I194" si="18">WEEKDAY(B131,1)</f>
        <v>2</v>
      </c>
      <c r="J131" s="1">
        <v>1</v>
      </c>
      <c r="K131" s="1" t="str">
        <f t="shared" ref="K131:K194" si="19">IF(J131,"Рабочий день","Выходной день")</f>
        <v>Рабочий день</v>
      </c>
      <c r="L131" s="1">
        <v>1</v>
      </c>
      <c r="M131" s="9" t="str">
        <f>LOOKUP(L131,Погода!$A$2:$B$5)</f>
        <v>Ясно, небольшая облачность, переменная облачность, переменная облачность</v>
      </c>
      <c r="N131" s="3">
        <v>0.53249999999999997</v>
      </c>
      <c r="O131" s="11">
        <f t="shared" si="14"/>
        <v>17.0275</v>
      </c>
      <c r="P131" s="3">
        <v>0.52524599999999999</v>
      </c>
      <c r="Q131" s="11">
        <f t="shared" si="15"/>
        <v>18.666235999999998</v>
      </c>
      <c r="R131" s="3">
        <v>0.58875</v>
      </c>
      <c r="S131" s="11" cm="1">
        <f t="array" ref="S131">_xlfn.IFS(L131=1,R131*Погода!$C$2,L131=2,R131*Погода!$C$3,L131=3,R131*Погода!$C$4,L131=4,R131*Погода!$C$5)</f>
        <v>14.71875</v>
      </c>
      <c r="T131" s="3">
        <v>0.17599999999999999</v>
      </c>
      <c r="U131" s="11" cm="1">
        <f t="array" ref="U131">_xlfn.IFS(L131=1,T131*Погода!$D$2,L131=2,T131*Погода!$D$3,L131=3,T131*Погода!$D$4,L131=4,T131*Погода!$D$5)</f>
        <v>2.948</v>
      </c>
      <c r="V131" s="37">
        <v>664</v>
      </c>
      <c r="W131" s="37">
        <v>3698</v>
      </c>
      <c r="X131" s="37">
        <v>4362</v>
      </c>
      <c r="Y131" s="11">
        <f t="shared" si="16"/>
        <v>1.638735999999998</v>
      </c>
    </row>
    <row r="132" spans="1:25" x14ac:dyDescent="0.25">
      <c r="A132" s="1">
        <v>130</v>
      </c>
      <c r="B132" s="2">
        <v>40673</v>
      </c>
      <c r="C132" s="1">
        <v>2</v>
      </c>
      <c r="D132" s="4" t="str">
        <f>VLOOKUP(C132,Сезон!$A$2:$G$5,6)</f>
        <v>Весна</v>
      </c>
      <c r="E132" s="1">
        <f t="shared" ref="E132:E195" si="20">YEAR(B132)</f>
        <v>2011</v>
      </c>
      <c r="F132" s="1">
        <f t="shared" ref="F132:F195" si="21">MONTH(B132)</f>
        <v>5</v>
      </c>
      <c r="G132" s="1">
        <v>0</v>
      </c>
      <c r="H132" s="1" t="str">
        <f t="shared" si="17"/>
        <v>Рабочий день</v>
      </c>
      <c r="I132" s="25">
        <f t="shared" si="18"/>
        <v>3</v>
      </c>
      <c r="J132" s="1">
        <v>1</v>
      </c>
      <c r="K132" s="1" t="str">
        <f t="shared" si="19"/>
        <v>Рабочий день</v>
      </c>
      <c r="L132" s="1">
        <v>1</v>
      </c>
      <c r="M132" s="9" t="str">
        <f>LOOKUP(L132,Погода!$A$2:$B$5)</f>
        <v>Ясно, небольшая облачность, переменная облачность, переменная облачность</v>
      </c>
      <c r="N132" s="3">
        <v>0.53249999999999997</v>
      </c>
      <c r="O132" s="11">
        <f t="shared" ref="O132:O195" si="22">N132*(39-(-8))-8</f>
        <v>17.0275</v>
      </c>
      <c r="P132" s="3">
        <v>0.52272099999999999</v>
      </c>
      <c r="Q132" s="11">
        <f t="shared" ref="Q132:Q195" si="23">P132*(50-(-16))-16</f>
        <v>18.499586000000001</v>
      </c>
      <c r="R132" s="3">
        <v>0.48916700000000002</v>
      </c>
      <c r="S132" s="11" cm="1">
        <f t="array" ref="S132">_xlfn.IFS(L132=1,R132*Погода!$C$2,L132=2,R132*Погода!$C$3,L132=3,R132*Погода!$C$4,L132=4,R132*Погода!$C$5)</f>
        <v>12.229175</v>
      </c>
      <c r="T132" s="3">
        <v>0.115671</v>
      </c>
      <c r="U132" s="11" cm="1">
        <f t="array" ref="U132">_xlfn.IFS(L132=1,T132*Погода!$D$2,L132=2,T132*Погода!$D$3,L132=3,T132*Погода!$D$4,L132=4,T132*Погода!$D$5)</f>
        <v>1.9374892499999998</v>
      </c>
      <c r="V132" s="37">
        <v>694</v>
      </c>
      <c r="W132" s="37">
        <v>4109</v>
      </c>
      <c r="X132" s="37">
        <v>4803</v>
      </c>
      <c r="Y132" s="11">
        <f t="shared" ref="Y132:Y195" si="24">Q132-O132</f>
        <v>1.4720860000000009</v>
      </c>
    </row>
    <row r="133" spans="1:25" x14ac:dyDescent="0.25">
      <c r="A133" s="1">
        <v>131</v>
      </c>
      <c r="B133" s="2">
        <v>40674</v>
      </c>
      <c r="C133" s="1">
        <v>2</v>
      </c>
      <c r="D133" s="4" t="str">
        <f>VLOOKUP(C133,Сезон!$A$2:$G$5,6)</f>
        <v>Весна</v>
      </c>
      <c r="E133" s="1">
        <f t="shared" si="20"/>
        <v>2011</v>
      </c>
      <c r="F133" s="1">
        <f t="shared" si="21"/>
        <v>5</v>
      </c>
      <c r="G133" s="1">
        <v>0</v>
      </c>
      <c r="H133" s="1" t="str">
        <f t="shared" si="17"/>
        <v>Рабочий день</v>
      </c>
      <c r="I133" s="25">
        <f t="shared" si="18"/>
        <v>4</v>
      </c>
      <c r="J133" s="1">
        <v>1</v>
      </c>
      <c r="K133" s="1" t="str">
        <f t="shared" si="19"/>
        <v>Рабочий день</v>
      </c>
      <c r="L133" s="1">
        <v>1</v>
      </c>
      <c r="M133" s="9" t="str">
        <f>LOOKUP(L133,Погода!$A$2:$B$5)</f>
        <v>Ясно, небольшая облачность, переменная облачность, переменная облачность</v>
      </c>
      <c r="N133" s="3">
        <v>0.54249999999999998</v>
      </c>
      <c r="O133" s="11">
        <f t="shared" si="22"/>
        <v>17.497499999999999</v>
      </c>
      <c r="P133" s="3">
        <v>0.52839999999999998</v>
      </c>
      <c r="Q133" s="11">
        <f t="shared" si="23"/>
        <v>18.874400000000001</v>
      </c>
      <c r="R133" s="3">
        <v>0.63291699999999995</v>
      </c>
      <c r="S133" s="11" cm="1">
        <f t="array" ref="S133">_xlfn.IFS(L133=1,R133*Погода!$C$2,L133=2,R133*Погода!$C$3,L133=3,R133*Погода!$C$4,L133=4,R133*Погода!$C$5)</f>
        <v>15.822924999999998</v>
      </c>
      <c r="T133" s="3">
        <v>0.120642</v>
      </c>
      <c r="U133" s="11" cm="1">
        <f t="array" ref="U133">_xlfn.IFS(L133=1,T133*Погода!$D$2,L133=2,T133*Погода!$D$3,L133=3,T133*Погода!$D$4,L133=4,T133*Погода!$D$5)</f>
        <v>2.0207535000000001</v>
      </c>
      <c r="V133" s="37">
        <v>550</v>
      </c>
      <c r="W133" s="37">
        <v>3632</v>
      </c>
      <c r="X133" s="37">
        <v>4182</v>
      </c>
      <c r="Y133" s="11">
        <f t="shared" si="24"/>
        <v>1.3769000000000027</v>
      </c>
    </row>
    <row r="134" spans="1:25" x14ac:dyDescent="0.25">
      <c r="A134" s="1">
        <v>132</v>
      </c>
      <c r="B134" s="2">
        <v>40675</v>
      </c>
      <c r="C134" s="1">
        <v>2</v>
      </c>
      <c r="D134" s="4" t="str">
        <f>VLOOKUP(C134,Сезон!$A$2:$G$5,6)</f>
        <v>Весна</v>
      </c>
      <c r="E134" s="1">
        <f t="shared" si="20"/>
        <v>2011</v>
      </c>
      <c r="F134" s="1">
        <f t="shared" si="21"/>
        <v>5</v>
      </c>
      <c r="G134" s="1">
        <v>0</v>
      </c>
      <c r="H134" s="1" t="str">
        <f t="shared" si="17"/>
        <v>Рабочий день</v>
      </c>
      <c r="I134" s="25">
        <f t="shared" si="18"/>
        <v>5</v>
      </c>
      <c r="J134" s="1">
        <v>1</v>
      </c>
      <c r="K134" s="1" t="str">
        <f t="shared" si="19"/>
        <v>Рабочий день</v>
      </c>
      <c r="L134" s="1">
        <v>1</v>
      </c>
      <c r="M134" s="9" t="str">
        <f>LOOKUP(L134,Погода!$A$2:$B$5)</f>
        <v>Ясно, небольшая облачность, переменная облачность, переменная облачность</v>
      </c>
      <c r="N134" s="3">
        <v>0.53500000000000003</v>
      </c>
      <c r="O134" s="11">
        <f t="shared" si="22"/>
        <v>17.145000000000003</v>
      </c>
      <c r="P134" s="3">
        <v>0.52336300000000002</v>
      </c>
      <c r="Q134" s="11">
        <f t="shared" si="23"/>
        <v>18.541958000000001</v>
      </c>
      <c r="R134" s="3">
        <v>0.74750000000000005</v>
      </c>
      <c r="S134" s="11" cm="1">
        <f t="array" ref="S134">_xlfn.IFS(L134=1,R134*Погода!$C$2,L134=2,R134*Погода!$C$3,L134=3,R134*Погода!$C$4,L134=4,R134*Погода!$C$5)</f>
        <v>18.6875</v>
      </c>
      <c r="T134" s="3">
        <v>0.189667</v>
      </c>
      <c r="U134" s="11" cm="1">
        <f t="array" ref="U134">_xlfn.IFS(L134=1,T134*Погода!$D$2,L134=2,T134*Погода!$D$3,L134=3,T134*Погода!$D$4,L134=4,T134*Погода!$D$5)</f>
        <v>3.1769222500000001</v>
      </c>
      <c r="V134" s="37">
        <v>695</v>
      </c>
      <c r="W134" s="37">
        <v>4169</v>
      </c>
      <c r="X134" s="37">
        <v>4864</v>
      </c>
      <c r="Y134" s="11">
        <f t="shared" si="24"/>
        <v>1.3969579999999979</v>
      </c>
    </row>
    <row r="135" spans="1:25" x14ac:dyDescent="0.25">
      <c r="A135" s="1">
        <v>133</v>
      </c>
      <c r="B135" s="2">
        <v>40676</v>
      </c>
      <c r="C135" s="1">
        <v>2</v>
      </c>
      <c r="D135" s="4" t="str">
        <f>VLOOKUP(C135,Сезон!$A$2:$G$5,6)</f>
        <v>Весна</v>
      </c>
      <c r="E135" s="1">
        <f t="shared" si="20"/>
        <v>2011</v>
      </c>
      <c r="F135" s="1">
        <f t="shared" si="21"/>
        <v>5</v>
      </c>
      <c r="G135" s="1">
        <v>0</v>
      </c>
      <c r="H135" s="1" t="str">
        <f t="shared" si="17"/>
        <v>Рабочий день</v>
      </c>
      <c r="I135" s="25">
        <f t="shared" si="18"/>
        <v>6</v>
      </c>
      <c r="J135" s="1">
        <v>1</v>
      </c>
      <c r="K135" s="1" t="str">
        <f t="shared" si="19"/>
        <v>Рабочий день</v>
      </c>
      <c r="L135" s="1">
        <v>2</v>
      </c>
      <c r="M135" s="9" t="str">
        <f>LOOKUP(L135,Погода!$A$2:$B$5)</f>
        <v>Туман + Облачно, Туман + Разорванные облака, Туман + Немного облаков, Туман</v>
      </c>
      <c r="N135" s="3">
        <v>0.51249999999999996</v>
      </c>
      <c r="O135" s="11">
        <f t="shared" si="22"/>
        <v>16.087499999999999</v>
      </c>
      <c r="P135" s="3">
        <v>0.49430000000000002</v>
      </c>
      <c r="Q135" s="11">
        <f t="shared" si="23"/>
        <v>16.623800000000003</v>
      </c>
      <c r="R135" s="3">
        <v>0.86333300000000002</v>
      </c>
      <c r="S135" s="11" cm="1">
        <f t="array" ref="S135">_xlfn.IFS(L135=1,R135*Погода!$C$2,L135=2,R135*Погода!$C$3,L135=3,R135*Погода!$C$4,L135=4,R135*Погода!$C$5)</f>
        <v>43.166650000000004</v>
      </c>
      <c r="T135" s="3">
        <v>0.179725</v>
      </c>
      <c r="U135" s="11" cm="1">
        <f t="array" ref="U135">_xlfn.IFS(L135=1,T135*Погода!$D$2,L135=2,T135*Погода!$D$3,L135=3,T135*Погода!$D$4,L135=4,T135*Погода!$D$5)</f>
        <v>6.0207875</v>
      </c>
      <c r="V135" s="37">
        <v>692</v>
      </c>
      <c r="W135" s="37">
        <v>3413</v>
      </c>
      <c r="X135" s="37">
        <v>4105</v>
      </c>
      <c r="Y135" s="11">
        <f t="shared" si="24"/>
        <v>0.53630000000000422</v>
      </c>
    </row>
    <row r="136" spans="1:25" x14ac:dyDescent="0.25">
      <c r="A136" s="1">
        <v>134</v>
      </c>
      <c r="B136" s="2">
        <v>40677</v>
      </c>
      <c r="C136" s="1">
        <v>2</v>
      </c>
      <c r="D136" s="4" t="str">
        <f>VLOOKUP(C136,Сезон!$A$2:$G$5,6)</f>
        <v>Весна</v>
      </c>
      <c r="E136" s="1">
        <f t="shared" si="20"/>
        <v>2011</v>
      </c>
      <c r="F136" s="1">
        <f t="shared" si="21"/>
        <v>5</v>
      </c>
      <c r="G136" s="1">
        <v>0</v>
      </c>
      <c r="H136" s="1" t="str">
        <f t="shared" si="17"/>
        <v>Рабочий день</v>
      </c>
      <c r="I136" s="25">
        <f t="shared" si="18"/>
        <v>7</v>
      </c>
      <c r="J136" s="1">
        <v>0</v>
      </c>
      <c r="K136" s="1" t="str">
        <f t="shared" si="19"/>
        <v>Выходной день</v>
      </c>
      <c r="L136" s="1">
        <v>2</v>
      </c>
      <c r="M136" s="9" t="str">
        <f>LOOKUP(L136,Погода!$A$2:$B$5)</f>
        <v>Туман + Облачно, Туман + Разорванные облака, Туман + Немного облаков, Туман</v>
      </c>
      <c r="N136" s="3">
        <v>0.52083299999999999</v>
      </c>
      <c r="O136" s="11">
        <f t="shared" si="22"/>
        <v>16.479150999999998</v>
      </c>
      <c r="P136" s="3">
        <v>0.50062899999999999</v>
      </c>
      <c r="Q136" s="11">
        <f t="shared" si="23"/>
        <v>17.041513999999999</v>
      </c>
      <c r="R136" s="3">
        <v>0.92249999999999999</v>
      </c>
      <c r="S136" s="11" cm="1">
        <f t="array" ref="S136">_xlfn.IFS(L136=1,R136*Погода!$C$2,L136=2,R136*Погода!$C$3,L136=3,R136*Погода!$C$4,L136=4,R136*Погода!$C$5)</f>
        <v>46.125</v>
      </c>
      <c r="T136" s="3">
        <v>0.13494999999999999</v>
      </c>
      <c r="U136" s="11" cm="1">
        <f t="array" ref="U136">_xlfn.IFS(L136=1,T136*Погода!$D$2,L136=2,T136*Погода!$D$3,L136=3,T136*Погода!$D$4,L136=4,T136*Погода!$D$5)</f>
        <v>4.5208249999999994</v>
      </c>
      <c r="V136" s="37">
        <v>902</v>
      </c>
      <c r="W136" s="37">
        <v>2507</v>
      </c>
      <c r="X136" s="37">
        <v>3409</v>
      </c>
      <c r="Y136" s="11">
        <f t="shared" si="24"/>
        <v>0.56236300000000128</v>
      </c>
    </row>
    <row r="137" spans="1:25" x14ac:dyDescent="0.25">
      <c r="A137" s="1">
        <v>135</v>
      </c>
      <c r="B137" s="2">
        <v>40678</v>
      </c>
      <c r="C137" s="1">
        <v>2</v>
      </c>
      <c r="D137" s="4" t="str">
        <f>VLOOKUP(C137,Сезон!$A$2:$G$5,6)</f>
        <v>Весна</v>
      </c>
      <c r="E137" s="1">
        <f t="shared" si="20"/>
        <v>2011</v>
      </c>
      <c r="F137" s="1">
        <f t="shared" si="21"/>
        <v>5</v>
      </c>
      <c r="G137" s="1">
        <v>0</v>
      </c>
      <c r="H137" s="1" t="str">
        <f t="shared" si="17"/>
        <v>Рабочий день</v>
      </c>
      <c r="I137" s="25">
        <f t="shared" si="18"/>
        <v>1</v>
      </c>
      <c r="J137" s="1">
        <v>0</v>
      </c>
      <c r="K137" s="1" t="str">
        <f t="shared" si="19"/>
        <v>Выходной день</v>
      </c>
      <c r="L137" s="1">
        <v>2</v>
      </c>
      <c r="M137" s="9" t="str">
        <f>LOOKUP(L137,Погода!$A$2:$B$5)</f>
        <v>Туман + Облачно, Туман + Разорванные облака, Туман + Немного облаков, Туман</v>
      </c>
      <c r="N137" s="3">
        <v>0.5625</v>
      </c>
      <c r="O137" s="11">
        <f t="shared" si="22"/>
        <v>18.4375</v>
      </c>
      <c r="P137" s="3">
        <v>0.53600000000000003</v>
      </c>
      <c r="Q137" s="11">
        <f t="shared" si="23"/>
        <v>19.376000000000005</v>
      </c>
      <c r="R137" s="3">
        <v>0.86708300000000005</v>
      </c>
      <c r="S137" s="11" cm="1">
        <f t="array" ref="S137">_xlfn.IFS(L137=1,R137*Погода!$C$2,L137=2,R137*Погода!$C$3,L137=3,R137*Погода!$C$4,L137=4,R137*Погода!$C$5)</f>
        <v>43.354150000000004</v>
      </c>
      <c r="T137" s="3">
        <v>0.152979</v>
      </c>
      <c r="U137" s="11" cm="1">
        <f t="array" ref="U137">_xlfn.IFS(L137=1,T137*Погода!$D$2,L137=2,T137*Погода!$D$3,L137=3,T137*Погода!$D$4,L137=4,T137*Погода!$D$5)</f>
        <v>5.1247965000000004</v>
      </c>
      <c r="V137" s="37">
        <v>1582</v>
      </c>
      <c r="W137" s="37">
        <v>2971</v>
      </c>
      <c r="X137" s="37">
        <v>4553</v>
      </c>
      <c r="Y137" s="11">
        <f t="shared" si="24"/>
        <v>0.93850000000000477</v>
      </c>
    </row>
    <row r="138" spans="1:25" x14ac:dyDescent="0.25">
      <c r="A138" s="1">
        <v>136</v>
      </c>
      <c r="B138" s="2">
        <v>40679</v>
      </c>
      <c r="C138" s="1">
        <v>2</v>
      </c>
      <c r="D138" s="4" t="str">
        <f>VLOOKUP(C138,Сезон!$A$2:$G$5,6)</f>
        <v>Весна</v>
      </c>
      <c r="E138" s="1">
        <f t="shared" si="20"/>
        <v>2011</v>
      </c>
      <c r="F138" s="1">
        <f t="shared" si="21"/>
        <v>5</v>
      </c>
      <c r="G138" s="1">
        <v>0</v>
      </c>
      <c r="H138" s="1" t="str">
        <f t="shared" si="17"/>
        <v>Рабочий день</v>
      </c>
      <c r="I138" s="25">
        <f t="shared" si="18"/>
        <v>2</v>
      </c>
      <c r="J138" s="1">
        <v>1</v>
      </c>
      <c r="K138" s="1" t="str">
        <f t="shared" si="19"/>
        <v>Рабочий день</v>
      </c>
      <c r="L138" s="1">
        <v>1</v>
      </c>
      <c r="M138" s="9" t="str">
        <f>LOOKUP(L138,Погода!$A$2:$B$5)</f>
        <v>Ясно, небольшая облачность, переменная облачность, переменная облачность</v>
      </c>
      <c r="N138" s="3">
        <v>0.57750000000000001</v>
      </c>
      <c r="O138" s="11">
        <f t="shared" si="22"/>
        <v>19.142500000000002</v>
      </c>
      <c r="P138" s="3">
        <v>0.550512</v>
      </c>
      <c r="Q138" s="11">
        <f t="shared" si="23"/>
        <v>20.333792000000003</v>
      </c>
      <c r="R138" s="3">
        <v>0.78791699999999998</v>
      </c>
      <c r="S138" s="11" cm="1">
        <f t="array" ref="S138">_xlfn.IFS(L138=1,R138*Погода!$C$2,L138=2,R138*Погода!$C$3,L138=3,R138*Погода!$C$4,L138=4,R138*Погода!$C$5)</f>
        <v>19.697924999999998</v>
      </c>
      <c r="T138" s="3">
        <v>0.12687100000000001</v>
      </c>
      <c r="U138" s="11" cm="1">
        <f t="array" ref="U138">_xlfn.IFS(L138=1,T138*Погода!$D$2,L138=2,T138*Погода!$D$3,L138=3,T138*Погода!$D$4,L138=4,T138*Погода!$D$5)</f>
        <v>2.1250892500000003</v>
      </c>
      <c r="V138" s="37">
        <v>773</v>
      </c>
      <c r="W138" s="37">
        <v>3185</v>
      </c>
      <c r="X138" s="37">
        <v>3958</v>
      </c>
      <c r="Y138" s="11">
        <f t="shared" si="24"/>
        <v>1.1912920000000007</v>
      </c>
    </row>
    <row r="139" spans="1:25" x14ac:dyDescent="0.25">
      <c r="A139" s="1">
        <v>137</v>
      </c>
      <c r="B139" s="2">
        <v>40680</v>
      </c>
      <c r="C139" s="1">
        <v>2</v>
      </c>
      <c r="D139" s="4" t="str">
        <f>VLOOKUP(C139,Сезон!$A$2:$G$5,6)</f>
        <v>Весна</v>
      </c>
      <c r="E139" s="1">
        <f t="shared" si="20"/>
        <v>2011</v>
      </c>
      <c r="F139" s="1">
        <f t="shared" si="21"/>
        <v>5</v>
      </c>
      <c r="G139" s="1">
        <v>0</v>
      </c>
      <c r="H139" s="1" t="str">
        <f t="shared" si="17"/>
        <v>Рабочий день</v>
      </c>
      <c r="I139" s="25">
        <f t="shared" si="18"/>
        <v>3</v>
      </c>
      <c r="J139" s="1">
        <v>1</v>
      </c>
      <c r="K139" s="1" t="str">
        <f t="shared" si="19"/>
        <v>Рабочий день</v>
      </c>
      <c r="L139" s="1">
        <v>2</v>
      </c>
      <c r="M139" s="9" t="str">
        <f>LOOKUP(L139,Погода!$A$2:$B$5)</f>
        <v>Туман + Облачно, Туман + Разорванные облака, Туман + Немного облаков, Туман</v>
      </c>
      <c r="N139" s="3">
        <v>0.56166700000000003</v>
      </c>
      <c r="O139" s="11">
        <f t="shared" si="22"/>
        <v>18.398349</v>
      </c>
      <c r="P139" s="3">
        <v>0.53852900000000004</v>
      </c>
      <c r="Q139" s="11">
        <f t="shared" si="23"/>
        <v>19.542914000000003</v>
      </c>
      <c r="R139" s="3">
        <v>0.83791700000000002</v>
      </c>
      <c r="S139" s="11" cm="1">
        <f t="array" ref="S139">_xlfn.IFS(L139=1,R139*Погода!$C$2,L139=2,R139*Погода!$C$3,L139=3,R139*Погода!$C$4,L139=4,R139*Погода!$C$5)</f>
        <v>41.895850000000003</v>
      </c>
      <c r="T139" s="3">
        <v>0.27735399999999999</v>
      </c>
      <c r="U139" s="11" cm="1">
        <f t="array" ref="U139">_xlfn.IFS(L139=1,T139*Погода!$D$2,L139=2,T139*Погода!$D$3,L139=3,T139*Погода!$D$4,L139=4,T139*Погода!$D$5)</f>
        <v>9.2913589999999999</v>
      </c>
      <c r="V139" s="37">
        <v>678</v>
      </c>
      <c r="W139" s="37">
        <v>3445</v>
      </c>
      <c r="X139" s="37">
        <v>4123</v>
      </c>
      <c r="Y139" s="11">
        <f t="shared" si="24"/>
        <v>1.1445650000000036</v>
      </c>
    </row>
    <row r="140" spans="1:25" x14ac:dyDescent="0.25">
      <c r="A140" s="1">
        <v>138</v>
      </c>
      <c r="B140" s="2">
        <v>40681</v>
      </c>
      <c r="C140" s="1">
        <v>2</v>
      </c>
      <c r="D140" s="4" t="str">
        <f>VLOOKUP(C140,Сезон!$A$2:$G$5,6)</f>
        <v>Весна</v>
      </c>
      <c r="E140" s="1">
        <f t="shared" si="20"/>
        <v>2011</v>
      </c>
      <c r="F140" s="1">
        <f t="shared" si="21"/>
        <v>5</v>
      </c>
      <c r="G140" s="1">
        <v>0</v>
      </c>
      <c r="H140" s="1" t="str">
        <f t="shared" si="17"/>
        <v>Рабочий день</v>
      </c>
      <c r="I140" s="25">
        <f t="shared" si="18"/>
        <v>4</v>
      </c>
      <c r="J140" s="1">
        <v>1</v>
      </c>
      <c r="K140" s="1" t="str">
        <f t="shared" si="19"/>
        <v>Рабочий день</v>
      </c>
      <c r="L140" s="1">
        <v>2</v>
      </c>
      <c r="M140" s="9" t="str">
        <f>LOOKUP(L140,Погода!$A$2:$B$5)</f>
        <v>Туман + Облачно, Туман + Разорванные облака, Туман + Немного облаков, Туман</v>
      </c>
      <c r="N140" s="3">
        <v>0.55000000000000004</v>
      </c>
      <c r="O140" s="11">
        <f t="shared" si="22"/>
        <v>17.850000000000001</v>
      </c>
      <c r="P140" s="3">
        <v>0.52715800000000002</v>
      </c>
      <c r="Q140" s="11">
        <f t="shared" si="23"/>
        <v>18.792428000000001</v>
      </c>
      <c r="R140" s="3">
        <v>0.87</v>
      </c>
      <c r="S140" s="11" cm="1">
        <f t="array" ref="S140">_xlfn.IFS(L140=1,R140*Погода!$C$2,L140=2,R140*Погода!$C$3,L140=3,R140*Погода!$C$4,L140=4,R140*Погода!$C$5)</f>
        <v>43.5</v>
      </c>
      <c r="T140" s="3">
        <v>0.201492</v>
      </c>
      <c r="U140" s="11" cm="1">
        <f t="array" ref="U140">_xlfn.IFS(L140=1,T140*Погода!$D$2,L140=2,T140*Погода!$D$3,L140=3,T140*Погода!$D$4,L140=4,T140*Погода!$D$5)</f>
        <v>6.7499820000000001</v>
      </c>
      <c r="V140" s="37">
        <v>536</v>
      </c>
      <c r="W140" s="37">
        <v>3319</v>
      </c>
      <c r="X140" s="37">
        <v>3855</v>
      </c>
      <c r="Y140" s="11">
        <f t="shared" si="24"/>
        <v>0.9424279999999996</v>
      </c>
    </row>
    <row r="141" spans="1:25" x14ac:dyDescent="0.25">
      <c r="A141" s="1">
        <v>139</v>
      </c>
      <c r="B141" s="2">
        <v>40682</v>
      </c>
      <c r="C141" s="1">
        <v>2</v>
      </c>
      <c r="D141" s="4" t="str">
        <f>VLOOKUP(C141,Сезон!$A$2:$G$5,6)</f>
        <v>Весна</v>
      </c>
      <c r="E141" s="1">
        <f t="shared" si="20"/>
        <v>2011</v>
      </c>
      <c r="F141" s="1">
        <f t="shared" si="21"/>
        <v>5</v>
      </c>
      <c r="G141" s="1">
        <v>0</v>
      </c>
      <c r="H141" s="1" t="str">
        <f t="shared" si="17"/>
        <v>Рабочий день</v>
      </c>
      <c r="I141" s="25">
        <f t="shared" si="18"/>
        <v>5</v>
      </c>
      <c r="J141" s="1">
        <v>1</v>
      </c>
      <c r="K141" s="1" t="str">
        <f t="shared" si="19"/>
        <v>Рабочий день</v>
      </c>
      <c r="L141" s="1">
        <v>2</v>
      </c>
      <c r="M141" s="9" t="str">
        <f>LOOKUP(L141,Погода!$A$2:$B$5)</f>
        <v>Туман + Облачно, Туман + Разорванные облака, Туман + Немного облаков, Туман</v>
      </c>
      <c r="N141" s="3">
        <v>0.530833</v>
      </c>
      <c r="O141" s="11">
        <f t="shared" si="22"/>
        <v>16.949151000000001</v>
      </c>
      <c r="P141" s="3">
        <v>0.51074200000000003</v>
      </c>
      <c r="Q141" s="11">
        <f t="shared" si="23"/>
        <v>17.708972000000003</v>
      </c>
      <c r="R141" s="3">
        <v>0.82958299999999996</v>
      </c>
      <c r="S141" s="11" cm="1">
        <f t="array" ref="S141">_xlfn.IFS(L141=1,R141*Погода!$C$2,L141=2,R141*Погода!$C$3,L141=3,R141*Погода!$C$4,L141=4,R141*Погода!$C$5)</f>
        <v>41.479149999999997</v>
      </c>
      <c r="T141" s="3">
        <v>0.108213</v>
      </c>
      <c r="U141" s="11" cm="1">
        <f t="array" ref="U141">_xlfn.IFS(L141=1,T141*Погода!$D$2,L141=2,T141*Погода!$D$3,L141=3,T141*Погода!$D$4,L141=4,T141*Погода!$D$5)</f>
        <v>3.6251355000000003</v>
      </c>
      <c r="V141" s="37">
        <v>735</v>
      </c>
      <c r="W141" s="37">
        <v>3840</v>
      </c>
      <c r="X141" s="37">
        <v>4575</v>
      </c>
      <c r="Y141" s="11">
        <f t="shared" si="24"/>
        <v>0.7598210000000023</v>
      </c>
    </row>
    <row r="142" spans="1:25" x14ac:dyDescent="0.25">
      <c r="A142" s="1">
        <v>140</v>
      </c>
      <c r="B142" s="2">
        <v>40683</v>
      </c>
      <c r="C142" s="1">
        <v>2</v>
      </c>
      <c r="D142" s="4" t="str">
        <f>VLOOKUP(C142,Сезон!$A$2:$G$5,6)</f>
        <v>Весна</v>
      </c>
      <c r="E142" s="1">
        <f t="shared" si="20"/>
        <v>2011</v>
      </c>
      <c r="F142" s="1">
        <f t="shared" si="21"/>
        <v>5</v>
      </c>
      <c r="G142" s="1">
        <v>0</v>
      </c>
      <c r="H142" s="1" t="str">
        <f t="shared" si="17"/>
        <v>Рабочий день</v>
      </c>
      <c r="I142" s="25">
        <f t="shared" si="18"/>
        <v>6</v>
      </c>
      <c r="J142" s="1">
        <v>1</v>
      </c>
      <c r="K142" s="1" t="str">
        <f t="shared" si="19"/>
        <v>Рабочий день</v>
      </c>
      <c r="L142" s="1">
        <v>1</v>
      </c>
      <c r="M142" s="9" t="str">
        <f>LOOKUP(L142,Погода!$A$2:$B$5)</f>
        <v>Ясно, небольшая облачность, переменная облачность, переменная облачность</v>
      </c>
      <c r="N142" s="3">
        <v>0.53666700000000001</v>
      </c>
      <c r="O142" s="11">
        <f t="shared" si="22"/>
        <v>17.223348999999999</v>
      </c>
      <c r="P142" s="3">
        <v>0.52904200000000001</v>
      </c>
      <c r="Q142" s="11">
        <f t="shared" si="23"/>
        <v>18.916772000000002</v>
      </c>
      <c r="R142" s="3">
        <v>0.71958299999999997</v>
      </c>
      <c r="S142" s="11" cm="1">
        <f t="array" ref="S142">_xlfn.IFS(L142=1,R142*Погода!$C$2,L142=2,R142*Погода!$C$3,L142=3,R142*Погода!$C$4,L142=4,R142*Погода!$C$5)</f>
        <v>17.989574999999999</v>
      </c>
      <c r="T142" s="3">
        <v>0.12501300000000001</v>
      </c>
      <c r="U142" s="11" cm="1">
        <f t="array" ref="U142">_xlfn.IFS(L142=1,T142*Погода!$D$2,L142=2,T142*Погода!$D$3,L142=3,T142*Погода!$D$4,L142=4,T142*Погода!$D$5)</f>
        <v>2.09396775</v>
      </c>
      <c r="V142" s="37">
        <v>909</v>
      </c>
      <c r="W142" s="37">
        <v>4008</v>
      </c>
      <c r="X142" s="37">
        <v>4917</v>
      </c>
      <c r="Y142" s="11">
        <f t="shared" si="24"/>
        <v>1.6934230000000028</v>
      </c>
    </row>
    <row r="143" spans="1:25" x14ac:dyDescent="0.25">
      <c r="A143" s="1">
        <v>141</v>
      </c>
      <c r="B143" s="2">
        <v>40684</v>
      </c>
      <c r="C143" s="1">
        <v>2</v>
      </c>
      <c r="D143" s="4" t="str">
        <f>VLOOKUP(C143,Сезон!$A$2:$G$5,6)</f>
        <v>Весна</v>
      </c>
      <c r="E143" s="1">
        <f t="shared" si="20"/>
        <v>2011</v>
      </c>
      <c r="F143" s="1">
        <f t="shared" si="21"/>
        <v>5</v>
      </c>
      <c r="G143" s="1">
        <v>0</v>
      </c>
      <c r="H143" s="1" t="str">
        <f t="shared" si="17"/>
        <v>Рабочий день</v>
      </c>
      <c r="I143" s="25">
        <f t="shared" si="18"/>
        <v>7</v>
      </c>
      <c r="J143" s="1">
        <v>0</v>
      </c>
      <c r="K143" s="1" t="str">
        <f t="shared" si="19"/>
        <v>Выходной день</v>
      </c>
      <c r="L143" s="1">
        <v>1</v>
      </c>
      <c r="M143" s="9" t="str">
        <f>LOOKUP(L143,Погода!$A$2:$B$5)</f>
        <v>Ясно, небольшая облачность, переменная облачность, переменная облачность</v>
      </c>
      <c r="N143" s="3">
        <v>0.60250000000000004</v>
      </c>
      <c r="O143" s="11">
        <f t="shared" si="22"/>
        <v>20.317500000000003</v>
      </c>
      <c r="P143" s="3">
        <v>0.57197500000000001</v>
      </c>
      <c r="Q143" s="11">
        <f t="shared" si="23"/>
        <v>21.750349999999997</v>
      </c>
      <c r="R143" s="3">
        <v>0.62666699999999997</v>
      </c>
      <c r="S143" s="11" cm="1">
        <f t="array" ref="S143">_xlfn.IFS(L143=1,R143*Погода!$C$2,L143=2,R143*Погода!$C$3,L143=3,R143*Погода!$C$4,L143=4,R143*Погода!$C$5)</f>
        <v>15.666675</v>
      </c>
      <c r="T143" s="3">
        <v>0.12064999999999999</v>
      </c>
      <c r="U143" s="11" cm="1">
        <f t="array" ref="U143">_xlfn.IFS(L143=1,T143*Погода!$D$2,L143=2,T143*Погода!$D$3,L143=3,T143*Погода!$D$4,L143=4,T143*Погода!$D$5)</f>
        <v>2.0208874999999997</v>
      </c>
      <c r="V143" s="37">
        <v>2258</v>
      </c>
      <c r="W143" s="37">
        <v>3547</v>
      </c>
      <c r="X143" s="37">
        <v>5805</v>
      </c>
      <c r="Y143" s="11">
        <f t="shared" si="24"/>
        <v>1.4328499999999948</v>
      </c>
    </row>
    <row r="144" spans="1:25" x14ac:dyDescent="0.25">
      <c r="A144" s="1">
        <v>142</v>
      </c>
      <c r="B144" s="2">
        <v>40685</v>
      </c>
      <c r="C144" s="1">
        <v>2</v>
      </c>
      <c r="D144" s="4" t="str">
        <f>VLOOKUP(C144,Сезон!$A$2:$G$5,6)</f>
        <v>Весна</v>
      </c>
      <c r="E144" s="1">
        <f t="shared" si="20"/>
        <v>2011</v>
      </c>
      <c r="F144" s="1">
        <f t="shared" si="21"/>
        <v>5</v>
      </c>
      <c r="G144" s="1">
        <v>0</v>
      </c>
      <c r="H144" s="1" t="str">
        <f t="shared" si="17"/>
        <v>Рабочий день</v>
      </c>
      <c r="I144" s="25">
        <f t="shared" si="18"/>
        <v>1</v>
      </c>
      <c r="J144" s="1">
        <v>0</v>
      </c>
      <c r="K144" s="1" t="str">
        <f t="shared" si="19"/>
        <v>Выходной день</v>
      </c>
      <c r="L144" s="1">
        <v>1</v>
      </c>
      <c r="M144" s="9" t="str">
        <f>LOOKUP(L144,Погода!$A$2:$B$5)</f>
        <v>Ясно, небольшая облачность, переменная облачность, переменная облачность</v>
      </c>
      <c r="N144" s="3">
        <v>0.60416700000000001</v>
      </c>
      <c r="O144" s="11">
        <f t="shared" si="22"/>
        <v>20.395849000000002</v>
      </c>
      <c r="P144" s="3">
        <v>0.57450000000000001</v>
      </c>
      <c r="Q144" s="11">
        <f t="shared" si="23"/>
        <v>21.917000000000002</v>
      </c>
      <c r="R144" s="3">
        <v>0.749583</v>
      </c>
      <c r="S144" s="11" cm="1">
        <f t="array" ref="S144">_xlfn.IFS(L144=1,R144*Погода!$C$2,L144=2,R144*Погода!$C$3,L144=3,R144*Погода!$C$4,L144=4,R144*Погода!$C$5)</f>
        <v>18.739574999999999</v>
      </c>
      <c r="T144" s="3">
        <v>0.148008</v>
      </c>
      <c r="U144" s="11" cm="1">
        <f t="array" ref="U144">_xlfn.IFS(L144=1,T144*Погода!$D$2,L144=2,T144*Погода!$D$3,L144=3,T144*Погода!$D$4,L144=4,T144*Погода!$D$5)</f>
        <v>2.4791340000000002</v>
      </c>
      <c r="V144" s="37">
        <v>1576</v>
      </c>
      <c r="W144" s="37">
        <v>3084</v>
      </c>
      <c r="X144" s="37">
        <v>4660</v>
      </c>
      <c r="Y144" s="11">
        <f t="shared" si="24"/>
        <v>1.5211509999999997</v>
      </c>
    </row>
    <row r="145" spans="1:25" x14ac:dyDescent="0.25">
      <c r="A145" s="1">
        <v>143</v>
      </c>
      <c r="B145" s="2">
        <v>40686</v>
      </c>
      <c r="C145" s="1">
        <v>2</v>
      </c>
      <c r="D145" s="4" t="str">
        <f>VLOOKUP(C145,Сезон!$A$2:$G$5,6)</f>
        <v>Весна</v>
      </c>
      <c r="E145" s="1">
        <f t="shared" si="20"/>
        <v>2011</v>
      </c>
      <c r="F145" s="1">
        <f t="shared" si="21"/>
        <v>5</v>
      </c>
      <c r="G145" s="1">
        <v>0</v>
      </c>
      <c r="H145" s="1" t="str">
        <f t="shared" si="17"/>
        <v>Рабочий день</v>
      </c>
      <c r="I145" s="25">
        <f t="shared" si="18"/>
        <v>2</v>
      </c>
      <c r="J145" s="1">
        <v>1</v>
      </c>
      <c r="K145" s="1" t="str">
        <f t="shared" si="19"/>
        <v>Рабочий день</v>
      </c>
      <c r="L145" s="1">
        <v>2</v>
      </c>
      <c r="M145" s="9" t="str">
        <f>LOOKUP(L145,Погода!$A$2:$B$5)</f>
        <v>Туман + Облачно, Туман + Разорванные облака, Туман + Немного облаков, Туман</v>
      </c>
      <c r="N145" s="3">
        <v>0.63166699999999998</v>
      </c>
      <c r="O145" s="11">
        <f t="shared" si="22"/>
        <v>21.688348999999999</v>
      </c>
      <c r="P145" s="3">
        <v>0.59029600000000004</v>
      </c>
      <c r="Q145" s="11">
        <f t="shared" si="23"/>
        <v>22.959536</v>
      </c>
      <c r="R145" s="3">
        <v>0.81</v>
      </c>
      <c r="S145" s="11" cm="1">
        <f t="array" ref="S145">_xlfn.IFS(L145=1,R145*Погода!$C$2,L145=2,R145*Погода!$C$3,L145=3,R145*Погода!$C$4,L145=4,R145*Погода!$C$5)</f>
        <v>40.5</v>
      </c>
      <c r="T145" s="3">
        <v>0.23384199999999999</v>
      </c>
      <c r="U145" s="11" cm="1">
        <f t="array" ref="U145">_xlfn.IFS(L145=1,T145*Погода!$D$2,L145=2,T145*Погода!$D$3,L145=3,T145*Погода!$D$4,L145=4,T145*Погода!$D$5)</f>
        <v>7.8337069999999995</v>
      </c>
      <c r="V145" s="37">
        <v>836</v>
      </c>
      <c r="W145" s="37">
        <v>3438</v>
      </c>
      <c r="X145" s="37">
        <v>4274</v>
      </c>
      <c r="Y145" s="11">
        <f t="shared" si="24"/>
        <v>1.2711870000000012</v>
      </c>
    </row>
    <row r="146" spans="1:25" x14ac:dyDescent="0.25">
      <c r="A146" s="1">
        <v>144</v>
      </c>
      <c r="B146" s="2">
        <v>40687</v>
      </c>
      <c r="C146" s="1">
        <v>2</v>
      </c>
      <c r="D146" s="4" t="str">
        <f>VLOOKUP(C146,Сезон!$A$2:$G$5,6)</f>
        <v>Весна</v>
      </c>
      <c r="E146" s="1">
        <f t="shared" si="20"/>
        <v>2011</v>
      </c>
      <c r="F146" s="1">
        <f t="shared" si="21"/>
        <v>5</v>
      </c>
      <c r="G146" s="1">
        <v>0</v>
      </c>
      <c r="H146" s="1" t="str">
        <f t="shared" si="17"/>
        <v>Рабочий день</v>
      </c>
      <c r="I146" s="25">
        <f t="shared" si="18"/>
        <v>3</v>
      </c>
      <c r="J146" s="1">
        <v>1</v>
      </c>
      <c r="K146" s="1" t="str">
        <f t="shared" si="19"/>
        <v>Рабочий день</v>
      </c>
      <c r="L146" s="1">
        <v>2</v>
      </c>
      <c r="M146" s="9" t="str">
        <f>LOOKUP(L146,Погода!$A$2:$B$5)</f>
        <v>Туман + Облачно, Туман + Разорванные облака, Туман + Немного облаков, Туман</v>
      </c>
      <c r="N146" s="3">
        <v>0.66</v>
      </c>
      <c r="O146" s="11">
        <f t="shared" si="22"/>
        <v>23.020000000000003</v>
      </c>
      <c r="P146" s="3">
        <v>0.60481300000000005</v>
      </c>
      <c r="Q146" s="11">
        <f t="shared" si="23"/>
        <v>23.917658000000003</v>
      </c>
      <c r="R146" s="3">
        <v>0.74083299999999996</v>
      </c>
      <c r="S146" s="11" cm="1">
        <f t="array" ref="S146">_xlfn.IFS(L146=1,R146*Погода!$C$2,L146=2,R146*Погода!$C$3,L146=3,R146*Погода!$C$4,L146=4,R146*Погода!$C$5)</f>
        <v>37.041649999999997</v>
      </c>
      <c r="T146" s="3">
        <v>0.207092</v>
      </c>
      <c r="U146" s="11" cm="1">
        <f t="array" ref="U146">_xlfn.IFS(L146=1,T146*Погода!$D$2,L146=2,T146*Погода!$D$3,L146=3,T146*Погода!$D$4,L146=4,T146*Погода!$D$5)</f>
        <v>6.9375819999999999</v>
      </c>
      <c r="V146" s="37">
        <v>659</v>
      </c>
      <c r="W146" s="37">
        <v>3833</v>
      </c>
      <c r="X146" s="37">
        <v>4492</v>
      </c>
      <c r="Y146" s="11">
        <f t="shared" si="24"/>
        <v>0.89765799999999984</v>
      </c>
    </row>
    <row r="147" spans="1:25" x14ac:dyDescent="0.25">
      <c r="A147" s="1">
        <v>145</v>
      </c>
      <c r="B147" s="2">
        <v>40688</v>
      </c>
      <c r="C147" s="1">
        <v>2</v>
      </c>
      <c r="D147" s="4" t="str">
        <f>VLOOKUP(C147,Сезон!$A$2:$G$5,6)</f>
        <v>Весна</v>
      </c>
      <c r="E147" s="1">
        <f t="shared" si="20"/>
        <v>2011</v>
      </c>
      <c r="F147" s="1">
        <f t="shared" si="21"/>
        <v>5</v>
      </c>
      <c r="G147" s="1">
        <v>0</v>
      </c>
      <c r="H147" s="1" t="str">
        <f t="shared" si="17"/>
        <v>Рабочий день</v>
      </c>
      <c r="I147" s="25">
        <f t="shared" si="18"/>
        <v>4</v>
      </c>
      <c r="J147" s="1">
        <v>1</v>
      </c>
      <c r="K147" s="1" t="str">
        <f t="shared" si="19"/>
        <v>Рабочий день</v>
      </c>
      <c r="L147" s="1">
        <v>1</v>
      </c>
      <c r="M147" s="9" t="str">
        <f>LOOKUP(L147,Погода!$A$2:$B$5)</f>
        <v>Ясно, небольшая облачность, переменная облачность, переменная облачность</v>
      </c>
      <c r="N147" s="3">
        <v>0.660833</v>
      </c>
      <c r="O147" s="11">
        <f t="shared" si="22"/>
        <v>23.059151</v>
      </c>
      <c r="P147" s="3">
        <v>0.61554200000000003</v>
      </c>
      <c r="Q147" s="11">
        <f t="shared" si="23"/>
        <v>24.625772000000005</v>
      </c>
      <c r="R147" s="3">
        <v>0.69625000000000004</v>
      </c>
      <c r="S147" s="11" cm="1">
        <f t="array" ref="S147">_xlfn.IFS(L147=1,R147*Погода!$C$2,L147=2,R147*Погода!$C$3,L147=3,R147*Погода!$C$4,L147=4,R147*Погода!$C$5)</f>
        <v>17.40625</v>
      </c>
      <c r="T147" s="3">
        <v>0.15423300000000001</v>
      </c>
      <c r="U147" s="11" cm="1">
        <f t="array" ref="U147">_xlfn.IFS(L147=1,T147*Погода!$D$2,L147=2,T147*Погода!$D$3,L147=3,T147*Погода!$D$4,L147=4,T147*Погода!$D$5)</f>
        <v>2.5834027500000003</v>
      </c>
      <c r="V147" s="37">
        <v>740</v>
      </c>
      <c r="W147" s="37">
        <v>4238</v>
      </c>
      <c r="X147" s="37">
        <v>4978</v>
      </c>
      <c r="Y147" s="11">
        <f t="shared" si="24"/>
        <v>1.5666210000000049</v>
      </c>
    </row>
    <row r="148" spans="1:25" x14ac:dyDescent="0.25">
      <c r="A148" s="1">
        <v>146</v>
      </c>
      <c r="B148" s="2">
        <v>40689</v>
      </c>
      <c r="C148" s="1">
        <v>2</v>
      </c>
      <c r="D148" s="4" t="str">
        <f>VLOOKUP(C148,Сезон!$A$2:$G$5,6)</f>
        <v>Весна</v>
      </c>
      <c r="E148" s="1">
        <f t="shared" si="20"/>
        <v>2011</v>
      </c>
      <c r="F148" s="1">
        <f t="shared" si="21"/>
        <v>5</v>
      </c>
      <c r="G148" s="1">
        <v>0</v>
      </c>
      <c r="H148" s="1" t="str">
        <f t="shared" si="17"/>
        <v>Рабочий день</v>
      </c>
      <c r="I148" s="25">
        <f t="shared" si="18"/>
        <v>5</v>
      </c>
      <c r="J148" s="1">
        <v>1</v>
      </c>
      <c r="K148" s="1" t="str">
        <f t="shared" si="19"/>
        <v>Рабочий день</v>
      </c>
      <c r="L148" s="1">
        <v>1</v>
      </c>
      <c r="M148" s="9" t="str">
        <f>LOOKUP(L148,Погода!$A$2:$B$5)</f>
        <v>Ясно, небольшая облачность, переменная облачность, переменная облачность</v>
      </c>
      <c r="N148" s="3">
        <v>0.70833299999999999</v>
      </c>
      <c r="O148" s="11">
        <f t="shared" si="22"/>
        <v>25.291651000000002</v>
      </c>
      <c r="P148" s="3">
        <v>0.65468800000000005</v>
      </c>
      <c r="Q148" s="11">
        <f t="shared" si="23"/>
        <v>27.209408000000003</v>
      </c>
      <c r="R148" s="3">
        <v>0.67749999999999999</v>
      </c>
      <c r="S148" s="11" cm="1">
        <f t="array" ref="S148">_xlfn.IFS(L148=1,R148*Погода!$C$2,L148=2,R148*Погода!$C$3,L148=3,R148*Погода!$C$4,L148=4,R148*Погода!$C$5)</f>
        <v>16.9375</v>
      </c>
      <c r="T148" s="3">
        <v>0.19964199999999999</v>
      </c>
      <c r="U148" s="11" cm="1">
        <f t="array" ref="U148">_xlfn.IFS(L148=1,T148*Погода!$D$2,L148=2,T148*Погода!$D$3,L148=3,T148*Погода!$D$4,L148=4,T148*Погода!$D$5)</f>
        <v>3.3440034999999999</v>
      </c>
      <c r="V148" s="37">
        <v>758</v>
      </c>
      <c r="W148" s="37">
        <v>3919</v>
      </c>
      <c r="X148" s="37">
        <v>4677</v>
      </c>
      <c r="Y148" s="11">
        <f t="shared" si="24"/>
        <v>1.9177570000000017</v>
      </c>
    </row>
    <row r="149" spans="1:25" x14ac:dyDescent="0.25">
      <c r="A149" s="1">
        <v>147</v>
      </c>
      <c r="B149" s="2">
        <v>40690</v>
      </c>
      <c r="C149" s="1">
        <v>2</v>
      </c>
      <c r="D149" s="4" t="str">
        <f>VLOOKUP(C149,Сезон!$A$2:$G$5,6)</f>
        <v>Весна</v>
      </c>
      <c r="E149" s="1">
        <f t="shared" si="20"/>
        <v>2011</v>
      </c>
      <c r="F149" s="1">
        <f t="shared" si="21"/>
        <v>5</v>
      </c>
      <c r="G149" s="1">
        <v>0</v>
      </c>
      <c r="H149" s="1" t="str">
        <f t="shared" si="17"/>
        <v>Рабочий день</v>
      </c>
      <c r="I149" s="25">
        <f t="shared" si="18"/>
        <v>6</v>
      </c>
      <c r="J149" s="1">
        <v>1</v>
      </c>
      <c r="K149" s="1" t="str">
        <f t="shared" si="19"/>
        <v>Рабочий день</v>
      </c>
      <c r="L149" s="1">
        <v>1</v>
      </c>
      <c r="M149" s="9" t="str">
        <f>LOOKUP(L149,Погода!$A$2:$B$5)</f>
        <v>Ясно, небольшая облачность, переменная облачность, переменная облачность</v>
      </c>
      <c r="N149" s="3">
        <v>0.68166700000000002</v>
      </c>
      <c r="O149" s="11">
        <f t="shared" si="22"/>
        <v>24.038349000000004</v>
      </c>
      <c r="P149" s="3">
        <v>0.63700800000000002</v>
      </c>
      <c r="Q149" s="11">
        <f t="shared" si="23"/>
        <v>26.042528000000004</v>
      </c>
      <c r="R149" s="3">
        <v>0.65375000000000005</v>
      </c>
      <c r="S149" s="11" cm="1">
        <f t="array" ref="S149">_xlfn.IFS(L149=1,R149*Погода!$C$2,L149=2,R149*Погода!$C$3,L149=3,R149*Погода!$C$4,L149=4,R149*Погода!$C$5)</f>
        <v>16.34375</v>
      </c>
      <c r="T149" s="3">
        <v>0.240679</v>
      </c>
      <c r="U149" s="11" cm="1">
        <f t="array" ref="U149">_xlfn.IFS(L149=1,T149*Погода!$D$2,L149=2,T149*Погода!$D$3,L149=3,T149*Погода!$D$4,L149=4,T149*Погода!$D$5)</f>
        <v>4.0313732499999997</v>
      </c>
      <c r="V149" s="37">
        <v>871</v>
      </c>
      <c r="W149" s="37">
        <v>3808</v>
      </c>
      <c r="X149" s="37">
        <v>4679</v>
      </c>
      <c r="Y149" s="11">
        <f t="shared" si="24"/>
        <v>2.0041790000000006</v>
      </c>
    </row>
    <row r="150" spans="1:25" x14ac:dyDescent="0.25">
      <c r="A150" s="1">
        <v>148</v>
      </c>
      <c r="B150" s="2">
        <v>40691</v>
      </c>
      <c r="C150" s="1">
        <v>2</v>
      </c>
      <c r="D150" s="4" t="str">
        <f>VLOOKUP(C150,Сезон!$A$2:$G$5,6)</f>
        <v>Весна</v>
      </c>
      <c r="E150" s="1">
        <f t="shared" si="20"/>
        <v>2011</v>
      </c>
      <c r="F150" s="1">
        <f t="shared" si="21"/>
        <v>5</v>
      </c>
      <c r="G150" s="1">
        <v>0</v>
      </c>
      <c r="H150" s="1" t="str">
        <f t="shared" si="17"/>
        <v>Рабочий день</v>
      </c>
      <c r="I150" s="25">
        <f t="shared" si="18"/>
        <v>7</v>
      </c>
      <c r="J150" s="1">
        <v>0</v>
      </c>
      <c r="K150" s="1" t="str">
        <f t="shared" si="19"/>
        <v>Выходной день</v>
      </c>
      <c r="L150" s="1">
        <v>1</v>
      </c>
      <c r="M150" s="9" t="str">
        <f>LOOKUP(L150,Погода!$A$2:$B$5)</f>
        <v>Ясно, небольшая облачность, переменная облачность, переменная облачность</v>
      </c>
      <c r="N150" s="3">
        <v>0.655833</v>
      </c>
      <c r="O150" s="11">
        <f t="shared" si="22"/>
        <v>22.824151000000001</v>
      </c>
      <c r="P150" s="3">
        <v>0.61237900000000001</v>
      </c>
      <c r="Q150" s="11">
        <f t="shared" si="23"/>
        <v>24.417014000000002</v>
      </c>
      <c r="R150" s="3">
        <v>0.72958299999999998</v>
      </c>
      <c r="S150" s="11" cm="1">
        <f t="array" ref="S150">_xlfn.IFS(L150=1,R150*Погода!$C$2,L150=2,R150*Погода!$C$3,L150=3,R150*Погода!$C$4,L150=4,R150*Погода!$C$5)</f>
        <v>18.239574999999999</v>
      </c>
      <c r="T150" s="3">
        <v>0.23009199999999999</v>
      </c>
      <c r="U150" s="11" cm="1">
        <f t="array" ref="U150">_xlfn.IFS(L150=1,T150*Погода!$D$2,L150=2,T150*Погода!$D$3,L150=3,T150*Погода!$D$4,L150=4,T150*Погода!$D$5)</f>
        <v>3.8540410000000001</v>
      </c>
      <c r="V150" s="37">
        <v>2001</v>
      </c>
      <c r="W150" s="37">
        <v>2757</v>
      </c>
      <c r="X150" s="37">
        <v>4758</v>
      </c>
      <c r="Y150" s="11">
        <f t="shared" si="24"/>
        <v>1.5928630000000013</v>
      </c>
    </row>
    <row r="151" spans="1:25" x14ac:dyDescent="0.25">
      <c r="A151" s="1">
        <v>149</v>
      </c>
      <c r="B151" s="2">
        <v>40692</v>
      </c>
      <c r="C151" s="1">
        <v>2</v>
      </c>
      <c r="D151" s="4" t="str">
        <f>VLOOKUP(C151,Сезон!$A$2:$G$5,6)</f>
        <v>Весна</v>
      </c>
      <c r="E151" s="1">
        <f t="shared" si="20"/>
        <v>2011</v>
      </c>
      <c r="F151" s="1">
        <f t="shared" si="21"/>
        <v>5</v>
      </c>
      <c r="G151" s="1">
        <v>0</v>
      </c>
      <c r="H151" s="1" t="str">
        <f t="shared" si="17"/>
        <v>Рабочий день</v>
      </c>
      <c r="I151" s="25">
        <f t="shared" si="18"/>
        <v>1</v>
      </c>
      <c r="J151" s="1">
        <v>0</v>
      </c>
      <c r="K151" s="1" t="str">
        <f t="shared" si="19"/>
        <v>Выходной день</v>
      </c>
      <c r="L151" s="1">
        <v>1</v>
      </c>
      <c r="M151" s="9" t="str">
        <f>LOOKUP(L151,Погода!$A$2:$B$5)</f>
        <v>Ясно, небольшая облачность, переменная облачность, переменная облачность</v>
      </c>
      <c r="N151" s="3">
        <v>0.66749999999999998</v>
      </c>
      <c r="O151" s="11">
        <f t="shared" si="22"/>
        <v>23.372499999999999</v>
      </c>
      <c r="P151" s="3">
        <v>0.61555000000000004</v>
      </c>
      <c r="Q151" s="11">
        <f t="shared" si="23"/>
        <v>24.626300000000001</v>
      </c>
      <c r="R151" s="3">
        <v>0.81874999999999998</v>
      </c>
      <c r="S151" s="11" cm="1">
        <f t="array" ref="S151">_xlfn.IFS(L151=1,R151*Погода!$C$2,L151=2,R151*Погода!$C$3,L151=3,R151*Погода!$C$4,L151=4,R151*Погода!$C$5)</f>
        <v>20.46875</v>
      </c>
      <c r="T151" s="3">
        <v>0.21393799999999999</v>
      </c>
      <c r="U151" s="11" cm="1">
        <f t="array" ref="U151">_xlfn.IFS(L151=1,T151*Погода!$D$2,L151=2,T151*Погода!$D$3,L151=3,T151*Погода!$D$4,L151=4,T151*Погода!$D$5)</f>
        <v>3.5834614999999999</v>
      </c>
      <c r="V151" s="37">
        <v>2355</v>
      </c>
      <c r="W151" s="37">
        <v>2433</v>
      </c>
      <c r="X151" s="37">
        <v>4788</v>
      </c>
      <c r="Y151" s="11">
        <f t="shared" si="24"/>
        <v>1.2538000000000018</v>
      </c>
    </row>
    <row r="152" spans="1:25" x14ac:dyDescent="0.25">
      <c r="A152" s="1">
        <v>150</v>
      </c>
      <c r="B152" s="2">
        <v>40693</v>
      </c>
      <c r="C152" s="1">
        <v>2</v>
      </c>
      <c r="D152" s="4" t="str">
        <f>VLOOKUP(C152,Сезон!$A$2:$G$5,6)</f>
        <v>Весна</v>
      </c>
      <c r="E152" s="1">
        <f t="shared" si="20"/>
        <v>2011</v>
      </c>
      <c r="F152" s="1">
        <f t="shared" si="21"/>
        <v>5</v>
      </c>
      <c r="G152" s="1">
        <v>1</v>
      </c>
      <c r="H152" s="1" t="str">
        <f t="shared" si="17"/>
        <v>Праздничный день</v>
      </c>
      <c r="I152" s="25">
        <f t="shared" si="18"/>
        <v>2</v>
      </c>
      <c r="J152" s="1">
        <v>0</v>
      </c>
      <c r="K152" s="1" t="str">
        <f t="shared" si="19"/>
        <v>Выходной день</v>
      </c>
      <c r="L152" s="1">
        <v>1</v>
      </c>
      <c r="M152" s="9" t="str">
        <f>LOOKUP(L152,Погода!$A$2:$B$5)</f>
        <v>Ясно, небольшая облачность, переменная облачность, переменная облачность</v>
      </c>
      <c r="N152" s="3">
        <v>0.73333300000000001</v>
      </c>
      <c r="O152" s="11">
        <f t="shared" si="22"/>
        <v>26.466650999999999</v>
      </c>
      <c r="P152" s="3">
        <v>0.67109200000000002</v>
      </c>
      <c r="Q152" s="11">
        <f t="shared" si="23"/>
        <v>28.292072000000005</v>
      </c>
      <c r="R152" s="3">
        <v>0.68500000000000005</v>
      </c>
      <c r="S152" s="11" cm="1">
        <f t="array" ref="S152">_xlfn.IFS(L152=1,R152*Погода!$C$2,L152=2,R152*Погода!$C$3,L152=3,R152*Погода!$C$4,L152=4,R152*Погода!$C$5)</f>
        <v>17.125</v>
      </c>
      <c r="T152" s="3">
        <v>0.13122500000000001</v>
      </c>
      <c r="U152" s="11" cm="1">
        <f t="array" ref="U152">_xlfn.IFS(L152=1,T152*Погода!$D$2,L152=2,T152*Погода!$D$3,L152=3,T152*Погода!$D$4,L152=4,T152*Погода!$D$5)</f>
        <v>2.1980187500000001</v>
      </c>
      <c r="V152" s="37">
        <v>1549</v>
      </c>
      <c r="W152" s="37">
        <v>2549</v>
      </c>
      <c r="X152" s="37">
        <v>4098</v>
      </c>
      <c r="Y152" s="11">
        <f t="shared" si="24"/>
        <v>1.8254210000000057</v>
      </c>
    </row>
    <row r="153" spans="1:25" x14ac:dyDescent="0.25">
      <c r="A153" s="1">
        <v>151</v>
      </c>
      <c r="B153" s="2">
        <v>40694</v>
      </c>
      <c r="C153" s="1">
        <v>2</v>
      </c>
      <c r="D153" s="4" t="str">
        <f>VLOOKUP(C153,Сезон!$A$2:$G$5,6)</f>
        <v>Весна</v>
      </c>
      <c r="E153" s="1">
        <f t="shared" si="20"/>
        <v>2011</v>
      </c>
      <c r="F153" s="1">
        <f t="shared" si="21"/>
        <v>5</v>
      </c>
      <c r="G153" s="1">
        <v>0</v>
      </c>
      <c r="H153" s="1" t="str">
        <f t="shared" si="17"/>
        <v>Рабочий день</v>
      </c>
      <c r="I153" s="25">
        <f t="shared" si="18"/>
        <v>3</v>
      </c>
      <c r="J153" s="1">
        <v>1</v>
      </c>
      <c r="K153" s="1" t="str">
        <f t="shared" si="19"/>
        <v>Рабочий день</v>
      </c>
      <c r="L153" s="1">
        <v>1</v>
      </c>
      <c r="M153" s="9" t="str">
        <f>LOOKUP(L153,Погода!$A$2:$B$5)</f>
        <v>Ясно, небольшая облачность, переменная облачность, переменная облачность</v>
      </c>
      <c r="N153" s="3">
        <v>0.77500000000000002</v>
      </c>
      <c r="O153" s="11">
        <f t="shared" si="22"/>
        <v>28.425000000000004</v>
      </c>
      <c r="P153" s="3">
        <v>0.725383</v>
      </c>
      <c r="Q153" s="11">
        <f t="shared" si="23"/>
        <v>31.875278000000002</v>
      </c>
      <c r="R153" s="3">
        <v>0.63666699999999998</v>
      </c>
      <c r="S153" s="11" cm="1">
        <f t="array" ref="S153">_xlfn.IFS(L153=1,R153*Погода!$C$2,L153=2,R153*Погода!$C$3,L153=3,R153*Погода!$C$4,L153=4,R153*Погода!$C$5)</f>
        <v>15.916675</v>
      </c>
      <c r="T153" s="3">
        <v>0.111329</v>
      </c>
      <c r="U153" s="11" cm="1">
        <f t="array" ref="U153">_xlfn.IFS(L153=1,T153*Погода!$D$2,L153=2,T153*Погода!$D$3,L153=3,T153*Погода!$D$4,L153=4,T153*Погода!$D$5)</f>
        <v>1.8647607499999999</v>
      </c>
      <c r="V153" s="37">
        <v>673</v>
      </c>
      <c r="W153" s="37">
        <v>3309</v>
      </c>
      <c r="X153" s="37">
        <v>3982</v>
      </c>
      <c r="Y153" s="11">
        <f t="shared" si="24"/>
        <v>3.4502779999999973</v>
      </c>
    </row>
    <row r="154" spans="1:25" x14ac:dyDescent="0.25">
      <c r="A154" s="1">
        <v>152</v>
      </c>
      <c r="B154" s="2">
        <v>40695</v>
      </c>
      <c r="C154" s="1">
        <v>2</v>
      </c>
      <c r="D154" s="4" t="str">
        <f>VLOOKUP(C154,Сезон!$A$2:$G$5,6)</f>
        <v>Весна</v>
      </c>
      <c r="E154" s="1">
        <f t="shared" si="20"/>
        <v>2011</v>
      </c>
      <c r="F154" s="1">
        <f t="shared" si="21"/>
        <v>6</v>
      </c>
      <c r="G154" s="1">
        <v>0</v>
      </c>
      <c r="H154" s="1" t="str">
        <f t="shared" si="17"/>
        <v>Рабочий день</v>
      </c>
      <c r="I154" s="25">
        <f t="shared" si="18"/>
        <v>4</v>
      </c>
      <c r="J154" s="1">
        <v>1</v>
      </c>
      <c r="K154" s="1" t="str">
        <f t="shared" si="19"/>
        <v>Рабочий день</v>
      </c>
      <c r="L154" s="1">
        <v>2</v>
      </c>
      <c r="M154" s="9" t="str">
        <f>LOOKUP(L154,Погода!$A$2:$B$5)</f>
        <v>Туман + Облачно, Туман + Разорванные облака, Туман + Немного облаков, Туман</v>
      </c>
      <c r="N154" s="3">
        <v>0.76416700000000004</v>
      </c>
      <c r="O154" s="11">
        <f t="shared" si="22"/>
        <v>27.915849000000001</v>
      </c>
      <c r="P154" s="3">
        <v>0.72096700000000002</v>
      </c>
      <c r="Q154" s="11">
        <f t="shared" si="23"/>
        <v>31.583822000000005</v>
      </c>
      <c r="R154" s="3">
        <v>0.67708299999999999</v>
      </c>
      <c r="S154" s="11" cm="1">
        <f t="array" ref="S154">_xlfn.IFS(L154=1,R154*Погода!$C$2,L154=2,R154*Погода!$C$3,L154=3,R154*Погода!$C$4,L154=4,R154*Погода!$C$5)</f>
        <v>33.854149999999997</v>
      </c>
      <c r="T154" s="3">
        <v>0.207092</v>
      </c>
      <c r="U154" s="11" cm="1">
        <f t="array" ref="U154">_xlfn.IFS(L154=1,T154*Погода!$D$2,L154=2,T154*Погода!$D$3,L154=3,T154*Погода!$D$4,L154=4,T154*Погода!$D$5)</f>
        <v>6.9375819999999999</v>
      </c>
      <c r="V154" s="37">
        <v>513</v>
      </c>
      <c r="W154" s="37">
        <v>3461</v>
      </c>
      <c r="X154" s="37">
        <v>3974</v>
      </c>
      <c r="Y154" s="11">
        <f t="shared" si="24"/>
        <v>3.6679730000000035</v>
      </c>
    </row>
    <row r="155" spans="1:25" x14ac:dyDescent="0.25">
      <c r="A155" s="1">
        <v>153</v>
      </c>
      <c r="B155" s="2">
        <v>40696</v>
      </c>
      <c r="C155" s="1">
        <v>2</v>
      </c>
      <c r="D155" s="4" t="str">
        <f>VLOOKUP(C155,Сезон!$A$2:$G$5,6)</f>
        <v>Весна</v>
      </c>
      <c r="E155" s="1">
        <f t="shared" si="20"/>
        <v>2011</v>
      </c>
      <c r="F155" s="1">
        <f t="shared" si="21"/>
        <v>6</v>
      </c>
      <c r="G155" s="1">
        <v>0</v>
      </c>
      <c r="H155" s="1" t="str">
        <f t="shared" si="17"/>
        <v>Рабочий день</v>
      </c>
      <c r="I155" s="25">
        <f t="shared" si="18"/>
        <v>5</v>
      </c>
      <c r="J155" s="1">
        <v>1</v>
      </c>
      <c r="K155" s="1" t="str">
        <f t="shared" si="19"/>
        <v>Рабочий день</v>
      </c>
      <c r="L155" s="1">
        <v>1</v>
      </c>
      <c r="M155" s="9" t="str">
        <f>LOOKUP(L155,Погода!$A$2:$B$5)</f>
        <v>Ясно, небольшая облачность, переменная облачность, переменная облачность</v>
      </c>
      <c r="N155" s="3">
        <v>0.71499999999999997</v>
      </c>
      <c r="O155" s="11">
        <f t="shared" si="22"/>
        <v>25.604999999999997</v>
      </c>
      <c r="P155" s="3">
        <v>0.64394200000000001</v>
      </c>
      <c r="Q155" s="11">
        <f t="shared" si="23"/>
        <v>26.500171999999999</v>
      </c>
      <c r="R155" s="3">
        <v>0.30499999999999999</v>
      </c>
      <c r="S155" s="11" cm="1">
        <f t="array" ref="S155">_xlfn.IFS(L155=1,R155*Погода!$C$2,L155=2,R155*Погода!$C$3,L155=3,R155*Погода!$C$4,L155=4,R155*Погода!$C$5)</f>
        <v>7.625</v>
      </c>
      <c r="T155" s="3">
        <v>0.29228700000000002</v>
      </c>
      <c r="U155" s="11" cm="1">
        <f t="array" ref="U155">_xlfn.IFS(L155=1,T155*Погода!$D$2,L155=2,T155*Погода!$D$3,L155=3,T155*Погода!$D$4,L155=4,T155*Погода!$D$5)</f>
        <v>4.8958072500000007</v>
      </c>
      <c r="V155" s="37">
        <v>736</v>
      </c>
      <c r="W155" s="37">
        <v>4232</v>
      </c>
      <c r="X155" s="37">
        <v>4968</v>
      </c>
      <c r="Y155" s="11">
        <f t="shared" si="24"/>
        <v>0.8951720000000023</v>
      </c>
    </row>
    <row r="156" spans="1:25" x14ac:dyDescent="0.25">
      <c r="A156" s="1">
        <v>154</v>
      </c>
      <c r="B156" s="2">
        <v>40697</v>
      </c>
      <c r="C156" s="1">
        <v>2</v>
      </c>
      <c r="D156" s="4" t="str">
        <f>VLOOKUP(C156,Сезон!$A$2:$G$5,6)</f>
        <v>Весна</v>
      </c>
      <c r="E156" s="1">
        <f t="shared" si="20"/>
        <v>2011</v>
      </c>
      <c r="F156" s="1">
        <f t="shared" si="21"/>
        <v>6</v>
      </c>
      <c r="G156" s="1">
        <v>0</v>
      </c>
      <c r="H156" s="1" t="str">
        <f t="shared" si="17"/>
        <v>Рабочий день</v>
      </c>
      <c r="I156" s="25">
        <f t="shared" si="18"/>
        <v>6</v>
      </c>
      <c r="J156" s="1">
        <v>1</v>
      </c>
      <c r="K156" s="1" t="str">
        <f t="shared" si="19"/>
        <v>Рабочий день</v>
      </c>
      <c r="L156" s="1">
        <v>1</v>
      </c>
      <c r="M156" s="9" t="str">
        <f>LOOKUP(L156,Погода!$A$2:$B$5)</f>
        <v>Ясно, небольшая облачность, переменная облачность, переменная облачность</v>
      </c>
      <c r="N156" s="3">
        <v>0.62</v>
      </c>
      <c r="O156" s="11">
        <f t="shared" si="22"/>
        <v>21.14</v>
      </c>
      <c r="P156" s="3">
        <v>0.58713300000000002</v>
      </c>
      <c r="Q156" s="11">
        <f t="shared" si="23"/>
        <v>22.750778000000004</v>
      </c>
      <c r="R156" s="3">
        <v>0.35416700000000001</v>
      </c>
      <c r="S156" s="11" cm="1">
        <f t="array" ref="S156">_xlfn.IFS(L156=1,R156*Погода!$C$2,L156=2,R156*Погода!$C$3,L156=3,R156*Погода!$C$4,L156=4,R156*Погода!$C$5)</f>
        <v>8.8541749999999997</v>
      </c>
      <c r="T156" s="3">
        <v>0.25312099999999998</v>
      </c>
      <c r="U156" s="11" cm="1">
        <f t="array" ref="U156">_xlfn.IFS(L156=1,T156*Погода!$D$2,L156=2,T156*Погода!$D$3,L156=3,T156*Погода!$D$4,L156=4,T156*Погода!$D$5)</f>
        <v>4.2397767499999999</v>
      </c>
      <c r="V156" s="37">
        <v>898</v>
      </c>
      <c r="W156" s="37">
        <v>4414</v>
      </c>
      <c r="X156" s="37">
        <v>5312</v>
      </c>
      <c r="Y156" s="11">
        <f t="shared" si="24"/>
        <v>1.6107780000000034</v>
      </c>
    </row>
    <row r="157" spans="1:25" x14ac:dyDescent="0.25">
      <c r="A157" s="1">
        <v>155</v>
      </c>
      <c r="B157" s="2">
        <v>40698</v>
      </c>
      <c r="C157" s="1">
        <v>2</v>
      </c>
      <c r="D157" s="4" t="str">
        <f>VLOOKUP(C157,Сезон!$A$2:$G$5,6)</f>
        <v>Весна</v>
      </c>
      <c r="E157" s="1">
        <f t="shared" si="20"/>
        <v>2011</v>
      </c>
      <c r="F157" s="1">
        <f t="shared" si="21"/>
        <v>6</v>
      </c>
      <c r="G157" s="1">
        <v>0</v>
      </c>
      <c r="H157" s="1" t="str">
        <f t="shared" si="17"/>
        <v>Рабочий день</v>
      </c>
      <c r="I157" s="25">
        <f t="shared" si="18"/>
        <v>7</v>
      </c>
      <c r="J157" s="1">
        <v>0</v>
      </c>
      <c r="K157" s="1" t="str">
        <f t="shared" si="19"/>
        <v>Выходной день</v>
      </c>
      <c r="L157" s="1">
        <v>1</v>
      </c>
      <c r="M157" s="9" t="str">
        <f>LOOKUP(L157,Погода!$A$2:$B$5)</f>
        <v>Ясно, небольшая облачность, переменная облачность, переменная облачность</v>
      </c>
      <c r="N157" s="3">
        <v>0.63500000000000001</v>
      </c>
      <c r="O157" s="11">
        <f t="shared" si="22"/>
        <v>21.844999999999999</v>
      </c>
      <c r="P157" s="3">
        <v>0.594696</v>
      </c>
      <c r="Q157" s="11">
        <f t="shared" si="23"/>
        <v>23.249935999999998</v>
      </c>
      <c r="R157" s="3">
        <v>0.45624999999999999</v>
      </c>
      <c r="S157" s="11" cm="1">
        <f t="array" ref="S157">_xlfn.IFS(L157=1,R157*Погода!$C$2,L157=2,R157*Погода!$C$3,L157=3,R157*Погода!$C$4,L157=4,R157*Погода!$C$5)</f>
        <v>11.40625</v>
      </c>
      <c r="T157" s="3">
        <v>0.123142</v>
      </c>
      <c r="U157" s="11" cm="1">
        <f t="array" ref="U157">_xlfn.IFS(L157=1,T157*Погода!$D$2,L157=2,T157*Погода!$D$3,L157=3,T157*Погода!$D$4,L157=4,T157*Погода!$D$5)</f>
        <v>2.0626285000000002</v>
      </c>
      <c r="V157" s="37">
        <v>1869</v>
      </c>
      <c r="W157" s="37">
        <v>3473</v>
      </c>
      <c r="X157" s="37">
        <v>5342</v>
      </c>
      <c r="Y157" s="11">
        <f t="shared" si="24"/>
        <v>1.4049359999999993</v>
      </c>
    </row>
    <row r="158" spans="1:25" x14ac:dyDescent="0.25">
      <c r="A158" s="1">
        <v>156</v>
      </c>
      <c r="B158" s="2">
        <v>40699</v>
      </c>
      <c r="C158" s="1">
        <v>2</v>
      </c>
      <c r="D158" s="4" t="str">
        <f>VLOOKUP(C158,Сезон!$A$2:$G$5,6)</f>
        <v>Весна</v>
      </c>
      <c r="E158" s="1">
        <f t="shared" si="20"/>
        <v>2011</v>
      </c>
      <c r="F158" s="1">
        <f t="shared" si="21"/>
        <v>6</v>
      </c>
      <c r="G158" s="1">
        <v>0</v>
      </c>
      <c r="H158" s="1" t="str">
        <f t="shared" si="17"/>
        <v>Рабочий день</v>
      </c>
      <c r="I158" s="25">
        <f t="shared" si="18"/>
        <v>1</v>
      </c>
      <c r="J158" s="1">
        <v>0</v>
      </c>
      <c r="K158" s="1" t="str">
        <f t="shared" si="19"/>
        <v>Выходной день</v>
      </c>
      <c r="L158" s="1">
        <v>2</v>
      </c>
      <c r="M158" s="9" t="str">
        <f>LOOKUP(L158,Погода!$A$2:$B$5)</f>
        <v>Туман + Облачно, Туман + Разорванные облака, Туман + Немного облаков, Туман</v>
      </c>
      <c r="N158" s="3">
        <v>0.64833300000000005</v>
      </c>
      <c r="O158" s="11">
        <f t="shared" si="22"/>
        <v>22.471651000000001</v>
      </c>
      <c r="P158" s="3">
        <v>0.61680400000000002</v>
      </c>
      <c r="Q158" s="11">
        <f t="shared" si="23"/>
        <v>24.709063999999998</v>
      </c>
      <c r="R158" s="3">
        <v>0.65249999999999997</v>
      </c>
      <c r="S158" s="11" cm="1">
        <f t="array" ref="S158">_xlfn.IFS(L158=1,R158*Погода!$C$2,L158=2,R158*Погода!$C$3,L158=3,R158*Погода!$C$4,L158=4,R158*Погода!$C$5)</f>
        <v>32.625</v>
      </c>
      <c r="T158" s="3">
        <v>0.13869200000000001</v>
      </c>
      <c r="U158" s="11" cm="1">
        <f t="array" ref="U158">_xlfn.IFS(L158=1,T158*Погода!$D$2,L158=2,T158*Погода!$D$3,L158=3,T158*Погода!$D$4,L158=4,T158*Погода!$D$5)</f>
        <v>4.6461820000000005</v>
      </c>
      <c r="V158" s="37">
        <v>1685</v>
      </c>
      <c r="W158" s="37">
        <v>3221</v>
      </c>
      <c r="X158" s="37">
        <v>4906</v>
      </c>
      <c r="Y158" s="11">
        <f t="shared" si="24"/>
        <v>2.2374129999999965</v>
      </c>
    </row>
    <row r="159" spans="1:25" x14ac:dyDescent="0.25">
      <c r="A159" s="1">
        <v>157</v>
      </c>
      <c r="B159" s="2">
        <v>40700</v>
      </c>
      <c r="C159" s="1">
        <v>2</v>
      </c>
      <c r="D159" s="4" t="str">
        <f>VLOOKUP(C159,Сезон!$A$2:$G$5,6)</f>
        <v>Весна</v>
      </c>
      <c r="E159" s="1">
        <f t="shared" si="20"/>
        <v>2011</v>
      </c>
      <c r="F159" s="1">
        <f t="shared" si="21"/>
        <v>6</v>
      </c>
      <c r="G159" s="1">
        <v>0</v>
      </c>
      <c r="H159" s="1" t="str">
        <f t="shared" si="17"/>
        <v>Рабочий день</v>
      </c>
      <c r="I159" s="25">
        <f t="shared" si="18"/>
        <v>2</v>
      </c>
      <c r="J159" s="1">
        <v>1</v>
      </c>
      <c r="K159" s="1" t="str">
        <f t="shared" si="19"/>
        <v>Рабочий день</v>
      </c>
      <c r="L159" s="1">
        <v>1</v>
      </c>
      <c r="M159" s="9" t="str">
        <f>LOOKUP(L159,Погода!$A$2:$B$5)</f>
        <v>Ясно, небольшая облачность, переменная облачность, переменная облачность</v>
      </c>
      <c r="N159" s="3">
        <v>0.67833299999999996</v>
      </c>
      <c r="O159" s="11">
        <f t="shared" si="22"/>
        <v>23.881650999999998</v>
      </c>
      <c r="P159" s="3">
        <v>0.62185800000000002</v>
      </c>
      <c r="Q159" s="11">
        <f t="shared" si="23"/>
        <v>25.042628000000001</v>
      </c>
      <c r="R159" s="3">
        <v>0.6</v>
      </c>
      <c r="S159" s="11" cm="1">
        <f t="array" ref="S159">_xlfn.IFS(L159=1,R159*Погода!$C$2,L159=2,R159*Погода!$C$3,L159=3,R159*Погода!$C$4,L159=4,R159*Погода!$C$5)</f>
        <v>15</v>
      </c>
      <c r="T159" s="3">
        <v>0.121896</v>
      </c>
      <c r="U159" s="11" cm="1">
        <f t="array" ref="U159">_xlfn.IFS(L159=1,T159*Погода!$D$2,L159=2,T159*Погода!$D$3,L159=3,T159*Погода!$D$4,L159=4,T159*Погода!$D$5)</f>
        <v>2.0417580000000002</v>
      </c>
      <c r="V159" s="37">
        <v>673</v>
      </c>
      <c r="W159" s="37">
        <v>3875</v>
      </c>
      <c r="X159" s="37">
        <v>4548</v>
      </c>
      <c r="Y159" s="11">
        <f t="shared" si="24"/>
        <v>1.1609770000000026</v>
      </c>
    </row>
    <row r="160" spans="1:25" x14ac:dyDescent="0.25">
      <c r="A160" s="1">
        <v>158</v>
      </c>
      <c r="B160" s="2">
        <v>40701</v>
      </c>
      <c r="C160" s="1">
        <v>2</v>
      </c>
      <c r="D160" s="4" t="str">
        <f>VLOOKUP(C160,Сезон!$A$2:$G$5,6)</f>
        <v>Весна</v>
      </c>
      <c r="E160" s="1">
        <f t="shared" si="20"/>
        <v>2011</v>
      </c>
      <c r="F160" s="1">
        <f t="shared" si="21"/>
        <v>6</v>
      </c>
      <c r="G160" s="1">
        <v>0</v>
      </c>
      <c r="H160" s="1" t="str">
        <f t="shared" si="17"/>
        <v>Рабочий день</v>
      </c>
      <c r="I160" s="25">
        <f t="shared" si="18"/>
        <v>3</v>
      </c>
      <c r="J160" s="1">
        <v>1</v>
      </c>
      <c r="K160" s="1" t="str">
        <f t="shared" si="19"/>
        <v>Рабочий день</v>
      </c>
      <c r="L160" s="1">
        <v>1</v>
      </c>
      <c r="M160" s="9" t="str">
        <f>LOOKUP(L160,Погода!$A$2:$B$5)</f>
        <v>Ясно, небольшая облачность, переменная облачность, переменная облачность</v>
      </c>
      <c r="N160" s="3">
        <v>0.70750000000000002</v>
      </c>
      <c r="O160" s="11">
        <f t="shared" si="22"/>
        <v>25.252499999999998</v>
      </c>
      <c r="P160" s="3">
        <v>0.65595000000000003</v>
      </c>
      <c r="Q160" s="11">
        <f t="shared" si="23"/>
        <v>27.292700000000004</v>
      </c>
      <c r="R160" s="3">
        <v>0.59791700000000003</v>
      </c>
      <c r="S160" s="11" cm="1">
        <f t="array" ref="S160">_xlfn.IFS(L160=1,R160*Погода!$C$2,L160=2,R160*Погода!$C$3,L160=3,R160*Погода!$C$4,L160=4,R160*Погода!$C$5)</f>
        <v>14.947925000000001</v>
      </c>
      <c r="T160" s="3">
        <v>0.187808</v>
      </c>
      <c r="U160" s="11" cm="1">
        <f t="array" ref="U160">_xlfn.IFS(L160=1,T160*Погода!$D$2,L160=2,T160*Погода!$D$3,L160=3,T160*Погода!$D$4,L160=4,T160*Погода!$D$5)</f>
        <v>3.1457839999999999</v>
      </c>
      <c r="V160" s="37">
        <v>763</v>
      </c>
      <c r="W160" s="37">
        <v>4070</v>
      </c>
      <c r="X160" s="37">
        <v>4833</v>
      </c>
      <c r="Y160" s="11">
        <f t="shared" si="24"/>
        <v>2.0402000000000058</v>
      </c>
    </row>
    <row r="161" spans="1:25" x14ac:dyDescent="0.25">
      <c r="A161" s="1">
        <v>159</v>
      </c>
      <c r="B161" s="2">
        <v>40702</v>
      </c>
      <c r="C161" s="1">
        <v>2</v>
      </c>
      <c r="D161" s="4" t="str">
        <f>VLOOKUP(C161,Сезон!$A$2:$G$5,6)</f>
        <v>Весна</v>
      </c>
      <c r="E161" s="1">
        <f t="shared" si="20"/>
        <v>2011</v>
      </c>
      <c r="F161" s="1">
        <f t="shared" si="21"/>
        <v>6</v>
      </c>
      <c r="G161" s="1">
        <v>0</v>
      </c>
      <c r="H161" s="1" t="str">
        <f t="shared" si="17"/>
        <v>Рабочий день</v>
      </c>
      <c r="I161" s="25">
        <f t="shared" si="18"/>
        <v>4</v>
      </c>
      <c r="J161" s="1">
        <v>1</v>
      </c>
      <c r="K161" s="1" t="str">
        <f t="shared" si="19"/>
        <v>Рабочий день</v>
      </c>
      <c r="L161" s="1">
        <v>1</v>
      </c>
      <c r="M161" s="9" t="str">
        <f>LOOKUP(L161,Погода!$A$2:$B$5)</f>
        <v>Ясно, небольшая облачность, переменная облачность, переменная облачность</v>
      </c>
      <c r="N161" s="3">
        <v>0.77583299999999999</v>
      </c>
      <c r="O161" s="11">
        <f t="shared" si="22"/>
        <v>28.464151000000001</v>
      </c>
      <c r="P161" s="3">
        <v>0.72727900000000001</v>
      </c>
      <c r="Q161" s="11">
        <f t="shared" si="23"/>
        <v>32.000413999999999</v>
      </c>
      <c r="R161" s="3">
        <v>0.62208300000000005</v>
      </c>
      <c r="S161" s="11" cm="1">
        <f t="array" ref="S161">_xlfn.IFS(L161=1,R161*Погода!$C$2,L161=2,R161*Погода!$C$3,L161=3,R161*Погода!$C$4,L161=4,R161*Погода!$C$5)</f>
        <v>15.552075000000002</v>
      </c>
      <c r="T161" s="3">
        <v>0.13681699999999999</v>
      </c>
      <c r="U161" s="11" cm="1">
        <f t="array" ref="U161">_xlfn.IFS(L161=1,T161*Погода!$D$2,L161=2,T161*Погода!$D$3,L161=3,T161*Погода!$D$4,L161=4,T161*Погода!$D$5)</f>
        <v>2.2916847499999999</v>
      </c>
      <c r="V161" s="37">
        <v>676</v>
      </c>
      <c r="W161" s="37">
        <v>3725</v>
      </c>
      <c r="X161" s="37">
        <v>4401</v>
      </c>
      <c r="Y161" s="11">
        <f t="shared" si="24"/>
        <v>3.5362629999999982</v>
      </c>
    </row>
    <row r="162" spans="1:25" x14ac:dyDescent="0.25">
      <c r="A162" s="1">
        <v>160</v>
      </c>
      <c r="B162" s="2">
        <v>40703</v>
      </c>
      <c r="C162" s="1">
        <v>2</v>
      </c>
      <c r="D162" s="4" t="str">
        <f>VLOOKUP(C162,Сезон!$A$2:$G$5,6)</f>
        <v>Весна</v>
      </c>
      <c r="E162" s="1">
        <f t="shared" si="20"/>
        <v>2011</v>
      </c>
      <c r="F162" s="1">
        <f t="shared" si="21"/>
        <v>6</v>
      </c>
      <c r="G162" s="1">
        <v>0</v>
      </c>
      <c r="H162" s="1" t="str">
        <f t="shared" si="17"/>
        <v>Рабочий день</v>
      </c>
      <c r="I162" s="25">
        <f t="shared" si="18"/>
        <v>5</v>
      </c>
      <c r="J162" s="1">
        <v>1</v>
      </c>
      <c r="K162" s="1" t="str">
        <f t="shared" si="19"/>
        <v>Рабочий день</v>
      </c>
      <c r="L162" s="1">
        <v>2</v>
      </c>
      <c r="M162" s="9" t="str">
        <f>LOOKUP(L162,Погода!$A$2:$B$5)</f>
        <v>Туман + Облачно, Туман + Разорванные облака, Туман + Немного облаков, Туман</v>
      </c>
      <c r="N162" s="3">
        <v>0.80833299999999997</v>
      </c>
      <c r="O162" s="11">
        <f t="shared" si="22"/>
        <v>29.991650999999997</v>
      </c>
      <c r="P162" s="3">
        <v>0.757579</v>
      </c>
      <c r="Q162" s="11">
        <f t="shared" si="23"/>
        <v>34.000214</v>
      </c>
      <c r="R162" s="3">
        <v>0.56833299999999998</v>
      </c>
      <c r="S162" s="11" cm="1">
        <f t="array" ref="S162">_xlfn.IFS(L162=1,R162*Погода!$C$2,L162=2,R162*Погода!$C$3,L162=3,R162*Погода!$C$4,L162=4,R162*Погода!$C$5)</f>
        <v>28.416649999999997</v>
      </c>
      <c r="T162" s="3">
        <v>0.14988299999999999</v>
      </c>
      <c r="U162" s="11" cm="1">
        <f t="array" ref="U162">_xlfn.IFS(L162=1,T162*Погода!$D$2,L162=2,T162*Погода!$D$3,L162=3,T162*Погода!$D$4,L162=4,T162*Погода!$D$5)</f>
        <v>5.0210805000000001</v>
      </c>
      <c r="V162" s="37">
        <v>563</v>
      </c>
      <c r="W162" s="37">
        <v>3352</v>
      </c>
      <c r="X162" s="37">
        <v>3915</v>
      </c>
      <c r="Y162" s="11">
        <f t="shared" si="24"/>
        <v>4.0085630000000023</v>
      </c>
    </row>
    <row r="163" spans="1:25" x14ac:dyDescent="0.25">
      <c r="A163" s="1">
        <v>161</v>
      </c>
      <c r="B163" s="2">
        <v>40704</v>
      </c>
      <c r="C163" s="1">
        <v>2</v>
      </c>
      <c r="D163" s="4" t="str">
        <f>VLOOKUP(C163,Сезон!$A$2:$G$5,6)</f>
        <v>Весна</v>
      </c>
      <c r="E163" s="1">
        <f t="shared" si="20"/>
        <v>2011</v>
      </c>
      <c r="F163" s="1">
        <f t="shared" si="21"/>
        <v>6</v>
      </c>
      <c r="G163" s="1">
        <v>0</v>
      </c>
      <c r="H163" s="1" t="str">
        <f t="shared" si="17"/>
        <v>Рабочий день</v>
      </c>
      <c r="I163" s="25">
        <f t="shared" si="18"/>
        <v>6</v>
      </c>
      <c r="J163" s="1">
        <v>1</v>
      </c>
      <c r="K163" s="1" t="str">
        <f t="shared" si="19"/>
        <v>Рабочий день</v>
      </c>
      <c r="L163" s="1">
        <v>1</v>
      </c>
      <c r="M163" s="9" t="str">
        <f>LOOKUP(L163,Погода!$A$2:$B$5)</f>
        <v>Ясно, небольшая облачность, переменная облачность, переменная облачность</v>
      </c>
      <c r="N163" s="3">
        <v>0.755</v>
      </c>
      <c r="O163" s="11">
        <f t="shared" si="22"/>
        <v>27.484999999999999</v>
      </c>
      <c r="P163" s="3">
        <v>0.70329200000000003</v>
      </c>
      <c r="Q163" s="11">
        <f t="shared" si="23"/>
        <v>30.417272000000004</v>
      </c>
      <c r="R163" s="3">
        <v>0.60499999999999998</v>
      </c>
      <c r="S163" s="11" cm="1">
        <f t="array" ref="S163">_xlfn.IFS(L163=1,R163*Погода!$C$2,L163=2,R163*Погода!$C$3,L163=3,R163*Погода!$C$4,L163=4,R163*Погода!$C$5)</f>
        <v>15.125</v>
      </c>
      <c r="T163" s="3">
        <v>0.14055400000000001</v>
      </c>
      <c r="U163" s="11" cm="1">
        <f t="array" ref="U163">_xlfn.IFS(L163=1,T163*Погода!$D$2,L163=2,T163*Погода!$D$3,L163=3,T163*Погода!$D$4,L163=4,T163*Погода!$D$5)</f>
        <v>2.3542795000000001</v>
      </c>
      <c r="V163" s="37">
        <v>815</v>
      </c>
      <c r="W163" s="37">
        <v>3771</v>
      </c>
      <c r="X163" s="37">
        <v>4586</v>
      </c>
      <c r="Y163" s="11">
        <f t="shared" si="24"/>
        <v>2.9322720000000047</v>
      </c>
    </row>
    <row r="164" spans="1:25" x14ac:dyDescent="0.25">
      <c r="A164" s="1">
        <v>162</v>
      </c>
      <c r="B164" s="2">
        <v>40705</v>
      </c>
      <c r="C164" s="1">
        <v>2</v>
      </c>
      <c r="D164" s="4" t="str">
        <f>VLOOKUP(C164,Сезон!$A$2:$G$5,6)</f>
        <v>Весна</v>
      </c>
      <c r="E164" s="1">
        <f t="shared" si="20"/>
        <v>2011</v>
      </c>
      <c r="F164" s="1">
        <f t="shared" si="21"/>
        <v>6</v>
      </c>
      <c r="G164" s="1">
        <v>0</v>
      </c>
      <c r="H164" s="1" t="str">
        <f t="shared" si="17"/>
        <v>Рабочий день</v>
      </c>
      <c r="I164" s="25">
        <f t="shared" si="18"/>
        <v>7</v>
      </c>
      <c r="J164" s="1">
        <v>0</v>
      </c>
      <c r="K164" s="1" t="str">
        <f t="shared" si="19"/>
        <v>Выходной день</v>
      </c>
      <c r="L164" s="1">
        <v>1</v>
      </c>
      <c r="M164" s="9" t="str">
        <f>LOOKUP(L164,Погода!$A$2:$B$5)</f>
        <v>Ясно, небольшая облачность, переменная облачность, переменная облачность</v>
      </c>
      <c r="N164" s="3">
        <v>0.72499999999999998</v>
      </c>
      <c r="O164" s="11">
        <f t="shared" si="22"/>
        <v>26.074999999999996</v>
      </c>
      <c r="P164" s="3">
        <v>0.67803800000000003</v>
      </c>
      <c r="Q164" s="11">
        <f t="shared" si="23"/>
        <v>28.750508000000004</v>
      </c>
      <c r="R164" s="3">
        <v>0.65458300000000003</v>
      </c>
      <c r="S164" s="11" cm="1">
        <f t="array" ref="S164">_xlfn.IFS(L164=1,R164*Погода!$C$2,L164=2,R164*Погода!$C$3,L164=3,R164*Погода!$C$4,L164=4,R164*Погода!$C$5)</f>
        <v>16.364575000000002</v>
      </c>
      <c r="T164" s="3">
        <v>0.15484999999999999</v>
      </c>
      <c r="U164" s="11" cm="1">
        <f t="array" ref="U164">_xlfn.IFS(L164=1,T164*Погода!$D$2,L164=2,T164*Погода!$D$3,L164=3,T164*Погода!$D$4,L164=4,T164*Погода!$D$5)</f>
        <v>2.5937374999999996</v>
      </c>
      <c r="V164" s="37">
        <v>1729</v>
      </c>
      <c r="W164" s="37">
        <v>3237</v>
      </c>
      <c r="X164" s="37">
        <v>4966</v>
      </c>
      <c r="Y164" s="11">
        <f t="shared" si="24"/>
        <v>2.6755080000000078</v>
      </c>
    </row>
    <row r="165" spans="1:25" x14ac:dyDescent="0.25">
      <c r="A165" s="1">
        <v>163</v>
      </c>
      <c r="B165" s="2">
        <v>40706</v>
      </c>
      <c r="C165" s="1">
        <v>2</v>
      </c>
      <c r="D165" s="4" t="str">
        <f>VLOOKUP(C165,Сезон!$A$2:$G$5,6)</f>
        <v>Весна</v>
      </c>
      <c r="E165" s="1">
        <f t="shared" si="20"/>
        <v>2011</v>
      </c>
      <c r="F165" s="1">
        <f t="shared" si="21"/>
        <v>6</v>
      </c>
      <c r="G165" s="1">
        <v>0</v>
      </c>
      <c r="H165" s="1" t="str">
        <f t="shared" si="17"/>
        <v>Рабочий день</v>
      </c>
      <c r="I165" s="25">
        <f t="shared" si="18"/>
        <v>1</v>
      </c>
      <c r="J165" s="1">
        <v>0</v>
      </c>
      <c r="K165" s="1" t="str">
        <f t="shared" si="19"/>
        <v>Выходной день</v>
      </c>
      <c r="L165" s="1">
        <v>1</v>
      </c>
      <c r="M165" s="9" t="str">
        <f>LOOKUP(L165,Погода!$A$2:$B$5)</f>
        <v>Ясно, небольшая облачность, переменная облачность, переменная облачность</v>
      </c>
      <c r="N165" s="3">
        <v>0.6925</v>
      </c>
      <c r="O165" s="11">
        <f t="shared" si="22"/>
        <v>24.547499999999999</v>
      </c>
      <c r="P165" s="3">
        <v>0.64332500000000004</v>
      </c>
      <c r="Q165" s="11">
        <f t="shared" si="23"/>
        <v>26.459450000000004</v>
      </c>
      <c r="R165" s="3">
        <v>0.74791700000000005</v>
      </c>
      <c r="S165" s="11" cm="1">
        <f t="array" ref="S165">_xlfn.IFS(L165=1,R165*Погода!$C$2,L165=2,R165*Погода!$C$3,L165=3,R165*Погода!$C$4,L165=4,R165*Погода!$C$5)</f>
        <v>18.697925000000001</v>
      </c>
      <c r="T165" s="3">
        <v>0.16356699999999999</v>
      </c>
      <c r="U165" s="11" cm="1">
        <f t="array" ref="U165">_xlfn.IFS(L165=1,T165*Погода!$D$2,L165=2,T165*Погода!$D$3,L165=3,T165*Погода!$D$4,L165=4,T165*Погода!$D$5)</f>
        <v>2.7397472499999997</v>
      </c>
      <c r="V165" s="37">
        <v>1467</v>
      </c>
      <c r="W165" s="37">
        <v>2993</v>
      </c>
      <c r="X165" s="37">
        <v>4460</v>
      </c>
      <c r="Y165" s="11">
        <f t="shared" si="24"/>
        <v>1.9119500000000045</v>
      </c>
    </row>
    <row r="166" spans="1:25" x14ac:dyDescent="0.25">
      <c r="A166" s="1">
        <v>164</v>
      </c>
      <c r="B166" s="2">
        <v>40707</v>
      </c>
      <c r="C166" s="1">
        <v>2</v>
      </c>
      <c r="D166" s="4" t="str">
        <f>VLOOKUP(C166,Сезон!$A$2:$G$5,6)</f>
        <v>Весна</v>
      </c>
      <c r="E166" s="1">
        <f t="shared" si="20"/>
        <v>2011</v>
      </c>
      <c r="F166" s="1">
        <f t="shared" si="21"/>
        <v>6</v>
      </c>
      <c r="G166" s="1">
        <v>0</v>
      </c>
      <c r="H166" s="1" t="str">
        <f t="shared" si="17"/>
        <v>Рабочий день</v>
      </c>
      <c r="I166" s="25">
        <f t="shared" si="18"/>
        <v>2</v>
      </c>
      <c r="J166" s="1">
        <v>1</v>
      </c>
      <c r="K166" s="1" t="str">
        <f t="shared" si="19"/>
        <v>Рабочий день</v>
      </c>
      <c r="L166" s="1">
        <v>1</v>
      </c>
      <c r="M166" s="9" t="str">
        <f>LOOKUP(L166,Погода!$A$2:$B$5)</f>
        <v>Ясно, небольшая облачность, переменная облачность, переменная облачность</v>
      </c>
      <c r="N166" s="3">
        <v>0.63500000000000001</v>
      </c>
      <c r="O166" s="11">
        <f t="shared" si="22"/>
        <v>21.844999999999999</v>
      </c>
      <c r="P166" s="3">
        <v>0.60165400000000002</v>
      </c>
      <c r="Q166" s="11">
        <f t="shared" si="23"/>
        <v>23.709164000000001</v>
      </c>
      <c r="R166" s="3">
        <v>0.49458299999999999</v>
      </c>
      <c r="S166" s="11" cm="1">
        <f t="array" ref="S166">_xlfn.IFS(L166=1,R166*Погода!$C$2,L166=2,R166*Погода!$C$3,L166=3,R166*Погода!$C$4,L166=4,R166*Погода!$C$5)</f>
        <v>12.364575</v>
      </c>
      <c r="T166" s="3">
        <v>0.30535000000000001</v>
      </c>
      <c r="U166" s="11" cm="1">
        <f t="array" ref="U166">_xlfn.IFS(L166=1,T166*Погода!$D$2,L166=2,T166*Погода!$D$3,L166=3,T166*Погода!$D$4,L166=4,T166*Погода!$D$5)</f>
        <v>5.1146124999999998</v>
      </c>
      <c r="V166" s="37">
        <v>863</v>
      </c>
      <c r="W166" s="37">
        <v>4157</v>
      </c>
      <c r="X166" s="37">
        <v>5020</v>
      </c>
      <c r="Y166" s="11">
        <f t="shared" si="24"/>
        <v>1.8641640000000024</v>
      </c>
    </row>
    <row r="167" spans="1:25" x14ac:dyDescent="0.25">
      <c r="A167" s="1">
        <v>165</v>
      </c>
      <c r="B167" s="2">
        <v>40708</v>
      </c>
      <c r="C167" s="1">
        <v>2</v>
      </c>
      <c r="D167" s="4" t="str">
        <f>VLOOKUP(C167,Сезон!$A$2:$G$5,6)</f>
        <v>Весна</v>
      </c>
      <c r="E167" s="1">
        <f t="shared" si="20"/>
        <v>2011</v>
      </c>
      <c r="F167" s="1">
        <f t="shared" si="21"/>
        <v>6</v>
      </c>
      <c r="G167" s="1">
        <v>0</v>
      </c>
      <c r="H167" s="1" t="str">
        <f t="shared" si="17"/>
        <v>Рабочий день</v>
      </c>
      <c r="I167" s="25">
        <f t="shared" si="18"/>
        <v>3</v>
      </c>
      <c r="J167" s="1">
        <v>1</v>
      </c>
      <c r="K167" s="1" t="str">
        <f t="shared" si="19"/>
        <v>Рабочий день</v>
      </c>
      <c r="L167" s="1">
        <v>1</v>
      </c>
      <c r="M167" s="9" t="str">
        <f>LOOKUP(L167,Погода!$A$2:$B$5)</f>
        <v>Ясно, небольшая облачность, переменная облачность, переменная облачность</v>
      </c>
      <c r="N167" s="3">
        <v>0.60416700000000001</v>
      </c>
      <c r="O167" s="11">
        <f t="shared" si="22"/>
        <v>20.395849000000002</v>
      </c>
      <c r="P167" s="3">
        <v>0.59154600000000002</v>
      </c>
      <c r="Q167" s="11">
        <f t="shared" si="23"/>
        <v>23.042036000000003</v>
      </c>
      <c r="R167" s="3">
        <v>0.50708299999999995</v>
      </c>
      <c r="S167" s="11" cm="1">
        <f t="array" ref="S167">_xlfn.IFS(L167=1,R167*Погода!$C$2,L167=2,R167*Погода!$C$3,L167=3,R167*Погода!$C$4,L167=4,R167*Погода!$C$5)</f>
        <v>12.677074999999999</v>
      </c>
      <c r="T167" s="3">
        <v>0.26928299999999999</v>
      </c>
      <c r="U167" s="11" cm="1">
        <f t="array" ref="U167">_xlfn.IFS(L167=1,T167*Погода!$D$2,L167=2,T167*Погода!$D$3,L167=3,T167*Погода!$D$4,L167=4,T167*Погода!$D$5)</f>
        <v>4.5104902500000001</v>
      </c>
      <c r="V167" s="37">
        <v>727</v>
      </c>
      <c r="W167" s="37">
        <v>4164</v>
      </c>
      <c r="X167" s="37">
        <v>4891</v>
      </c>
      <c r="Y167" s="11">
        <f t="shared" si="24"/>
        <v>2.6461870000000012</v>
      </c>
    </row>
    <row r="168" spans="1:25" x14ac:dyDescent="0.25">
      <c r="A168" s="1">
        <v>166</v>
      </c>
      <c r="B168" s="2">
        <v>40709</v>
      </c>
      <c r="C168" s="1">
        <v>2</v>
      </c>
      <c r="D168" s="4" t="str">
        <f>VLOOKUP(C168,Сезон!$A$2:$G$5,6)</f>
        <v>Весна</v>
      </c>
      <c r="E168" s="1">
        <f t="shared" si="20"/>
        <v>2011</v>
      </c>
      <c r="F168" s="1">
        <f t="shared" si="21"/>
        <v>6</v>
      </c>
      <c r="G168" s="1">
        <v>0</v>
      </c>
      <c r="H168" s="1" t="str">
        <f t="shared" si="17"/>
        <v>Рабочий день</v>
      </c>
      <c r="I168" s="25">
        <f t="shared" si="18"/>
        <v>4</v>
      </c>
      <c r="J168" s="1">
        <v>1</v>
      </c>
      <c r="K168" s="1" t="str">
        <f t="shared" si="19"/>
        <v>Рабочий день</v>
      </c>
      <c r="L168" s="1">
        <v>1</v>
      </c>
      <c r="M168" s="9" t="str">
        <f>LOOKUP(L168,Погода!$A$2:$B$5)</f>
        <v>Ясно, небольшая облачность, переменная облачность, переменная облачность</v>
      </c>
      <c r="N168" s="3">
        <v>0.62666699999999997</v>
      </c>
      <c r="O168" s="11">
        <f t="shared" si="22"/>
        <v>21.453348999999999</v>
      </c>
      <c r="P168" s="3">
        <v>0.587754</v>
      </c>
      <c r="Q168" s="11">
        <f t="shared" si="23"/>
        <v>22.791764000000001</v>
      </c>
      <c r="R168" s="3">
        <v>0.471667</v>
      </c>
      <c r="S168" s="11" cm="1">
        <f t="array" ref="S168">_xlfn.IFS(L168=1,R168*Погода!$C$2,L168=2,R168*Погода!$C$3,L168=3,R168*Погода!$C$4,L168=4,R168*Погода!$C$5)</f>
        <v>11.791675</v>
      </c>
      <c r="T168" s="3">
        <v>0.16791200000000001</v>
      </c>
      <c r="U168" s="11" cm="1">
        <f t="array" ref="U168">_xlfn.IFS(L168=1,T168*Погода!$D$2,L168=2,T168*Погода!$D$3,L168=3,T168*Погода!$D$4,L168=4,T168*Погода!$D$5)</f>
        <v>2.8125260000000001</v>
      </c>
      <c r="V168" s="37">
        <v>769</v>
      </c>
      <c r="W168" s="37">
        <v>4411</v>
      </c>
      <c r="X168" s="37">
        <v>5180</v>
      </c>
      <c r="Y168" s="11">
        <f t="shared" si="24"/>
        <v>1.3384150000000012</v>
      </c>
    </row>
    <row r="169" spans="1:25" x14ac:dyDescent="0.25">
      <c r="A169" s="1">
        <v>167</v>
      </c>
      <c r="B169" s="2">
        <v>40710</v>
      </c>
      <c r="C169" s="1">
        <v>2</v>
      </c>
      <c r="D169" s="4" t="str">
        <f>VLOOKUP(C169,Сезон!$A$2:$G$5,6)</f>
        <v>Весна</v>
      </c>
      <c r="E169" s="1">
        <f t="shared" si="20"/>
        <v>2011</v>
      </c>
      <c r="F169" s="1">
        <f t="shared" si="21"/>
        <v>6</v>
      </c>
      <c r="G169" s="1">
        <v>0</v>
      </c>
      <c r="H169" s="1" t="str">
        <f t="shared" si="17"/>
        <v>Рабочий день</v>
      </c>
      <c r="I169" s="25">
        <f t="shared" si="18"/>
        <v>5</v>
      </c>
      <c r="J169" s="1">
        <v>1</v>
      </c>
      <c r="K169" s="1" t="str">
        <f t="shared" si="19"/>
        <v>Рабочий день</v>
      </c>
      <c r="L169" s="1">
        <v>2</v>
      </c>
      <c r="M169" s="9" t="str">
        <f>LOOKUP(L169,Погода!$A$2:$B$5)</f>
        <v>Туман + Облачно, Туман + Разорванные облака, Туман + Немного облаков, Туман</v>
      </c>
      <c r="N169" s="3">
        <v>0.62833300000000003</v>
      </c>
      <c r="O169" s="11">
        <f t="shared" si="22"/>
        <v>21.531651</v>
      </c>
      <c r="P169" s="3">
        <v>0.59534600000000004</v>
      </c>
      <c r="Q169" s="11">
        <f t="shared" si="23"/>
        <v>23.292836000000001</v>
      </c>
      <c r="R169" s="3">
        <v>0.68833299999999997</v>
      </c>
      <c r="S169" s="11" cm="1">
        <f t="array" ref="S169">_xlfn.IFS(L169=1,R169*Погода!$C$2,L169=2,R169*Погода!$C$3,L169=3,R169*Погода!$C$4,L169=4,R169*Погода!$C$5)</f>
        <v>34.416649999999997</v>
      </c>
      <c r="T169" s="3">
        <v>0.20647099999999999</v>
      </c>
      <c r="U169" s="11" cm="1">
        <f t="array" ref="U169">_xlfn.IFS(L169=1,T169*Погода!$D$2,L169=2,T169*Погода!$D$3,L169=3,T169*Погода!$D$4,L169=4,T169*Погода!$D$5)</f>
        <v>6.9167784999999995</v>
      </c>
      <c r="V169" s="37">
        <v>545</v>
      </c>
      <c r="W169" s="37">
        <v>3222</v>
      </c>
      <c r="X169" s="37">
        <v>3767</v>
      </c>
      <c r="Y169" s="11">
        <f t="shared" si="24"/>
        <v>1.7611850000000011</v>
      </c>
    </row>
    <row r="170" spans="1:25" x14ac:dyDescent="0.25">
      <c r="A170" s="1">
        <v>168</v>
      </c>
      <c r="B170" s="2">
        <v>40711</v>
      </c>
      <c r="C170" s="1">
        <v>2</v>
      </c>
      <c r="D170" s="4" t="str">
        <f>VLOOKUP(C170,Сезон!$A$2:$G$5,6)</f>
        <v>Весна</v>
      </c>
      <c r="E170" s="1">
        <f t="shared" si="20"/>
        <v>2011</v>
      </c>
      <c r="F170" s="1">
        <f t="shared" si="21"/>
        <v>6</v>
      </c>
      <c r="G170" s="1">
        <v>0</v>
      </c>
      <c r="H170" s="1" t="str">
        <f t="shared" si="17"/>
        <v>Рабочий день</v>
      </c>
      <c r="I170" s="25">
        <f t="shared" si="18"/>
        <v>6</v>
      </c>
      <c r="J170" s="1">
        <v>1</v>
      </c>
      <c r="K170" s="1" t="str">
        <f t="shared" si="19"/>
        <v>Рабочий день</v>
      </c>
      <c r="L170" s="1">
        <v>1</v>
      </c>
      <c r="M170" s="9" t="str">
        <f>LOOKUP(L170,Погода!$A$2:$B$5)</f>
        <v>Ясно, небольшая облачность, переменная облачность, переменная облачность</v>
      </c>
      <c r="N170" s="3">
        <v>0.64916700000000005</v>
      </c>
      <c r="O170" s="11">
        <f t="shared" si="22"/>
        <v>22.510849000000004</v>
      </c>
      <c r="P170" s="3">
        <v>0.600383</v>
      </c>
      <c r="Q170" s="11">
        <f t="shared" si="23"/>
        <v>23.625278000000002</v>
      </c>
      <c r="R170" s="3">
        <v>0.73583299999999996</v>
      </c>
      <c r="S170" s="11" cm="1">
        <f t="array" ref="S170">_xlfn.IFS(L170=1,R170*Погода!$C$2,L170=2,R170*Погода!$C$3,L170=3,R170*Погода!$C$4,L170=4,R170*Погода!$C$5)</f>
        <v>18.395824999999999</v>
      </c>
      <c r="T170" s="3">
        <v>0.14302899999999999</v>
      </c>
      <c r="U170" s="11" cm="1">
        <f t="array" ref="U170">_xlfn.IFS(L170=1,T170*Погода!$D$2,L170=2,T170*Погода!$D$3,L170=3,T170*Погода!$D$4,L170=4,T170*Погода!$D$5)</f>
        <v>2.3957357499999996</v>
      </c>
      <c r="V170" s="37">
        <v>863</v>
      </c>
      <c r="W170" s="37">
        <v>3981</v>
      </c>
      <c r="X170" s="37">
        <v>4844</v>
      </c>
      <c r="Y170" s="11">
        <f t="shared" si="24"/>
        <v>1.1144289999999977</v>
      </c>
    </row>
    <row r="171" spans="1:25" x14ac:dyDescent="0.25">
      <c r="A171" s="1">
        <v>169</v>
      </c>
      <c r="B171" s="2">
        <v>40712</v>
      </c>
      <c r="C171" s="1">
        <v>2</v>
      </c>
      <c r="D171" s="4" t="str">
        <f>VLOOKUP(C171,Сезон!$A$2:$G$5,6)</f>
        <v>Весна</v>
      </c>
      <c r="E171" s="1">
        <f t="shared" si="20"/>
        <v>2011</v>
      </c>
      <c r="F171" s="1">
        <f t="shared" si="21"/>
        <v>6</v>
      </c>
      <c r="G171" s="1">
        <v>0</v>
      </c>
      <c r="H171" s="1" t="str">
        <f t="shared" si="17"/>
        <v>Рабочий день</v>
      </c>
      <c r="I171" s="25">
        <f t="shared" si="18"/>
        <v>7</v>
      </c>
      <c r="J171" s="1">
        <v>0</v>
      </c>
      <c r="K171" s="1" t="str">
        <f t="shared" si="19"/>
        <v>Выходной день</v>
      </c>
      <c r="L171" s="1">
        <v>1</v>
      </c>
      <c r="M171" s="9" t="str">
        <f>LOOKUP(L171,Погода!$A$2:$B$5)</f>
        <v>Ясно, небольшая облачность, переменная облачность, переменная облачность</v>
      </c>
      <c r="N171" s="3">
        <v>0.69666700000000004</v>
      </c>
      <c r="O171" s="11">
        <f t="shared" si="22"/>
        <v>24.743349000000002</v>
      </c>
      <c r="P171" s="3">
        <v>0.64395400000000003</v>
      </c>
      <c r="Q171" s="11">
        <f t="shared" si="23"/>
        <v>26.500964000000003</v>
      </c>
      <c r="R171" s="3">
        <v>0.67041700000000004</v>
      </c>
      <c r="S171" s="11" cm="1">
        <f t="array" ref="S171">_xlfn.IFS(L171=1,R171*Погода!$C$2,L171=2,R171*Погода!$C$3,L171=3,R171*Погода!$C$4,L171=4,R171*Погода!$C$5)</f>
        <v>16.760425000000001</v>
      </c>
      <c r="T171" s="3">
        <v>0.119408</v>
      </c>
      <c r="U171" s="11" cm="1">
        <f t="array" ref="U171">_xlfn.IFS(L171=1,T171*Погода!$D$2,L171=2,T171*Погода!$D$3,L171=3,T171*Погода!$D$4,L171=4,T171*Погода!$D$5)</f>
        <v>2.0000840000000002</v>
      </c>
      <c r="V171" s="37">
        <v>1807</v>
      </c>
      <c r="W171" s="37">
        <v>3312</v>
      </c>
      <c r="X171" s="37">
        <v>5119</v>
      </c>
      <c r="Y171" s="11">
        <f t="shared" si="24"/>
        <v>1.7576150000000013</v>
      </c>
    </row>
    <row r="172" spans="1:25" x14ac:dyDescent="0.25">
      <c r="A172" s="1">
        <v>170</v>
      </c>
      <c r="B172" s="2">
        <v>40713</v>
      </c>
      <c r="C172" s="1">
        <v>2</v>
      </c>
      <c r="D172" s="4" t="str">
        <f>VLOOKUP(C172,Сезон!$A$2:$G$5,6)</f>
        <v>Весна</v>
      </c>
      <c r="E172" s="1">
        <f t="shared" si="20"/>
        <v>2011</v>
      </c>
      <c r="F172" s="1">
        <f t="shared" si="21"/>
        <v>6</v>
      </c>
      <c r="G172" s="1">
        <v>0</v>
      </c>
      <c r="H172" s="1" t="str">
        <f t="shared" si="17"/>
        <v>Рабочий день</v>
      </c>
      <c r="I172" s="25">
        <f t="shared" si="18"/>
        <v>1</v>
      </c>
      <c r="J172" s="1">
        <v>0</v>
      </c>
      <c r="K172" s="1" t="str">
        <f t="shared" si="19"/>
        <v>Выходной день</v>
      </c>
      <c r="L172" s="1">
        <v>2</v>
      </c>
      <c r="M172" s="9" t="str">
        <f>LOOKUP(L172,Погода!$A$2:$B$5)</f>
        <v>Туман + Облачно, Туман + Разорванные облака, Туман + Немного облаков, Туман</v>
      </c>
      <c r="N172" s="3">
        <v>0.69916699999999998</v>
      </c>
      <c r="O172" s="11">
        <f t="shared" si="22"/>
        <v>24.860849000000002</v>
      </c>
      <c r="P172" s="3">
        <v>0.64584600000000003</v>
      </c>
      <c r="Q172" s="11">
        <f t="shared" si="23"/>
        <v>26.625836</v>
      </c>
      <c r="R172" s="3">
        <v>0.66666700000000001</v>
      </c>
      <c r="S172" s="11" cm="1">
        <f t="array" ref="S172">_xlfn.IFS(L172=1,R172*Погода!$C$2,L172=2,R172*Погода!$C$3,L172=3,R172*Погода!$C$4,L172=4,R172*Погода!$C$5)</f>
        <v>33.333350000000003</v>
      </c>
      <c r="T172" s="3">
        <v>0.10199999999999999</v>
      </c>
      <c r="U172" s="11" cm="1">
        <f t="array" ref="U172">_xlfn.IFS(L172=1,T172*Погода!$D$2,L172=2,T172*Погода!$D$3,L172=3,T172*Погода!$D$4,L172=4,T172*Погода!$D$5)</f>
        <v>3.4169999999999998</v>
      </c>
      <c r="V172" s="37">
        <v>1639</v>
      </c>
      <c r="W172" s="37">
        <v>3105</v>
      </c>
      <c r="X172" s="37">
        <v>4744</v>
      </c>
      <c r="Y172" s="11">
        <f t="shared" si="24"/>
        <v>1.7649869999999979</v>
      </c>
    </row>
    <row r="173" spans="1:25" x14ac:dyDescent="0.25">
      <c r="A173" s="1">
        <v>171</v>
      </c>
      <c r="B173" s="2">
        <v>40714</v>
      </c>
      <c r="C173" s="1">
        <v>2</v>
      </c>
      <c r="D173" s="4" t="str">
        <f>VLOOKUP(C173,Сезон!$A$2:$G$5,6)</f>
        <v>Весна</v>
      </c>
      <c r="E173" s="1">
        <f t="shared" si="20"/>
        <v>2011</v>
      </c>
      <c r="F173" s="1">
        <f t="shared" si="21"/>
        <v>6</v>
      </c>
      <c r="G173" s="1">
        <v>0</v>
      </c>
      <c r="H173" s="1" t="str">
        <f t="shared" si="17"/>
        <v>Рабочий день</v>
      </c>
      <c r="I173" s="25">
        <f t="shared" si="18"/>
        <v>2</v>
      </c>
      <c r="J173" s="1">
        <v>1</v>
      </c>
      <c r="K173" s="1" t="str">
        <f t="shared" si="19"/>
        <v>Рабочий день</v>
      </c>
      <c r="L173" s="1">
        <v>2</v>
      </c>
      <c r="M173" s="9" t="str">
        <f>LOOKUP(L173,Погода!$A$2:$B$5)</f>
        <v>Туман + Облачно, Туман + Разорванные облака, Туман + Немного облаков, Туман</v>
      </c>
      <c r="N173" s="3">
        <v>0.63500000000000001</v>
      </c>
      <c r="O173" s="11">
        <f t="shared" si="22"/>
        <v>21.844999999999999</v>
      </c>
      <c r="P173" s="3">
        <v>0.59534600000000004</v>
      </c>
      <c r="Q173" s="11">
        <f t="shared" si="23"/>
        <v>23.292836000000001</v>
      </c>
      <c r="R173" s="3">
        <v>0.74624999999999997</v>
      </c>
      <c r="S173" s="11" cm="1">
        <f t="array" ref="S173">_xlfn.IFS(L173=1,R173*Погода!$C$2,L173=2,R173*Погода!$C$3,L173=3,R173*Погода!$C$4,L173=4,R173*Погода!$C$5)</f>
        <v>37.3125</v>
      </c>
      <c r="T173" s="3">
        <v>0.155475</v>
      </c>
      <c r="U173" s="11" cm="1">
        <f t="array" ref="U173">_xlfn.IFS(L173=1,T173*Погода!$D$2,L173=2,T173*Погода!$D$3,L173=3,T173*Погода!$D$4,L173=4,T173*Погода!$D$5)</f>
        <v>5.2084124999999997</v>
      </c>
      <c r="V173" s="37">
        <v>699</v>
      </c>
      <c r="W173" s="37">
        <v>3311</v>
      </c>
      <c r="X173" s="37">
        <v>4010</v>
      </c>
      <c r="Y173" s="11">
        <f t="shared" si="24"/>
        <v>1.4478360000000023</v>
      </c>
    </row>
    <row r="174" spans="1:25" x14ac:dyDescent="0.25">
      <c r="A174" s="1">
        <v>172</v>
      </c>
      <c r="B174" s="2">
        <v>40715</v>
      </c>
      <c r="C174" s="1">
        <v>3</v>
      </c>
      <c r="D174" s="4" t="str">
        <f>VLOOKUP(C174,Сезон!$A$2:$G$5,6)</f>
        <v>Лето</v>
      </c>
      <c r="E174" s="1">
        <f t="shared" si="20"/>
        <v>2011</v>
      </c>
      <c r="F174" s="1">
        <f t="shared" si="21"/>
        <v>6</v>
      </c>
      <c r="G174" s="1">
        <v>0</v>
      </c>
      <c r="H174" s="1" t="str">
        <f t="shared" si="17"/>
        <v>Рабочий день</v>
      </c>
      <c r="I174" s="25">
        <f t="shared" si="18"/>
        <v>3</v>
      </c>
      <c r="J174" s="1">
        <v>1</v>
      </c>
      <c r="K174" s="1" t="str">
        <f t="shared" si="19"/>
        <v>Рабочий день</v>
      </c>
      <c r="L174" s="1">
        <v>2</v>
      </c>
      <c r="M174" s="9" t="str">
        <f>LOOKUP(L174,Погода!$A$2:$B$5)</f>
        <v>Туман + Облачно, Туман + Разорванные облака, Туман + Немного облаков, Туман</v>
      </c>
      <c r="N174" s="3">
        <v>0.68083300000000002</v>
      </c>
      <c r="O174" s="11">
        <f t="shared" si="22"/>
        <v>23.999151000000001</v>
      </c>
      <c r="P174" s="3">
        <v>0.63764600000000005</v>
      </c>
      <c r="Q174" s="11">
        <f t="shared" si="23"/>
        <v>26.084636000000003</v>
      </c>
      <c r="R174" s="3">
        <v>0.77041700000000002</v>
      </c>
      <c r="S174" s="11" cm="1">
        <f t="array" ref="S174">_xlfn.IFS(L174=1,R174*Погода!$C$2,L174=2,R174*Погода!$C$3,L174=3,R174*Погода!$C$4,L174=4,R174*Погода!$C$5)</f>
        <v>38.520850000000003</v>
      </c>
      <c r="T174" s="3">
        <v>0.17102500000000001</v>
      </c>
      <c r="U174" s="11" cm="1">
        <f t="array" ref="U174">_xlfn.IFS(L174=1,T174*Погода!$D$2,L174=2,T174*Погода!$D$3,L174=3,T174*Погода!$D$4,L174=4,T174*Погода!$D$5)</f>
        <v>5.7293375000000006</v>
      </c>
      <c r="V174" s="37">
        <v>774</v>
      </c>
      <c r="W174" s="37">
        <v>4061</v>
      </c>
      <c r="X174" s="37">
        <v>4835</v>
      </c>
      <c r="Y174" s="11">
        <f t="shared" si="24"/>
        <v>2.085485000000002</v>
      </c>
    </row>
    <row r="175" spans="1:25" x14ac:dyDescent="0.25">
      <c r="A175" s="1">
        <v>173</v>
      </c>
      <c r="B175" s="2">
        <v>40716</v>
      </c>
      <c r="C175" s="1">
        <v>3</v>
      </c>
      <c r="D175" s="4" t="str">
        <f>VLOOKUP(C175,Сезон!$A$2:$G$5,6)</f>
        <v>Лето</v>
      </c>
      <c r="E175" s="1">
        <f t="shared" si="20"/>
        <v>2011</v>
      </c>
      <c r="F175" s="1">
        <f t="shared" si="21"/>
        <v>6</v>
      </c>
      <c r="G175" s="1">
        <v>0</v>
      </c>
      <c r="H175" s="1" t="str">
        <f t="shared" si="17"/>
        <v>Рабочий день</v>
      </c>
      <c r="I175" s="25">
        <f t="shared" si="18"/>
        <v>4</v>
      </c>
      <c r="J175" s="1">
        <v>1</v>
      </c>
      <c r="K175" s="1" t="str">
        <f t="shared" si="19"/>
        <v>Рабочий день</v>
      </c>
      <c r="L175" s="1">
        <v>1</v>
      </c>
      <c r="M175" s="9" t="str">
        <f>LOOKUP(L175,Погода!$A$2:$B$5)</f>
        <v>Ясно, небольшая облачность, переменная облачность, переменная облачность</v>
      </c>
      <c r="N175" s="3">
        <v>0.73333300000000001</v>
      </c>
      <c r="O175" s="11">
        <f t="shared" si="22"/>
        <v>26.466650999999999</v>
      </c>
      <c r="P175" s="3">
        <v>0.69382900000000003</v>
      </c>
      <c r="Q175" s="11">
        <f t="shared" si="23"/>
        <v>29.792714000000004</v>
      </c>
      <c r="R175" s="3">
        <v>0.70750000000000002</v>
      </c>
      <c r="S175" s="11" cm="1">
        <f t="array" ref="S175">_xlfn.IFS(L175=1,R175*Погода!$C$2,L175=2,R175*Погода!$C$3,L175=3,R175*Погода!$C$4,L175=4,R175*Погода!$C$5)</f>
        <v>17.6875</v>
      </c>
      <c r="T175" s="3">
        <v>0.172262</v>
      </c>
      <c r="U175" s="11" cm="1">
        <f t="array" ref="U175">_xlfn.IFS(L175=1,T175*Погода!$D$2,L175=2,T175*Погода!$D$3,L175=3,T175*Погода!$D$4,L175=4,T175*Погода!$D$5)</f>
        <v>2.8853884999999999</v>
      </c>
      <c r="V175" s="37">
        <v>661</v>
      </c>
      <c r="W175" s="37">
        <v>3846</v>
      </c>
      <c r="X175" s="37">
        <v>4507</v>
      </c>
      <c r="Y175" s="11">
        <f t="shared" si="24"/>
        <v>3.3260630000000049</v>
      </c>
    </row>
    <row r="176" spans="1:25" x14ac:dyDescent="0.25">
      <c r="A176" s="1">
        <v>174</v>
      </c>
      <c r="B176" s="2">
        <v>40717</v>
      </c>
      <c r="C176" s="1">
        <v>3</v>
      </c>
      <c r="D176" s="4" t="str">
        <f>VLOOKUP(C176,Сезон!$A$2:$G$5,6)</f>
        <v>Лето</v>
      </c>
      <c r="E176" s="1">
        <f t="shared" si="20"/>
        <v>2011</v>
      </c>
      <c r="F176" s="1">
        <f t="shared" si="21"/>
        <v>6</v>
      </c>
      <c r="G176" s="1">
        <v>0</v>
      </c>
      <c r="H176" s="1" t="str">
        <f t="shared" si="17"/>
        <v>Рабочий день</v>
      </c>
      <c r="I176" s="25">
        <f t="shared" si="18"/>
        <v>5</v>
      </c>
      <c r="J176" s="1">
        <v>1</v>
      </c>
      <c r="K176" s="1" t="str">
        <f t="shared" si="19"/>
        <v>Рабочий день</v>
      </c>
      <c r="L176" s="1">
        <v>2</v>
      </c>
      <c r="M176" s="9" t="str">
        <f>LOOKUP(L176,Погода!$A$2:$B$5)</f>
        <v>Туман + Облачно, Туман + Разорванные облака, Туман + Немного облаков, Туман</v>
      </c>
      <c r="N176" s="3">
        <v>0.72833300000000001</v>
      </c>
      <c r="O176" s="11">
        <f t="shared" si="22"/>
        <v>26.231650999999999</v>
      </c>
      <c r="P176" s="3">
        <v>0.69383300000000003</v>
      </c>
      <c r="Q176" s="11">
        <f t="shared" si="23"/>
        <v>29.792978000000005</v>
      </c>
      <c r="R176" s="3">
        <v>0.70333299999999999</v>
      </c>
      <c r="S176" s="11" cm="1">
        <f t="array" ref="S176">_xlfn.IFS(L176=1,R176*Погода!$C$2,L176=2,R176*Погода!$C$3,L176=3,R176*Погода!$C$4,L176=4,R176*Погода!$C$5)</f>
        <v>35.166649999999997</v>
      </c>
      <c r="T176" s="3">
        <v>0.23880399999999999</v>
      </c>
      <c r="U176" s="11" cm="1">
        <f t="array" ref="U176">_xlfn.IFS(L176=1,T176*Погода!$D$2,L176=2,T176*Погода!$D$3,L176=3,T176*Погода!$D$4,L176=4,T176*Погода!$D$5)</f>
        <v>7.9999339999999997</v>
      </c>
      <c r="V176" s="37">
        <v>746</v>
      </c>
      <c r="W176" s="37">
        <v>4044</v>
      </c>
      <c r="X176" s="37">
        <v>4790</v>
      </c>
      <c r="Y176" s="11">
        <f t="shared" si="24"/>
        <v>3.5613270000000057</v>
      </c>
    </row>
    <row r="177" spans="1:25" x14ac:dyDescent="0.25">
      <c r="A177" s="1">
        <v>175</v>
      </c>
      <c r="B177" s="2">
        <v>40718</v>
      </c>
      <c r="C177" s="1">
        <v>3</v>
      </c>
      <c r="D177" s="4" t="str">
        <f>VLOOKUP(C177,Сезон!$A$2:$G$5,6)</f>
        <v>Лето</v>
      </c>
      <c r="E177" s="1">
        <f t="shared" si="20"/>
        <v>2011</v>
      </c>
      <c r="F177" s="1">
        <f t="shared" si="21"/>
        <v>6</v>
      </c>
      <c r="G177" s="1">
        <v>0</v>
      </c>
      <c r="H177" s="1" t="str">
        <f t="shared" si="17"/>
        <v>Рабочий день</v>
      </c>
      <c r="I177" s="25">
        <f t="shared" si="18"/>
        <v>6</v>
      </c>
      <c r="J177" s="1">
        <v>1</v>
      </c>
      <c r="K177" s="1" t="str">
        <f t="shared" si="19"/>
        <v>Рабочий день</v>
      </c>
      <c r="L177" s="1">
        <v>1</v>
      </c>
      <c r="M177" s="9" t="str">
        <f>LOOKUP(L177,Погода!$A$2:$B$5)</f>
        <v>Ясно, небольшая облачность, переменная облачность, переменная облачность</v>
      </c>
      <c r="N177" s="3">
        <v>0.72416700000000001</v>
      </c>
      <c r="O177" s="11">
        <f t="shared" si="22"/>
        <v>26.035848999999999</v>
      </c>
      <c r="P177" s="3">
        <v>0.65658300000000003</v>
      </c>
      <c r="Q177" s="11">
        <f t="shared" si="23"/>
        <v>27.334478000000004</v>
      </c>
      <c r="R177" s="3">
        <v>0.57333299999999998</v>
      </c>
      <c r="S177" s="11" cm="1">
        <f t="array" ref="S177">_xlfn.IFS(L177=1,R177*Погода!$C$2,L177=2,R177*Погода!$C$3,L177=3,R177*Погода!$C$4,L177=4,R177*Погода!$C$5)</f>
        <v>14.333325</v>
      </c>
      <c r="T177" s="3">
        <v>0.222025</v>
      </c>
      <c r="U177" s="11" cm="1">
        <f t="array" ref="U177">_xlfn.IFS(L177=1,T177*Погода!$D$2,L177=2,T177*Погода!$D$3,L177=3,T177*Погода!$D$4,L177=4,T177*Погода!$D$5)</f>
        <v>3.7189187499999998</v>
      </c>
      <c r="V177" s="37">
        <v>969</v>
      </c>
      <c r="W177" s="37">
        <v>4022</v>
      </c>
      <c r="X177" s="37">
        <v>4991</v>
      </c>
      <c r="Y177" s="11">
        <f t="shared" si="24"/>
        <v>1.2986290000000054</v>
      </c>
    </row>
    <row r="178" spans="1:25" x14ac:dyDescent="0.25">
      <c r="A178" s="1">
        <v>176</v>
      </c>
      <c r="B178" s="2">
        <v>40719</v>
      </c>
      <c r="C178" s="1">
        <v>3</v>
      </c>
      <c r="D178" s="4" t="str">
        <f>VLOOKUP(C178,Сезон!$A$2:$G$5,6)</f>
        <v>Лето</v>
      </c>
      <c r="E178" s="1">
        <f t="shared" si="20"/>
        <v>2011</v>
      </c>
      <c r="F178" s="1">
        <f t="shared" si="21"/>
        <v>6</v>
      </c>
      <c r="G178" s="1">
        <v>0</v>
      </c>
      <c r="H178" s="1" t="str">
        <f t="shared" si="17"/>
        <v>Рабочий день</v>
      </c>
      <c r="I178" s="25">
        <f t="shared" si="18"/>
        <v>7</v>
      </c>
      <c r="J178" s="1">
        <v>0</v>
      </c>
      <c r="K178" s="1" t="str">
        <f t="shared" si="19"/>
        <v>Выходной день</v>
      </c>
      <c r="L178" s="1">
        <v>1</v>
      </c>
      <c r="M178" s="9" t="str">
        <f>LOOKUP(L178,Погода!$A$2:$B$5)</f>
        <v>Ясно, небольшая облачность, переменная облачность, переменная облачность</v>
      </c>
      <c r="N178" s="3">
        <v>0.69499999999999995</v>
      </c>
      <c r="O178" s="11">
        <f t="shared" si="22"/>
        <v>24.664999999999999</v>
      </c>
      <c r="P178" s="3">
        <v>0.64331300000000002</v>
      </c>
      <c r="Q178" s="11">
        <f t="shared" si="23"/>
        <v>26.458658</v>
      </c>
      <c r="R178" s="3">
        <v>0.48333300000000001</v>
      </c>
      <c r="S178" s="11" cm="1">
        <f t="array" ref="S178">_xlfn.IFS(L178=1,R178*Погода!$C$2,L178=2,R178*Погода!$C$3,L178=3,R178*Погода!$C$4,L178=4,R178*Погода!$C$5)</f>
        <v>12.083325</v>
      </c>
      <c r="T178" s="3">
        <v>0.20957100000000001</v>
      </c>
      <c r="U178" s="11" cm="1">
        <f t="array" ref="U178">_xlfn.IFS(L178=1,T178*Погода!$D$2,L178=2,T178*Погода!$D$3,L178=3,T178*Погода!$D$4,L178=4,T178*Погода!$D$5)</f>
        <v>3.51031425</v>
      </c>
      <c r="V178" s="37">
        <v>1782</v>
      </c>
      <c r="W178" s="37">
        <v>3420</v>
      </c>
      <c r="X178" s="37">
        <v>5202</v>
      </c>
      <c r="Y178" s="11">
        <f t="shared" si="24"/>
        <v>1.7936580000000006</v>
      </c>
    </row>
    <row r="179" spans="1:25" x14ac:dyDescent="0.25">
      <c r="A179" s="1">
        <v>177</v>
      </c>
      <c r="B179" s="2">
        <v>40720</v>
      </c>
      <c r="C179" s="1">
        <v>3</v>
      </c>
      <c r="D179" s="4" t="str">
        <f>VLOOKUP(C179,Сезон!$A$2:$G$5,6)</f>
        <v>Лето</v>
      </c>
      <c r="E179" s="1">
        <f t="shared" si="20"/>
        <v>2011</v>
      </c>
      <c r="F179" s="1">
        <f t="shared" si="21"/>
        <v>6</v>
      </c>
      <c r="G179" s="1">
        <v>0</v>
      </c>
      <c r="H179" s="1" t="str">
        <f t="shared" si="17"/>
        <v>Рабочий день</v>
      </c>
      <c r="I179" s="25">
        <f t="shared" si="18"/>
        <v>1</v>
      </c>
      <c r="J179" s="1">
        <v>0</v>
      </c>
      <c r="K179" s="1" t="str">
        <f t="shared" si="19"/>
        <v>Выходной день</v>
      </c>
      <c r="L179" s="1">
        <v>1</v>
      </c>
      <c r="M179" s="9" t="str">
        <f>LOOKUP(L179,Погода!$A$2:$B$5)</f>
        <v>Ясно, небольшая облачность, переменная облачность, переменная облачность</v>
      </c>
      <c r="N179" s="3">
        <v>0.68</v>
      </c>
      <c r="O179" s="11">
        <f t="shared" si="22"/>
        <v>23.96</v>
      </c>
      <c r="P179" s="3">
        <v>0.637629</v>
      </c>
      <c r="Q179" s="11">
        <f t="shared" si="23"/>
        <v>26.083514000000001</v>
      </c>
      <c r="R179" s="3">
        <v>0.51333300000000004</v>
      </c>
      <c r="S179" s="11" cm="1">
        <f t="array" ref="S179">_xlfn.IFS(L179=1,R179*Погода!$C$2,L179=2,R179*Погода!$C$3,L179=3,R179*Погода!$C$4,L179=4,R179*Погода!$C$5)</f>
        <v>12.833325</v>
      </c>
      <c r="T179" s="3">
        <v>9.4533300000000001E-2</v>
      </c>
      <c r="U179" s="11" cm="1">
        <f t="array" ref="U179">_xlfn.IFS(L179=1,T179*Погода!$D$2,L179=2,T179*Погода!$D$3,L179=3,T179*Погода!$D$4,L179=4,T179*Погода!$D$5)</f>
        <v>1.5834327749999999</v>
      </c>
      <c r="V179" s="37">
        <v>1920</v>
      </c>
      <c r="W179" s="37">
        <v>3385</v>
      </c>
      <c r="X179" s="37">
        <v>5305</v>
      </c>
      <c r="Y179" s="11">
        <f t="shared" si="24"/>
        <v>2.1235140000000001</v>
      </c>
    </row>
    <row r="180" spans="1:25" x14ac:dyDescent="0.25">
      <c r="A180" s="1">
        <v>178</v>
      </c>
      <c r="B180" s="2">
        <v>40721</v>
      </c>
      <c r="C180" s="1">
        <v>3</v>
      </c>
      <c r="D180" s="4" t="str">
        <f>VLOOKUP(C180,Сезон!$A$2:$G$5,6)</f>
        <v>Лето</v>
      </c>
      <c r="E180" s="1">
        <f t="shared" si="20"/>
        <v>2011</v>
      </c>
      <c r="F180" s="1">
        <f t="shared" si="21"/>
        <v>6</v>
      </c>
      <c r="G180" s="1">
        <v>0</v>
      </c>
      <c r="H180" s="1" t="str">
        <f t="shared" si="17"/>
        <v>Рабочий день</v>
      </c>
      <c r="I180" s="25">
        <f t="shared" si="18"/>
        <v>2</v>
      </c>
      <c r="J180" s="1">
        <v>1</v>
      </c>
      <c r="K180" s="1" t="str">
        <f t="shared" si="19"/>
        <v>Рабочий день</v>
      </c>
      <c r="L180" s="1">
        <v>2</v>
      </c>
      <c r="M180" s="9" t="str">
        <f>LOOKUP(L180,Погода!$A$2:$B$5)</f>
        <v>Туман + Облачно, Туман + Разорванные облака, Туман + Немного облаков, Туман</v>
      </c>
      <c r="N180" s="3">
        <v>0.6825</v>
      </c>
      <c r="O180" s="11">
        <f t="shared" si="22"/>
        <v>24.077500000000001</v>
      </c>
      <c r="P180" s="3">
        <v>0.63700400000000001</v>
      </c>
      <c r="Q180" s="11">
        <f t="shared" si="23"/>
        <v>26.042264000000003</v>
      </c>
      <c r="R180" s="3">
        <v>0.65833299999999995</v>
      </c>
      <c r="S180" s="11" cm="1">
        <f t="array" ref="S180">_xlfn.IFS(L180=1,R180*Погода!$C$2,L180=2,R180*Погода!$C$3,L180=3,R180*Погода!$C$4,L180=4,R180*Погода!$C$5)</f>
        <v>32.916649999999997</v>
      </c>
      <c r="T180" s="3">
        <v>0.107588</v>
      </c>
      <c r="U180" s="11" cm="1">
        <f t="array" ref="U180">_xlfn.IFS(L180=1,T180*Погода!$D$2,L180=2,T180*Погода!$D$3,L180=3,T180*Погода!$D$4,L180=4,T180*Погода!$D$5)</f>
        <v>3.6041980000000002</v>
      </c>
      <c r="V180" s="37">
        <v>854</v>
      </c>
      <c r="W180" s="37">
        <v>3854</v>
      </c>
      <c r="X180" s="37">
        <v>4708</v>
      </c>
      <c r="Y180" s="11">
        <f t="shared" si="24"/>
        <v>1.9647640000000024</v>
      </c>
    </row>
    <row r="181" spans="1:25" x14ac:dyDescent="0.25">
      <c r="A181" s="1">
        <v>179</v>
      </c>
      <c r="B181" s="2">
        <v>40722</v>
      </c>
      <c r="C181" s="1">
        <v>3</v>
      </c>
      <c r="D181" s="4" t="str">
        <f>VLOOKUP(C181,Сезон!$A$2:$G$5,6)</f>
        <v>Лето</v>
      </c>
      <c r="E181" s="1">
        <f t="shared" si="20"/>
        <v>2011</v>
      </c>
      <c r="F181" s="1">
        <f t="shared" si="21"/>
        <v>6</v>
      </c>
      <c r="G181" s="1">
        <v>0</v>
      </c>
      <c r="H181" s="1" t="str">
        <f t="shared" si="17"/>
        <v>Рабочий день</v>
      </c>
      <c r="I181" s="25">
        <f t="shared" si="18"/>
        <v>3</v>
      </c>
      <c r="J181" s="1">
        <v>1</v>
      </c>
      <c r="K181" s="1" t="str">
        <f t="shared" si="19"/>
        <v>Рабочий день</v>
      </c>
      <c r="L181" s="1">
        <v>1</v>
      </c>
      <c r="M181" s="9" t="str">
        <f>LOOKUP(L181,Погода!$A$2:$B$5)</f>
        <v>Ясно, небольшая облачность, переменная облачность, переменная облачность</v>
      </c>
      <c r="N181" s="3">
        <v>0.74416700000000002</v>
      </c>
      <c r="O181" s="11">
        <f t="shared" si="22"/>
        <v>26.975849000000004</v>
      </c>
      <c r="P181" s="3">
        <v>0.69255800000000001</v>
      </c>
      <c r="Q181" s="11">
        <f t="shared" si="23"/>
        <v>29.708827999999997</v>
      </c>
      <c r="R181" s="3">
        <v>0.63416700000000004</v>
      </c>
      <c r="S181" s="11" cm="1">
        <f t="array" ref="S181">_xlfn.IFS(L181=1,R181*Погода!$C$2,L181=2,R181*Погода!$C$3,L181=3,R181*Погода!$C$4,L181=4,R181*Погода!$C$5)</f>
        <v>15.854175000000001</v>
      </c>
      <c r="T181" s="3">
        <v>0.14428299999999999</v>
      </c>
      <c r="U181" s="11" cm="1">
        <f t="array" ref="U181">_xlfn.IFS(L181=1,T181*Погода!$D$2,L181=2,T181*Погода!$D$3,L181=3,T181*Погода!$D$4,L181=4,T181*Погода!$D$5)</f>
        <v>2.4167402499999997</v>
      </c>
      <c r="V181" s="37">
        <v>732</v>
      </c>
      <c r="W181" s="37">
        <v>3916</v>
      </c>
      <c r="X181" s="37">
        <v>4648</v>
      </c>
      <c r="Y181" s="11">
        <f t="shared" si="24"/>
        <v>2.7329789999999932</v>
      </c>
    </row>
    <row r="182" spans="1:25" x14ac:dyDescent="0.25">
      <c r="A182" s="1">
        <v>180</v>
      </c>
      <c r="B182" s="2">
        <v>40723</v>
      </c>
      <c r="C182" s="1">
        <v>3</v>
      </c>
      <c r="D182" s="4" t="str">
        <f>VLOOKUP(C182,Сезон!$A$2:$G$5,6)</f>
        <v>Лето</v>
      </c>
      <c r="E182" s="1">
        <f t="shared" si="20"/>
        <v>2011</v>
      </c>
      <c r="F182" s="1">
        <f t="shared" si="21"/>
        <v>6</v>
      </c>
      <c r="G182" s="1">
        <v>0</v>
      </c>
      <c r="H182" s="1" t="str">
        <f t="shared" si="17"/>
        <v>Рабочий день</v>
      </c>
      <c r="I182" s="25">
        <f t="shared" si="18"/>
        <v>4</v>
      </c>
      <c r="J182" s="1">
        <v>1</v>
      </c>
      <c r="K182" s="1" t="str">
        <f t="shared" si="19"/>
        <v>Рабочий день</v>
      </c>
      <c r="L182" s="1">
        <v>1</v>
      </c>
      <c r="M182" s="9" t="str">
        <f>LOOKUP(L182,Погода!$A$2:$B$5)</f>
        <v>Ясно, небольшая облачность, переменная облачность, переменная облачность</v>
      </c>
      <c r="N182" s="3">
        <v>0.72833300000000001</v>
      </c>
      <c r="O182" s="11">
        <f t="shared" si="22"/>
        <v>26.231650999999999</v>
      </c>
      <c r="P182" s="3">
        <v>0.65468800000000005</v>
      </c>
      <c r="Q182" s="11">
        <f t="shared" si="23"/>
        <v>27.209408000000003</v>
      </c>
      <c r="R182" s="3">
        <v>0.497917</v>
      </c>
      <c r="S182" s="11" cm="1">
        <f t="array" ref="S182">_xlfn.IFS(L182=1,R182*Погода!$C$2,L182=2,R182*Погода!$C$3,L182=3,R182*Погода!$C$4,L182=4,R182*Погода!$C$5)</f>
        <v>12.447925</v>
      </c>
      <c r="T182" s="3">
        <v>0.26182100000000003</v>
      </c>
      <c r="U182" s="11" cm="1">
        <f t="array" ref="U182">_xlfn.IFS(L182=1,T182*Погода!$D$2,L182=2,T182*Погода!$D$3,L182=3,T182*Погода!$D$4,L182=4,T182*Погода!$D$5)</f>
        <v>4.3855017500000004</v>
      </c>
      <c r="V182" s="37">
        <v>848</v>
      </c>
      <c r="W182" s="37">
        <v>4377</v>
      </c>
      <c r="X182" s="37">
        <v>5225</v>
      </c>
      <c r="Y182" s="11">
        <f t="shared" si="24"/>
        <v>0.97775700000000398</v>
      </c>
    </row>
    <row r="183" spans="1:25" x14ac:dyDescent="0.25">
      <c r="A183" s="1">
        <v>181</v>
      </c>
      <c r="B183" s="2">
        <v>40724</v>
      </c>
      <c r="C183" s="1">
        <v>3</v>
      </c>
      <c r="D183" s="4" t="str">
        <f>VLOOKUP(C183,Сезон!$A$2:$G$5,6)</f>
        <v>Лето</v>
      </c>
      <c r="E183" s="1">
        <f t="shared" si="20"/>
        <v>2011</v>
      </c>
      <c r="F183" s="1">
        <f t="shared" si="21"/>
        <v>6</v>
      </c>
      <c r="G183" s="1">
        <v>0</v>
      </c>
      <c r="H183" s="1" t="str">
        <f t="shared" si="17"/>
        <v>Рабочий день</v>
      </c>
      <c r="I183" s="25">
        <f t="shared" si="18"/>
        <v>5</v>
      </c>
      <c r="J183" s="1">
        <v>1</v>
      </c>
      <c r="K183" s="1" t="str">
        <f t="shared" si="19"/>
        <v>Рабочий день</v>
      </c>
      <c r="L183" s="1">
        <v>1</v>
      </c>
      <c r="M183" s="9" t="str">
        <f>LOOKUP(L183,Погода!$A$2:$B$5)</f>
        <v>Ясно, небольшая облачность, переменная облачность, переменная облачность</v>
      </c>
      <c r="N183" s="3">
        <v>0.69666700000000004</v>
      </c>
      <c r="O183" s="11">
        <f t="shared" si="22"/>
        <v>24.743349000000002</v>
      </c>
      <c r="P183" s="3">
        <v>0.63700800000000002</v>
      </c>
      <c r="Q183" s="11">
        <f t="shared" si="23"/>
        <v>26.042528000000004</v>
      </c>
      <c r="R183" s="3">
        <v>0.43416700000000003</v>
      </c>
      <c r="S183" s="11" cm="1">
        <f t="array" ref="S183">_xlfn.IFS(L183=1,R183*Погода!$C$2,L183=2,R183*Погода!$C$3,L183=3,R183*Погода!$C$4,L183=4,R183*Погода!$C$5)</f>
        <v>10.854175000000001</v>
      </c>
      <c r="T183" s="3">
        <v>0.185312</v>
      </c>
      <c r="U183" s="11" cm="1">
        <f t="array" ref="U183">_xlfn.IFS(L183=1,T183*Погода!$D$2,L183=2,T183*Погода!$D$3,L183=3,T183*Погода!$D$4,L183=4,T183*Погода!$D$5)</f>
        <v>3.1039760000000003</v>
      </c>
      <c r="V183" s="37">
        <v>1027</v>
      </c>
      <c r="W183" s="37">
        <v>4488</v>
      </c>
      <c r="X183" s="37">
        <v>5515</v>
      </c>
      <c r="Y183" s="11">
        <f t="shared" si="24"/>
        <v>1.2991790000000023</v>
      </c>
    </row>
    <row r="184" spans="1:25" x14ac:dyDescent="0.25">
      <c r="A184" s="1">
        <v>182</v>
      </c>
      <c r="B184" s="2">
        <v>40725</v>
      </c>
      <c r="C184" s="1">
        <v>3</v>
      </c>
      <c r="D184" s="4" t="str">
        <f>VLOOKUP(C184,Сезон!$A$2:$G$5,6)</f>
        <v>Лето</v>
      </c>
      <c r="E184" s="1">
        <f t="shared" si="20"/>
        <v>2011</v>
      </c>
      <c r="F184" s="1">
        <f t="shared" si="21"/>
        <v>7</v>
      </c>
      <c r="G184" s="1">
        <v>0</v>
      </c>
      <c r="H184" s="1" t="str">
        <f t="shared" si="17"/>
        <v>Рабочий день</v>
      </c>
      <c r="I184" s="25">
        <f t="shared" si="18"/>
        <v>6</v>
      </c>
      <c r="J184" s="1">
        <v>1</v>
      </c>
      <c r="K184" s="1" t="str">
        <f t="shared" si="19"/>
        <v>Рабочий день</v>
      </c>
      <c r="L184" s="1">
        <v>1</v>
      </c>
      <c r="M184" s="9" t="str">
        <f>LOOKUP(L184,Погода!$A$2:$B$5)</f>
        <v>Ясно, небольшая облачность, переменная облачность, переменная облачность</v>
      </c>
      <c r="N184" s="3">
        <v>0.72250000000000003</v>
      </c>
      <c r="O184" s="11">
        <f t="shared" si="22"/>
        <v>25.957500000000003</v>
      </c>
      <c r="P184" s="3">
        <v>0.65216200000000002</v>
      </c>
      <c r="Q184" s="11">
        <f t="shared" si="23"/>
        <v>27.042692000000002</v>
      </c>
      <c r="R184" s="3">
        <v>0.39624999999999999</v>
      </c>
      <c r="S184" s="11" cm="1">
        <f t="array" ref="S184">_xlfn.IFS(L184=1,R184*Погода!$C$2,L184=2,R184*Погода!$C$3,L184=3,R184*Погода!$C$4,L184=4,R184*Погода!$C$5)</f>
        <v>9.90625</v>
      </c>
      <c r="T184" s="3">
        <v>0.102608</v>
      </c>
      <c r="U184" s="11" cm="1">
        <f t="array" ref="U184">_xlfn.IFS(L184=1,T184*Погода!$D$2,L184=2,T184*Погода!$D$3,L184=3,T184*Погода!$D$4,L184=4,T184*Погода!$D$5)</f>
        <v>1.7186840000000001</v>
      </c>
      <c r="V184" s="37">
        <v>1246</v>
      </c>
      <c r="W184" s="37">
        <v>4116</v>
      </c>
      <c r="X184" s="37">
        <v>5362</v>
      </c>
      <c r="Y184" s="11">
        <f t="shared" si="24"/>
        <v>1.0851919999999993</v>
      </c>
    </row>
    <row r="185" spans="1:25" x14ac:dyDescent="0.25">
      <c r="A185" s="1">
        <v>183</v>
      </c>
      <c r="B185" s="2">
        <v>40726</v>
      </c>
      <c r="C185" s="1">
        <v>3</v>
      </c>
      <c r="D185" s="4" t="str">
        <f>VLOOKUP(C185,Сезон!$A$2:$G$5,6)</f>
        <v>Лето</v>
      </c>
      <c r="E185" s="1">
        <f t="shared" si="20"/>
        <v>2011</v>
      </c>
      <c r="F185" s="1">
        <f t="shared" si="21"/>
        <v>7</v>
      </c>
      <c r="G185" s="1">
        <v>0</v>
      </c>
      <c r="H185" s="1" t="str">
        <f t="shared" si="17"/>
        <v>Рабочий день</v>
      </c>
      <c r="I185" s="25">
        <f t="shared" si="18"/>
        <v>7</v>
      </c>
      <c r="J185" s="1">
        <v>0</v>
      </c>
      <c r="K185" s="1" t="str">
        <f t="shared" si="19"/>
        <v>Выходной день</v>
      </c>
      <c r="L185" s="1">
        <v>1</v>
      </c>
      <c r="M185" s="9" t="str">
        <f>LOOKUP(L185,Погода!$A$2:$B$5)</f>
        <v>Ясно, небольшая облачность, переменная облачность, переменная облачность</v>
      </c>
      <c r="N185" s="3">
        <v>0.73833300000000002</v>
      </c>
      <c r="O185" s="11">
        <f t="shared" si="22"/>
        <v>26.701650999999998</v>
      </c>
      <c r="P185" s="3">
        <v>0.66730800000000001</v>
      </c>
      <c r="Q185" s="11">
        <f t="shared" si="23"/>
        <v>28.042327999999998</v>
      </c>
      <c r="R185" s="3">
        <v>0.44458300000000001</v>
      </c>
      <c r="S185" s="11" cm="1">
        <f t="array" ref="S185">_xlfn.IFS(L185=1,R185*Погода!$C$2,L185=2,R185*Погода!$C$3,L185=3,R185*Погода!$C$4,L185=4,R185*Погода!$C$5)</f>
        <v>11.114575</v>
      </c>
      <c r="T185" s="3">
        <v>0.115062</v>
      </c>
      <c r="U185" s="11" cm="1">
        <f t="array" ref="U185">_xlfn.IFS(L185=1,T185*Погода!$D$2,L185=2,T185*Погода!$D$3,L185=3,T185*Погода!$D$4,L185=4,T185*Погода!$D$5)</f>
        <v>1.9272885</v>
      </c>
      <c r="V185" s="37">
        <v>2204</v>
      </c>
      <c r="W185" s="37">
        <v>2915</v>
      </c>
      <c r="X185" s="37">
        <v>5119</v>
      </c>
      <c r="Y185" s="11">
        <f t="shared" si="24"/>
        <v>1.3406769999999995</v>
      </c>
    </row>
    <row r="186" spans="1:25" x14ac:dyDescent="0.25">
      <c r="A186" s="1">
        <v>184</v>
      </c>
      <c r="B186" s="2">
        <v>40727</v>
      </c>
      <c r="C186" s="1">
        <v>3</v>
      </c>
      <c r="D186" s="4" t="str">
        <f>VLOOKUP(C186,Сезон!$A$2:$G$5,6)</f>
        <v>Лето</v>
      </c>
      <c r="E186" s="1">
        <f t="shared" si="20"/>
        <v>2011</v>
      </c>
      <c r="F186" s="1">
        <f t="shared" si="21"/>
        <v>7</v>
      </c>
      <c r="G186" s="1">
        <v>0</v>
      </c>
      <c r="H186" s="1" t="str">
        <f t="shared" si="17"/>
        <v>Рабочий день</v>
      </c>
      <c r="I186" s="25">
        <f t="shared" si="18"/>
        <v>1</v>
      </c>
      <c r="J186" s="1">
        <v>0</v>
      </c>
      <c r="K186" s="1" t="str">
        <f t="shared" si="19"/>
        <v>Выходной день</v>
      </c>
      <c r="L186" s="1">
        <v>2</v>
      </c>
      <c r="M186" s="9" t="str">
        <f>LOOKUP(L186,Погода!$A$2:$B$5)</f>
        <v>Туман + Облачно, Туман + Разорванные облака, Туман + Немного облаков, Туман</v>
      </c>
      <c r="N186" s="3">
        <v>0.71666700000000005</v>
      </c>
      <c r="O186" s="11">
        <f t="shared" si="22"/>
        <v>25.683349</v>
      </c>
      <c r="P186" s="3">
        <v>0.66857500000000003</v>
      </c>
      <c r="Q186" s="11">
        <f t="shared" si="23"/>
        <v>28.125950000000003</v>
      </c>
      <c r="R186" s="3">
        <v>0.6825</v>
      </c>
      <c r="S186" s="11" cm="1">
        <f t="array" ref="S186">_xlfn.IFS(L186=1,R186*Погода!$C$2,L186=2,R186*Погода!$C$3,L186=3,R186*Погода!$C$4,L186=4,R186*Погода!$C$5)</f>
        <v>34.125</v>
      </c>
      <c r="T186" s="3">
        <v>0.22885800000000001</v>
      </c>
      <c r="U186" s="11" cm="1">
        <f t="array" ref="U186">_xlfn.IFS(L186=1,T186*Погода!$D$2,L186=2,T186*Погода!$D$3,L186=3,T186*Погода!$D$4,L186=4,T186*Погода!$D$5)</f>
        <v>7.6667430000000003</v>
      </c>
      <c r="V186" s="37">
        <v>2282</v>
      </c>
      <c r="W186" s="37">
        <v>2367</v>
      </c>
      <c r="X186" s="37">
        <v>4649</v>
      </c>
      <c r="Y186" s="11">
        <f t="shared" si="24"/>
        <v>2.4426010000000034</v>
      </c>
    </row>
    <row r="187" spans="1:25" x14ac:dyDescent="0.25">
      <c r="A187" s="1">
        <v>185</v>
      </c>
      <c r="B187" s="2">
        <v>40728</v>
      </c>
      <c r="C187" s="1">
        <v>3</v>
      </c>
      <c r="D187" s="4" t="str">
        <f>VLOOKUP(C187,Сезон!$A$2:$G$5,6)</f>
        <v>Лето</v>
      </c>
      <c r="E187" s="1">
        <f t="shared" si="20"/>
        <v>2011</v>
      </c>
      <c r="F187" s="1">
        <f t="shared" si="21"/>
        <v>7</v>
      </c>
      <c r="G187" s="1">
        <v>1</v>
      </c>
      <c r="H187" s="1" t="str">
        <f t="shared" si="17"/>
        <v>Праздничный день</v>
      </c>
      <c r="I187" s="25">
        <f t="shared" si="18"/>
        <v>2</v>
      </c>
      <c r="J187" s="1">
        <v>0</v>
      </c>
      <c r="K187" s="1" t="str">
        <f t="shared" si="19"/>
        <v>Выходной день</v>
      </c>
      <c r="L187" s="1">
        <v>2</v>
      </c>
      <c r="M187" s="9" t="str">
        <f>LOOKUP(L187,Погода!$A$2:$B$5)</f>
        <v>Туман + Облачно, Туман + Разорванные облака, Туман + Немного облаков, Туман</v>
      </c>
      <c r="N187" s="3">
        <v>0.72666699999999995</v>
      </c>
      <c r="O187" s="11">
        <f t="shared" si="22"/>
        <v>26.153348999999999</v>
      </c>
      <c r="P187" s="3">
        <v>0.66541700000000004</v>
      </c>
      <c r="Q187" s="11">
        <f t="shared" si="23"/>
        <v>27.917522000000005</v>
      </c>
      <c r="R187" s="3">
        <v>0.63791699999999996</v>
      </c>
      <c r="S187" s="11" cm="1">
        <f t="array" ref="S187">_xlfn.IFS(L187=1,R187*Погода!$C$2,L187=2,R187*Погода!$C$3,L187=3,R187*Погода!$C$4,L187=4,R187*Погода!$C$5)</f>
        <v>31.895849999999999</v>
      </c>
      <c r="T187" s="3">
        <v>8.1479200000000002E-2</v>
      </c>
      <c r="U187" s="11" cm="1">
        <f t="array" ref="U187">_xlfn.IFS(L187=1,T187*Погода!$D$2,L187=2,T187*Погода!$D$3,L187=3,T187*Погода!$D$4,L187=4,T187*Погода!$D$5)</f>
        <v>2.7295532000000002</v>
      </c>
      <c r="V187" s="37">
        <v>3065</v>
      </c>
      <c r="W187" s="37">
        <v>2978</v>
      </c>
      <c r="X187" s="37">
        <v>6043</v>
      </c>
      <c r="Y187" s="11">
        <f t="shared" si="24"/>
        <v>1.7641730000000067</v>
      </c>
    </row>
    <row r="188" spans="1:25" x14ac:dyDescent="0.25">
      <c r="A188" s="1">
        <v>186</v>
      </c>
      <c r="B188" s="2">
        <v>40729</v>
      </c>
      <c r="C188" s="1">
        <v>3</v>
      </c>
      <c r="D188" s="4" t="str">
        <f>VLOOKUP(C188,Сезон!$A$2:$G$5,6)</f>
        <v>Лето</v>
      </c>
      <c r="E188" s="1">
        <f t="shared" si="20"/>
        <v>2011</v>
      </c>
      <c r="F188" s="1">
        <f t="shared" si="21"/>
        <v>7</v>
      </c>
      <c r="G188" s="1">
        <v>0</v>
      </c>
      <c r="H188" s="1" t="str">
        <f t="shared" si="17"/>
        <v>Рабочий день</v>
      </c>
      <c r="I188" s="25">
        <f t="shared" si="18"/>
        <v>3</v>
      </c>
      <c r="J188" s="1">
        <v>1</v>
      </c>
      <c r="K188" s="1" t="str">
        <f t="shared" si="19"/>
        <v>Рабочий день</v>
      </c>
      <c r="L188" s="1">
        <v>1</v>
      </c>
      <c r="M188" s="9" t="str">
        <f>LOOKUP(L188,Погода!$A$2:$B$5)</f>
        <v>Ясно, небольшая облачность, переменная облачность, переменная облачность</v>
      </c>
      <c r="N188" s="3">
        <v>0.74666699999999997</v>
      </c>
      <c r="O188" s="11">
        <f t="shared" si="22"/>
        <v>27.093348999999996</v>
      </c>
      <c r="P188" s="3">
        <v>0.69633800000000001</v>
      </c>
      <c r="Q188" s="11">
        <f t="shared" si="23"/>
        <v>29.958308000000002</v>
      </c>
      <c r="R188" s="3">
        <v>0.59041699999999997</v>
      </c>
      <c r="S188" s="11" cm="1">
        <f t="array" ref="S188">_xlfn.IFS(L188=1,R188*Погода!$C$2,L188=2,R188*Погода!$C$3,L188=3,R188*Погода!$C$4,L188=4,R188*Погода!$C$5)</f>
        <v>14.760425</v>
      </c>
      <c r="T188" s="3">
        <v>0.12625800000000001</v>
      </c>
      <c r="U188" s="11" cm="1">
        <f t="array" ref="U188">_xlfn.IFS(L188=1,T188*Погода!$D$2,L188=2,T188*Погода!$D$3,L188=3,T188*Погода!$D$4,L188=4,T188*Погода!$D$5)</f>
        <v>2.1148215000000001</v>
      </c>
      <c r="V188" s="37">
        <v>1031</v>
      </c>
      <c r="W188" s="37">
        <v>3634</v>
      </c>
      <c r="X188" s="37">
        <v>4665</v>
      </c>
      <c r="Y188" s="11">
        <f t="shared" si="24"/>
        <v>2.864959000000006</v>
      </c>
    </row>
    <row r="189" spans="1:25" x14ac:dyDescent="0.25">
      <c r="A189" s="1">
        <v>187</v>
      </c>
      <c r="B189" s="2">
        <v>40730</v>
      </c>
      <c r="C189" s="1">
        <v>3</v>
      </c>
      <c r="D189" s="4" t="str">
        <f>VLOOKUP(C189,Сезон!$A$2:$G$5,6)</f>
        <v>Лето</v>
      </c>
      <c r="E189" s="1">
        <f t="shared" si="20"/>
        <v>2011</v>
      </c>
      <c r="F189" s="1">
        <f t="shared" si="21"/>
        <v>7</v>
      </c>
      <c r="G189" s="1">
        <v>0</v>
      </c>
      <c r="H189" s="1" t="str">
        <f t="shared" si="17"/>
        <v>Рабочий день</v>
      </c>
      <c r="I189" s="25">
        <f t="shared" si="18"/>
        <v>4</v>
      </c>
      <c r="J189" s="1">
        <v>1</v>
      </c>
      <c r="K189" s="1" t="str">
        <f t="shared" si="19"/>
        <v>Рабочий день</v>
      </c>
      <c r="L189" s="1">
        <v>1</v>
      </c>
      <c r="M189" s="9" t="str">
        <f>LOOKUP(L189,Погода!$A$2:$B$5)</f>
        <v>Ясно, небольшая облачность, переменная облачность, переменная облачность</v>
      </c>
      <c r="N189" s="3">
        <v>0.72</v>
      </c>
      <c r="O189" s="11">
        <f t="shared" si="22"/>
        <v>25.839999999999996</v>
      </c>
      <c r="P189" s="3">
        <v>0.68563300000000005</v>
      </c>
      <c r="Q189" s="11">
        <f t="shared" si="23"/>
        <v>29.251778000000002</v>
      </c>
      <c r="R189" s="3">
        <v>0.74333300000000002</v>
      </c>
      <c r="S189" s="11" cm="1">
        <f t="array" ref="S189">_xlfn.IFS(L189=1,R189*Погода!$C$2,L189=2,R189*Погода!$C$3,L189=3,R189*Погода!$C$4,L189=4,R189*Погода!$C$5)</f>
        <v>18.583325000000002</v>
      </c>
      <c r="T189" s="3">
        <v>0.14988299999999999</v>
      </c>
      <c r="U189" s="11" cm="1">
        <f t="array" ref="U189">_xlfn.IFS(L189=1,T189*Погода!$D$2,L189=2,T189*Погода!$D$3,L189=3,T189*Погода!$D$4,L189=4,T189*Погода!$D$5)</f>
        <v>2.51054025</v>
      </c>
      <c r="V189" s="37">
        <v>784</v>
      </c>
      <c r="W189" s="37">
        <v>3845</v>
      </c>
      <c r="X189" s="37">
        <v>4629</v>
      </c>
      <c r="Y189" s="11">
        <f t="shared" si="24"/>
        <v>3.4117780000000053</v>
      </c>
    </row>
    <row r="190" spans="1:25" x14ac:dyDescent="0.25">
      <c r="A190" s="1">
        <v>188</v>
      </c>
      <c r="B190" s="2">
        <v>40731</v>
      </c>
      <c r="C190" s="1">
        <v>3</v>
      </c>
      <c r="D190" s="4" t="str">
        <f>VLOOKUP(C190,Сезон!$A$2:$G$5,6)</f>
        <v>Лето</v>
      </c>
      <c r="E190" s="1">
        <f t="shared" si="20"/>
        <v>2011</v>
      </c>
      <c r="F190" s="1">
        <f t="shared" si="21"/>
        <v>7</v>
      </c>
      <c r="G190" s="1">
        <v>0</v>
      </c>
      <c r="H190" s="1" t="str">
        <f t="shared" si="17"/>
        <v>Рабочий день</v>
      </c>
      <c r="I190" s="25">
        <f t="shared" si="18"/>
        <v>5</v>
      </c>
      <c r="J190" s="1">
        <v>1</v>
      </c>
      <c r="K190" s="1" t="str">
        <f t="shared" si="19"/>
        <v>Рабочий день</v>
      </c>
      <c r="L190" s="1">
        <v>1</v>
      </c>
      <c r="M190" s="9" t="str">
        <f>LOOKUP(L190,Погода!$A$2:$B$5)</f>
        <v>Ясно, небольшая облачность, переменная облачность, переменная облачность</v>
      </c>
      <c r="N190" s="3">
        <v>0.75</v>
      </c>
      <c r="O190" s="11">
        <f t="shared" si="22"/>
        <v>27.25</v>
      </c>
      <c r="P190" s="3">
        <v>0.68687100000000001</v>
      </c>
      <c r="Q190" s="11">
        <f t="shared" si="23"/>
        <v>29.333486000000001</v>
      </c>
      <c r="R190" s="3">
        <v>0.65125</v>
      </c>
      <c r="S190" s="11" cm="1">
        <f t="array" ref="S190">_xlfn.IFS(L190=1,R190*Погода!$C$2,L190=2,R190*Погода!$C$3,L190=3,R190*Погода!$C$4,L190=4,R190*Погода!$C$5)</f>
        <v>16.28125</v>
      </c>
      <c r="T190" s="3">
        <v>0.15920000000000001</v>
      </c>
      <c r="U190" s="11" cm="1">
        <f t="array" ref="U190">_xlfn.IFS(L190=1,T190*Погода!$D$2,L190=2,T190*Погода!$D$3,L190=3,T190*Погода!$D$4,L190=4,T190*Погода!$D$5)</f>
        <v>2.6666000000000003</v>
      </c>
      <c r="V190" s="37">
        <v>754</v>
      </c>
      <c r="W190" s="37">
        <v>3838</v>
      </c>
      <c r="X190" s="37">
        <v>4592</v>
      </c>
      <c r="Y190" s="11">
        <f t="shared" si="24"/>
        <v>2.0834860000000006</v>
      </c>
    </row>
    <row r="191" spans="1:25" x14ac:dyDescent="0.25">
      <c r="A191" s="1">
        <v>189</v>
      </c>
      <c r="B191" s="2">
        <v>40732</v>
      </c>
      <c r="C191" s="1">
        <v>3</v>
      </c>
      <c r="D191" s="4" t="str">
        <f>VLOOKUP(C191,Сезон!$A$2:$G$5,6)</f>
        <v>Лето</v>
      </c>
      <c r="E191" s="1">
        <f t="shared" si="20"/>
        <v>2011</v>
      </c>
      <c r="F191" s="1">
        <f t="shared" si="21"/>
        <v>7</v>
      </c>
      <c r="G191" s="1">
        <v>0</v>
      </c>
      <c r="H191" s="1" t="str">
        <f t="shared" si="17"/>
        <v>Рабочий день</v>
      </c>
      <c r="I191" s="25">
        <f t="shared" si="18"/>
        <v>6</v>
      </c>
      <c r="J191" s="1">
        <v>1</v>
      </c>
      <c r="K191" s="1" t="str">
        <f t="shared" si="19"/>
        <v>Рабочий день</v>
      </c>
      <c r="L191" s="1">
        <v>2</v>
      </c>
      <c r="M191" s="9" t="str">
        <f>LOOKUP(L191,Погода!$A$2:$B$5)</f>
        <v>Туман + Облачно, Туман + Разорванные облака, Туман + Немного облаков, Туман</v>
      </c>
      <c r="N191" s="3">
        <v>0.70916699999999999</v>
      </c>
      <c r="O191" s="11">
        <f t="shared" si="22"/>
        <v>25.330849000000001</v>
      </c>
      <c r="P191" s="3">
        <v>0.67048300000000005</v>
      </c>
      <c r="Q191" s="11">
        <f t="shared" si="23"/>
        <v>28.251878000000005</v>
      </c>
      <c r="R191" s="3">
        <v>0.75791699999999995</v>
      </c>
      <c r="S191" s="11" cm="1">
        <f t="array" ref="S191">_xlfn.IFS(L191=1,R191*Погода!$C$2,L191=2,R191*Погода!$C$3,L191=3,R191*Погода!$C$4,L191=4,R191*Погода!$C$5)</f>
        <v>37.895849999999996</v>
      </c>
      <c r="T191" s="3">
        <v>0.225129</v>
      </c>
      <c r="U191" s="11" cm="1">
        <f t="array" ref="U191">_xlfn.IFS(L191=1,T191*Погода!$D$2,L191=2,T191*Погода!$D$3,L191=3,T191*Погода!$D$4,L191=4,T191*Погода!$D$5)</f>
        <v>7.5418215000000002</v>
      </c>
      <c r="V191" s="37">
        <v>692</v>
      </c>
      <c r="W191" s="37">
        <v>3348</v>
      </c>
      <c r="X191" s="37">
        <v>4040</v>
      </c>
      <c r="Y191" s="11">
        <f t="shared" si="24"/>
        <v>2.9210290000000043</v>
      </c>
    </row>
    <row r="192" spans="1:25" x14ac:dyDescent="0.25">
      <c r="A192" s="1">
        <v>190</v>
      </c>
      <c r="B192" s="2">
        <v>40733</v>
      </c>
      <c r="C192" s="1">
        <v>3</v>
      </c>
      <c r="D192" s="4" t="str">
        <f>VLOOKUP(C192,Сезон!$A$2:$G$5,6)</f>
        <v>Лето</v>
      </c>
      <c r="E192" s="1">
        <f t="shared" si="20"/>
        <v>2011</v>
      </c>
      <c r="F192" s="1">
        <f t="shared" si="21"/>
        <v>7</v>
      </c>
      <c r="G192" s="1">
        <v>0</v>
      </c>
      <c r="H192" s="1" t="str">
        <f t="shared" si="17"/>
        <v>Рабочий день</v>
      </c>
      <c r="I192" s="25">
        <f t="shared" si="18"/>
        <v>7</v>
      </c>
      <c r="J192" s="1">
        <v>0</v>
      </c>
      <c r="K192" s="1" t="str">
        <f t="shared" si="19"/>
        <v>Выходной день</v>
      </c>
      <c r="L192" s="1">
        <v>1</v>
      </c>
      <c r="M192" s="9" t="str">
        <f>LOOKUP(L192,Погода!$A$2:$B$5)</f>
        <v>Ясно, небольшая облачность, переменная облачность, переменная облачность</v>
      </c>
      <c r="N192" s="3">
        <v>0.73333300000000001</v>
      </c>
      <c r="O192" s="11">
        <f t="shared" si="22"/>
        <v>26.466650999999999</v>
      </c>
      <c r="P192" s="3">
        <v>0.66415800000000003</v>
      </c>
      <c r="Q192" s="11">
        <f t="shared" si="23"/>
        <v>27.834428000000003</v>
      </c>
      <c r="R192" s="3">
        <v>0.60916700000000001</v>
      </c>
      <c r="S192" s="11" cm="1">
        <f t="array" ref="S192">_xlfn.IFS(L192=1,R192*Погода!$C$2,L192=2,R192*Погода!$C$3,L192=3,R192*Погода!$C$4,L192=4,R192*Погода!$C$5)</f>
        <v>15.229175</v>
      </c>
      <c r="T192" s="3">
        <v>0.16791200000000001</v>
      </c>
      <c r="U192" s="11" cm="1">
        <f t="array" ref="U192">_xlfn.IFS(L192=1,T192*Погода!$D$2,L192=2,T192*Погода!$D$3,L192=3,T192*Погода!$D$4,L192=4,T192*Погода!$D$5)</f>
        <v>2.8125260000000001</v>
      </c>
      <c r="V192" s="37">
        <v>1988</v>
      </c>
      <c r="W192" s="37">
        <v>3348</v>
      </c>
      <c r="X192" s="37">
        <v>5336</v>
      </c>
      <c r="Y192" s="11">
        <f t="shared" si="24"/>
        <v>1.3677770000000038</v>
      </c>
    </row>
    <row r="193" spans="1:25" x14ac:dyDescent="0.25">
      <c r="A193" s="1">
        <v>191</v>
      </c>
      <c r="B193" s="2">
        <v>40734</v>
      </c>
      <c r="C193" s="1">
        <v>3</v>
      </c>
      <c r="D193" s="4" t="str">
        <f>VLOOKUP(C193,Сезон!$A$2:$G$5,6)</f>
        <v>Лето</v>
      </c>
      <c r="E193" s="1">
        <f t="shared" si="20"/>
        <v>2011</v>
      </c>
      <c r="F193" s="1">
        <f t="shared" si="21"/>
        <v>7</v>
      </c>
      <c r="G193" s="1">
        <v>0</v>
      </c>
      <c r="H193" s="1" t="str">
        <f t="shared" si="17"/>
        <v>Рабочий день</v>
      </c>
      <c r="I193" s="25">
        <f t="shared" si="18"/>
        <v>1</v>
      </c>
      <c r="J193" s="1">
        <v>0</v>
      </c>
      <c r="K193" s="1" t="str">
        <f t="shared" si="19"/>
        <v>Выходной день</v>
      </c>
      <c r="L193" s="1">
        <v>1</v>
      </c>
      <c r="M193" s="9" t="str">
        <f>LOOKUP(L193,Погода!$A$2:$B$5)</f>
        <v>Ясно, небольшая облачность, переменная облачность, переменная облачность</v>
      </c>
      <c r="N193" s="3">
        <v>0.74750000000000005</v>
      </c>
      <c r="O193" s="11">
        <f t="shared" si="22"/>
        <v>27.1325</v>
      </c>
      <c r="P193" s="3">
        <v>0.690025</v>
      </c>
      <c r="Q193" s="11">
        <f t="shared" si="23"/>
        <v>29.541649999999997</v>
      </c>
      <c r="R193" s="3">
        <v>0.57833299999999999</v>
      </c>
      <c r="S193" s="11" cm="1">
        <f t="array" ref="S193">_xlfn.IFS(L193=1,R193*Погода!$C$2,L193=2,R193*Погода!$C$3,L193=3,R193*Погода!$C$4,L193=4,R193*Погода!$C$5)</f>
        <v>14.458325</v>
      </c>
      <c r="T193" s="3">
        <v>0.183471</v>
      </c>
      <c r="U193" s="11" cm="1">
        <f t="array" ref="U193">_xlfn.IFS(L193=1,T193*Погода!$D$2,L193=2,T193*Погода!$D$3,L193=3,T193*Погода!$D$4,L193=4,T193*Погода!$D$5)</f>
        <v>3.0731392500000001</v>
      </c>
      <c r="V193" s="37">
        <v>1743</v>
      </c>
      <c r="W193" s="37">
        <v>3138</v>
      </c>
      <c r="X193" s="37">
        <v>4881</v>
      </c>
      <c r="Y193" s="11">
        <f t="shared" si="24"/>
        <v>2.4091499999999968</v>
      </c>
    </row>
    <row r="194" spans="1:25" x14ac:dyDescent="0.25">
      <c r="A194" s="1">
        <v>192</v>
      </c>
      <c r="B194" s="2">
        <v>40735</v>
      </c>
      <c r="C194" s="1">
        <v>3</v>
      </c>
      <c r="D194" s="4" t="str">
        <f>VLOOKUP(C194,Сезон!$A$2:$G$5,6)</f>
        <v>Лето</v>
      </c>
      <c r="E194" s="1">
        <f t="shared" si="20"/>
        <v>2011</v>
      </c>
      <c r="F194" s="1">
        <f t="shared" si="21"/>
        <v>7</v>
      </c>
      <c r="G194" s="1">
        <v>0</v>
      </c>
      <c r="H194" s="1" t="str">
        <f t="shared" si="17"/>
        <v>Рабочий день</v>
      </c>
      <c r="I194" s="25">
        <f t="shared" si="18"/>
        <v>2</v>
      </c>
      <c r="J194" s="1">
        <v>1</v>
      </c>
      <c r="K194" s="1" t="str">
        <f t="shared" si="19"/>
        <v>Рабочий день</v>
      </c>
      <c r="L194" s="1">
        <v>1</v>
      </c>
      <c r="M194" s="9" t="str">
        <f>LOOKUP(L194,Погода!$A$2:$B$5)</f>
        <v>Ясно, небольшая облачность, переменная облачность, переменная облачность</v>
      </c>
      <c r="N194" s="3">
        <v>0.76249999999999996</v>
      </c>
      <c r="O194" s="11">
        <f t="shared" si="22"/>
        <v>27.837499999999999</v>
      </c>
      <c r="P194" s="3">
        <v>0.72980400000000001</v>
      </c>
      <c r="Q194" s="11">
        <f t="shared" si="23"/>
        <v>32.167064000000003</v>
      </c>
      <c r="R194" s="3">
        <v>0.63583299999999998</v>
      </c>
      <c r="S194" s="11" cm="1">
        <f t="array" ref="S194">_xlfn.IFS(L194=1,R194*Погода!$C$2,L194=2,R194*Погода!$C$3,L194=3,R194*Погода!$C$4,L194=4,R194*Погода!$C$5)</f>
        <v>15.895825</v>
      </c>
      <c r="T194" s="3">
        <v>0.282337</v>
      </c>
      <c r="U194" s="11" cm="1">
        <f t="array" ref="U194">_xlfn.IFS(L194=1,T194*Погода!$D$2,L194=2,T194*Погода!$D$3,L194=3,T194*Погода!$D$4,L194=4,T194*Погода!$D$5)</f>
        <v>4.7291447499999997</v>
      </c>
      <c r="V194" s="37">
        <v>723</v>
      </c>
      <c r="W194" s="37">
        <v>3363</v>
      </c>
      <c r="X194" s="37">
        <v>4086</v>
      </c>
      <c r="Y194" s="11">
        <f t="shared" si="24"/>
        <v>4.3295640000000049</v>
      </c>
    </row>
    <row r="195" spans="1:25" x14ac:dyDescent="0.25">
      <c r="A195" s="1">
        <v>193</v>
      </c>
      <c r="B195" s="2">
        <v>40736</v>
      </c>
      <c r="C195" s="1">
        <v>3</v>
      </c>
      <c r="D195" s="4" t="str">
        <f>VLOOKUP(C195,Сезон!$A$2:$G$5,6)</f>
        <v>Лето</v>
      </c>
      <c r="E195" s="1">
        <f t="shared" si="20"/>
        <v>2011</v>
      </c>
      <c r="F195" s="1">
        <f t="shared" si="21"/>
        <v>7</v>
      </c>
      <c r="G195" s="1">
        <v>0</v>
      </c>
      <c r="H195" s="1" t="str">
        <f t="shared" ref="H195:H258" si="25">IF(G195,"Праздничный день","Рабочий день")</f>
        <v>Рабочий день</v>
      </c>
      <c r="I195" s="25">
        <f t="shared" ref="I195:I258" si="26">WEEKDAY(B195,1)</f>
        <v>3</v>
      </c>
      <c r="J195" s="1">
        <v>1</v>
      </c>
      <c r="K195" s="1" t="str">
        <f t="shared" ref="K195:K258" si="27">IF(J195,"Рабочий день","Выходной день")</f>
        <v>Рабочий день</v>
      </c>
      <c r="L195" s="1">
        <v>1</v>
      </c>
      <c r="M195" s="9" t="str">
        <f>LOOKUP(L195,Погода!$A$2:$B$5)</f>
        <v>Ясно, небольшая облачность, переменная облачность, переменная облачность</v>
      </c>
      <c r="N195" s="3">
        <v>0.79416699999999996</v>
      </c>
      <c r="O195" s="11">
        <f t="shared" si="22"/>
        <v>29.325848999999998</v>
      </c>
      <c r="P195" s="3">
        <v>0.73927500000000002</v>
      </c>
      <c r="Q195" s="11">
        <f t="shared" si="23"/>
        <v>32.792149999999999</v>
      </c>
      <c r="R195" s="3">
        <v>0.55916699999999997</v>
      </c>
      <c r="S195" s="11" cm="1">
        <f t="array" ref="S195">_xlfn.IFS(L195=1,R195*Погода!$C$2,L195=2,R195*Погода!$C$3,L195=3,R195*Погода!$C$4,L195=4,R195*Погода!$C$5)</f>
        <v>13.979175</v>
      </c>
      <c r="T195" s="3">
        <v>0.20025399999999999</v>
      </c>
      <c r="U195" s="11" cm="1">
        <f t="array" ref="U195">_xlfn.IFS(L195=1,T195*Погода!$D$2,L195=2,T195*Погода!$D$3,L195=3,T195*Погода!$D$4,L195=4,T195*Погода!$D$5)</f>
        <v>3.3542544999999997</v>
      </c>
      <c r="V195" s="37">
        <v>662</v>
      </c>
      <c r="W195" s="37">
        <v>3596</v>
      </c>
      <c r="X195" s="37">
        <v>4258</v>
      </c>
      <c r="Y195" s="11">
        <f t="shared" si="24"/>
        <v>3.4663010000000014</v>
      </c>
    </row>
    <row r="196" spans="1:25" x14ac:dyDescent="0.25">
      <c r="A196" s="1">
        <v>194</v>
      </c>
      <c r="B196" s="2">
        <v>40737</v>
      </c>
      <c r="C196" s="1">
        <v>3</v>
      </c>
      <c r="D196" s="4" t="str">
        <f>VLOOKUP(C196,Сезон!$A$2:$G$5,6)</f>
        <v>Лето</v>
      </c>
      <c r="E196" s="1">
        <f t="shared" ref="E196:E259" si="28">YEAR(B196)</f>
        <v>2011</v>
      </c>
      <c r="F196" s="1">
        <f t="shared" ref="F196:F259" si="29">MONTH(B196)</f>
        <v>7</v>
      </c>
      <c r="G196" s="1">
        <v>0</v>
      </c>
      <c r="H196" s="1" t="str">
        <f t="shared" si="25"/>
        <v>Рабочий день</v>
      </c>
      <c r="I196" s="25">
        <f t="shared" si="26"/>
        <v>4</v>
      </c>
      <c r="J196" s="1">
        <v>1</v>
      </c>
      <c r="K196" s="1" t="str">
        <f t="shared" si="27"/>
        <v>Рабочий день</v>
      </c>
      <c r="L196" s="1">
        <v>1</v>
      </c>
      <c r="M196" s="9" t="str">
        <f>LOOKUP(L196,Погода!$A$2:$B$5)</f>
        <v>Ясно, небольшая облачность, переменная облачность, переменная облачность</v>
      </c>
      <c r="N196" s="3">
        <v>0.74666699999999997</v>
      </c>
      <c r="O196" s="11">
        <f t="shared" ref="O196:O259" si="30">N196*(39-(-8))-8</f>
        <v>27.093348999999996</v>
      </c>
      <c r="P196" s="3">
        <v>0.68940400000000002</v>
      </c>
      <c r="Q196" s="11">
        <f t="shared" ref="Q196:Q259" si="31">P196*(50-(-16))-16</f>
        <v>29.500664</v>
      </c>
      <c r="R196" s="3">
        <v>0.63166699999999998</v>
      </c>
      <c r="S196" s="11" cm="1">
        <f t="array" ref="S196">_xlfn.IFS(L196=1,R196*Погода!$C$2,L196=2,R196*Погода!$C$3,L196=3,R196*Погода!$C$4,L196=4,R196*Погода!$C$5)</f>
        <v>15.791675</v>
      </c>
      <c r="T196" s="3">
        <v>0.14613300000000001</v>
      </c>
      <c r="U196" s="11" cm="1">
        <f t="array" ref="U196">_xlfn.IFS(L196=1,T196*Погода!$D$2,L196=2,T196*Погода!$D$3,L196=3,T196*Погода!$D$4,L196=4,T196*Погода!$D$5)</f>
        <v>2.4477277500000003</v>
      </c>
      <c r="V196" s="37">
        <v>748</v>
      </c>
      <c r="W196" s="37">
        <v>3594</v>
      </c>
      <c r="X196" s="37">
        <v>4342</v>
      </c>
      <c r="Y196" s="11">
        <f t="shared" ref="Y196:Y259" si="32">Q196-O196</f>
        <v>2.4073150000000041</v>
      </c>
    </row>
    <row r="197" spans="1:25" x14ac:dyDescent="0.25">
      <c r="A197" s="1">
        <v>195</v>
      </c>
      <c r="B197" s="2">
        <v>40738</v>
      </c>
      <c r="C197" s="1">
        <v>3</v>
      </c>
      <c r="D197" s="4" t="str">
        <f>VLOOKUP(C197,Сезон!$A$2:$G$5,6)</f>
        <v>Лето</v>
      </c>
      <c r="E197" s="1">
        <f t="shared" si="28"/>
        <v>2011</v>
      </c>
      <c r="F197" s="1">
        <f t="shared" si="29"/>
        <v>7</v>
      </c>
      <c r="G197" s="1">
        <v>0</v>
      </c>
      <c r="H197" s="1" t="str">
        <f t="shared" si="25"/>
        <v>Рабочий день</v>
      </c>
      <c r="I197" s="25">
        <f t="shared" si="26"/>
        <v>5</v>
      </c>
      <c r="J197" s="1">
        <v>1</v>
      </c>
      <c r="K197" s="1" t="str">
        <f t="shared" si="27"/>
        <v>Рабочий день</v>
      </c>
      <c r="L197" s="1">
        <v>1</v>
      </c>
      <c r="M197" s="9" t="str">
        <f>LOOKUP(L197,Погода!$A$2:$B$5)</f>
        <v>Ясно, небольшая облачность, переменная облачность, переменная облачность</v>
      </c>
      <c r="N197" s="3">
        <v>0.68083300000000002</v>
      </c>
      <c r="O197" s="11">
        <f t="shared" si="30"/>
        <v>23.999151000000001</v>
      </c>
      <c r="P197" s="3">
        <v>0.635104</v>
      </c>
      <c r="Q197" s="11">
        <f t="shared" si="31"/>
        <v>25.916863999999997</v>
      </c>
      <c r="R197" s="3">
        <v>0.47625000000000001</v>
      </c>
      <c r="S197" s="11" cm="1">
        <f t="array" ref="S197">_xlfn.IFS(L197=1,R197*Погода!$C$2,L197=2,R197*Погода!$C$3,L197=3,R197*Погода!$C$4,L197=4,R197*Погода!$C$5)</f>
        <v>11.90625</v>
      </c>
      <c r="T197" s="3">
        <v>0.24066699999999999</v>
      </c>
      <c r="U197" s="11" cm="1">
        <f t="array" ref="U197">_xlfn.IFS(L197=1,T197*Погода!$D$2,L197=2,T197*Погода!$D$3,L197=3,T197*Погода!$D$4,L197=4,T197*Погода!$D$5)</f>
        <v>4.03117225</v>
      </c>
      <c r="V197" s="37">
        <v>888</v>
      </c>
      <c r="W197" s="37">
        <v>4196</v>
      </c>
      <c r="X197" s="37">
        <v>5084</v>
      </c>
      <c r="Y197" s="11">
        <f t="shared" si="32"/>
        <v>1.9177129999999956</v>
      </c>
    </row>
    <row r="198" spans="1:25" x14ac:dyDescent="0.25">
      <c r="A198" s="1">
        <v>196</v>
      </c>
      <c r="B198" s="2">
        <v>40739</v>
      </c>
      <c r="C198" s="1">
        <v>3</v>
      </c>
      <c r="D198" s="4" t="str">
        <f>VLOOKUP(C198,Сезон!$A$2:$G$5,6)</f>
        <v>Лето</v>
      </c>
      <c r="E198" s="1">
        <f t="shared" si="28"/>
        <v>2011</v>
      </c>
      <c r="F198" s="1">
        <f t="shared" si="29"/>
        <v>7</v>
      </c>
      <c r="G198" s="1">
        <v>0</v>
      </c>
      <c r="H198" s="1" t="str">
        <f t="shared" si="25"/>
        <v>Рабочий день</v>
      </c>
      <c r="I198" s="25">
        <f t="shared" si="26"/>
        <v>6</v>
      </c>
      <c r="J198" s="1">
        <v>1</v>
      </c>
      <c r="K198" s="1" t="str">
        <f t="shared" si="27"/>
        <v>Рабочий день</v>
      </c>
      <c r="L198" s="1">
        <v>1</v>
      </c>
      <c r="M198" s="9" t="str">
        <f>LOOKUP(L198,Погода!$A$2:$B$5)</f>
        <v>Ясно, небольшая облачность, переменная облачность, переменная облачность</v>
      </c>
      <c r="N198" s="3">
        <v>0.66333299999999995</v>
      </c>
      <c r="O198" s="11">
        <f t="shared" si="30"/>
        <v>23.176650999999996</v>
      </c>
      <c r="P198" s="3">
        <v>0.62437100000000001</v>
      </c>
      <c r="Q198" s="11">
        <f t="shared" si="31"/>
        <v>25.208486000000001</v>
      </c>
      <c r="R198" s="3">
        <v>0.59125000000000005</v>
      </c>
      <c r="S198" s="11" cm="1">
        <f t="array" ref="S198">_xlfn.IFS(L198=1,R198*Погода!$C$2,L198=2,R198*Погода!$C$3,L198=3,R198*Погода!$C$4,L198=4,R198*Погода!$C$5)</f>
        <v>14.781250000000002</v>
      </c>
      <c r="T198" s="3">
        <v>0.182833</v>
      </c>
      <c r="U198" s="11" cm="1">
        <f t="array" ref="U198">_xlfn.IFS(L198=1,T198*Погода!$D$2,L198=2,T198*Погода!$D$3,L198=3,T198*Погода!$D$4,L198=4,T198*Погода!$D$5)</f>
        <v>3.0624527499999998</v>
      </c>
      <c r="V198" s="37">
        <v>1318</v>
      </c>
      <c r="W198" s="37">
        <v>4220</v>
      </c>
      <c r="X198" s="37">
        <v>5538</v>
      </c>
      <c r="Y198" s="11">
        <f t="shared" si="32"/>
        <v>2.0318350000000045</v>
      </c>
    </row>
    <row r="199" spans="1:25" x14ac:dyDescent="0.25">
      <c r="A199" s="1">
        <v>197</v>
      </c>
      <c r="B199" s="2">
        <v>40740</v>
      </c>
      <c r="C199" s="1">
        <v>3</v>
      </c>
      <c r="D199" s="4" t="str">
        <f>VLOOKUP(C199,Сезон!$A$2:$G$5,6)</f>
        <v>Лето</v>
      </c>
      <c r="E199" s="1">
        <f t="shared" si="28"/>
        <v>2011</v>
      </c>
      <c r="F199" s="1">
        <f t="shared" si="29"/>
        <v>7</v>
      </c>
      <c r="G199" s="1">
        <v>0</v>
      </c>
      <c r="H199" s="1" t="str">
        <f t="shared" si="25"/>
        <v>Рабочий день</v>
      </c>
      <c r="I199" s="25">
        <f t="shared" si="26"/>
        <v>7</v>
      </c>
      <c r="J199" s="1">
        <v>0</v>
      </c>
      <c r="K199" s="1" t="str">
        <f t="shared" si="27"/>
        <v>Выходной день</v>
      </c>
      <c r="L199" s="1">
        <v>1</v>
      </c>
      <c r="M199" s="9" t="str">
        <f>LOOKUP(L199,Погода!$A$2:$B$5)</f>
        <v>Ясно, небольшая облачность, переменная облачность, переменная облачность</v>
      </c>
      <c r="N199" s="3">
        <v>0.68666700000000003</v>
      </c>
      <c r="O199" s="11">
        <f t="shared" si="30"/>
        <v>24.273349000000003</v>
      </c>
      <c r="P199" s="3">
        <v>0.63826300000000002</v>
      </c>
      <c r="Q199" s="11">
        <f t="shared" si="31"/>
        <v>26.125357999999999</v>
      </c>
      <c r="R199" s="3">
        <v>0.58499999999999996</v>
      </c>
      <c r="S199" s="11" cm="1">
        <f t="array" ref="S199">_xlfn.IFS(L199=1,R199*Погода!$C$2,L199=2,R199*Погода!$C$3,L199=3,R199*Погода!$C$4,L199=4,R199*Погода!$C$5)</f>
        <v>14.625</v>
      </c>
      <c r="T199" s="3">
        <v>0.208342</v>
      </c>
      <c r="U199" s="11" cm="1">
        <f t="array" ref="U199">_xlfn.IFS(L199=1,T199*Погода!$D$2,L199=2,T199*Погода!$D$3,L199=3,T199*Погода!$D$4,L199=4,T199*Погода!$D$5)</f>
        <v>3.4897285</v>
      </c>
      <c r="V199" s="37">
        <v>2418</v>
      </c>
      <c r="W199" s="37">
        <v>3505</v>
      </c>
      <c r="X199" s="37">
        <v>5923</v>
      </c>
      <c r="Y199" s="11">
        <f t="shared" si="32"/>
        <v>1.8520089999999954</v>
      </c>
    </row>
    <row r="200" spans="1:25" x14ac:dyDescent="0.25">
      <c r="A200" s="1">
        <v>198</v>
      </c>
      <c r="B200" s="2">
        <v>40741</v>
      </c>
      <c r="C200" s="1">
        <v>3</v>
      </c>
      <c r="D200" s="4" t="str">
        <f>VLOOKUP(C200,Сезон!$A$2:$G$5,6)</f>
        <v>Лето</v>
      </c>
      <c r="E200" s="1">
        <f t="shared" si="28"/>
        <v>2011</v>
      </c>
      <c r="F200" s="1">
        <f t="shared" si="29"/>
        <v>7</v>
      </c>
      <c r="G200" s="1">
        <v>0</v>
      </c>
      <c r="H200" s="1" t="str">
        <f t="shared" si="25"/>
        <v>Рабочий день</v>
      </c>
      <c r="I200" s="25">
        <f t="shared" si="26"/>
        <v>1</v>
      </c>
      <c r="J200" s="1">
        <v>0</v>
      </c>
      <c r="K200" s="1" t="str">
        <f t="shared" si="27"/>
        <v>Выходной день</v>
      </c>
      <c r="L200" s="1">
        <v>1</v>
      </c>
      <c r="M200" s="9" t="str">
        <f>LOOKUP(L200,Погода!$A$2:$B$5)</f>
        <v>Ясно, небольшая облачность, переменная облачность, переменная облачность</v>
      </c>
      <c r="N200" s="3">
        <v>0.719167</v>
      </c>
      <c r="O200" s="11">
        <f t="shared" si="30"/>
        <v>25.800848999999999</v>
      </c>
      <c r="P200" s="3">
        <v>0.66983300000000001</v>
      </c>
      <c r="Q200" s="11">
        <f t="shared" si="31"/>
        <v>28.208978000000002</v>
      </c>
      <c r="R200" s="3">
        <v>0.60416700000000001</v>
      </c>
      <c r="S200" s="11" cm="1">
        <f t="array" ref="S200">_xlfn.IFS(L200=1,R200*Погода!$C$2,L200=2,R200*Погода!$C$3,L200=3,R200*Погода!$C$4,L200=4,R200*Погода!$C$5)</f>
        <v>15.104175</v>
      </c>
      <c r="T200" s="3">
        <v>0.245033</v>
      </c>
      <c r="U200" s="11" cm="1">
        <f t="array" ref="U200">_xlfn.IFS(L200=1,T200*Погода!$D$2,L200=2,T200*Погода!$D$3,L200=3,T200*Погода!$D$4,L200=4,T200*Погода!$D$5)</f>
        <v>4.1043027500000004</v>
      </c>
      <c r="V200" s="37">
        <v>2006</v>
      </c>
      <c r="W200" s="37">
        <v>3296</v>
      </c>
      <c r="X200" s="37">
        <v>5302</v>
      </c>
      <c r="Y200" s="11">
        <f t="shared" si="32"/>
        <v>2.4081290000000024</v>
      </c>
    </row>
    <row r="201" spans="1:25" x14ac:dyDescent="0.25">
      <c r="A201" s="1">
        <v>199</v>
      </c>
      <c r="B201" s="2">
        <v>40742</v>
      </c>
      <c r="C201" s="1">
        <v>3</v>
      </c>
      <c r="D201" s="4" t="str">
        <f>VLOOKUP(C201,Сезон!$A$2:$G$5,6)</f>
        <v>Лето</v>
      </c>
      <c r="E201" s="1">
        <f t="shared" si="28"/>
        <v>2011</v>
      </c>
      <c r="F201" s="1">
        <f t="shared" si="29"/>
        <v>7</v>
      </c>
      <c r="G201" s="1">
        <v>0</v>
      </c>
      <c r="H201" s="1" t="str">
        <f t="shared" si="25"/>
        <v>Рабочий день</v>
      </c>
      <c r="I201" s="25">
        <f t="shared" si="26"/>
        <v>2</v>
      </c>
      <c r="J201" s="1">
        <v>1</v>
      </c>
      <c r="K201" s="1" t="str">
        <f t="shared" si="27"/>
        <v>Рабочий день</v>
      </c>
      <c r="L201" s="1">
        <v>1</v>
      </c>
      <c r="M201" s="9" t="str">
        <f>LOOKUP(L201,Погода!$A$2:$B$5)</f>
        <v>Ясно, небольшая облачность, переменная облачность, переменная облачность</v>
      </c>
      <c r="N201" s="3">
        <v>0.74666699999999997</v>
      </c>
      <c r="O201" s="11">
        <f t="shared" si="30"/>
        <v>27.093348999999996</v>
      </c>
      <c r="P201" s="3">
        <v>0.70392500000000002</v>
      </c>
      <c r="Q201" s="11">
        <f t="shared" si="31"/>
        <v>30.459050000000005</v>
      </c>
      <c r="R201" s="3">
        <v>0.65125</v>
      </c>
      <c r="S201" s="11" cm="1">
        <f t="array" ref="S201">_xlfn.IFS(L201=1,R201*Погода!$C$2,L201=2,R201*Погода!$C$3,L201=3,R201*Погода!$C$4,L201=4,R201*Погода!$C$5)</f>
        <v>16.28125</v>
      </c>
      <c r="T201" s="3">
        <v>0.215804</v>
      </c>
      <c r="U201" s="11" cm="1">
        <f t="array" ref="U201">_xlfn.IFS(L201=1,T201*Погода!$D$2,L201=2,T201*Погода!$D$3,L201=3,T201*Погода!$D$4,L201=4,T201*Погода!$D$5)</f>
        <v>3.6147169999999997</v>
      </c>
      <c r="V201" s="37">
        <v>841</v>
      </c>
      <c r="W201" s="37">
        <v>3617</v>
      </c>
      <c r="X201" s="37">
        <v>4458</v>
      </c>
      <c r="Y201" s="11">
        <f t="shared" si="32"/>
        <v>3.3657010000000085</v>
      </c>
    </row>
    <row r="202" spans="1:25" x14ac:dyDescent="0.25">
      <c r="A202" s="1">
        <v>200</v>
      </c>
      <c r="B202" s="2">
        <v>40743</v>
      </c>
      <c r="C202" s="1">
        <v>3</v>
      </c>
      <c r="D202" s="4" t="str">
        <f>VLOOKUP(C202,Сезон!$A$2:$G$5,6)</f>
        <v>Лето</v>
      </c>
      <c r="E202" s="1">
        <f t="shared" si="28"/>
        <v>2011</v>
      </c>
      <c r="F202" s="1">
        <f t="shared" si="29"/>
        <v>7</v>
      </c>
      <c r="G202" s="1">
        <v>0</v>
      </c>
      <c r="H202" s="1" t="str">
        <f t="shared" si="25"/>
        <v>Рабочий день</v>
      </c>
      <c r="I202" s="25">
        <f t="shared" si="26"/>
        <v>3</v>
      </c>
      <c r="J202" s="1">
        <v>1</v>
      </c>
      <c r="K202" s="1" t="str">
        <f t="shared" si="27"/>
        <v>Рабочий день</v>
      </c>
      <c r="L202" s="1">
        <v>1</v>
      </c>
      <c r="M202" s="9" t="str">
        <f>LOOKUP(L202,Погода!$A$2:$B$5)</f>
        <v>Ясно, небольшая облачность, переменная облачность, переменная облачность</v>
      </c>
      <c r="N202" s="3">
        <v>0.776667</v>
      </c>
      <c r="O202" s="11">
        <f t="shared" si="30"/>
        <v>28.503349</v>
      </c>
      <c r="P202" s="3">
        <v>0.747479</v>
      </c>
      <c r="Q202" s="11">
        <f t="shared" si="31"/>
        <v>33.333613999999997</v>
      </c>
      <c r="R202" s="3">
        <v>0.65041700000000002</v>
      </c>
      <c r="S202" s="11" cm="1">
        <f t="array" ref="S202">_xlfn.IFS(L202=1,R202*Погода!$C$2,L202=2,R202*Погода!$C$3,L202=3,R202*Погода!$C$4,L202=4,R202*Погода!$C$5)</f>
        <v>16.260425000000001</v>
      </c>
      <c r="T202" s="3">
        <v>0.13059999999999999</v>
      </c>
      <c r="U202" s="11" cm="1">
        <f t="array" ref="U202">_xlfn.IFS(L202=1,T202*Погода!$D$2,L202=2,T202*Погода!$D$3,L202=3,T202*Погода!$D$4,L202=4,T202*Погода!$D$5)</f>
        <v>2.1875499999999999</v>
      </c>
      <c r="V202" s="37">
        <v>752</v>
      </c>
      <c r="W202" s="37">
        <v>3789</v>
      </c>
      <c r="X202" s="37">
        <v>4541</v>
      </c>
      <c r="Y202" s="11">
        <f t="shared" si="32"/>
        <v>4.8302649999999971</v>
      </c>
    </row>
    <row r="203" spans="1:25" x14ac:dyDescent="0.25">
      <c r="A203" s="1">
        <v>201</v>
      </c>
      <c r="B203" s="2">
        <v>40744</v>
      </c>
      <c r="C203" s="1">
        <v>3</v>
      </c>
      <c r="D203" s="4" t="str">
        <f>VLOOKUP(C203,Сезон!$A$2:$G$5,6)</f>
        <v>Лето</v>
      </c>
      <c r="E203" s="1">
        <f t="shared" si="28"/>
        <v>2011</v>
      </c>
      <c r="F203" s="1">
        <f t="shared" si="29"/>
        <v>7</v>
      </c>
      <c r="G203" s="1">
        <v>0</v>
      </c>
      <c r="H203" s="1" t="str">
        <f t="shared" si="25"/>
        <v>Рабочий день</v>
      </c>
      <c r="I203" s="25">
        <f t="shared" si="26"/>
        <v>4</v>
      </c>
      <c r="J203" s="1">
        <v>1</v>
      </c>
      <c r="K203" s="1" t="str">
        <f t="shared" si="27"/>
        <v>Рабочий день</v>
      </c>
      <c r="L203" s="1">
        <v>1</v>
      </c>
      <c r="M203" s="9" t="str">
        <f>LOOKUP(L203,Погода!$A$2:$B$5)</f>
        <v>Ясно, небольшая облачность, переменная облачность, переменная облачность</v>
      </c>
      <c r="N203" s="3">
        <v>0.76833300000000004</v>
      </c>
      <c r="O203" s="11">
        <f t="shared" si="30"/>
        <v>28.111651000000002</v>
      </c>
      <c r="P203" s="3">
        <v>0.74685000000000001</v>
      </c>
      <c r="Q203" s="11">
        <f t="shared" si="31"/>
        <v>33.292099999999998</v>
      </c>
      <c r="R203" s="3">
        <v>0.70708300000000002</v>
      </c>
      <c r="S203" s="11" cm="1">
        <f t="array" ref="S203">_xlfn.IFS(L203=1,R203*Погода!$C$2,L203=2,R203*Погода!$C$3,L203=3,R203*Погода!$C$4,L203=4,R203*Погода!$C$5)</f>
        <v>17.677075000000002</v>
      </c>
      <c r="T203" s="3">
        <v>0.113817</v>
      </c>
      <c r="U203" s="11" cm="1">
        <f t="array" ref="U203">_xlfn.IFS(L203=1,T203*Погода!$D$2,L203=2,T203*Погода!$D$3,L203=3,T203*Погода!$D$4,L203=4,T203*Погода!$D$5)</f>
        <v>1.9064347500000001</v>
      </c>
      <c r="V203" s="37">
        <v>644</v>
      </c>
      <c r="W203" s="37">
        <v>3688</v>
      </c>
      <c r="X203" s="37">
        <v>4332</v>
      </c>
      <c r="Y203" s="11">
        <f t="shared" si="32"/>
        <v>5.1804489999999959</v>
      </c>
    </row>
    <row r="204" spans="1:25" x14ac:dyDescent="0.25">
      <c r="A204" s="1">
        <v>202</v>
      </c>
      <c r="B204" s="2">
        <v>40745</v>
      </c>
      <c r="C204" s="1">
        <v>3</v>
      </c>
      <c r="D204" s="4" t="str">
        <f>VLOOKUP(C204,Сезон!$A$2:$G$5,6)</f>
        <v>Лето</v>
      </c>
      <c r="E204" s="1">
        <f t="shared" si="28"/>
        <v>2011</v>
      </c>
      <c r="F204" s="1">
        <f t="shared" si="29"/>
        <v>7</v>
      </c>
      <c r="G204" s="1">
        <v>0</v>
      </c>
      <c r="H204" s="1" t="str">
        <f t="shared" si="25"/>
        <v>Рабочий день</v>
      </c>
      <c r="I204" s="25">
        <f t="shared" si="26"/>
        <v>5</v>
      </c>
      <c r="J204" s="1">
        <v>1</v>
      </c>
      <c r="K204" s="1" t="str">
        <f t="shared" si="27"/>
        <v>Рабочий день</v>
      </c>
      <c r="L204" s="1">
        <v>2</v>
      </c>
      <c r="M204" s="9" t="str">
        <f>LOOKUP(L204,Погода!$A$2:$B$5)</f>
        <v>Туман + Облачно, Туман + Разорванные облака, Туман + Немного облаков, Туман</v>
      </c>
      <c r="N204" s="3">
        <v>0.81499999999999995</v>
      </c>
      <c r="O204" s="11">
        <f t="shared" si="30"/>
        <v>30.305</v>
      </c>
      <c r="P204" s="3">
        <v>0.82637099999999997</v>
      </c>
      <c r="Q204" s="11">
        <f t="shared" si="31"/>
        <v>38.540486000000001</v>
      </c>
      <c r="R204" s="3">
        <v>0.69125000000000003</v>
      </c>
      <c r="S204" s="11" cm="1">
        <f t="array" ref="S204">_xlfn.IFS(L204=1,R204*Погода!$C$2,L204=2,R204*Погода!$C$3,L204=3,R204*Погода!$C$4,L204=4,R204*Погода!$C$5)</f>
        <v>34.5625</v>
      </c>
      <c r="T204" s="3">
        <v>0.222021</v>
      </c>
      <c r="U204" s="11" cm="1">
        <f t="array" ref="U204">_xlfn.IFS(L204=1,T204*Погода!$D$2,L204=2,T204*Погода!$D$3,L204=3,T204*Погода!$D$4,L204=4,T204*Погода!$D$5)</f>
        <v>7.4377034999999996</v>
      </c>
      <c r="V204" s="37">
        <v>632</v>
      </c>
      <c r="W204" s="37">
        <v>3152</v>
      </c>
      <c r="X204" s="37">
        <v>3784</v>
      </c>
      <c r="Y204" s="11">
        <f t="shared" si="32"/>
        <v>8.2354860000000016</v>
      </c>
    </row>
    <row r="205" spans="1:25" x14ac:dyDescent="0.25">
      <c r="A205" s="1">
        <v>203</v>
      </c>
      <c r="B205" s="2">
        <v>40746</v>
      </c>
      <c r="C205" s="1">
        <v>3</v>
      </c>
      <c r="D205" s="4" t="str">
        <f>VLOOKUP(C205,Сезон!$A$2:$G$5,6)</f>
        <v>Лето</v>
      </c>
      <c r="E205" s="1">
        <f t="shared" si="28"/>
        <v>2011</v>
      </c>
      <c r="F205" s="1">
        <f t="shared" si="29"/>
        <v>7</v>
      </c>
      <c r="G205" s="1">
        <v>0</v>
      </c>
      <c r="H205" s="1" t="str">
        <f t="shared" si="25"/>
        <v>Рабочий день</v>
      </c>
      <c r="I205" s="25">
        <f t="shared" si="26"/>
        <v>6</v>
      </c>
      <c r="J205" s="1">
        <v>1</v>
      </c>
      <c r="K205" s="1" t="str">
        <f t="shared" si="27"/>
        <v>Рабочий день</v>
      </c>
      <c r="L205" s="1">
        <v>1</v>
      </c>
      <c r="M205" s="9" t="str">
        <f>LOOKUP(L205,Погода!$A$2:$B$5)</f>
        <v>Ясно, небольшая облачность, переменная облачность, переменная облачность</v>
      </c>
      <c r="N205" s="3">
        <v>0.848333</v>
      </c>
      <c r="O205" s="11">
        <f t="shared" si="30"/>
        <v>31.871651</v>
      </c>
      <c r="P205" s="3">
        <v>0.84089599999999998</v>
      </c>
      <c r="Q205" s="11">
        <f t="shared" si="31"/>
        <v>39.499136</v>
      </c>
      <c r="R205" s="3">
        <v>0.58041699999999996</v>
      </c>
      <c r="S205" s="11" cm="1">
        <f t="array" ref="S205">_xlfn.IFS(L205=1,R205*Погода!$C$2,L205=2,R205*Погода!$C$3,L205=3,R205*Погода!$C$4,L205=4,R205*Погода!$C$5)</f>
        <v>14.510425</v>
      </c>
      <c r="T205" s="3">
        <v>0.1331</v>
      </c>
      <c r="U205" s="11" cm="1">
        <f t="array" ref="U205">_xlfn.IFS(L205=1,T205*Погода!$D$2,L205=2,T205*Погода!$D$3,L205=3,T205*Погода!$D$4,L205=4,T205*Погода!$D$5)</f>
        <v>2.229425</v>
      </c>
      <c r="V205" s="37">
        <v>562</v>
      </c>
      <c r="W205" s="37">
        <v>2825</v>
      </c>
      <c r="X205" s="37">
        <v>3387</v>
      </c>
      <c r="Y205" s="11">
        <f t="shared" si="32"/>
        <v>7.6274850000000001</v>
      </c>
    </row>
    <row r="206" spans="1:25" x14ac:dyDescent="0.25">
      <c r="A206" s="1">
        <v>204</v>
      </c>
      <c r="B206" s="2">
        <v>40747</v>
      </c>
      <c r="C206" s="1">
        <v>3</v>
      </c>
      <c r="D206" s="4" t="str">
        <f>VLOOKUP(C206,Сезон!$A$2:$G$5,6)</f>
        <v>Лето</v>
      </c>
      <c r="E206" s="1">
        <f t="shared" si="28"/>
        <v>2011</v>
      </c>
      <c r="F206" s="1">
        <f t="shared" si="29"/>
        <v>7</v>
      </c>
      <c r="G206" s="1">
        <v>0</v>
      </c>
      <c r="H206" s="1" t="str">
        <f t="shared" si="25"/>
        <v>Рабочий день</v>
      </c>
      <c r="I206" s="25">
        <f t="shared" si="26"/>
        <v>7</v>
      </c>
      <c r="J206" s="1">
        <v>0</v>
      </c>
      <c r="K206" s="1" t="str">
        <f t="shared" si="27"/>
        <v>Выходной день</v>
      </c>
      <c r="L206" s="1">
        <v>1</v>
      </c>
      <c r="M206" s="9" t="str">
        <f>LOOKUP(L206,Погода!$A$2:$B$5)</f>
        <v>Ясно, небольшая облачность, переменная облачность, переменная облачность</v>
      </c>
      <c r="N206" s="3">
        <v>0.84916700000000001</v>
      </c>
      <c r="O206" s="11">
        <f t="shared" si="30"/>
        <v>31.910848999999999</v>
      </c>
      <c r="P206" s="3">
        <v>0.80428699999999997</v>
      </c>
      <c r="Q206" s="11">
        <f t="shared" si="31"/>
        <v>37.082941999999996</v>
      </c>
      <c r="R206" s="3">
        <v>0.5</v>
      </c>
      <c r="S206" s="11" cm="1">
        <f t="array" ref="S206">_xlfn.IFS(L206=1,R206*Погода!$C$2,L206=2,R206*Погода!$C$3,L206=3,R206*Погода!$C$4,L206=4,R206*Погода!$C$5)</f>
        <v>12.5</v>
      </c>
      <c r="T206" s="3">
        <v>0.131221</v>
      </c>
      <c r="U206" s="11" cm="1">
        <f t="array" ref="U206">_xlfn.IFS(L206=1,T206*Погода!$D$2,L206=2,T206*Погода!$D$3,L206=3,T206*Погода!$D$4,L206=4,T206*Погода!$D$5)</f>
        <v>2.1979517500000001</v>
      </c>
      <c r="V206" s="37">
        <v>987</v>
      </c>
      <c r="W206" s="37">
        <v>2298</v>
      </c>
      <c r="X206" s="37">
        <v>3285</v>
      </c>
      <c r="Y206" s="11">
        <f t="shared" si="32"/>
        <v>5.1720929999999967</v>
      </c>
    </row>
    <row r="207" spans="1:25" x14ac:dyDescent="0.25">
      <c r="A207" s="1">
        <v>205</v>
      </c>
      <c r="B207" s="2">
        <v>40748</v>
      </c>
      <c r="C207" s="1">
        <v>3</v>
      </c>
      <c r="D207" s="4" t="str">
        <f>VLOOKUP(C207,Сезон!$A$2:$G$5,6)</f>
        <v>Лето</v>
      </c>
      <c r="E207" s="1">
        <f t="shared" si="28"/>
        <v>2011</v>
      </c>
      <c r="F207" s="1">
        <f t="shared" si="29"/>
        <v>7</v>
      </c>
      <c r="G207" s="1">
        <v>0</v>
      </c>
      <c r="H207" s="1" t="str">
        <f t="shared" si="25"/>
        <v>Рабочий день</v>
      </c>
      <c r="I207" s="25">
        <f t="shared" si="26"/>
        <v>1</v>
      </c>
      <c r="J207" s="1">
        <v>0</v>
      </c>
      <c r="K207" s="1" t="str">
        <f t="shared" si="27"/>
        <v>Выходной день</v>
      </c>
      <c r="L207" s="1">
        <v>1</v>
      </c>
      <c r="M207" s="9" t="str">
        <f>LOOKUP(L207,Погода!$A$2:$B$5)</f>
        <v>Ясно, небольшая облачность, переменная облачность, переменная облачность</v>
      </c>
      <c r="N207" s="3">
        <v>0.83</v>
      </c>
      <c r="O207" s="11">
        <f t="shared" si="30"/>
        <v>31.009999999999998</v>
      </c>
      <c r="P207" s="3">
        <v>0.79482900000000001</v>
      </c>
      <c r="Q207" s="11">
        <f t="shared" si="31"/>
        <v>36.458714000000001</v>
      </c>
      <c r="R207" s="3">
        <v>0.55083300000000002</v>
      </c>
      <c r="S207" s="11" cm="1">
        <f t="array" ref="S207">_xlfn.IFS(L207=1,R207*Погода!$C$2,L207=2,R207*Погода!$C$3,L207=3,R207*Погода!$C$4,L207=4,R207*Погода!$C$5)</f>
        <v>13.770825</v>
      </c>
      <c r="T207" s="3">
        <v>0.16917099999999999</v>
      </c>
      <c r="U207" s="11" cm="1">
        <f t="array" ref="U207">_xlfn.IFS(L207=1,T207*Погода!$D$2,L207=2,T207*Погода!$D$3,L207=3,T207*Погода!$D$4,L207=4,T207*Погода!$D$5)</f>
        <v>2.8336142499999997</v>
      </c>
      <c r="V207" s="37">
        <v>1050</v>
      </c>
      <c r="W207" s="37">
        <v>2556</v>
      </c>
      <c r="X207" s="37">
        <v>3606</v>
      </c>
      <c r="Y207" s="11">
        <f t="shared" si="32"/>
        <v>5.4487140000000025</v>
      </c>
    </row>
    <row r="208" spans="1:25" x14ac:dyDescent="0.25">
      <c r="A208" s="1">
        <v>206</v>
      </c>
      <c r="B208" s="2">
        <v>40749</v>
      </c>
      <c r="C208" s="1">
        <v>3</v>
      </c>
      <c r="D208" s="4" t="str">
        <f>VLOOKUP(C208,Сезон!$A$2:$G$5,6)</f>
        <v>Лето</v>
      </c>
      <c r="E208" s="1">
        <f t="shared" si="28"/>
        <v>2011</v>
      </c>
      <c r="F208" s="1">
        <f t="shared" si="29"/>
        <v>7</v>
      </c>
      <c r="G208" s="1">
        <v>0</v>
      </c>
      <c r="H208" s="1" t="str">
        <f t="shared" si="25"/>
        <v>Рабочий день</v>
      </c>
      <c r="I208" s="25">
        <f t="shared" si="26"/>
        <v>2</v>
      </c>
      <c r="J208" s="1">
        <v>1</v>
      </c>
      <c r="K208" s="1" t="str">
        <f t="shared" si="27"/>
        <v>Рабочий день</v>
      </c>
      <c r="L208" s="1">
        <v>1</v>
      </c>
      <c r="M208" s="9" t="str">
        <f>LOOKUP(L208,Погода!$A$2:$B$5)</f>
        <v>Ясно, небольшая облачность, переменная облачность, переменная облачность</v>
      </c>
      <c r="N208" s="3">
        <v>0.74333300000000002</v>
      </c>
      <c r="O208" s="11">
        <f t="shared" si="30"/>
        <v>26.936650999999998</v>
      </c>
      <c r="P208" s="3">
        <v>0.72095799999999999</v>
      </c>
      <c r="Q208" s="11">
        <f t="shared" si="31"/>
        <v>31.583227999999998</v>
      </c>
      <c r="R208" s="3">
        <v>0.75708299999999995</v>
      </c>
      <c r="S208" s="11" cm="1">
        <f t="array" ref="S208">_xlfn.IFS(L208=1,R208*Погода!$C$2,L208=2,R208*Погода!$C$3,L208=3,R208*Погода!$C$4,L208=4,R208*Погода!$C$5)</f>
        <v>18.927074999999999</v>
      </c>
      <c r="T208" s="3">
        <v>9.0808299999999995E-2</v>
      </c>
      <c r="U208" s="11" cm="1">
        <f t="array" ref="U208">_xlfn.IFS(L208=1,T208*Погода!$D$2,L208=2,T208*Погода!$D$3,L208=3,T208*Погода!$D$4,L208=4,T208*Погода!$D$5)</f>
        <v>1.5210390249999999</v>
      </c>
      <c r="V208" s="37">
        <v>568</v>
      </c>
      <c r="W208" s="37">
        <v>3272</v>
      </c>
      <c r="X208" s="37">
        <v>3840</v>
      </c>
      <c r="Y208" s="11">
        <f t="shared" si="32"/>
        <v>4.6465770000000006</v>
      </c>
    </row>
    <row r="209" spans="1:25" x14ac:dyDescent="0.25">
      <c r="A209" s="1">
        <v>207</v>
      </c>
      <c r="B209" s="2">
        <v>40750</v>
      </c>
      <c r="C209" s="1">
        <v>3</v>
      </c>
      <c r="D209" s="4" t="str">
        <f>VLOOKUP(C209,Сезон!$A$2:$G$5,6)</f>
        <v>Лето</v>
      </c>
      <c r="E209" s="1">
        <f t="shared" si="28"/>
        <v>2011</v>
      </c>
      <c r="F209" s="1">
        <f t="shared" si="29"/>
        <v>7</v>
      </c>
      <c r="G209" s="1">
        <v>0</v>
      </c>
      <c r="H209" s="1" t="str">
        <f t="shared" si="25"/>
        <v>Рабочий день</v>
      </c>
      <c r="I209" s="25">
        <f t="shared" si="26"/>
        <v>3</v>
      </c>
      <c r="J209" s="1">
        <v>1</v>
      </c>
      <c r="K209" s="1" t="str">
        <f t="shared" si="27"/>
        <v>Рабочий день</v>
      </c>
      <c r="L209" s="1">
        <v>1</v>
      </c>
      <c r="M209" s="9" t="str">
        <f>LOOKUP(L209,Погода!$A$2:$B$5)</f>
        <v>Ясно, небольшая облачность, переменная облачность, переменная облачность</v>
      </c>
      <c r="N209" s="3">
        <v>0.77166699999999999</v>
      </c>
      <c r="O209" s="11">
        <f t="shared" si="30"/>
        <v>28.268349000000001</v>
      </c>
      <c r="P209" s="3">
        <v>0.69697900000000002</v>
      </c>
      <c r="Q209" s="11">
        <f t="shared" si="31"/>
        <v>30.000613999999999</v>
      </c>
      <c r="R209" s="3">
        <v>0.54083300000000001</v>
      </c>
      <c r="S209" s="11" cm="1">
        <f t="array" ref="S209">_xlfn.IFS(L209=1,R209*Погода!$C$2,L209=2,R209*Погода!$C$3,L209=3,R209*Погода!$C$4,L209=4,R209*Погода!$C$5)</f>
        <v>13.520825</v>
      </c>
      <c r="T209" s="3">
        <v>0.20025799999999999</v>
      </c>
      <c r="U209" s="11" cm="1">
        <f t="array" ref="U209">_xlfn.IFS(L209=1,T209*Погода!$D$2,L209=2,T209*Погода!$D$3,L209=3,T209*Погода!$D$4,L209=4,T209*Погода!$D$5)</f>
        <v>3.3543214999999997</v>
      </c>
      <c r="V209" s="37">
        <v>750</v>
      </c>
      <c r="W209" s="37">
        <v>3840</v>
      </c>
      <c r="X209" s="37">
        <v>4590</v>
      </c>
      <c r="Y209" s="11">
        <f t="shared" si="32"/>
        <v>1.7322649999999982</v>
      </c>
    </row>
    <row r="210" spans="1:25" x14ac:dyDescent="0.25">
      <c r="A210" s="1">
        <v>208</v>
      </c>
      <c r="B210" s="2">
        <v>40751</v>
      </c>
      <c r="C210" s="1">
        <v>3</v>
      </c>
      <c r="D210" s="4" t="str">
        <f>VLOOKUP(C210,Сезон!$A$2:$G$5,6)</f>
        <v>Лето</v>
      </c>
      <c r="E210" s="1">
        <f t="shared" si="28"/>
        <v>2011</v>
      </c>
      <c r="F210" s="1">
        <f t="shared" si="29"/>
        <v>7</v>
      </c>
      <c r="G210" s="1">
        <v>0</v>
      </c>
      <c r="H210" s="1" t="str">
        <f t="shared" si="25"/>
        <v>Рабочий день</v>
      </c>
      <c r="I210" s="25">
        <f t="shared" si="26"/>
        <v>4</v>
      </c>
      <c r="J210" s="1">
        <v>1</v>
      </c>
      <c r="K210" s="1" t="str">
        <f t="shared" si="27"/>
        <v>Рабочий день</v>
      </c>
      <c r="L210" s="1">
        <v>1</v>
      </c>
      <c r="M210" s="9" t="str">
        <f>LOOKUP(L210,Погода!$A$2:$B$5)</f>
        <v>Ясно, небольшая облачность, переменная облачность, переменная облачность</v>
      </c>
      <c r="N210" s="3">
        <v>0.77500000000000002</v>
      </c>
      <c r="O210" s="11">
        <f t="shared" si="30"/>
        <v>28.425000000000004</v>
      </c>
      <c r="P210" s="3">
        <v>0.69066700000000003</v>
      </c>
      <c r="Q210" s="11">
        <f t="shared" si="31"/>
        <v>29.584022000000004</v>
      </c>
      <c r="R210" s="3">
        <v>0.40291700000000003</v>
      </c>
      <c r="S210" s="11" cm="1">
        <f t="array" ref="S210">_xlfn.IFS(L210=1,R210*Погода!$C$2,L210=2,R210*Погода!$C$3,L210=3,R210*Погода!$C$4,L210=4,R210*Погода!$C$5)</f>
        <v>10.072925000000001</v>
      </c>
      <c r="T210" s="3">
        <v>0.18346299999999999</v>
      </c>
      <c r="U210" s="11" cm="1">
        <f t="array" ref="U210">_xlfn.IFS(L210=1,T210*Погода!$D$2,L210=2,T210*Погода!$D$3,L210=3,T210*Погода!$D$4,L210=4,T210*Погода!$D$5)</f>
        <v>3.0730052499999996</v>
      </c>
      <c r="V210" s="37">
        <v>755</v>
      </c>
      <c r="W210" s="37">
        <v>3901</v>
      </c>
      <c r="X210" s="37">
        <v>4656</v>
      </c>
      <c r="Y210" s="11">
        <f t="shared" si="32"/>
        <v>1.1590220000000002</v>
      </c>
    </row>
    <row r="211" spans="1:25" x14ac:dyDescent="0.25">
      <c r="A211" s="1">
        <v>209</v>
      </c>
      <c r="B211" s="2">
        <v>40752</v>
      </c>
      <c r="C211" s="1">
        <v>3</v>
      </c>
      <c r="D211" s="4" t="str">
        <f>VLOOKUP(C211,Сезон!$A$2:$G$5,6)</f>
        <v>Лето</v>
      </c>
      <c r="E211" s="1">
        <f t="shared" si="28"/>
        <v>2011</v>
      </c>
      <c r="F211" s="1">
        <f t="shared" si="29"/>
        <v>7</v>
      </c>
      <c r="G211" s="1">
        <v>0</v>
      </c>
      <c r="H211" s="1" t="str">
        <f t="shared" si="25"/>
        <v>Рабочий день</v>
      </c>
      <c r="I211" s="25">
        <f t="shared" si="26"/>
        <v>5</v>
      </c>
      <c r="J211" s="1">
        <v>1</v>
      </c>
      <c r="K211" s="1" t="str">
        <f t="shared" si="27"/>
        <v>Рабочий день</v>
      </c>
      <c r="L211" s="1">
        <v>1</v>
      </c>
      <c r="M211" s="9" t="str">
        <f>LOOKUP(L211,Погода!$A$2:$B$5)</f>
        <v>Ясно, небольшая облачность, переменная облачность, переменная облачность</v>
      </c>
      <c r="N211" s="3">
        <v>0.77916700000000005</v>
      </c>
      <c r="O211" s="11">
        <f t="shared" si="30"/>
        <v>28.620849</v>
      </c>
      <c r="P211" s="3">
        <v>0.7399</v>
      </c>
      <c r="Q211" s="11">
        <f t="shared" si="31"/>
        <v>32.833399999999997</v>
      </c>
      <c r="R211" s="3">
        <v>0.58333299999999999</v>
      </c>
      <c r="S211" s="11" cm="1">
        <f t="array" ref="S211">_xlfn.IFS(L211=1,R211*Погода!$C$2,L211=2,R211*Погода!$C$3,L211=3,R211*Погода!$C$4,L211=4,R211*Погода!$C$5)</f>
        <v>14.583325</v>
      </c>
      <c r="T211" s="3">
        <v>0.178479</v>
      </c>
      <c r="U211" s="11" cm="1">
        <f t="array" ref="U211">_xlfn.IFS(L211=1,T211*Погода!$D$2,L211=2,T211*Погода!$D$3,L211=3,T211*Погода!$D$4,L211=4,T211*Погода!$D$5)</f>
        <v>2.98952325</v>
      </c>
      <c r="V211" s="37">
        <v>606</v>
      </c>
      <c r="W211" s="37">
        <v>3784</v>
      </c>
      <c r="X211" s="37">
        <v>4390</v>
      </c>
      <c r="Y211" s="11">
        <f t="shared" si="32"/>
        <v>4.2125509999999977</v>
      </c>
    </row>
    <row r="212" spans="1:25" x14ac:dyDescent="0.25">
      <c r="A212" s="1">
        <v>210</v>
      </c>
      <c r="B212" s="2">
        <v>40753</v>
      </c>
      <c r="C212" s="1">
        <v>3</v>
      </c>
      <c r="D212" s="4" t="str">
        <f>VLOOKUP(C212,Сезон!$A$2:$G$5,6)</f>
        <v>Лето</v>
      </c>
      <c r="E212" s="1">
        <f t="shared" si="28"/>
        <v>2011</v>
      </c>
      <c r="F212" s="1">
        <f t="shared" si="29"/>
        <v>7</v>
      </c>
      <c r="G212" s="1">
        <v>0</v>
      </c>
      <c r="H212" s="1" t="str">
        <f t="shared" si="25"/>
        <v>Рабочий день</v>
      </c>
      <c r="I212" s="25">
        <f t="shared" si="26"/>
        <v>6</v>
      </c>
      <c r="J212" s="1">
        <v>1</v>
      </c>
      <c r="K212" s="1" t="str">
        <f t="shared" si="27"/>
        <v>Рабочий день</v>
      </c>
      <c r="L212" s="1">
        <v>1</v>
      </c>
      <c r="M212" s="9" t="str">
        <f>LOOKUP(L212,Погода!$A$2:$B$5)</f>
        <v>Ясно, небольшая облачность, переменная облачность, переменная облачность</v>
      </c>
      <c r="N212" s="3">
        <v>0.83833299999999999</v>
      </c>
      <c r="O212" s="11">
        <f t="shared" si="30"/>
        <v>31.401651000000001</v>
      </c>
      <c r="P212" s="3">
        <v>0.78596699999999997</v>
      </c>
      <c r="Q212" s="11">
        <f t="shared" si="31"/>
        <v>35.873821999999997</v>
      </c>
      <c r="R212" s="3">
        <v>0.54249999999999998</v>
      </c>
      <c r="S212" s="11" cm="1">
        <f t="array" ref="S212">_xlfn.IFS(L212=1,R212*Погода!$C$2,L212=2,R212*Погода!$C$3,L212=3,R212*Погода!$C$4,L212=4,R212*Погода!$C$5)</f>
        <v>13.5625</v>
      </c>
      <c r="T212" s="3">
        <v>0.17413799999999999</v>
      </c>
      <c r="U212" s="11" cm="1">
        <f t="array" ref="U212">_xlfn.IFS(L212=1,T212*Погода!$D$2,L212=2,T212*Погода!$D$3,L212=3,T212*Погода!$D$4,L212=4,T212*Погода!$D$5)</f>
        <v>2.9168114999999997</v>
      </c>
      <c r="V212" s="37">
        <v>670</v>
      </c>
      <c r="W212" s="37">
        <v>3176</v>
      </c>
      <c r="X212" s="37">
        <v>3846</v>
      </c>
      <c r="Y212" s="11">
        <f t="shared" si="32"/>
        <v>4.4721709999999959</v>
      </c>
    </row>
    <row r="213" spans="1:25" x14ac:dyDescent="0.25">
      <c r="A213" s="1">
        <v>211</v>
      </c>
      <c r="B213" s="2">
        <v>40754</v>
      </c>
      <c r="C213" s="1">
        <v>3</v>
      </c>
      <c r="D213" s="4" t="str">
        <f>VLOOKUP(C213,Сезон!$A$2:$G$5,6)</f>
        <v>Лето</v>
      </c>
      <c r="E213" s="1">
        <f t="shared" si="28"/>
        <v>2011</v>
      </c>
      <c r="F213" s="1">
        <f t="shared" si="29"/>
        <v>7</v>
      </c>
      <c r="G213" s="1">
        <v>0</v>
      </c>
      <c r="H213" s="1" t="str">
        <f t="shared" si="25"/>
        <v>Рабочий день</v>
      </c>
      <c r="I213" s="25">
        <f t="shared" si="26"/>
        <v>7</v>
      </c>
      <c r="J213" s="1">
        <v>0</v>
      </c>
      <c r="K213" s="1" t="str">
        <f t="shared" si="27"/>
        <v>Выходной день</v>
      </c>
      <c r="L213" s="1">
        <v>1</v>
      </c>
      <c r="M213" s="9" t="str">
        <f>LOOKUP(L213,Погода!$A$2:$B$5)</f>
        <v>Ясно, небольшая облачность, переменная облачность, переменная облачность</v>
      </c>
      <c r="N213" s="3">
        <v>0.80416699999999997</v>
      </c>
      <c r="O213" s="11">
        <f t="shared" si="30"/>
        <v>29.795848999999997</v>
      </c>
      <c r="P213" s="3">
        <v>0.72853699999999999</v>
      </c>
      <c r="Q213" s="11">
        <f t="shared" si="31"/>
        <v>32.083441999999998</v>
      </c>
      <c r="R213" s="3">
        <v>0.465833</v>
      </c>
      <c r="S213" s="11" cm="1">
        <f t="array" ref="S213">_xlfn.IFS(L213=1,R213*Погода!$C$2,L213=2,R213*Погода!$C$3,L213=3,R213*Погода!$C$4,L213=4,R213*Погода!$C$5)</f>
        <v>11.645825</v>
      </c>
      <c r="T213" s="3">
        <v>0.16853699999999999</v>
      </c>
      <c r="U213" s="11" cm="1">
        <f t="array" ref="U213">_xlfn.IFS(L213=1,T213*Погода!$D$2,L213=2,T213*Погода!$D$3,L213=3,T213*Погода!$D$4,L213=4,T213*Погода!$D$5)</f>
        <v>2.8229947499999999</v>
      </c>
      <c r="V213" s="37">
        <v>1559</v>
      </c>
      <c r="W213" s="37">
        <v>2916</v>
      </c>
      <c r="X213" s="37">
        <v>4475</v>
      </c>
      <c r="Y213" s="11">
        <f t="shared" si="32"/>
        <v>2.2875930000000011</v>
      </c>
    </row>
    <row r="214" spans="1:25" x14ac:dyDescent="0.25">
      <c r="A214" s="1">
        <v>212</v>
      </c>
      <c r="B214" s="2">
        <v>40755</v>
      </c>
      <c r="C214" s="1">
        <v>3</v>
      </c>
      <c r="D214" s="4" t="str">
        <f>VLOOKUP(C214,Сезон!$A$2:$G$5,6)</f>
        <v>Лето</v>
      </c>
      <c r="E214" s="1">
        <f t="shared" si="28"/>
        <v>2011</v>
      </c>
      <c r="F214" s="1">
        <f t="shared" si="29"/>
        <v>7</v>
      </c>
      <c r="G214" s="1">
        <v>0</v>
      </c>
      <c r="H214" s="1" t="str">
        <f t="shared" si="25"/>
        <v>Рабочий день</v>
      </c>
      <c r="I214" s="25">
        <f t="shared" si="26"/>
        <v>1</v>
      </c>
      <c r="J214" s="1">
        <v>0</v>
      </c>
      <c r="K214" s="1" t="str">
        <f t="shared" si="27"/>
        <v>Выходной день</v>
      </c>
      <c r="L214" s="1">
        <v>1</v>
      </c>
      <c r="M214" s="9" t="str">
        <f>LOOKUP(L214,Погода!$A$2:$B$5)</f>
        <v>Ясно, небольшая облачность, переменная облачность, переменная облачность</v>
      </c>
      <c r="N214" s="3">
        <v>0.80583300000000002</v>
      </c>
      <c r="O214" s="11">
        <f t="shared" si="30"/>
        <v>29.874150999999998</v>
      </c>
      <c r="P214" s="3">
        <v>0.729796</v>
      </c>
      <c r="Q214" s="11">
        <f t="shared" si="31"/>
        <v>32.166536000000001</v>
      </c>
      <c r="R214" s="3">
        <v>0.48083300000000001</v>
      </c>
      <c r="S214" s="11" cm="1">
        <f t="array" ref="S214">_xlfn.IFS(L214=1,R214*Погода!$C$2,L214=2,R214*Погода!$C$3,L214=3,R214*Погода!$C$4,L214=4,R214*Погода!$C$5)</f>
        <v>12.020825</v>
      </c>
      <c r="T214" s="3">
        <v>0.16481299999999999</v>
      </c>
      <c r="U214" s="11" cm="1">
        <f t="array" ref="U214">_xlfn.IFS(L214=1,T214*Погода!$D$2,L214=2,T214*Погода!$D$3,L214=3,T214*Погода!$D$4,L214=4,T214*Погода!$D$5)</f>
        <v>2.7606177499999998</v>
      </c>
      <c r="V214" s="37">
        <v>1524</v>
      </c>
      <c r="W214" s="37">
        <v>2778</v>
      </c>
      <c r="X214" s="37">
        <v>4302</v>
      </c>
      <c r="Y214" s="11">
        <f t="shared" si="32"/>
        <v>2.292385000000003</v>
      </c>
    </row>
    <row r="215" spans="1:25" x14ac:dyDescent="0.25">
      <c r="A215" s="1">
        <v>213</v>
      </c>
      <c r="B215" s="2">
        <v>40756</v>
      </c>
      <c r="C215" s="1">
        <v>3</v>
      </c>
      <c r="D215" s="4" t="str">
        <f>VLOOKUP(C215,Сезон!$A$2:$G$5,6)</f>
        <v>Лето</v>
      </c>
      <c r="E215" s="1">
        <f t="shared" si="28"/>
        <v>2011</v>
      </c>
      <c r="F215" s="1">
        <f t="shared" si="29"/>
        <v>8</v>
      </c>
      <c r="G215" s="1">
        <v>0</v>
      </c>
      <c r="H215" s="1" t="str">
        <f t="shared" si="25"/>
        <v>Рабочий день</v>
      </c>
      <c r="I215" s="25">
        <f t="shared" si="26"/>
        <v>2</v>
      </c>
      <c r="J215" s="1">
        <v>1</v>
      </c>
      <c r="K215" s="1" t="str">
        <f t="shared" si="27"/>
        <v>Рабочий день</v>
      </c>
      <c r="L215" s="1">
        <v>1</v>
      </c>
      <c r="M215" s="9" t="str">
        <f>LOOKUP(L215,Погода!$A$2:$B$5)</f>
        <v>Ясно, небольшая облачность, переменная облачность, переменная облачность</v>
      </c>
      <c r="N215" s="3">
        <v>0.77166699999999999</v>
      </c>
      <c r="O215" s="11">
        <f t="shared" si="30"/>
        <v>28.268349000000001</v>
      </c>
      <c r="P215" s="3">
        <v>0.70329200000000003</v>
      </c>
      <c r="Q215" s="11">
        <f t="shared" si="31"/>
        <v>30.417272000000004</v>
      </c>
      <c r="R215" s="3">
        <v>0.55083300000000002</v>
      </c>
      <c r="S215" s="11" cm="1">
        <f t="array" ref="S215">_xlfn.IFS(L215=1,R215*Погода!$C$2,L215=2,R215*Погода!$C$3,L215=3,R215*Погода!$C$4,L215=4,R215*Погода!$C$5)</f>
        <v>13.770825</v>
      </c>
      <c r="T215" s="3">
        <v>0.156717</v>
      </c>
      <c r="U215" s="11" cm="1">
        <f t="array" ref="U215">_xlfn.IFS(L215=1,T215*Погода!$D$2,L215=2,T215*Погода!$D$3,L215=3,T215*Погода!$D$4,L215=4,T215*Погода!$D$5)</f>
        <v>2.6250097499999998</v>
      </c>
      <c r="V215" s="37">
        <v>729</v>
      </c>
      <c r="W215" s="37">
        <v>3537</v>
      </c>
      <c r="X215" s="37">
        <v>4266</v>
      </c>
      <c r="Y215" s="11">
        <f t="shared" si="32"/>
        <v>2.1489230000000035</v>
      </c>
    </row>
    <row r="216" spans="1:25" x14ac:dyDescent="0.25">
      <c r="A216" s="1">
        <v>214</v>
      </c>
      <c r="B216" s="2">
        <v>40757</v>
      </c>
      <c r="C216" s="1">
        <v>3</v>
      </c>
      <c r="D216" s="4" t="str">
        <f>VLOOKUP(C216,Сезон!$A$2:$G$5,6)</f>
        <v>Лето</v>
      </c>
      <c r="E216" s="1">
        <f t="shared" si="28"/>
        <v>2011</v>
      </c>
      <c r="F216" s="1">
        <f t="shared" si="29"/>
        <v>8</v>
      </c>
      <c r="G216" s="1">
        <v>0</v>
      </c>
      <c r="H216" s="1" t="str">
        <f t="shared" si="25"/>
        <v>Рабочий день</v>
      </c>
      <c r="I216" s="25">
        <f t="shared" si="26"/>
        <v>3</v>
      </c>
      <c r="J216" s="1">
        <v>1</v>
      </c>
      <c r="K216" s="1" t="str">
        <f t="shared" si="27"/>
        <v>Рабочий день</v>
      </c>
      <c r="L216" s="1">
        <v>1</v>
      </c>
      <c r="M216" s="9" t="str">
        <f>LOOKUP(L216,Погода!$A$2:$B$5)</f>
        <v>Ясно, небольшая облачность, переменная облачность, переменная облачность</v>
      </c>
      <c r="N216" s="3">
        <v>0.78333299999999995</v>
      </c>
      <c r="O216" s="11">
        <f t="shared" si="30"/>
        <v>28.816651</v>
      </c>
      <c r="P216" s="3">
        <v>0.70707100000000001</v>
      </c>
      <c r="Q216" s="11">
        <f t="shared" si="31"/>
        <v>30.666685999999999</v>
      </c>
      <c r="R216" s="3">
        <v>0.49125000000000002</v>
      </c>
      <c r="S216" s="11" cm="1">
        <f t="array" ref="S216">_xlfn.IFS(L216=1,R216*Погода!$C$2,L216=2,R216*Погода!$C$3,L216=3,R216*Погода!$C$4,L216=4,R216*Погода!$C$5)</f>
        <v>12.28125</v>
      </c>
      <c r="T216" s="3">
        <v>0.20585000000000001</v>
      </c>
      <c r="U216" s="11" cm="1">
        <f t="array" ref="U216">_xlfn.IFS(L216=1,T216*Погода!$D$2,L216=2,T216*Погода!$D$3,L216=3,T216*Погода!$D$4,L216=4,T216*Погода!$D$5)</f>
        <v>3.4479875</v>
      </c>
      <c r="V216" s="37">
        <v>801</v>
      </c>
      <c r="W216" s="37">
        <v>4044</v>
      </c>
      <c r="X216" s="37">
        <v>4845</v>
      </c>
      <c r="Y216" s="11">
        <f t="shared" si="32"/>
        <v>1.8500349999999983</v>
      </c>
    </row>
    <row r="217" spans="1:25" x14ac:dyDescent="0.25">
      <c r="A217" s="1">
        <v>215</v>
      </c>
      <c r="B217" s="2">
        <v>40758</v>
      </c>
      <c r="C217" s="1">
        <v>3</v>
      </c>
      <c r="D217" s="4" t="str">
        <f>VLOOKUP(C217,Сезон!$A$2:$G$5,6)</f>
        <v>Лето</v>
      </c>
      <c r="E217" s="1">
        <f t="shared" si="28"/>
        <v>2011</v>
      </c>
      <c r="F217" s="1">
        <f t="shared" si="29"/>
        <v>8</v>
      </c>
      <c r="G217" s="1">
        <v>0</v>
      </c>
      <c r="H217" s="1" t="str">
        <f t="shared" si="25"/>
        <v>Рабочий день</v>
      </c>
      <c r="I217" s="25">
        <f t="shared" si="26"/>
        <v>4</v>
      </c>
      <c r="J217" s="1">
        <v>1</v>
      </c>
      <c r="K217" s="1" t="str">
        <f t="shared" si="27"/>
        <v>Рабочий день</v>
      </c>
      <c r="L217" s="1">
        <v>2</v>
      </c>
      <c r="M217" s="9" t="str">
        <f>LOOKUP(L217,Погода!$A$2:$B$5)</f>
        <v>Туман + Облачно, Туман + Разорванные облака, Туман + Немного облаков, Туман</v>
      </c>
      <c r="N217" s="3">
        <v>0.73166699999999996</v>
      </c>
      <c r="O217" s="11">
        <f t="shared" si="30"/>
        <v>26.388348999999998</v>
      </c>
      <c r="P217" s="3">
        <v>0.67993700000000001</v>
      </c>
      <c r="Q217" s="11">
        <f t="shared" si="31"/>
        <v>28.875841999999999</v>
      </c>
      <c r="R217" s="3">
        <v>0.65749999999999997</v>
      </c>
      <c r="S217" s="11" cm="1">
        <f t="array" ref="S217">_xlfn.IFS(L217=1,R217*Погода!$C$2,L217=2,R217*Погода!$C$3,L217=3,R217*Погода!$C$4,L217=4,R217*Погода!$C$5)</f>
        <v>32.875</v>
      </c>
      <c r="T217" s="3">
        <v>0.13558300000000001</v>
      </c>
      <c r="U217" s="11" cm="1">
        <f t="array" ref="U217">_xlfn.IFS(L217=1,T217*Погода!$D$2,L217=2,T217*Погода!$D$3,L217=3,T217*Погода!$D$4,L217=4,T217*Погода!$D$5)</f>
        <v>4.5420305000000001</v>
      </c>
      <c r="V217" s="37">
        <v>467</v>
      </c>
      <c r="W217" s="37">
        <v>3107</v>
      </c>
      <c r="X217" s="37">
        <v>3574</v>
      </c>
      <c r="Y217" s="11">
        <f t="shared" si="32"/>
        <v>2.4874930000000006</v>
      </c>
    </row>
    <row r="218" spans="1:25" x14ac:dyDescent="0.25">
      <c r="A218" s="1">
        <v>216</v>
      </c>
      <c r="B218" s="2">
        <v>40759</v>
      </c>
      <c r="C218" s="1">
        <v>3</v>
      </c>
      <c r="D218" s="4" t="str">
        <f>VLOOKUP(C218,Сезон!$A$2:$G$5,6)</f>
        <v>Лето</v>
      </c>
      <c r="E218" s="1">
        <f t="shared" si="28"/>
        <v>2011</v>
      </c>
      <c r="F218" s="1">
        <f t="shared" si="29"/>
        <v>8</v>
      </c>
      <c r="G218" s="1">
        <v>0</v>
      </c>
      <c r="H218" s="1" t="str">
        <f t="shared" si="25"/>
        <v>Рабочий день</v>
      </c>
      <c r="I218" s="25">
        <f t="shared" si="26"/>
        <v>5</v>
      </c>
      <c r="J218" s="1">
        <v>1</v>
      </c>
      <c r="K218" s="1" t="str">
        <f t="shared" si="27"/>
        <v>Рабочий день</v>
      </c>
      <c r="L218" s="1">
        <v>2</v>
      </c>
      <c r="M218" s="9" t="str">
        <f>LOOKUP(L218,Погода!$A$2:$B$5)</f>
        <v>Туман + Облачно, Туман + Разорванные облака, Туман + Немного облаков, Туман</v>
      </c>
      <c r="N218" s="3">
        <v>0.71</v>
      </c>
      <c r="O218" s="11">
        <f t="shared" si="30"/>
        <v>25.369999999999997</v>
      </c>
      <c r="P218" s="3">
        <v>0.66478800000000005</v>
      </c>
      <c r="Q218" s="11">
        <f t="shared" si="31"/>
        <v>27.876008000000006</v>
      </c>
      <c r="R218" s="3">
        <v>0.75749999999999995</v>
      </c>
      <c r="S218" s="11" cm="1">
        <f t="array" ref="S218">_xlfn.IFS(L218=1,R218*Погода!$C$2,L218=2,R218*Погода!$C$3,L218=3,R218*Погода!$C$4,L218=4,R218*Погода!$C$5)</f>
        <v>37.875</v>
      </c>
      <c r="T218" s="3">
        <v>0.19714999999999999</v>
      </c>
      <c r="U218" s="11" cm="1">
        <f t="array" ref="U218">_xlfn.IFS(L218=1,T218*Погода!$D$2,L218=2,T218*Погода!$D$3,L218=3,T218*Погода!$D$4,L218=4,T218*Погода!$D$5)</f>
        <v>6.6045249999999998</v>
      </c>
      <c r="V218" s="37">
        <v>799</v>
      </c>
      <c r="W218" s="37">
        <v>3777</v>
      </c>
      <c r="X218" s="37">
        <v>4576</v>
      </c>
      <c r="Y218" s="11">
        <f t="shared" si="32"/>
        <v>2.5060080000000085</v>
      </c>
    </row>
    <row r="219" spans="1:25" x14ac:dyDescent="0.25">
      <c r="A219" s="1">
        <v>217</v>
      </c>
      <c r="B219" s="2">
        <v>40760</v>
      </c>
      <c r="C219" s="1">
        <v>3</v>
      </c>
      <c r="D219" s="4" t="str">
        <f>VLOOKUP(C219,Сезон!$A$2:$G$5,6)</f>
        <v>Лето</v>
      </c>
      <c r="E219" s="1">
        <f t="shared" si="28"/>
        <v>2011</v>
      </c>
      <c r="F219" s="1">
        <f t="shared" si="29"/>
        <v>8</v>
      </c>
      <c r="G219" s="1">
        <v>0</v>
      </c>
      <c r="H219" s="1" t="str">
        <f t="shared" si="25"/>
        <v>Рабочий день</v>
      </c>
      <c r="I219" s="25">
        <f t="shared" si="26"/>
        <v>6</v>
      </c>
      <c r="J219" s="1">
        <v>1</v>
      </c>
      <c r="K219" s="1" t="str">
        <f t="shared" si="27"/>
        <v>Рабочий день</v>
      </c>
      <c r="L219" s="1">
        <v>1</v>
      </c>
      <c r="M219" s="9" t="str">
        <f>LOOKUP(L219,Погода!$A$2:$B$5)</f>
        <v>Ясно, небольшая облачность, переменная облачность, переменная облачность</v>
      </c>
      <c r="N219" s="3">
        <v>0.71083300000000005</v>
      </c>
      <c r="O219" s="11">
        <f t="shared" si="30"/>
        <v>25.409151000000001</v>
      </c>
      <c r="P219" s="3">
        <v>0.65656700000000001</v>
      </c>
      <c r="Q219" s="11">
        <f t="shared" si="31"/>
        <v>27.333421999999999</v>
      </c>
      <c r="R219" s="3">
        <v>0.63083299999999998</v>
      </c>
      <c r="S219" s="11" cm="1">
        <f t="array" ref="S219">_xlfn.IFS(L219=1,R219*Погода!$C$2,L219=2,R219*Погода!$C$3,L219=3,R219*Погода!$C$4,L219=4,R219*Погода!$C$5)</f>
        <v>15.770824999999999</v>
      </c>
      <c r="T219" s="3">
        <v>0.184696</v>
      </c>
      <c r="U219" s="11" cm="1">
        <f t="array" ref="U219">_xlfn.IFS(L219=1,T219*Погода!$D$2,L219=2,T219*Погода!$D$3,L219=3,T219*Погода!$D$4,L219=4,T219*Погода!$D$5)</f>
        <v>3.093658</v>
      </c>
      <c r="V219" s="37">
        <v>1023</v>
      </c>
      <c r="W219" s="37">
        <v>3843</v>
      </c>
      <c r="X219" s="37">
        <v>4866</v>
      </c>
      <c r="Y219" s="11">
        <f t="shared" si="32"/>
        <v>1.9242709999999974</v>
      </c>
    </row>
    <row r="220" spans="1:25" x14ac:dyDescent="0.25">
      <c r="A220" s="1">
        <v>218</v>
      </c>
      <c r="B220" s="2">
        <v>40761</v>
      </c>
      <c r="C220" s="1">
        <v>3</v>
      </c>
      <c r="D220" s="4" t="str">
        <f>VLOOKUP(C220,Сезон!$A$2:$G$5,6)</f>
        <v>Лето</v>
      </c>
      <c r="E220" s="1">
        <f t="shared" si="28"/>
        <v>2011</v>
      </c>
      <c r="F220" s="1">
        <f t="shared" si="29"/>
        <v>8</v>
      </c>
      <c r="G220" s="1">
        <v>0</v>
      </c>
      <c r="H220" s="1" t="str">
        <f t="shared" si="25"/>
        <v>Рабочий день</v>
      </c>
      <c r="I220" s="25">
        <f t="shared" si="26"/>
        <v>7</v>
      </c>
      <c r="J220" s="1">
        <v>0</v>
      </c>
      <c r="K220" s="1" t="str">
        <f t="shared" si="27"/>
        <v>Выходной день</v>
      </c>
      <c r="L220" s="1">
        <v>2</v>
      </c>
      <c r="M220" s="9" t="str">
        <f>LOOKUP(L220,Погода!$A$2:$B$5)</f>
        <v>Туман + Облачно, Туман + Разорванные облака, Туман + Немного облаков, Туман</v>
      </c>
      <c r="N220" s="3">
        <v>0.71666700000000005</v>
      </c>
      <c r="O220" s="11">
        <f t="shared" si="30"/>
        <v>25.683349</v>
      </c>
      <c r="P220" s="3">
        <v>0.67615400000000003</v>
      </c>
      <c r="Q220" s="11">
        <f t="shared" si="31"/>
        <v>28.626164000000003</v>
      </c>
      <c r="R220" s="3">
        <v>0.755</v>
      </c>
      <c r="S220" s="11" cm="1">
        <f t="array" ref="S220">_xlfn.IFS(L220=1,R220*Погода!$C$2,L220=2,R220*Погода!$C$3,L220=3,R220*Погода!$C$4,L220=4,R220*Погода!$C$5)</f>
        <v>37.75</v>
      </c>
      <c r="T220" s="3">
        <v>0.22825000000000001</v>
      </c>
      <c r="U220" s="11" cm="1">
        <f t="array" ref="U220">_xlfn.IFS(L220=1,T220*Погода!$D$2,L220=2,T220*Погода!$D$3,L220=3,T220*Погода!$D$4,L220=4,T220*Погода!$D$5)</f>
        <v>7.6463749999999999</v>
      </c>
      <c r="V220" s="37">
        <v>1521</v>
      </c>
      <c r="W220" s="37">
        <v>2773</v>
      </c>
      <c r="X220" s="37">
        <v>4294</v>
      </c>
      <c r="Y220" s="11">
        <f t="shared" si="32"/>
        <v>2.9428150000000031</v>
      </c>
    </row>
    <row r="221" spans="1:25" x14ac:dyDescent="0.25">
      <c r="A221" s="1">
        <v>219</v>
      </c>
      <c r="B221" s="2">
        <v>40762</v>
      </c>
      <c r="C221" s="1">
        <v>3</v>
      </c>
      <c r="D221" s="4" t="str">
        <f>VLOOKUP(C221,Сезон!$A$2:$G$5,6)</f>
        <v>Лето</v>
      </c>
      <c r="E221" s="1">
        <f t="shared" si="28"/>
        <v>2011</v>
      </c>
      <c r="F221" s="1">
        <f t="shared" si="29"/>
        <v>8</v>
      </c>
      <c r="G221" s="1">
        <v>0</v>
      </c>
      <c r="H221" s="1" t="str">
        <f t="shared" si="25"/>
        <v>Рабочий день</v>
      </c>
      <c r="I221" s="25">
        <f t="shared" si="26"/>
        <v>1</v>
      </c>
      <c r="J221" s="1">
        <v>0</v>
      </c>
      <c r="K221" s="1" t="str">
        <f t="shared" si="27"/>
        <v>Выходной день</v>
      </c>
      <c r="L221" s="1">
        <v>1</v>
      </c>
      <c r="M221" s="9" t="str">
        <f>LOOKUP(L221,Погода!$A$2:$B$5)</f>
        <v>Ясно, небольшая облачность, переменная облачность, переменная облачность</v>
      </c>
      <c r="N221" s="3">
        <v>0.74250000000000005</v>
      </c>
      <c r="O221" s="11">
        <f t="shared" si="30"/>
        <v>26.897500000000001</v>
      </c>
      <c r="P221" s="3">
        <v>0.71529200000000004</v>
      </c>
      <c r="Q221" s="11">
        <f t="shared" si="31"/>
        <v>31.209272000000006</v>
      </c>
      <c r="R221" s="3">
        <v>0.75291699999999995</v>
      </c>
      <c r="S221" s="11" cm="1">
        <f t="array" ref="S221">_xlfn.IFS(L221=1,R221*Погода!$C$2,L221=2,R221*Погода!$C$3,L221=3,R221*Погода!$C$4,L221=4,R221*Погода!$C$5)</f>
        <v>18.822924999999998</v>
      </c>
      <c r="T221" s="3">
        <v>0.201487</v>
      </c>
      <c r="U221" s="11" cm="1">
        <f t="array" ref="U221">_xlfn.IFS(L221=1,T221*Погода!$D$2,L221=2,T221*Погода!$D$3,L221=3,T221*Погода!$D$4,L221=4,T221*Погода!$D$5)</f>
        <v>3.3749072500000001</v>
      </c>
      <c r="V221" s="37">
        <v>1298</v>
      </c>
      <c r="W221" s="37">
        <v>2487</v>
      </c>
      <c r="X221" s="37">
        <v>3785</v>
      </c>
      <c r="Y221" s="11">
        <f t="shared" si="32"/>
        <v>4.3117720000000048</v>
      </c>
    </row>
    <row r="222" spans="1:25" x14ac:dyDescent="0.25">
      <c r="A222" s="1">
        <v>220</v>
      </c>
      <c r="B222" s="2">
        <v>40763</v>
      </c>
      <c r="C222" s="1">
        <v>3</v>
      </c>
      <c r="D222" s="4" t="str">
        <f>VLOOKUP(C222,Сезон!$A$2:$G$5,6)</f>
        <v>Лето</v>
      </c>
      <c r="E222" s="1">
        <f t="shared" si="28"/>
        <v>2011</v>
      </c>
      <c r="F222" s="1">
        <f t="shared" si="29"/>
        <v>8</v>
      </c>
      <c r="G222" s="1">
        <v>0</v>
      </c>
      <c r="H222" s="1" t="str">
        <f t="shared" si="25"/>
        <v>Рабочий день</v>
      </c>
      <c r="I222" s="25">
        <f t="shared" si="26"/>
        <v>2</v>
      </c>
      <c r="J222" s="1">
        <v>1</v>
      </c>
      <c r="K222" s="1" t="str">
        <f t="shared" si="27"/>
        <v>Рабочий день</v>
      </c>
      <c r="L222" s="1">
        <v>1</v>
      </c>
      <c r="M222" s="9" t="str">
        <f>LOOKUP(L222,Погода!$A$2:$B$5)</f>
        <v>Ясно, небольшая облачность, переменная облачность, переменная облачность</v>
      </c>
      <c r="N222" s="3">
        <v>0.76500000000000001</v>
      </c>
      <c r="O222" s="11">
        <f t="shared" si="30"/>
        <v>27.954999999999998</v>
      </c>
      <c r="P222" s="3">
        <v>0.70328299999999999</v>
      </c>
      <c r="Q222" s="11">
        <f t="shared" si="31"/>
        <v>30.416677999999997</v>
      </c>
      <c r="R222" s="3">
        <v>0.59208300000000003</v>
      </c>
      <c r="S222" s="11" cm="1">
        <f t="array" ref="S222">_xlfn.IFS(L222=1,R222*Погода!$C$2,L222=2,R222*Погода!$C$3,L222=3,R222*Погода!$C$4,L222=4,R222*Погода!$C$5)</f>
        <v>14.802075</v>
      </c>
      <c r="T222" s="3">
        <v>0.19217500000000001</v>
      </c>
      <c r="U222" s="11" cm="1">
        <f t="array" ref="U222">_xlfn.IFS(L222=1,T222*Погода!$D$2,L222=2,T222*Погода!$D$3,L222=3,T222*Погода!$D$4,L222=4,T222*Погода!$D$5)</f>
        <v>3.2189312500000002</v>
      </c>
      <c r="V222" s="37">
        <v>846</v>
      </c>
      <c r="W222" s="37">
        <v>3480</v>
      </c>
      <c r="X222" s="37">
        <v>4326</v>
      </c>
      <c r="Y222" s="11">
        <f t="shared" si="32"/>
        <v>2.4616779999999991</v>
      </c>
    </row>
    <row r="223" spans="1:25" x14ac:dyDescent="0.25">
      <c r="A223" s="1">
        <v>221</v>
      </c>
      <c r="B223" s="2">
        <v>40764</v>
      </c>
      <c r="C223" s="1">
        <v>3</v>
      </c>
      <c r="D223" s="4" t="str">
        <f>VLOOKUP(C223,Сезон!$A$2:$G$5,6)</f>
        <v>Лето</v>
      </c>
      <c r="E223" s="1">
        <f t="shared" si="28"/>
        <v>2011</v>
      </c>
      <c r="F223" s="1">
        <f t="shared" si="29"/>
        <v>8</v>
      </c>
      <c r="G223" s="1">
        <v>0</v>
      </c>
      <c r="H223" s="1" t="str">
        <f t="shared" si="25"/>
        <v>Рабочий день</v>
      </c>
      <c r="I223" s="25">
        <f t="shared" si="26"/>
        <v>3</v>
      </c>
      <c r="J223" s="1">
        <v>1</v>
      </c>
      <c r="K223" s="1" t="str">
        <f t="shared" si="27"/>
        <v>Рабочий день</v>
      </c>
      <c r="L223" s="1">
        <v>1</v>
      </c>
      <c r="M223" s="9" t="str">
        <f>LOOKUP(L223,Погода!$A$2:$B$5)</f>
        <v>Ясно, небольшая облачность, переменная облачность, переменная облачность</v>
      </c>
      <c r="N223" s="3">
        <v>0.77500000000000002</v>
      </c>
      <c r="O223" s="11">
        <f t="shared" si="30"/>
        <v>28.425000000000004</v>
      </c>
      <c r="P223" s="3">
        <v>0.72412100000000001</v>
      </c>
      <c r="Q223" s="11">
        <f t="shared" si="31"/>
        <v>31.791986000000001</v>
      </c>
      <c r="R223" s="3">
        <v>0.57041699999999995</v>
      </c>
      <c r="S223" s="11" cm="1">
        <f t="array" ref="S223">_xlfn.IFS(L223=1,R223*Погода!$C$2,L223=2,R223*Погода!$C$3,L223=3,R223*Погода!$C$4,L223=4,R223*Погода!$C$5)</f>
        <v>14.260424999999998</v>
      </c>
      <c r="T223" s="3">
        <v>0.15112100000000001</v>
      </c>
      <c r="U223" s="11" cm="1">
        <f t="array" ref="U223">_xlfn.IFS(L223=1,T223*Погода!$D$2,L223=2,T223*Погода!$D$3,L223=3,T223*Погода!$D$4,L223=4,T223*Погода!$D$5)</f>
        <v>2.53127675</v>
      </c>
      <c r="V223" s="37">
        <v>907</v>
      </c>
      <c r="W223" s="37">
        <v>3695</v>
      </c>
      <c r="X223" s="37">
        <v>4602</v>
      </c>
      <c r="Y223" s="11">
        <f t="shared" si="32"/>
        <v>3.3669859999999971</v>
      </c>
    </row>
    <row r="224" spans="1:25" x14ac:dyDescent="0.25">
      <c r="A224" s="1">
        <v>222</v>
      </c>
      <c r="B224" s="2">
        <v>40765</v>
      </c>
      <c r="C224" s="1">
        <v>3</v>
      </c>
      <c r="D224" s="4" t="str">
        <f>VLOOKUP(C224,Сезон!$A$2:$G$5,6)</f>
        <v>Лето</v>
      </c>
      <c r="E224" s="1">
        <f t="shared" si="28"/>
        <v>2011</v>
      </c>
      <c r="F224" s="1">
        <f t="shared" si="29"/>
        <v>8</v>
      </c>
      <c r="G224" s="1">
        <v>0</v>
      </c>
      <c r="H224" s="1" t="str">
        <f t="shared" si="25"/>
        <v>Рабочий день</v>
      </c>
      <c r="I224" s="25">
        <f t="shared" si="26"/>
        <v>4</v>
      </c>
      <c r="J224" s="1">
        <v>1</v>
      </c>
      <c r="K224" s="1" t="str">
        <f t="shared" si="27"/>
        <v>Рабочий день</v>
      </c>
      <c r="L224" s="1">
        <v>1</v>
      </c>
      <c r="M224" s="9" t="str">
        <f>LOOKUP(L224,Погода!$A$2:$B$5)</f>
        <v>Ясно, небольшая облачность, переменная облачность, переменная облачность</v>
      </c>
      <c r="N224" s="3">
        <v>0.76666699999999999</v>
      </c>
      <c r="O224" s="11">
        <f t="shared" si="30"/>
        <v>28.033349000000001</v>
      </c>
      <c r="P224" s="3">
        <v>0.68498300000000001</v>
      </c>
      <c r="Q224" s="11">
        <f t="shared" si="31"/>
        <v>29.208877999999999</v>
      </c>
      <c r="R224" s="3">
        <v>0.42416700000000002</v>
      </c>
      <c r="S224" s="11" cm="1">
        <f t="array" ref="S224">_xlfn.IFS(L224=1,R224*Погода!$C$2,L224=2,R224*Погода!$C$3,L224=3,R224*Погода!$C$4,L224=4,R224*Погода!$C$5)</f>
        <v>10.604175</v>
      </c>
      <c r="T224" s="3">
        <v>0.20025799999999999</v>
      </c>
      <c r="U224" s="11" cm="1">
        <f t="array" ref="U224">_xlfn.IFS(L224=1,T224*Погода!$D$2,L224=2,T224*Погода!$D$3,L224=3,T224*Погода!$D$4,L224=4,T224*Погода!$D$5)</f>
        <v>3.3543214999999997</v>
      </c>
      <c r="V224" s="37">
        <v>884</v>
      </c>
      <c r="W224" s="37">
        <v>3896</v>
      </c>
      <c r="X224" s="37">
        <v>4780</v>
      </c>
      <c r="Y224" s="11">
        <f t="shared" si="32"/>
        <v>1.1755289999999974</v>
      </c>
    </row>
    <row r="225" spans="1:25" x14ac:dyDescent="0.25">
      <c r="A225" s="1">
        <v>223</v>
      </c>
      <c r="B225" s="2">
        <v>40766</v>
      </c>
      <c r="C225" s="1">
        <v>3</v>
      </c>
      <c r="D225" s="4" t="str">
        <f>VLOOKUP(C225,Сезон!$A$2:$G$5,6)</f>
        <v>Лето</v>
      </c>
      <c r="E225" s="1">
        <f t="shared" si="28"/>
        <v>2011</v>
      </c>
      <c r="F225" s="1">
        <f t="shared" si="29"/>
        <v>8</v>
      </c>
      <c r="G225" s="1">
        <v>0</v>
      </c>
      <c r="H225" s="1" t="str">
        <f t="shared" si="25"/>
        <v>Рабочий день</v>
      </c>
      <c r="I225" s="25">
        <f t="shared" si="26"/>
        <v>5</v>
      </c>
      <c r="J225" s="1">
        <v>1</v>
      </c>
      <c r="K225" s="1" t="str">
        <f t="shared" si="27"/>
        <v>Рабочий день</v>
      </c>
      <c r="L225" s="1">
        <v>1</v>
      </c>
      <c r="M225" s="9" t="str">
        <f>LOOKUP(L225,Погода!$A$2:$B$5)</f>
        <v>Ясно, небольшая облачность, переменная облачность, переменная облачность</v>
      </c>
      <c r="N225" s="3">
        <v>0.71750000000000003</v>
      </c>
      <c r="O225" s="11">
        <f t="shared" si="30"/>
        <v>25.722500000000004</v>
      </c>
      <c r="P225" s="3">
        <v>0.65152100000000002</v>
      </c>
      <c r="Q225" s="11">
        <f t="shared" si="31"/>
        <v>27.000385999999999</v>
      </c>
      <c r="R225" s="3">
        <v>0.42375000000000002</v>
      </c>
      <c r="S225" s="11" cm="1">
        <f t="array" ref="S225">_xlfn.IFS(L225=1,R225*Погода!$C$2,L225=2,R225*Погода!$C$3,L225=3,R225*Погода!$C$4,L225=4,R225*Погода!$C$5)</f>
        <v>10.59375</v>
      </c>
      <c r="T225" s="3">
        <v>0.164796</v>
      </c>
      <c r="U225" s="11" cm="1">
        <f t="array" ref="U225">_xlfn.IFS(L225=1,T225*Погода!$D$2,L225=2,T225*Погода!$D$3,L225=3,T225*Погода!$D$4,L225=4,T225*Погода!$D$5)</f>
        <v>2.7603330000000001</v>
      </c>
      <c r="V225" s="37">
        <v>812</v>
      </c>
      <c r="W225" s="37">
        <v>3980</v>
      </c>
      <c r="X225" s="37">
        <v>4792</v>
      </c>
      <c r="Y225" s="11">
        <f t="shared" si="32"/>
        <v>1.2778859999999952</v>
      </c>
    </row>
    <row r="226" spans="1:25" x14ac:dyDescent="0.25">
      <c r="A226" s="1">
        <v>224</v>
      </c>
      <c r="B226" s="2">
        <v>40767</v>
      </c>
      <c r="C226" s="1">
        <v>3</v>
      </c>
      <c r="D226" s="4" t="str">
        <f>VLOOKUP(C226,Сезон!$A$2:$G$5,6)</f>
        <v>Лето</v>
      </c>
      <c r="E226" s="1">
        <f t="shared" si="28"/>
        <v>2011</v>
      </c>
      <c r="F226" s="1">
        <f t="shared" si="29"/>
        <v>8</v>
      </c>
      <c r="G226" s="1">
        <v>0</v>
      </c>
      <c r="H226" s="1" t="str">
        <f t="shared" si="25"/>
        <v>Рабочий день</v>
      </c>
      <c r="I226" s="25">
        <f t="shared" si="26"/>
        <v>6</v>
      </c>
      <c r="J226" s="1">
        <v>1</v>
      </c>
      <c r="K226" s="1" t="str">
        <f t="shared" si="27"/>
        <v>Рабочий день</v>
      </c>
      <c r="L226" s="1">
        <v>1</v>
      </c>
      <c r="M226" s="9" t="str">
        <f>LOOKUP(L226,Погода!$A$2:$B$5)</f>
        <v>Ясно, небольшая облачность, переменная облачность, переменная облачность</v>
      </c>
      <c r="N226" s="3">
        <v>0.70833299999999999</v>
      </c>
      <c r="O226" s="11">
        <f t="shared" si="30"/>
        <v>25.291651000000002</v>
      </c>
      <c r="P226" s="3">
        <v>0.65404200000000001</v>
      </c>
      <c r="Q226" s="11">
        <f t="shared" si="31"/>
        <v>27.166772000000002</v>
      </c>
      <c r="R226" s="3">
        <v>0.41499999999999998</v>
      </c>
      <c r="S226" s="11" cm="1">
        <f t="array" ref="S226">_xlfn.IFS(L226=1,R226*Погода!$C$2,L226=2,R226*Погода!$C$3,L226=3,R226*Погода!$C$4,L226=4,R226*Погода!$C$5)</f>
        <v>10.375</v>
      </c>
      <c r="T226" s="3">
        <v>0.12562100000000001</v>
      </c>
      <c r="U226" s="11" cm="1">
        <f t="array" ref="U226">_xlfn.IFS(L226=1,T226*Погода!$D$2,L226=2,T226*Погода!$D$3,L226=3,T226*Погода!$D$4,L226=4,T226*Погода!$D$5)</f>
        <v>2.1041517500000002</v>
      </c>
      <c r="V226" s="37">
        <v>1051</v>
      </c>
      <c r="W226" s="37">
        <v>3854</v>
      </c>
      <c r="X226" s="37">
        <v>4905</v>
      </c>
      <c r="Y226" s="11">
        <f t="shared" si="32"/>
        <v>1.875121</v>
      </c>
    </row>
    <row r="227" spans="1:25" x14ac:dyDescent="0.25">
      <c r="A227" s="1">
        <v>225</v>
      </c>
      <c r="B227" s="2">
        <v>40768</v>
      </c>
      <c r="C227" s="1">
        <v>3</v>
      </c>
      <c r="D227" s="4" t="str">
        <f>VLOOKUP(C227,Сезон!$A$2:$G$5,6)</f>
        <v>Лето</v>
      </c>
      <c r="E227" s="1">
        <f t="shared" si="28"/>
        <v>2011</v>
      </c>
      <c r="F227" s="1">
        <f t="shared" si="29"/>
        <v>8</v>
      </c>
      <c r="G227" s="1">
        <v>0</v>
      </c>
      <c r="H227" s="1" t="str">
        <f t="shared" si="25"/>
        <v>Рабочий день</v>
      </c>
      <c r="I227" s="25">
        <f t="shared" si="26"/>
        <v>7</v>
      </c>
      <c r="J227" s="1">
        <v>0</v>
      </c>
      <c r="K227" s="1" t="str">
        <f t="shared" si="27"/>
        <v>Выходной день</v>
      </c>
      <c r="L227" s="1">
        <v>2</v>
      </c>
      <c r="M227" s="9" t="str">
        <f>LOOKUP(L227,Погода!$A$2:$B$5)</f>
        <v>Туман + Облачно, Туман + Разорванные облака, Туман + Немного облаков, Туман</v>
      </c>
      <c r="N227" s="3">
        <v>0.68583300000000003</v>
      </c>
      <c r="O227" s="11">
        <f t="shared" si="30"/>
        <v>24.234151000000004</v>
      </c>
      <c r="P227" s="3">
        <v>0.64585800000000004</v>
      </c>
      <c r="Q227" s="11">
        <f t="shared" si="31"/>
        <v>26.626628000000004</v>
      </c>
      <c r="R227" s="3">
        <v>0.72958299999999998</v>
      </c>
      <c r="S227" s="11" cm="1">
        <f t="array" ref="S227">_xlfn.IFS(L227=1,R227*Погода!$C$2,L227=2,R227*Погода!$C$3,L227=3,R227*Погода!$C$4,L227=4,R227*Погода!$C$5)</f>
        <v>36.479149999999997</v>
      </c>
      <c r="T227" s="3">
        <v>0.211454</v>
      </c>
      <c r="U227" s="11" cm="1">
        <f t="array" ref="U227">_xlfn.IFS(L227=1,T227*Погода!$D$2,L227=2,T227*Погода!$D$3,L227=3,T227*Погода!$D$4,L227=4,T227*Погода!$D$5)</f>
        <v>7.0837089999999998</v>
      </c>
      <c r="V227" s="37">
        <v>1504</v>
      </c>
      <c r="W227" s="37">
        <v>2646</v>
      </c>
      <c r="X227" s="37">
        <v>4150</v>
      </c>
      <c r="Y227" s="11">
        <f t="shared" si="32"/>
        <v>2.3924769999999995</v>
      </c>
    </row>
    <row r="228" spans="1:25" x14ac:dyDescent="0.25">
      <c r="A228" s="1">
        <v>226</v>
      </c>
      <c r="B228" s="2">
        <v>40769</v>
      </c>
      <c r="C228" s="1">
        <v>3</v>
      </c>
      <c r="D228" s="4" t="str">
        <f>VLOOKUP(C228,Сезон!$A$2:$G$5,6)</f>
        <v>Лето</v>
      </c>
      <c r="E228" s="1">
        <f t="shared" si="28"/>
        <v>2011</v>
      </c>
      <c r="F228" s="1">
        <f t="shared" si="29"/>
        <v>8</v>
      </c>
      <c r="G228" s="1">
        <v>0</v>
      </c>
      <c r="H228" s="1" t="str">
        <f t="shared" si="25"/>
        <v>Рабочий день</v>
      </c>
      <c r="I228" s="25">
        <f t="shared" si="26"/>
        <v>1</v>
      </c>
      <c r="J228" s="1">
        <v>0</v>
      </c>
      <c r="K228" s="1" t="str">
        <f t="shared" si="27"/>
        <v>Выходной день</v>
      </c>
      <c r="L228" s="1">
        <v>2</v>
      </c>
      <c r="M228" s="9" t="str">
        <f>LOOKUP(L228,Погода!$A$2:$B$5)</f>
        <v>Туман + Облачно, Туман + Разорванные облака, Туман + Немного облаков, Туман</v>
      </c>
      <c r="N228" s="3">
        <v>0.67666700000000002</v>
      </c>
      <c r="O228" s="11">
        <f t="shared" si="30"/>
        <v>23.803349000000001</v>
      </c>
      <c r="P228" s="3">
        <v>0.62438800000000005</v>
      </c>
      <c r="Q228" s="11">
        <f t="shared" si="31"/>
        <v>25.209608000000003</v>
      </c>
      <c r="R228" s="3">
        <v>0.8175</v>
      </c>
      <c r="S228" s="11" cm="1">
        <f t="array" ref="S228">_xlfn.IFS(L228=1,R228*Погода!$C$2,L228=2,R228*Погода!$C$3,L228=3,R228*Погода!$C$4,L228=4,R228*Погода!$C$5)</f>
        <v>40.875</v>
      </c>
      <c r="T228" s="3">
        <v>0.222633</v>
      </c>
      <c r="U228" s="11" cm="1">
        <f t="array" ref="U228">_xlfn.IFS(L228=1,T228*Погода!$D$2,L228=2,T228*Погода!$D$3,L228=3,T228*Погода!$D$4,L228=4,T228*Погода!$D$5)</f>
        <v>7.4582055</v>
      </c>
      <c r="V228" s="37">
        <v>1338</v>
      </c>
      <c r="W228" s="37">
        <v>2482</v>
      </c>
      <c r="X228" s="37">
        <v>3820</v>
      </c>
      <c r="Y228" s="11">
        <f t="shared" si="32"/>
        <v>1.4062590000000021</v>
      </c>
    </row>
    <row r="229" spans="1:25" x14ac:dyDescent="0.25">
      <c r="A229" s="1">
        <v>227</v>
      </c>
      <c r="B229" s="2">
        <v>40770</v>
      </c>
      <c r="C229" s="1">
        <v>3</v>
      </c>
      <c r="D229" s="4" t="str">
        <f>VLOOKUP(C229,Сезон!$A$2:$G$5,6)</f>
        <v>Лето</v>
      </c>
      <c r="E229" s="1">
        <f t="shared" si="28"/>
        <v>2011</v>
      </c>
      <c r="F229" s="1">
        <f t="shared" si="29"/>
        <v>8</v>
      </c>
      <c r="G229" s="1">
        <v>0</v>
      </c>
      <c r="H229" s="1" t="str">
        <f t="shared" si="25"/>
        <v>Рабочий день</v>
      </c>
      <c r="I229" s="25">
        <f t="shared" si="26"/>
        <v>2</v>
      </c>
      <c r="J229" s="1">
        <v>1</v>
      </c>
      <c r="K229" s="1" t="str">
        <f t="shared" si="27"/>
        <v>Рабочий день</v>
      </c>
      <c r="L229" s="1">
        <v>1</v>
      </c>
      <c r="M229" s="9" t="str">
        <f>LOOKUP(L229,Погода!$A$2:$B$5)</f>
        <v>Ясно, небольшая облачность, переменная облачность, переменная облачность</v>
      </c>
      <c r="N229" s="3">
        <v>0.66583300000000001</v>
      </c>
      <c r="O229" s="11">
        <f t="shared" si="30"/>
        <v>23.294150999999999</v>
      </c>
      <c r="P229" s="3">
        <v>0.61616700000000002</v>
      </c>
      <c r="Q229" s="11">
        <f t="shared" si="31"/>
        <v>24.667022000000003</v>
      </c>
      <c r="R229" s="3">
        <v>0.71208300000000002</v>
      </c>
      <c r="S229" s="11" cm="1">
        <f t="array" ref="S229">_xlfn.IFS(L229=1,R229*Погода!$C$2,L229=2,R229*Погода!$C$3,L229=3,R229*Погода!$C$4,L229=4,R229*Погода!$C$5)</f>
        <v>17.802075000000002</v>
      </c>
      <c r="T229" s="3">
        <v>0.208954</v>
      </c>
      <c r="U229" s="11" cm="1">
        <f t="array" ref="U229">_xlfn.IFS(L229=1,T229*Погода!$D$2,L229=2,T229*Погода!$D$3,L229=3,T229*Погода!$D$4,L229=4,T229*Погода!$D$5)</f>
        <v>3.4999794999999998</v>
      </c>
      <c r="V229" s="37">
        <v>775</v>
      </c>
      <c r="W229" s="37">
        <v>3563</v>
      </c>
      <c r="X229" s="37">
        <v>4338</v>
      </c>
      <c r="Y229" s="11">
        <f t="shared" si="32"/>
        <v>1.3728710000000035</v>
      </c>
    </row>
    <row r="230" spans="1:25" x14ac:dyDescent="0.25">
      <c r="A230" s="1">
        <v>228</v>
      </c>
      <c r="B230" s="2">
        <v>40771</v>
      </c>
      <c r="C230" s="1">
        <v>3</v>
      </c>
      <c r="D230" s="4" t="str">
        <f>VLOOKUP(C230,Сезон!$A$2:$G$5,6)</f>
        <v>Лето</v>
      </c>
      <c r="E230" s="1">
        <f t="shared" si="28"/>
        <v>2011</v>
      </c>
      <c r="F230" s="1">
        <f t="shared" si="29"/>
        <v>8</v>
      </c>
      <c r="G230" s="1">
        <v>0</v>
      </c>
      <c r="H230" s="1" t="str">
        <f t="shared" si="25"/>
        <v>Рабочий день</v>
      </c>
      <c r="I230" s="25">
        <f t="shared" si="26"/>
        <v>3</v>
      </c>
      <c r="J230" s="1">
        <v>1</v>
      </c>
      <c r="K230" s="1" t="str">
        <f t="shared" si="27"/>
        <v>Рабочий день</v>
      </c>
      <c r="L230" s="1">
        <v>1</v>
      </c>
      <c r="M230" s="9" t="str">
        <f>LOOKUP(L230,Погода!$A$2:$B$5)</f>
        <v>Ясно, небольшая облачность, переменная облачность, переменная облачность</v>
      </c>
      <c r="N230" s="3">
        <v>0.70083300000000004</v>
      </c>
      <c r="O230" s="11">
        <f t="shared" si="30"/>
        <v>24.939151000000003</v>
      </c>
      <c r="P230" s="3">
        <v>0.64583699999999999</v>
      </c>
      <c r="Q230" s="11">
        <f t="shared" si="31"/>
        <v>26.625242</v>
      </c>
      <c r="R230" s="3">
        <v>0.57833299999999999</v>
      </c>
      <c r="S230" s="11" cm="1">
        <f t="array" ref="S230">_xlfn.IFS(L230=1,R230*Погода!$C$2,L230=2,R230*Погода!$C$3,L230=3,R230*Погода!$C$4,L230=4,R230*Погода!$C$5)</f>
        <v>14.458325</v>
      </c>
      <c r="T230" s="3">
        <v>0.23632900000000001</v>
      </c>
      <c r="U230" s="11" cm="1">
        <f t="array" ref="U230">_xlfn.IFS(L230=1,T230*Погода!$D$2,L230=2,T230*Погода!$D$3,L230=3,T230*Погода!$D$4,L230=4,T230*Погода!$D$5)</f>
        <v>3.9585107500000003</v>
      </c>
      <c r="V230" s="37">
        <v>721</v>
      </c>
      <c r="W230" s="37">
        <v>4004</v>
      </c>
      <c r="X230" s="37">
        <v>4725</v>
      </c>
      <c r="Y230" s="11">
        <f t="shared" si="32"/>
        <v>1.6860909999999976</v>
      </c>
    </row>
    <row r="231" spans="1:25" x14ac:dyDescent="0.25">
      <c r="A231" s="1">
        <v>229</v>
      </c>
      <c r="B231" s="2">
        <v>40772</v>
      </c>
      <c r="C231" s="1">
        <v>3</v>
      </c>
      <c r="D231" s="4" t="str">
        <f>VLOOKUP(C231,Сезон!$A$2:$G$5,6)</f>
        <v>Лето</v>
      </c>
      <c r="E231" s="1">
        <f t="shared" si="28"/>
        <v>2011</v>
      </c>
      <c r="F231" s="1">
        <f t="shared" si="29"/>
        <v>8</v>
      </c>
      <c r="G231" s="1">
        <v>0</v>
      </c>
      <c r="H231" s="1" t="str">
        <f t="shared" si="25"/>
        <v>Рабочий день</v>
      </c>
      <c r="I231" s="25">
        <f t="shared" si="26"/>
        <v>4</v>
      </c>
      <c r="J231" s="1">
        <v>1</v>
      </c>
      <c r="K231" s="1" t="str">
        <f t="shared" si="27"/>
        <v>Рабочий день</v>
      </c>
      <c r="L231" s="1">
        <v>1</v>
      </c>
      <c r="M231" s="9" t="str">
        <f>LOOKUP(L231,Погода!$A$2:$B$5)</f>
        <v>Ясно, небольшая облачность, переменная облачность, переменная облачность</v>
      </c>
      <c r="N231" s="3">
        <v>0.723333</v>
      </c>
      <c r="O231" s="11">
        <f t="shared" si="30"/>
        <v>25.996651</v>
      </c>
      <c r="P231" s="3">
        <v>0.66667100000000001</v>
      </c>
      <c r="Q231" s="11">
        <f t="shared" si="31"/>
        <v>28.000286000000003</v>
      </c>
      <c r="R231" s="3">
        <v>0.57541699999999996</v>
      </c>
      <c r="S231" s="11" cm="1">
        <f t="array" ref="S231">_xlfn.IFS(L231=1,R231*Погода!$C$2,L231=2,R231*Погода!$C$3,L231=3,R231*Погода!$C$4,L231=4,R231*Погода!$C$5)</f>
        <v>14.385425</v>
      </c>
      <c r="T231" s="3">
        <v>0.14366699999999999</v>
      </c>
      <c r="U231" s="11" cm="1">
        <f t="array" ref="U231">_xlfn.IFS(L231=1,T231*Погода!$D$2,L231=2,T231*Погода!$D$3,L231=3,T231*Погода!$D$4,L231=4,T231*Погода!$D$5)</f>
        <v>2.4064222499999999</v>
      </c>
      <c r="V231" s="37">
        <v>668</v>
      </c>
      <c r="W231" s="37">
        <v>4026</v>
      </c>
      <c r="X231" s="37">
        <v>4694</v>
      </c>
      <c r="Y231" s="11">
        <f t="shared" si="32"/>
        <v>2.0036350000000027</v>
      </c>
    </row>
    <row r="232" spans="1:25" x14ac:dyDescent="0.25">
      <c r="A232" s="1">
        <v>230</v>
      </c>
      <c r="B232" s="2">
        <v>40773</v>
      </c>
      <c r="C232" s="1">
        <v>3</v>
      </c>
      <c r="D232" s="4" t="str">
        <f>VLOOKUP(C232,Сезон!$A$2:$G$5,6)</f>
        <v>Лето</v>
      </c>
      <c r="E232" s="1">
        <f t="shared" si="28"/>
        <v>2011</v>
      </c>
      <c r="F232" s="1">
        <f t="shared" si="29"/>
        <v>8</v>
      </c>
      <c r="G232" s="1">
        <v>0</v>
      </c>
      <c r="H232" s="1" t="str">
        <f t="shared" si="25"/>
        <v>Рабочий день</v>
      </c>
      <c r="I232" s="25">
        <f t="shared" si="26"/>
        <v>5</v>
      </c>
      <c r="J232" s="1">
        <v>1</v>
      </c>
      <c r="K232" s="1" t="str">
        <f t="shared" si="27"/>
        <v>Рабочий день</v>
      </c>
      <c r="L232" s="1">
        <v>1</v>
      </c>
      <c r="M232" s="9" t="str">
        <f>LOOKUP(L232,Погода!$A$2:$B$5)</f>
        <v>Ясно, небольшая облачность, переменная облачность, переменная облачность</v>
      </c>
      <c r="N232" s="3">
        <v>0.71166700000000005</v>
      </c>
      <c r="O232" s="11">
        <f t="shared" si="30"/>
        <v>25.448349</v>
      </c>
      <c r="P232" s="3">
        <v>0.66225800000000001</v>
      </c>
      <c r="Q232" s="11">
        <f t="shared" si="31"/>
        <v>27.709028000000004</v>
      </c>
      <c r="R232" s="3">
        <v>0.65458300000000003</v>
      </c>
      <c r="S232" s="11" cm="1">
        <f t="array" ref="S232">_xlfn.IFS(L232=1,R232*Погода!$C$2,L232=2,R232*Погода!$C$3,L232=3,R232*Погода!$C$4,L232=4,R232*Погода!$C$5)</f>
        <v>16.364575000000002</v>
      </c>
      <c r="T232" s="3">
        <v>0.233208</v>
      </c>
      <c r="U232" s="11" cm="1">
        <f t="array" ref="U232">_xlfn.IFS(L232=1,T232*Погода!$D$2,L232=2,T232*Погода!$D$3,L232=3,T232*Погода!$D$4,L232=4,T232*Погода!$D$5)</f>
        <v>3.906234</v>
      </c>
      <c r="V232" s="37">
        <v>639</v>
      </c>
      <c r="W232" s="37">
        <v>3166</v>
      </c>
      <c r="X232" s="37">
        <v>3805</v>
      </c>
      <c r="Y232" s="11">
        <f t="shared" si="32"/>
        <v>2.2606790000000032</v>
      </c>
    </row>
    <row r="233" spans="1:25" x14ac:dyDescent="0.25">
      <c r="A233" s="1">
        <v>231</v>
      </c>
      <c r="B233" s="2">
        <v>40774</v>
      </c>
      <c r="C233" s="1">
        <v>3</v>
      </c>
      <c r="D233" s="4" t="str">
        <f>VLOOKUP(C233,Сезон!$A$2:$G$5,6)</f>
        <v>Лето</v>
      </c>
      <c r="E233" s="1">
        <f t="shared" si="28"/>
        <v>2011</v>
      </c>
      <c r="F233" s="1">
        <f t="shared" si="29"/>
        <v>8</v>
      </c>
      <c r="G233" s="1">
        <v>0</v>
      </c>
      <c r="H233" s="1" t="str">
        <f t="shared" si="25"/>
        <v>Рабочий день</v>
      </c>
      <c r="I233" s="25">
        <f t="shared" si="26"/>
        <v>6</v>
      </c>
      <c r="J233" s="1">
        <v>1</v>
      </c>
      <c r="K233" s="1" t="str">
        <f t="shared" si="27"/>
        <v>Рабочий день</v>
      </c>
      <c r="L233" s="1">
        <v>2</v>
      </c>
      <c r="M233" s="9" t="str">
        <f>LOOKUP(L233,Погода!$A$2:$B$5)</f>
        <v>Туман + Облачно, Туман + Разорванные облака, Туман + Немного облаков, Туман</v>
      </c>
      <c r="N233" s="3">
        <v>0.68500000000000005</v>
      </c>
      <c r="O233" s="11">
        <f t="shared" si="30"/>
        <v>24.195</v>
      </c>
      <c r="P233" s="3">
        <v>0.63322100000000003</v>
      </c>
      <c r="Q233" s="11">
        <f t="shared" si="31"/>
        <v>25.792586</v>
      </c>
      <c r="R233" s="3">
        <v>0.72291700000000003</v>
      </c>
      <c r="S233" s="11" cm="1">
        <f t="array" ref="S233">_xlfn.IFS(L233=1,R233*Погода!$C$2,L233=2,R233*Погода!$C$3,L233=3,R233*Погода!$C$4,L233=4,R233*Погода!$C$5)</f>
        <v>36.145850000000003</v>
      </c>
      <c r="T233" s="3">
        <v>0.13930799999999999</v>
      </c>
      <c r="U233" s="11" cm="1">
        <f t="array" ref="U233">_xlfn.IFS(L233=1,T233*Погода!$D$2,L233=2,T233*Погода!$D$3,L233=3,T233*Погода!$D$4,L233=4,T233*Погода!$D$5)</f>
        <v>4.6668179999999992</v>
      </c>
      <c r="V233" s="37">
        <v>797</v>
      </c>
      <c r="W233" s="37">
        <v>3356</v>
      </c>
      <c r="X233" s="37">
        <v>4153</v>
      </c>
      <c r="Y233" s="11">
        <f t="shared" si="32"/>
        <v>1.5975859999999997</v>
      </c>
    </row>
    <row r="234" spans="1:25" x14ac:dyDescent="0.25">
      <c r="A234" s="1">
        <v>232</v>
      </c>
      <c r="B234" s="2">
        <v>40775</v>
      </c>
      <c r="C234" s="1">
        <v>3</v>
      </c>
      <c r="D234" s="4" t="str">
        <f>VLOOKUP(C234,Сезон!$A$2:$G$5,6)</f>
        <v>Лето</v>
      </c>
      <c r="E234" s="1">
        <f t="shared" si="28"/>
        <v>2011</v>
      </c>
      <c r="F234" s="1">
        <f t="shared" si="29"/>
        <v>8</v>
      </c>
      <c r="G234" s="1">
        <v>0</v>
      </c>
      <c r="H234" s="1" t="str">
        <f t="shared" si="25"/>
        <v>Рабочий день</v>
      </c>
      <c r="I234" s="25">
        <f t="shared" si="26"/>
        <v>7</v>
      </c>
      <c r="J234" s="1">
        <v>0</v>
      </c>
      <c r="K234" s="1" t="str">
        <f t="shared" si="27"/>
        <v>Выходной день</v>
      </c>
      <c r="L234" s="1">
        <v>1</v>
      </c>
      <c r="M234" s="9" t="str">
        <f>LOOKUP(L234,Погода!$A$2:$B$5)</f>
        <v>Ясно, небольшая облачность, переменная облачность, переменная облачность</v>
      </c>
      <c r="N234" s="3">
        <v>0.69750000000000001</v>
      </c>
      <c r="O234" s="11">
        <f t="shared" si="30"/>
        <v>24.782499999999999</v>
      </c>
      <c r="P234" s="3">
        <v>0.64899600000000002</v>
      </c>
      <c r="Q234" s="11">
        <f t="shared" si="31"/>
        <v>26.833736000000002</v>
      </c>
      <c r="R234" s="3">
        <v>0.67416699999999996</v>
      </c>
      <c r="S234" s="11" cm="1">
        <f t="array" ref="S234">_xlfn.IFS(L234=1,R234*Погода!$C$2,L234=2,R234*Погода!$C$3,L234=3,R234*Погода!$C$4,L234=4,R234*Погода!$C$5)</f>
        <v>16.854174999999998</v>
      </c>
      <c r="T234" s="3">
        <v>0.104467</v>
      </c>
      <c r="U234" s="11" cm="1">
        <f t="array" ref="U234">_xlfn.IFS(L234=1,T234*Погода!$D$2,L234=2,T234*Погода!$D$3,L234=3,T234*Погода!$D$4,L234=4,T234*Погода!$D$5)</f>
        <v>1.74982225</v>
      </c>
      <c r="V234" s="37">
        <v>1914</v>
      </c>
      <c r="W234" s="37">
        <v>3277</v>
      </c>
      <c r="X234" s="37">
        <v>5191</v>
      </c>
      <c r="Y234" s="11">
        <f t="shared" si="32"/>
        <v>2.0512360000000029</v>
      </c>
    </row>
    <row r="235" spans="1:25" x14ac:dyDescent="0.25">
      <c r="A235" s="1">
        <v>233</v>
      </c>
      <c r="B235" s="2">
        <v>40776</v>
      </c>
      <c r="C235" s="1">
        <v>3</v>
      </c>
      <c r="D235" s="4" t="str">
        <f>VLOOKUP(C235,Сезон!$A$2:$G$5,6)</f>
        <v>Лето</v>
      </c>
      <c r="E235" s="1">
        <f t="shared" si="28"/>
        <v>2011</v>
      </c>
      <c r="F235" s="1">
        <f t="shared" si="29"/>
        <v>8</v>
      </c>
      <c r="G235" s="1">
        <v>0</v>
      </c>
      <c r="H235" s="1" t="str">
        <f t="shared" si="25"/>
        <v>Рабочий день</v>
      </c>
      <c r="I235" s="25">
        <f t="shared" si="26"/>
        <v>1</v>
      </c>
      <c r="J235" s="1">
        <v>0</v>
      </c>
      <c r="K235" s="1" t="str">
        <f t="shared" si="27"/>
        <v>Выходной день</v>
      </c>
      <c r="L235" s="1">
        <v>1</v>
      </c>
      <c r="M235" s="9" t="str">
        <f>LOOKUP(L235,Погода!$A$2:$B$5)</f>
        <v>Ясно, небольшая облачность, переменная облачность, переменная облачность</v>
      </c>
      <c r="N235" s="3">
        <v>0.71083300000000005</v>
      </c>
      <c r="O235" s="11">
        <f t="shared" si="30"/>
        <v>25.409151000000001</v>
      </c>
      <c r="P235" s="3">
        <v>0.67552500000000004</v>
      </c>
      <c r="Q235" s="11">
        <f t="shared" si="31"/>
        <v>28.584650000000003</v>
      </c>
      <c r="R235" s="3">
        <v>0.77</v>
      </c>
      <c r="S235" s="11" cm="1">
        <f t="array" ref="S235">_xlfn.IFS(L235=1,R235*Погода!$C$2,L235=2,R235*Погода!$C$3,L235=3,R235*Погода!$C$4,L235=4,R235*Погода!$C$5)</f>
        <v>19.25</v>
      </c>
      <c r="T235" s="3">
        <v>0.248754</v>
      </c>
      <c r="U235" s="11" cm="1">
        <f t="array" ref="U235">_xlfn.IFS(L235=1,T235*Погода!$D$2,L235=2,T235*Погода!$D$3,L235=3,T235*Погода!$D$4,L235=4,T235*Погода!$D$5)</f>
        <v>4.1666295</v>
      </c>
      <c r="V235" s="37">
        <v>1249</v>
      </c>
      <c r="W235" s="37">
        <v>2624</v>
      </c>
      <c r="X235" s="37">
        <v>3873</v>
      </c>
      <c r="Y235" s="11">
        <f t="shared" si="32"/>
        <v>3.1754990000000021</v>
      </c>
    </row>
    <row r="236" spans="1:25" x14ac:dyDescent="0.25">
      <c r="A236" s="1">
        <v>234</v>
      </c>
      <c r="B236" s="2">
        <v>40777</v>
      </c>
      <c r="C236" s="1">
        <v>3</v>
      </c>
      <c r="D236" s="4" t="str">
        <f>VLOOKUP(C236,Сезон!$A$2:$G$5,6)</f>
        <v>Лето</v>
      </c>
      <c r="E236" s="1">
        <f t="shared" si="28"/>
        <v>2011</v>
      </c>
      <c r="F236" s="1">
        <f t="shared" si="29"/>
        <v>8</v>
      </c>
      <c r="G236" s="1">
        <v>0</v>
      </c>
      <c r="H236" s="1" t="str">
        <f t="shared" si="25"/>
        <v>Рабочий день</v>
      </c>
      <c r="I236" s="25">
        <f t="shared" si="26"/>
        <v>2</v>
      </c>
      <c r="J236" s="1">
        <v>1</v>
      </c>
      <c r="K236" s="1" t="str">
        <f t="shared" si="27"/>
        <v>Рабочий день</v>
      </c>
      <c r="L236" s="1">
        <v>1</v>
      </c>
      <c r="M236" s="9" t="str">
        <f>LOOKUP(L236,Погода!$A$2:$B$5)</f>
        <v>Ясно, небольшая облачность, переменная облачность, переменная облачность</v>
      </c>
      <c r="N236" s="3">
        <v>0.69166700000000003</v>
      </c>
      <c r="O236" s="11">
        <f t="shared" si="30"/>
        <v>24.508349000000003</v>
      </c>
      <c r="P236" s="3">
        <v>0.63825399999999999</v>
      </c>
      <c r="Q236" s="11">
        <f t="shared" si="31"/>
        <v>26.124763999999999</v>
      </c>
      <c r="R236" s="3">
        <v>0.47</v>
      </c>
      <c r="S236" s="11" cm="1">
        <f t="array" ref="S236">_xlfn.IFS(L236=1,R236*Погода!$C$2,L236=2,R236*Погода!$C$3,L236=3,R236*Погода!$C$4,L236=4,R236*Погода!$C$5)</f>
        <v>11.75</v>
      </c>
      <c r="T236" s="3">
        <v>0.27675</v>
      </c>
      <c r="U236" s="11" cm="1">
        <f t="array" ref="U236">_xlfn.IFS(L236=1,T236*Погода!$D$2,L236=2,T236*Погода!$D$3,L236=3,T236*Погода!$D$4,L236=4,T236*Погода!$D$5)</f>
        <v>4.6355624999999998</v>
      </c>
      <c r="V236" s="37">
        <v>833</v>
      </c>
      <c r="W236" s="37">
        <v>3925</v>
      </c>
      <c r="X236" s="37">
        <v>4758</v>
      </c>
      <c r="Y236" s="11">
        <f t="shared" si="32"/>
        <v>1.6164149999999964</v>
      </c>
    </row>
    <row r="237" spans="1:25" x14ac:dyDescent="0.25">
      <c r="A237" s="1">
        <v>235</v>
      </c>
      <c r="B237" s="2">
        <v>40778</v>
      </c>
      <c r="C237" s="1">
        <v>3</v>
      </c>
      <c r="D237" s="4" t="str">
        <f>VLOOKUP(C237,Сезон!$A$2:$G$5,6)</f>
        <v>Лето</v>
      </c>
      <c r="E237" s="1">
        <f t="shared" si="28"/>
        <v>2011</v>
      </c>
      <c r="F237" s="1">
        <f t="shared" si="29"/>
        <v>8</v>
      </c>
      <c r="G237" s="1">
        <v>0</v>
      </c>
      <c r="H237" s="1" t="str">
        <f t="shared" si="25"/>
        <v>Рабочий день</v>
      </c>
      <c r="I237" s="25">
        <f t="shared" si="26"/>
        <v>3</v>
      </c>
      <c r="J237" s="1">
        <v>1</v>
      </c>
      <c r="K237" s="1" t="str">
        <f t="shared" si="27"/>
        <v>Рабочий день</v>
      </c>
      <c r="L237" s="1">
        <v>1</v>
      </c>
      <c r="M237" s="9" t="str">
        <f>LOOKUP(L237,Погода!$A$2:$B$5)</f>
        <v>Ясно, небольшая облачность, переменная облачность, переменная облачность</v>
      </c>
      <c r="N237" s="3">
        <v>0.64083299999999999</v>
      </c>
      <c r="O237" s="11">
        <f t="shared" si="30"/>
        <v>22.119150999999999</v>
      </c>
      <c r="P237" s="3">
        <v>0.60606700000000002</v>
      </c>
      <c r="Q237" s="11">
        <f t="shared" si="31"/>
        <v>24.000422</v>
      </c>
      <c r="R237" s="3">
        <v>0.45541700000000002</v>
      </c>
      <c r="S237" s="11" cm="1">
        <f t="array" ref="S237">_xlfn.IFS(L237=1,R237*Погода!$C$2,L237=2,R237*Погода!$C$3,L237=3,R237*Погода!$C$4,L237=4,R237*Погода!$C$5)</f>
        <v>11.385425</v>
      </c>
      <c r="T237" s="3">
        <v>0.146763</v>
      </c>
      <c r="U237" s="11" cm="1">
        <f t="array" ref="U237">_xlfn.IFS(L237=1,T237*Погода!$D$2,L237=2,T237*Погода!$D$3,L237=3,T237*Погода!$D$4,L237=4,T237*Погода!$D$5)</f>
        <v>2.4582802500000001</v>
      </c>
      <c r="V237" s="37">
        <v>1281</v>
      </c>
      <c r="W237" s="37">
        <v>4614</v>
      </c>
      <c r="X237" s="37">
        <v>5895</v>
      </c>
      <c r="Y237" s="11">
        <f t="shared" si="32"/>
        <v>1.8812710000000017</v>
      </c>
    </row>
    <row r="238" spans="1:25" x14ac:dyDescent="0.25">
      <c r="A238" s="1">
        <v>236</v>
      </c>
      <c r="B238" s="2">
        <v>40779</v>
      </c>
      <c r="C238" s="1">
        <v>3</v>
      </c>
      <c r="D238" s="4" t="str">
        <f>VLOOKUP(C238,Сезон!$A$2:$G$5,6)</f>
        <v>Лето</v>
      </c>
      <c r="E238" s="1">
        <f t="shared" si="28"/>
        <v>2011</v>
      </c>
      <c r="F238" s="1">
        <f t="shared" si="29"/>
        <v>8</v>
      </c>
      <c r="G238" s="1">
        <v>0</v>
      </c>
      <c r="H238" s="1" t="str">
        <f t="shared" si="25"/>
        <v>Рабочий день</v>
      </c>
      <c r="I238" s="25">
        <f t="shared" si="26"/>
        <v>4</v>
      </c>
      <c r="J238" s="1">
        <v>1</v>
      </c>
      <c r="K238" s="1" t="str">
        <f t="shared" si="27"/>
        <v>Рабочий день</v>
      </c>
      <c r="L238" s="1">
        <v>1</v>
      </c>
      <c r="M238" s="9" t="str">
        <f>LOOKUP(L238,Погода!$A$2:$B$5)</f>
        <v>Ясно, небольшая облачность, переменная облачность, переменная облачность</v>
      </c>
      <c r="N238" s="3">
        <v>0.67333299999999996</v>
      </c>
      <c r="O238" s="11">
        <f t="shared" si="30"/>
        <v>23.646650999999999</v>
      </c>
      <c r="P238" s="3">
        <v>0.63069200000000003</v>
      </c>
      <c r="Q238" s="11">
        <f t="shared" si="31"/>
        <v>25.625672000000002</v>
      </c>
      <c r="R238" s="3">
        <v>0.60499999999999998</v>
      </c>
      <c r="S238" s="11" cm="1">
        <f t="array" ref="S238">_xlfn.IFS(L238=1,R238*Погода!$C$2,L238=2,R238*Погода!$C$3,L238=3,R238*Погода!$C$4,L238=4,R238*Погода!$C$5)</f>
        <v>15.125</v>
      </c>
      <c r="T238" s="3">
        <v>0.253108</v>
      </c>
      <c r="U238" s="11" cm="1">
        <f t="array" ref="U238">_xlfn.IFS(L238=1,T238*Погода!$D$2,L238=2,T238*Погода!$D$3,L238=3,T238*Погода!$D$4,L238=4,T238*Погода!$D$5)</f>
        <v>4.2395589999999999</v>
      </c>
      <c r="V238" s="37">
        <v>949</v>
      </c>
      <c r="W238" s="37">
        <v>4181</v>
      </c>
      <c r="X238" s="37">
        <v>5130</v>
      </c>
      <c r="Y238" s="11">
        <f t="shared" si="32"/>
        <v>1.979021000000003</v>
      </c>
    </row>
    <row r="239" spans="1:25" x14ac:dyDescent="0.25">
      <c r="A239" s="1">
        <v>237</v>
      </c>
      <c r="B239" s="2">
        <v>40780</v>
      </c>
      <c r="C239" s="1">
        <v>3</v>
      </c>
      <c r="D239" s="4" t="str">
        <f>VLOOKUP(C239,Сезон!$A$2:$G$5,6)</f>
        <v>Лето</v>
      </c>
      <c r="E239" s="1">
        <f t="shared" si="28"/>
        <v>2011</v>
      </c>
      <c r="F239" s="1">
        <f t="shared" si="29"/>
        <v>8</v>
      </c>
      <c r="G239" s="1">
        <v>0</v>
      </c>
      <c r="H239" s="1" t="str">
        <f t="shared" si="25"/>
        <v>Рабочий день</v>
      </c>
      <c r="I239" s="25">
        <f t="shared" si="26"/>
        <v>5</v>
      </c>
      <c r="J239" s="1">
        <v>1</v>
      </c>
      <c r="K239" s="1" t="str">
        <f t="shared" si="27"/>
        <v>Рабочий день</v>
      </c>
      <c r="L239" s="1">
        <v>2</v>
      </c>
      <c r="M239" s="9" t="str">
        <f>LOOKUP(L239,Погода!$A$2:$B$5)</f>
        <v>Туман + Облачно, Туман + Разорванные облака, Туман + Немного облаков, Туман</v>
      </c>
      <c r="N239" s="3">
        <v>0.68416699999999997</v>
      </c>
      <c r="O239" s="11">
        <f t="shared" si="30"/>
        <v>24.155848999999996</v>
      </c>
      <c r="P239" s="3">
        <v>0.64585400000000004</v>
      </c>
      <c r="Q239" s="11">
        <f t="shared" si="31"/>
        <v>26.626364000000002</v>
      </c>
      <c r="R239" s="3">
        <v>0.77166699999999999</v>
      </c>
      <c r="S239" s="11" cm="1">
        <f t="array" ref="S239">_xlfn.IFS(L239=1,R239*Погода!$C$2,L239=2,R239*Погода!$C$3,L239=3,R239*Погода!$C$4,L239=4,R239*Погода!$C$5)</f>
        <v>38.583350000000003</v>
      </c>
      <c r="T239" s="3">
        <v>0.21083299999999999</v>
      </c>
      <c r="U239" s="11" cm="1">
        <f t="array" ref="U239">_xlfn.IFS(L239=1,T239*Погода!$D$2,L239=2,T239*Погода!$D$3,L239=3,T239*Погода!$D$4,L239=4,T239*Погода!$D$5)</f>
        <v>7.0629054999999994</v>
      </c>
      <c r="V239" s="37">
        <v>435</v>
      </c>
      <c r="W239" s="37">
        <v>3107</v>
      </c>
      <c r="X239" s="37">
        <v>3542</v>
      </c>
      <c r="Y239" s="11">
        <f t="shared" si="32"/>
        <v>2.470515000000006</v>
      </c>
    </row>
    <row r="240" spans="1:25" x14ac:dyDescent="0.25">
      <c r="A240" s="1">
        <v>238</v>
      </c>
      <c r="B240" s="2">
        <v>40781</v>
      </c>
      <c r="C240" s="1">
        <v>3</v>
      </c>
      <c r="D240" s="4" t="str">
        <f>VLOOKUP(C240,Сезон!$A$2:$G$5,6)</f>
        <v>Лето</v>
      </c>
      <c r="E240" s="1">
        <f t="shared" si="28"/>
        <v>2011</v>
      </c>
      <c r="F240" s="1">
        <f t="shared" si="29"/>
        <v>8</v>
      </c>
      <c r="G240" s="1">
        <v>0</v>
      </c>
      <c r="H240" s="1" t="str">
        <f t="shared" si="25"/>
        <v>Рабочий день</v>
      </c>
      <c r="I240" s="25">
        <f t="shared" si="26"/>
        <v>6</v>
      </c>
      <c r="J240" s="1">
        <v>1</v>
      </c>
      <c r="K240" s="1" t="str">
        <f t="shared" si="27"/>
        <v>Рабочий день</v>
      </c>
      <c r="L240" s="1">
        <v>1</v>
      </c>
      <c r="M240" s="9" t="str">
        <f>LOOKUP(L240,Погода!$A$2:$B$5)</f>
        <v>Ясно, небольшая облачность, переменная облачность, переменная облачность</v>
      </c>
      <c r="N240" s="3">
        <v>0.7</v>
      </c>
      <c r="O240" s="11">
        <f t="shared" si="30"/>
        <v>24.9</v>
      </c>
      <c r="P240" s="3">
        <v>0.65973300000000001</v>
      </c>
      <c r="Q240" s="11">
        <f t="shared" si="31"/>
        <v>27.542377999999999</v>
      </c>
      <c r="R240" s="3">
        <v>0.76124999999999998</v>
      </c>
      <c r="S240" s="11" cm="1">
        <f t="array" ref="S240">_xlfn.IFS(L240=1,R240*Погода!$C$2,L240=2,R240*Погода!$C$3,L240=3,R240*Погода!$C$4,L240=4,R240*Погода!$C$5)</f>
        <v>19.03125</v>
      </c>
      <c r="T240" s="3">
        <v>8.3962499999999995E-2</v>
      </c>
      <c r="U240" s="11" cm="1">
        <f t="array" ref="U240">_xlfn.IFS(L240=1,T240*Погода!$D$2,L240=2,T240*Погода!$D$3,L240=3,T240*Погода!$D$4,L240=4,T240*Погода!$D$5)</f>
        <v>1.4063718749999998</v>
      </c>
      <c r="V240" s="37">
        <v>768</v>
      </c>
      <c r="W240" s="37">
        <v>3893</v>
      </c>
      <c r="X240" s="37">
        <v>4661</v>
      </c>
      <c r="Y240" s="11">
        <f t="shared" si="32"/>
        <v>2.6423780000000008</v>
      </c>
    </row>
    <row r="241" spans="1:25" x14ac:dyDescent="0.25">
      <c r="A241" s="1">
        <v>239</v>
      </c>
      <c r="B241" s="2">
        <v>40782</v>
      </c>
      <c r="C241" s="1">
        <v>3</v>
      </c>
      <c r="D241" s="4" t="str">
        <f>VLOOKUP(C241,Сезон!$A$2:$G$5,6)</f>
        <v>Лето</v>
      </c>
      <c r="E241" s="1">
        <f t="shared" si="28"/>
        <v>2011</v>
      </c>
      <c r="F241" s="1">
        <f t="shared" si="29"/>
        <v>8</v>
      </c>
      <c r="G241" s="1">
        <v>0</v>
      </c>
      <c r="H241" s="1" t="str">
        <f t="shared" si="25"/>
        <v>Рабочий день</v>
      </c>
      <c r="I241" s="25">
        <f t="shared" si="26"/>
        <v>7</v>
      </c>
      <c r="J241" s="1">
        <v>0</v>
      </c>
      <c r="K241" s="1" t="str">
        <f t="shared" si="27"/>
        <v>Выходной день</v>
      </c>
      <c r="L241" s="1">
        <v>2</v>
      </c>
      <c r="M241" s="9" t="str">
        <f>LOOKUP(L241,Погода!$A$2:$B$5)</f>
        <v>Туман + Облачно, Туман + Разорванные облака, Туман + Немного облаков, Туман</v>
      </c>
      <c r="N241" s="3">
        <v>0.68</v>
      </c>
      <c r="O241" s="11">
        <f t="shared" si="30"/>
        <v>23.96</v>
      </c>
      <c r="P241" s="3">
        <v>0.63555600000000001</v>
      </c>
      <c r="Q241" s="11">
        <f t="shared" si="31"/>
        <v>25.946696000000003</v>
      </c>
      <c r="R241" s="3">
        <v>0.85</v>
      </c>
      <c r="S241" s="11" cm="1">
        <f t="array" ref="S241">_xlfn.IFS(L241=1,R241*Погода!$C$2,L241=2,R241*Погода!$C$3,L241=3,R241*Погода!$C$4,L241=4,R241*Погода!$C$5)</f>
        <v>42.5</v>
      </c>
      <c r="T241" s="3">
        <v>0.37561699999999998</v>
      </c>
      <c r="U241" s="11" cm="1">
        <f t="array" ref="U241">_xlfn.IFS(L241=1,T241*Погода!$D$2,L241=2,T241*Погода!$D$3,L241=3,T241*Погода!$D$4,L241=4,T241*Погода!$D$5)</f>
        <v>12.583169499999999</v>
      </c>
      <c r="V241" s="37">
        <v>226</v>
      </c>
      <c r="W241" s="37">
        <v>889</v>
      </c>
      <c r="X241" s="37">
        <v>1115</v>
      </c>
      <c r="Y241" s="11">
        <f t="shared" si="32"/>
        <v>1.986696000000002</v>
      </c>
    </row>
    <row r="242" spans="1:25" x14ac:dyDescent="0.25">
      <c r="A242" s="1">
        <v>240</v>
      </c>
      <c r="B242" s="2">
        <v>40783</v>
      </c>
      <c r="C242" s="1">
        <v>3</v>
      </c>
      <c r="D242" s="4" t="str">
        <f>VLOOKUP(C242,Сезон!$A$2:$G$5,6)</f>
        <v>Лето</v>
      </c>
      <c r="E242" s="1">
        <f t="shared" si="28"/>
        <v>2011</v>
      </c>
      <c r="F242" s="1">
        <f t="shared" si="29"/>
        <v>8</v>
      </c>
      <c r="G242" s="1">
        <v>0</v>
      </c>
      <c r="H242" s="1" t="str">
        <f t="shared" si="25"/>
        <v>Рабочий день</v>
      </c>
      <c r="I242" s="25">
        <f t="shared" si="26"/>
        <v>1</v>
      </c>
      <c r="J242" s="1">
        <v>0</v>
      </c>
      <c r="K242" s="1" t="str">
        <f t="shared" si="27"/>
        <v>Выходной день</v>
      </c>
      <c r="L242" s="1">
        <v>1</v>
      </c>
      <c r="M242" s="9" t="str">
        <f>LOOKUP(L242,Погода!$A$2:$B$5)</f>
        <v>Ясно, небольшая облачность, переменная облачность, переменная облачность</v>
      </c>
      <c r="N242" s="3">
        <v>0.70705899999999999</v>
      </c>
      <c r="O242" s="11">
        <f t="shared" si="30"/>
        <v>25.231772999999997</v>
      </c>
      <c r="P242" s="3">
        <v>0.64795899999999995</v>
      </c>
      <c r="Q242" s="11">
        <f t="shared" si="31"/>
        <v>26.765293999999997</v>
      </c>
      <c r="R242" s="3">
        <v>0.56176499999999996</v>
      </c>
      <c r="S242" s="11" cm="1">
        <f t="array" ref="S242">_xlfn.IFS(L242=1,R242*Погода!$C$2,L242=2,R242*Погода!$C$3,L242=3,R242*Погода!$C$4,L242=4,R242*Погода!$C$5)</f>
        <v>14.044124999999999</v>
      </c>
      <c r="T242" s="3">
        <v>0.30465900000000001</v>
      </c>
      <c r="U242" s="11" cm="1">
        <f t="array" ref="U242">_xlfn.IFS(L242=1,T242*Погода!$D$2,L242=2,T242*Погода!$D$3,L242=3,T242*Погода!$D$4,L242=4,T242*Погода!$D$5)</f>
        <v>5.10303825</v>
      </c>
      <c r="V242" s="37">
        <v>1415</v>
      </c>
      <c r="W242" s="37">
        <v>2919</v>
      </c>
      <c r="X242" s="37">
        <v>4334</v>
      </c>
      <c r="Y242" s="11">
        <f t="shared" si="32"/>
        <v>1.5335210000000004</v>
      </c>
    </row>
    <row r="243" spans="1:25" x14ac:dyDescent="0.25">
      <c r="A243" s="1">
        <v>241</v>
      </c>
      <c r="B243" s="2">
        <v>40784</v>
      </c>
      <c r="C243" s="1">
        <v>3</v>
      </c>
      <c r="D243" s="4" t="str">
        <f>VLOOKUP(C243,Сезон!$A$2:$G$5,6)</f>
        <v>Лето</v>
      </c>
      <c r="E243" s="1">
        <f t="shared" si="28"/>
        <v>2011</v>
      </c>
      <c r="F243" s="1">
        <f t="shared" si="29"/>
        <v>8</v>
      </c>
      <c r="G243" s="1">
        <v>0</v>
      </c>
      <c r="H243" s="1" t="str">
        <f t="shared" si="25"/>
        <v>Рабочий день</v>
      </c>
      <c r="I243" s="25">
        <f t="shared" si="26"/>
        <v>2</v>
      </c>
      <c r="J243" s="1">
        <v>1</v>
      </c>
      <c r="K243" s="1" t="str">
        <f t="shared" si="27"/>
        <v>Рабочий день</v>
      </c>
      <c r="L243" s="1">
        <v>1</v>
      </c>
      <c r="M243" s="9" t="str">
        <f>LOOKUP(L243,Погода!$A$2:$B$5)</f>
        <v>Ясно, небольшая облачность, переменная облачность, переменная облачность</v>
      </c>
      <c r="N243" s="3">
        <v>0.63666699999999998</v>
      </c>
      <c r="O243" s="11">
        <f t="shared" si="30"/>
        <v>21.923348999999998</v>
      </c>
      <c r="P243" s="3">
        <v>0.607958</v>
      </c>
      <c r="Q243" s="11">
        <f t="shared" si="31"/>
        <v>24.125228</v>
      </c>
      <c r="R243" s="3">
        <v>0.55458300000000005</v>
      </c>
      <c r="S243" s="11" cm="1">
        <f t="array" ref="S243">_xlfn.IFS(L243=1,R243*Погода!$C$2,L243=2,R243*Погода!$C$3,L243=3,R243*Погода!$C$4,L243=4,R243*Погода!$C$5)</f>
        <v>13.864575000000002</v>
      </c>
      <c r="T243" s="3">
        <v>0.15982499999999999</v>
      </c>
      <c r="U243" s="11" cm="1">
        <f t="array" ref="U243">_xlfn.IFS(L243=1,T243*Погода!$D$2,L243=2,T243*Погода!$D$3,L243=3,T243*Погода!$D$4,L243=4,T243*Погода!$D$5)</f>
        <v>2.6770687500000001</v>
      </c>
      <c r="V243" s="37">
        <v>729</v>
      </c>
      <c r="W243" s="37">
        <v>3905</v>
      </c>
      <c r="X243" s="37">
        <v>4634</v>
      </c>
      <c r="Y243" s="11">
        <f t="shared" si="32"/>
        <v>2.2018790000000017</v>
      </c>
    </row>
    <row r="244" spans="1:25" x14ac:dyDescent="0.25">
      <c r="A244" s="1">
        <v>242</v>
      </c>
      <c r="B244" s="2">
        <v>40785</v>
      </c>
      <c r="C244" s="1">
        <v>3</v>
      </c>
      <c r="D244" s="4" t="str">
        <f>VLOOKUP(C244,Сезон!$A$2:$G$5,6)</f>
        <v>Лето</v>
      </c>
      <c r="E244" s="1">
        <f t="shared" si="28"/>
        <v>2011</v>
      </c>
      <c r="F244" s="1">
        <f t="shared" si="29"/>
        <v>8</v>
      </c>
      <c r="G244" s="1">
        <v>0</v>
      </c>
      <c r="H244" s="1" t="str">
        <f t="shared" si="25"/>
        <v>Рабочий день</v>
      </c>
      <c r="I244" s="25">
        <f t="shared" si="26"/>
        <v>3</v>
      </c>
      <c r="J244" s="1">
        <v>1</v>
      </c>
      <c r="K244" s="1" t="str">
        <f t="shared" si="27"/>
        <v>Рабочий день</v>
      </c>
      <c r="L244" s="1">
        <v>1</v>
      </c>
      <c r="M244" s="9" t="str">
        <f>LOOKUP(L244,Погода!$A$2:$B$5)</f>
        <v>Ясно, небольшая облачность, переменная облачность, переменная облачность</v>
      </c>
      <c r="N244" s="3">
        <v>0.63916700000000004</v>
      </c>
      <c r="O244" s="11">
        <f t="shared" si="30"/>
        <v>22.040849000000001</v>
      </c>
      <c r="P244" s="3">
        <v>0.59470400000000001</v>
      </c>
      <c r="Q244" s="11">
        <f t="shared" si="31"/>
        <v>23.250464000000001</v>
      </c>
      <c r="R244" s="3">
        <v>0.54833299999999996</v>
      </c>
      <c r="S244" s="11" cm="1">
        <f t="array" ref="S244">_xlfn.IFS(L244=1,R244*Погода!$C$2,L244=2,R244*Погода!$C$3,L244=3,R244*Погода!$C$4,L244=4,R244*Погода!$C$5)</f>
        <v>13.708324999999999</v>
      </c>
      <c r="T244" s="3">
        <v>0.12500800000000001</v>
      </c>
      <c r="U244" s="11" cm="1">
        <f t="array" ref="U244">_xlfn.IFS(L244=1,T244*Погода!$D$2,L244=2,T244*Погода!$D$3,L244=3,T244*Погода!$D$4,L244=4,T244*Погода!$D$5)</f>
        <v>2.0938840000000001</v>
      </c>
      <c r="V244" s="37">
        <v>775</v>
      </c>
      <c r="W244" s="37">
        <v>4429</v>
      </c>
      <c r="X244" s="37">
        <v>5204</v>
      </c>
      <c r="Y244" s="11">
        <f t="shared" si="32"/>
        <v>1.2096149999999994</v>
      </c>
    </row>
    <row r="245" spans="1:25" x14ac:dyDescent="0.25">
      <c r="A245" s="1">
        <v>243</v>
      </c>
      <c r="B245" s="2">
        <v>40786</v>
      </c>
      <c r="C245" s="1">
        <v>3</v>
      </c>
      <c r="D245" s="4" t="str">
        <f>VLOOKUP(C245,Сезон!$A$2:$G$5,6)</f>
        <v>Лето</v>
      </c>
      <c r="E245" s="1">
        <f t="shared" si="28"/>
        <v>2011</v>
      </c>
      <c r="F245" s="1">
        <f t="shared" si="29"/>
        <v>8</v>
      </c>
      <c r="G245" s="1">
        <v>0</v>
      </c>
      <c r="H245" s="1" t="str">
        <f t="shared" si="25"/>
        <v>Рабочий день</v>
      </c>
      <c r="I245" s="25">
        <f t="shared" si="26"/>
        <v>4</v>
      </c>
      <c r="J245" s="1">
        <v>1</v>
      </c>
      <c r="K245" s="1" t="str">
        <f t="shared" si="27"/>
        <v>Рабочий день</v>
      </c>
      <c r="L245" s="1">
        <v>1</v>
      </c>
      <c r="M245" s="9" t="str">
        <f>LOOKUP(L245,Погода!$A$2:$B$5)</f>
        <v>Ясно, небольшая облачность, переменная облачность, переменная облачность</v>
      </c>
      <c r="N245" s="3">
        <v>0.656667</v>
      </c>
      <c r="O245" s="11">
        <f t="shared" si="30"/>
        <v>22.863348999999999</v>
      </c>
      <c r="P245" s="3">
        <v>0.61112100000000003</v>
      </c>
      <c r="Q245" s="11">
        <f t="shared" si="31"/>
        <v>24.333986000000003</v>
      </c>
      <c r="R245" s="3">
        <v>0.59791700000000003</v>
      </c>
      <c r="S245" s="11" cm="1">
        <f t="array" ref="S245">_xlfn.IFS(L245=1,R245*Погода!$C$2,L245=2,R245*Погода!$C$3,L245=3,R245*Погода!$C$4,L245=4,R245*Погода!$C$5)</f>
        <v>14.947925000000001</v>
      </c>
      <c r="T245" s="3">
        <v>8.3333299999999999E-2</v>
      </c>
      <c r="U245" s="11" cm="1">
        <f t="array" ref="U245">_xlfn.IFS(L245=1,T245*Погода!$D$2,L245=2,T245*Погода!$D$3,L245=3,T245*Погода!$D$4,L245=4,T245*Погода!$D$5)</f>
        <v>1.3958327749999999</v>
      </c>
      <c r="V245" s="37">
        <v>688</v>
      </c>
      <c r="W245" s="37">
        <v>4370</v>
      </c>
      <c r="X245" s="37">
        <v>5058</v>
      </c>
      <c r="Y245" s="11">
        <f t="shared" si="32"/>
        <v>1.4706370000000035</v>
      </c>
    </row>
    <row r="246" spans="1:25" x14ac:dyDescent="0.25">
      <c r="A246" s="1">
        <v>244</v>
      </c>
      <c r="B246" s="2">
        <v>40787</v>
      </c>
      <c r="C246" s="1">
        <v>3</v>
      </c>
      <c r="D246" s="4" t="str">
        <f>VLOOKUP(C246,Сезон!$A$2:$G$5,6)</f>
        <v>Лето</v>
      </c>
      <c r="E246" s="1">
        <f t="shared" si="28"/>
        <v>2011</v>
      </c>
      <c r="F246" s="1">
        <f t="shared" si="29"/>
        <v>9</v>
      </c>
      <c r="G246" s="1">
        <v>0</v>
      </c>
      <c r="H246" s="1" t="str">
        <f t="shared" si="25"/>
        <v>Рабочий день</v>
      </c>
      <c r="I246" s="25">
        <f t="shared" si="26"/>
        <v>5</v>
      </c>
      <c r="J246" s="1">
        <v>1</v>
      </c>
      <c r="K246" s="1" t="str">
        <f t="shared" si="27"/>
        <v>Рабочий день</v>
      </c>
      <c r="L246" s="1">
        <v>1</v>
      </c>
      <c r="M246" s="9" t="str">
        <f>LOOKUP(L246,Погода!$A$2:$B$5)</f>
        <v>Ясно, небольшая облачность, переменная облачность, переменная облачность</v>
      </c>
      <c r="N246" s="3">
        <v>0.65500000000000003</v>
      </c>
      <c r="O246" s="11">
        <f t="shared" si="30"/>
        <v>22.785</v>
      </c>
      <c r="P246" s="3">
        <v>0.61492100000000005</v>
      </c>
      <c r="Q246" s="11">
        <f t="shared" si="31"/>
        <v>24.584786000000001</v>
      </c>
      <c r="R246" s="3">
        <v>0.63916700000000004</v>
      </c>
      <c r="S246" s="11" cm="1">
        <f t="array" ref="S246">_xlfn.IFS(L246=1,R246*Погода!$C$2,L246=2,R246*Погода!$C$3,L246=3,R246*Погода!$C$4,L246=4,R246*Погода!$C$5)</f>
        <v>15.979175000000001</v>
      </c>
      <c r="T246" s="3">
        <v>0.14179600000000001</v>
      </c>
      <c r="U246" s="11" cm="1">
        <f t="array" ref="U246">_xlfn.IFS(L246=1,T246*Погода!$D$2,L246=2,T246*Погода!$D$3,L246=3,T246*Погода!$D$4,L246=4,T246*Погода!$D$5)</f>
        <v>2.3750830000000001</v>
      </c>
      <c r="V246" s="37">
        <v>783</v>
      </c>
      <c r="W246" s="37">
        <v>4332</v>
      </c>
      <c r="X246" s="37">
        <v>5115</v>
      </c>
      <c r="Y246" s="11">
        <f t="shared" si="32"/>
        <v>1.799786000000001</v>
      </c>
    </row>
    <row r="247" spans="1:25" x14ac:dyDescent="0.25">
      <c r="A247" s="1">
        <v>245</v>
      </c>
      <c r="B247" s="2">
        <v>40788</v>
      </c>
      <c r="C247" s="1">
        <v>3</v>
      </c>
      <c r="D247" s="4" t="str">
        <f>VLOOKUP(C247,Сезон!$A$2:$G$5,6)</f>
        <v>Лето</v>
      </c>
      <c r="E247" s="1">
        <f t="shared" si="28"/>
        <v>2011</v>
      </c>
      <c r="F247" s="1">
        <f t="shared" si="29"/>
        <v>9</v>
      </c>
      <c r="G247" s="1">
        <v>0</v>
      </c>
      <c r="H247" s="1" t="str">
        <f t="shared" si="25"/>
        <v>Рабочий день</v>
      </c>
      <c r="I247" s="25">
        <f t="shared" si="26"/>
        <v>6</v>
      </c>
      <c r="J247" s="1">
        <v>1</v>
      </c>
      <c r="K247" s="1" t="str">
        <f t="shared" si="27"/>
        <v>Рабочий день</v>
      </c>
      <c r="L247" s="1">
        <v>2</v>
      </c>
      <c r="M247" s="9" t="str">
        <f>LOOKUP(L247,Погода!$A$2:$B$5)</f>
        <v>Туман + Облачно, Туман + Разорванные облака, Туман + Немного облаков, Туман</v>
      </c>
      <c r="N247" s="3">
        <v>0.64333300000000004</v>
      </c>
      <c r="O247" s="11">
        <f t="shared" si="30"/>
        <v>22.236651000000002</v>
      </c>
      <c r="P247" s="3">
        <v>0.60480800000000001</v>
      </c>
      <c r="Q247" s="11">
        <f t="shared" si="31"/>
        <v>23.917327999999998</v>
      </c>
      <c r="R247" s="3">
        <v>0.72708300000000003</v>
      </c>
      <c r="S247" s="11" cm="1">
        <f t="array" ref="S247">_xlfn.IFS(L247=1,R247*Погода!$C$2,L247=2,R247*Погода!$C$3,L247=3,R247*Погода!$C$4,L247=4,R247*Погода!$C$5)</f>
        <v>36.354150000000004</v>
      </c>
      <c r="T247" s="3">
        <v>0.139929</v>
      </c>
      <c r="U247" s="11" cm="1">
        <f t="array" ref="U247">_xlfn.IFS(L247=1,T247*Погода!$D$2,L247=2,T247*Погода!$D$3,L247=3,T247*Погода!$D$4,L247=4,T247*Погода!$D$5)</f>
        <v>4.6876214999999997</v>
      </c>
      <c r="V247" s="37">
        <v>875</v>
      </c>
      <c r="W247" s="37">
        <v>3852</v>
      </c>
      <c r="X247" s="37">
        <v>4727</v>
      </c>
      <c r="Y247" s="11">
        <f t="shared" si="32"/>
        <v>1.6806769999999958</v>
      </c>
    </row>
    <row r="248" spans="1:25" x14ac:dyDescent="0.25">
      <c r="A248" s="1">
        <v>246</v>
      </c>
      <c r="B248" s="2">
        <v>40789</v>
      </c>
      <c r="C248" s="1">
        <v>3</v>
      </c>
      <c r="D248" s="4" t="str">
        <f>VLOOKUP(C248,Сезон!$A$2:$G$5,6)</f>
        <v>Лето</v>
      </c>
      <c r="E248" s="1">
        <f t="shared" si="28"/>
        <v>2011</v>
      </c>
      <c r="F248" s="1">
        <f t="shared" si="29"/>
        <v>9</v>
      </c>
      <c r="G248" s="1">
        <v>0</v>
      </c>
      <c r="H248" s="1" t="str">
        <f t="shared" si="25"/>
        <v>Рабочий день</v>
      </c>
      <c r="I248" s="25">
        <f t="shared" si="26"/>
        <v>7</v>
      </c>
      <c r="J248" s="1">
        <v>0</v>
      </c>
      <c r="K248" s="1" t="str">
        <f t="shared" si="27"/>
        <v>Выходной день</v>
      </c>
      <c r="L248" s="1">
        <v>1</v>
      </c>
      <c r="M248" s="9" t="str">
        <f>LOOKUP(L248,Погода!$A$2:$B$5)</f>
        <v>Ясно, небольшая облачность, переменная облачность, переменная облачность</v>
      </c>
      <c r="N248" s="3">
        <v>0.66916699999999996</v>
      </c>
      <c r="O248" s="11">
        <f t="shared" si="30"/>
        <v>23.450848999999998</v>
      </c>
      <c r="P248" s="3">
        <v>0.63321300000000003</v>
      </c>
      <c r="Q248" s="11">
        <f t="shared" si="31"/>
        <v>25.792058000000004</v>
      </c>
      <c r="R248" s="3">
        <v>0.71666700000000005</v>
      </c>
      <c r="S248" s="11" cm="1">
        <f t="array" ref="S248">_xlfn.IFS(L248=1,R248*Погода!$C$2,L248=2,R248*Погода!$C$3,L248=3,R248*Погода!$C$4,L248=4,R248*Погода!$C$5)</f>
        <v>17.916675000000001</v>
      </c>
      <c r="T248" s="3">
        <v>0.18532499999999999</v>
      </c>
      <c r="U248" s="11" cm="1">
        <f t="array" ref="U248">_xlfn.IFS(L248=1,T248*Погода!$D$2,L248=2,T248*Погода!$D$3,L248=3,T248*Погода!$D$4,L248=4,T248*Погода!$D$5)</f>
        <v>3.1041937499999999</v>
      </c>
      <c r="V248" s="37">
        <v>1935</v>
      </c>
      <c r="W248" s="37">
        <v>2549</v>
      </c>
      <c r="X248" s="37">
        <v>4484</v>
      </c>
      <c r="Y248" s="11">
        <f t="shared" si="32"/>
        <v>2.3412090000000063</v>
      </c>
    </row>
    <row r="249" spans="1:25" x14ac:dyDescent="0.25">
      <c r="A249" s="1">
        <v>247</v>
      </c>
      <c r="B249" s="2">
        <v>40790</v>
      </c>
      <c r="C249" s="1">
        <v>3</v>
      </c>
      <c r="D249" s="4" t="str">
        <f>VLOOKUP(C249,Сезон!$A$2:$G$5,6)</f>
        <v>Лето</v>
      </c>
      <c r="E249" s="1">
        <f t="shared" si="28"/>
        <v>2011</v>
      </c>
      <c r="F249" s="1">
        <f t="shared" si="29"/>
        <v>9</v>
      </c>
      <c r="G249" s="1">
        <v>0</v>
      </c>
      <c r="H249" s="1" t="str">
        <f t="shared" si="25"/>
        <v>Рабочий день</v>
      </c>
      <c r="I249" s="25">
        <f t="shared" si="26"/>
        <v>1</v>
      </c>
      <c r="J249" s="1">
        <v>0</v>
      </c>
      <c r="K249" s="1" t="str">
        <f t="shared" si="27"/>
        <v>Выходной день</v>
      </c>
      <c r="L249" s="1">
        <v>1</v>
      </c>
      <c r="M249" s="9" t="str">
        <f>LOOKUP(L249,Погода!$A$2:$B$5)</f>
        <v>Ясно, небольшая облачность, переменная облачность, переменная облачность</v>
      </c>
      <c r="N249" s="3">
        <v>0.70916699999999999</v>
      </c>
      <c r="O249" s="11">
        <f t="shared" si="30"/>
        <v>25.330849000000001</v>
      </c>
      <c r="P249" s="3">
        <v>0.66542900000000005</v>
      </c>
      <c r="Q249" s="11">
        <f t="shared" si="31"/>
        <v>27.918314000000002</v>
      </c>
      <c r="R249" s="3">
        <v>0.74208300000000005</v>
      </c>
      <c r="S249" s="11" cm="1">
        <f t="array" ref="S249">_xlfn.IFS(L249=1,R249*Погода!$C$2,L249=2,R249*Погода!$C$3,L249=3,R249*Погода!$C$4,L249=4,R249*Погода!$C$5)</f>
        <v>18.552075000000002</v>
      </c>
      <c r="T249" s="3">
        <v>0.20646700000000001</v>
      </c>
      <c r="U249" s="11" cm="1">
        <f t="array" ref="U249">_xlfn.IFS(L249=1,T249*Погода!$D$2,L249=2,T249*Погода!$D$3,L249=3,T249*Погода!$D$4,L249=4,T249*Погода!$D$5)</f>
        <v>3.4583222500000002</v>
      </c>
      <c r="V249" s="37">
        <v>2521</v>
      </c>
      <c r="W249" s="37">
        <v>2419</v>
      </c>
      <c r="X249" s="37">
        <v>4940</v>
      </c>
      <c r="Y249" s="11">
        <f t="shared" si="32"/>
        <v>2.5874650000000017</v>
      </c>
    </row>
    <row r="250" spans="1:25" x14ac:dyDescent="0.25">
      <c r="A250" s="1">
        <v>248</v>
      </c>
      <c r="B250" s="2">
        <v>40791</v>
      </c>
      <c r="C250" s="1">
        <v>3</v>
      </c>
      <c r="D250" s="4" t="str">
        <f>VLOOKUP(C250,Сезон!$A$2:$G$5,6)</f>
        <v>Лето</v>
      </c>
      <c r="E250" s="1">
        <f t="shared" si="28"/>
        <v>2011</v>
      </c>
      <c r="F250" s="1">
        <f t="shared" si="29"/>
        <v>9</v>
      </c>
      <c r="G250" s="1">
        <v>1</v>
      </c>
      <c r="H250" s="1" t="str">
        <f t="shared" si="25"/>
        <v>Праздничный день</v>
      </c>
      <c r="I250" s="25">
        <f t="shared" si="26"/>
        <v>2</v>
      </c>
      <c r="J250" s="1">
        <v>0</v>
      </c>
      <c r="K250" s="1" t="str">
        <f t="shared" si="27"/>
        <v>Выходной день</v>
      </c>
      <c r="L250" s="1">
        <v>2</v>
      </c>
      <c r="M250" s="9" t="str">
        <f>LOOKUP(L250,Погода!$A$2:$B$5)</f>
        <v>Туман + Облачно, Туман + Разорванные облака, Туман + Немного облаков, Туман</v>
      </c>
      <c r="N250" s="3">
        <v>0.67333299999999996</v>
      </c>
      <c r="O250" s="11">
        <f t="shared" si="30"/>
        <v>23.646650999999999</v>
      </c>
      <c r="P250" s="3">
        <v>0.62564600000000004</v>
      </c>
      <c r="Q250" s="11">
        <f t="shared" si="31"/>
        <v>25.292636000000002</v>
      </c>
      <c r="R250" s="3">
        <v>0.79041700000000004</v>
      </c>
      <c r="S250" s="11" cm="1">
        <f t="array" ref="S250">_xlfn.IFS(L250=1,R250*Погода!$C$2,L250=2,R250*Погода!$C$3,L250=3,R250*Погода!$C$4,L250=4,R250*Погода!$C$5)</f>
        <v>39.520850000000003</v>
      </c>
      <c r="T250" s="3">
        <v>0.212696</v>
      </c>
      <c r="U250" s="11" cm="1">
        <f t="array" ref="U250">_xlfn.IFS(L250=1,T250*Погода!$D$2,L250=2,T250*Погода!$D$3,L250=3,T250*Погода!$D$4,L250=4,T250*Погода!$D$5)</f>
        <v>7.1253159999999998</v>
      </c>
      <c r="V250" s="37">
        <v>1236</v>
      </c>
      <c r="W250" s="37">
        <v>2115</v>
      </c>
      <c r="X250" s="37">
        <v>3351</v>
      </c>
      <c r="Y250" s="11">
        <f t="shared" si="32"/>
        <v>1.6459850000000031</v>
      </c>
    </row>
    <row r="251" spans="1:25" x14ac:dyDescent="0.25">
      <c r="A251" s="1">
        <v>249</v>
      </c>
      <c r="B251" s="2">
        <v>40792</v>
      </c>
      <c r="C251" s="1">
        <v>3</v>
      </c>
      <c r="D251" s="4" t="str">
        <f>VLOOKUP(C251,Сезон!$A$2:$G$5,6)</f>
        <v>Лето</v>
      </c>
      <c r="E251" s="1">
        <f t="shared" si="28"/>
        <v>2011</v>
      </c>
      <c r="F251" s="1">
        <f t="shared" si="29"/>
        <v>9</v>
      </c>
      <c r="G251" s="1">
        <v>0</v>
      </c>
      <c r="H251" s="1" t="str">
        <f t="shared" si="25"/>
        <v>Рабочий день</v>
      </c>
      <c r="I251" s="25">
        <f t="shared" si="26"/>
        <v>3</v>
      </c>
      <c r="J251" s="1">
        <v>1</v>
      </c>
      <c r="K251" s="1" t="str">
        <f t="shared" si="27"/>
        <v>Рабочий день</v>
      </c>
      <c r="L251" s="1">
        <v>3</v>
      </c>
      <c r="M251" s="9" t="str">
        <f>LOOKUP(L251,Погода!$A$2:$B$5)</f>
        <v>Слабый снег, Слабый дождь + Гроза + Рассеянные облака, Слабый дождь + Рассеянные облака</v>
      </c>
      <c r="N251" s="3">
        <v>0.54</v>
      </c>
      <c r="O251" s="11">
        <f t="shared" si="30"/>
        <v>17.380000000000003</v>
      </c>
      <c r="P251" s="3">
        <v>0.51519999999999999</v>
      </c>
      <c r="Q251" s="11">
        <f t="shared" si="31"/>
        <v>18.0032</v>
      </c>
      <c r="R251" s="3">
        <v>0.886957</v>
      </c>
      <c r="S251" s="11" cm="1">
        <f t="array" ref="S251">_xlfn.IFS(L251=1,R251*Погода!$C$2,L251=2,R251*Погода!$C$3,L251=3,R251*Погода!$C$4,L251=4,R251*Погода!$C$5)</f>
        <v>66.521775000000005</v>
      </c>
      <c r="T251" s="3">
        <v>0.343943</v>
      </c>
      <c r="U251" s="11" cm="1">
        <f t="array" ref="U251">_xlfn.IFS(L251=1,T251*Погода!$D$2,L251=2,T251*Погода!$D$3,L251=3,T251*Погода!$D$4,L251=4,T251*Погода!$D$5)</f>
        <v>17.28313575</v>
      </c>
      <c r="V251" s="37">
        <v>204</v>
      </c>
      <c r="W251" s="37">
        <v>2506</v>
      </c>
      <c r="X251" s="37">
        <v>2710</v>
      </c>
      <c r="Y251" s="11">
        <f t="shared" si="32"/>
        <v>0.62319999999999709</v>
      </c>
    </row>
    <row r="252" spans="1:25" x14ac:dyDescent="0.25">
      <c r="A252" s="1">
        <v>250</v>
      </c>
      <c r="B252" s="2">
        <v>40793</v>
      </c>
      <c r="C252" s="1">
        <v>3</v>
      </c>
      <c r="D252" s="4" t="str">
        <f>VLOOKUP(C252,Сезон!$A$2:$G$5,6)</f>
        <v>Лето</v>
      </c>
      <c r="E252" s="1">
        <f t="shared" si="28"/>
        <v>2011</v>
      </c>
      <c r="F252" s="1">
        <f t="shared" si="29"/>
        <v>9</v>
      </c>
      <c r="G252" s="1">
        <v>0</v>
      </c>
      <c r="H252" s="1" t="str">
        <f t="shared" si="25"/>
        <v>Рабочий день</v>
      </c>
      <c r="I252" s="25">
        <f t="shared" si="26"/>
        <v>4</v>
      </c>
      <c r="J252" s="1">
        <v>1</v>
      </c>
      <c r="K252" s="1" t="str">
        <f t="shared" si="27"/>
        <v>Рабочий день</v>
      </c>
      <c r="L252" s="1">
        <v>3</v>
      </c>
      <c r="M252" s="9" t="str">
        <f>LOOKUP(L252,Погода!$A$2:$B$5)</f>
        <v>Слабый снег, Слабый дождь + Гроза + Рассеянные облака, Слабый дождь + Рассеянные облака</v>
      </c>
      <c r="N252" s="3">
        <v>0.59916700000000001</v>
      </c>
      <c r="O252" s="11">
        <f t="shared" si="30"/>
        <v>20.160848999999999</v>
      </c>
      <c r="P252" s="3">
        <v>0.54422899999999996</v>
      </c>
      <c r="Q252" s="11">
        <f t="shared" si="31"/>
        <v>19.919114</v>
      </c>
      <c r="R252" s="3">
        <v>0.91708299999999998</v>
      </c>
      <c r="S252" s="11" cm="1">
        <f t="array" ref="S252">_xlfn.IFS(L252=1,R252*Погода!$C$2,L252=2,R252*Погода!$C$3,L252=3,R252*Погода!$C$4,L252=4,R252*Погода!$C$5)</f>
        <v>68.781224999999992</v>
      </c>
      <c r="T252" s="3">
        <v>9.7020800000000004E-2</v>
      </c>
      <c r="U252" s="11" cm="1">
        <f t="array" ref="U252">_xlfn.IFS(L252=1,T252*Погода!$D$2,L252=2,T252*Погода!$D$3,L252=3,T252*Погода!$D$4,L252=4,T252*Погода!$D$5)</f>
        <v>4.8752952000000001</v>
      </c>
      <c r="V252" s="37">
        <v>118</v>
      </c>
      <c r="W252" s="37">
        <v>1878</v>
      </c>
      <c r="X252" s="37">
        <v>1996</v>
      </c>
      <c r="Y252" s="11">
        <f t="shared" si="32"/>
        <v>-0.24173499999999848</v>
      </c>
    </row>
    <row r="253" spans="1:25" x14ac:dyDescent="0.25">
      <c r="A253" s="1">
        <v>251</v>
      </c>
      <c r="B253" s="2">
        <v>40794</v>
      </c>
      <c r="C253" s="1">
        <v>3</v>
      </c>
      <c r="D253" s="4" t="str">
        <f>VLOOKUP(C253,Сезон!$A$2:$G$5,6)</f>
        <v>Лето</v>
      </c>
      <c r="E253" s="1">
        <f t="shared" si="28"/>
        <v>2011</v>
      </c>
      <c r="F253" s="1">
        <f t="shared" si="29"/>
        <v>9</v>
      </c>
      <c r="G253" s="1">
        <v>0</v>
      </c>
      <c r="H253" s="1" t="str">
        <f t="shared" si="25"/>
        <v>Рабочий день</v>
      </c>
      <c r="I253" s="25">
        <f t="shared" si="26"/>
        <v>5</v>
      </c>
      <c r="J253" s="1">
        <v>1</v>
      </c>
      <c r="K253" s="1" t="str">
        <f t="shared" si="27"/>
        <v>Рабочий день</v>
      </c>
      <c r="L253" s="1">
        <v>3</v>
      </c>
      <c r="M253" s="9" t="str">
        <f>LOOKUP(L253,Погода!$A$2:$B$5)</f>
        <v>Слабый снег, Слабый дождь + Гроза + Рассеянные облака, Слабый дождь + Рассеянные облака</v>
      </c>
      <c r="N253" s="3">
        <v>0.63391299999999995</v>
      </c>
      <c r="O253" s="11">
        <f t="shared" si="30"/>
        <v>21.793910999999998</v>
      </c>
      <c r="P253" s="3">
        <v>0.55536099999999999</v>
      </c>
      <c r="Q253" s="11">
        <f t="shared" si="31"/>
        <v>20.653826000000002</v>
      </c>
      <c r="R253" s="3">
        <v>0.93956499999999998</v>
      </c>
      <c r="S253" s="11" cm="1">
        <f t="array" ref="S253">_xlfn.IFS(L253=1,R253*Погода!$C$2,L253=2,R253*Погода!$C$3,L253=3,R253*Погода!$C$4,L253=4,R253*Погода!$C$5)</f>
        <v>70.467375000000004</v>
      </c>
      <c r="T253" s="3">
        <v>0.192748</v>
      </c>
      <c r="U253" s="11" cm="1">
        <f t="array" ref="U253">_xlfn.IFS(L253=1,T253*Погода!$D$2,L253=2,T253*Погода!$D$3,L253=3,T253*Погода!$D$4,L253=4,T253*Погода!$D$5)</f>
        <v>9.6855869999999999</v>
      </c>
      <c r="V253" s="37">
        <v>153</v>
      </c>
      <c r="W253" s="37">
        <v>1689</v>
      </c>
      <c r="X253" s="37">
        <v>1842</v>
      </c>
      <c r="Y253" s="11">
        <f t="shared" si="32"/>
        <v>-1.1400849999999956</v>
      </c>
    </row>
    <row r="254" spans="1:25" x14ac:dyDescent="0.25">
      <c r="A254" s="1">
        <v>252</v>
      </c>
      <c r="B254" s="2">
        <v>40795</v>
      </c>
      <c r="C254" s="1">
        <v>3</v>
      </c>
      <c r="D254" s="4" t="str">
        <f>VLOOKUP(C254,Сезон!$A$2:$G$5,6)</f>
        <v>Лето</v>
      </c>
      <c r="E254" s="1">
        <f t="shared" si="28"/>
        <v>2011</v>
      </c>
      <c r="F254" s="1">
        <f t="shared" si="29"/>
        <v>9</v>
      </c>
      <c r="G254" s="1">
        <v>0</v>
      </c>
      <c r="H254" s="1" t="str">
        <f t="shared" si="25"/>
        <v>Рабочий день</v>
      </c>
      <c r="I254" s="25">
        <f t="shared" si="26"/>
        <v>6</v>
      </c>
      <c r="J254" s="1">
        <v>1</v>
      </c>
      <c r="K254" s="1" t="str">
        <f t="shared" si="27"/>
        <v>Рабочий день</v>
      </c>
      <c r="L254" s="1">
        <v>2</v>
      </c>
      <c r="M254" s="9" t="str">
        <f>LOOKUP(L254,Погода!$A$2:$B$5)</f>
        <v>Туман + Облачно, Туман + Разорванные облака, Туман + Немного облаков, Туман</v>
      </c>
      <c r="N254" s="3">
        <v>0.65</v>
      </c>
      <c r="O254" s="11">
        <f t="shared" si="30"/>
        <v>22.55</v>
      </c>
      <c r="P254" s="3">
        <v>0.57894599999999996</v>
      </c>
      <c r="Q254" s="11">
        <f t="shared" si="31"/>
        <v>22.210435999999994</v>
      </c>
      <c r="R254" s="3">
        <v>0.89791699999999997</v>
      </c>
      <c r="S254" s="11" cm="1">
        <f t="array" ref="S254">_xlfn.IFS(L254=1,R254*Погода!$C$2,L254=2,R254*Погода!$C$3,L254=3,R254*Погода!$C$4,L254=4,R254*Погода!$C$5)</f>
        <v>44.895849999999996</v>
      </c>
      <c r="T254" s="3">
        <v>0.124379</v>
      </c>
      <c r="U254" s="11" cm="1">
        <f t="array" ref="U254">_xlfn.IFS(L254=1,T254*Погода!$D$2,L254=2,T254*Погода!$D$3,L254=3,T254*Погода!$D$4,L254=4,T254*Погода!$D$5)</f>
        <v>4.1666965000000005</v>
      </c>
      <c r="V254" s="37">
        <v>417</v>
      </c>
      <c r="W254" s="37">
        <v>3127</v>
      </c>
      <c r="X254" s="37">
        <v>3544</v>
      </c>
      <c r="Y254" s="11">
        <f t="shared" si="32"/>
        <v>-0.33956400000000642</v>
      </c>
    </row>
    <row r="255" spans="1:25" x14ac:dyDescent="0.25">
      <c r="A255" s="1">
        <v>253</v>
      </c>
      <c r="B255" s="2">
        <v>40796</v>
      </c>
      <c r="C255" s="1">
        <v>3</v>
      </c>
      <c r="D255" s="4" t="str">
        <f>VLOOKUP(C255,Сезон!$A$2:$G$5,6)</f>
        <v>Лето</v>
      </c>
      <c r="E255" s="1">
        <f t="shared" si="28"/>
        <v>2011</v>
      </c>
      <c r="F255" s="1">
        <f t="shared" si="29"/>
        <v>9</v>
      </c>
      <c r="G255" s="1">
        <v>0</v>
      </c>
      <c r="H255" s="1" t="str">
        <f t="shared" si="25"/>
        <v>Рабочий день</v>
      </c>
      <c r="I255" s="25">
        <f t="shared" si="26"/>
        <v>7</v>
      </c>
      <c r="J255" s="1">
        <v>0</v>
      </c>
      <c r="K255" s="1" t="str">
        <f t="shared" si="27"/>
        <v>Выходной день</v>
      </c>
      <c r="L255" s="1">
        <v>1</v>
      </c>
      <c r="M255" s="9" t="str">
        <f>LOOKUP(L255,Погода!$A$2:$B$5)</f>
        <v>Ясно, небольшая облачность, переменная облачность, переменная облачность</v>
      </c>
      <c r="N255" s="3">
        <v>0.66</v>
      </c>
      <c r="O255" s="11">
        <f t="shared" si="30"/>
        <v>23.020000000000003</v>
      </c>
      <c r="P255" s="3">
        <v>0.607962</v>
      </c>
      <c r="Q255" s="11">
        <f t="shared" si="31"/>
        <v>24.125492000000001</v>
      </c>
      <c r="R255" s="3">
        <v>0.75375000000000003</v>
      </c>
      <c r="S255" s="11" cm="1">
        <f t="array" ref="S255">_xlfn.IFS(L255=1,R255*Погода!$C$2,L255=2,R255*Погода!$C$3,L255=3,R255*Погода!$C$4,L255=4,R255*Погода!$C$5)</f>
        <v>18.84375</v>
      </c>
      <c r="T255" s="3">
        <v>0.15360799999999999</v>
      </c>
      <c r="U255" s="11" cm="1">
        <f t="array" ref="U255">_xlfn.IFS(L255=1,T255*Погода!$D$2,L255=2,T255*Погода!$D$3,L255=3,T255*Погода!$D$4,L255=4,T255*Погода!$D$5)</f>
        <v>2.5729340000000001</v>
      </c>
      <c r="V255" s="37">
        <v>1750</v>
      </c>
      <c r="W255" s="37">
        <v>3595</v>
      </c>
      <c r="X255" s="37">
        <v>5345</v>
      </c>
      <c r="Y255" s="11">
        <f t="shared" si="32"/>
        <v>1.1054919999999981</v>
      </c>
    </row>
    <row r="256" spans="1:25" x14ac:dyDescent="0.25">
      <c r="A256" s="1">
        <v>254</v>
      </c>
      <c r="B256" s="2">
        <v>40797</v>
      </c>
      <c r="C256" s="1">
        <v>3</v>
      </c>
      <c r="D256" s="4" t="str">
        <f>VLOOKUP(C256,Сезон!$A$2:$G$5,6)</f>
        <v>Лето</v>
      </c>
      <c r="E256" s="1">
        <f t="shared" si="28"/>
        <v>2011</v>
      </c>
      <c r="F256" s="1">
        <f t="shared" si="29"/>
        <v>9</v>
      </c>
      <c r="G256" s="1">
        <v>0</v>
      </c>
      <c r="H256" s="1" t="str">
        <f t="shared" si="25"/>
        <v>Рабочий день</v>
      </c>
      <c r="I256" s="25">
        <f t="shared" si="26"/>
        <v>1</v>
      </c>
      <c r="J256" s="1">
        <v>0</v>
      </c>
      <c r="K256" s="1" t="str">
        <f t="shared" si="27"/>
        <v>Выходной день</v>
      </c>
      <c r="L256" s="1">
        <v>1</v>
      </c>
      <c r="M256" s="9" t="str">
        <f>LOOKUP(L256,Погода!$A$2:$B$5)</f>
        <v>Ясно, небольшая облачность, переменная облачность, переменная облачность</v>
      </c>
      <c r="N256" s="3">
        <v>0.65333300000000005</v>
      </c>
      <c r="O256" s="11">
        <f t="shared" si="30"/>
        <v>22.706651000000001</v>
      </c>
      <c r="P256" s="3">
        <v>0.60922900000000002</v>
      </c>
      <c r="Q256" s="11">
        <f t="shared" si="31"/>
        <v>24.209114</v>
      </c>
      <c r="R256" s="3">
        <v>0.71375</v>
      </c>
      <c r="S256" s="11" cm="1">
        <f t="array" ref="S256">_xlfn.IFS(L256=1,R256*Погода!$C$2,L256=2,R256*Погода!$C$3,L256=3,R256*Погода!$C$4,L256=4,R256*Погода!$C$5)</f>
        <v>17.84375</v>
      </c>
      <c r="T256" s="3">
        <v>0.115054</v>
      </c>
      <c r="U256" s="11" cm="1">
        <f t="array" ref="U256">_xlfn.IFS(L256=1,T256*Погода!$D$2,L256=2,T256*Погода!$D$3,L256=3,T256*Погода!$D$4,L256=4,T256*Погода!$D$5)</f>
        <v>1.9271545000000001</v>
      </c>
      <c r="V256" s="37">
        <v>1633</v>
      </c>
      <c r="W256" s="37">
        <v>3413</v>
      </c>
      <c r="X256" s="37">
        <v>5046</v>
      </c>
      <c r="Y256" s="11">
        <f t="shared" si="32"/>
        <v>1.5024629999999988</v>
      </c>
    </row>
    <row r="257" spans="1:25" x14ac:dyDescent="0.25">
      <c r="A257" s="1">
        <v>255</v>
      </c>
      <c r="B257" s="2">
        <v>40798</v>
      </c>
      <c r="C257" s="1">
        <v>3</v>
      </c>
      <c r="D257" s="4" t="str">
        <f>VLOOKUP(C257,Сезон!$A$2:$G$5,6)</f>
        <v>Лето</v>
      </c>
      <c r="E257" s="1">
        <f t="shared" si="28"/>
        <v>2011</v>
      </c>
      <c r="F257" s="1">
        <f t="shared" si="29"/>
        <v>9</v>
      </c>
      <c r="G257" s="1">
        <v>0</v>
      </c>
      <c r="H257" s="1" t="str">
        <f t="shared" si="25"/>
        <v>Рабочий день</v>
      </c>
      <c r="I257" s="25">
        <f t="shared" si="26"/>
        <v>2</v>
      </c>
      <c r="J257" s="1">
        <v>1</v>
      </c>
      <c r="K257" s="1" t="str">
        <f t="shared" si="27"/>
        <v>Рабочий день</v>
      </c>
      <c r="L257" s="1">
        <v>1</v>
      </c>
      <c r="M257" s="9" t="str">
        <f>LOOKUP(L257,Погода!$A$2:$B$5)</f>
        <v>Ясно, небольшая облачность, переменная облачность, переменная облачность</v>
      </c>
      <c r="N257" s="3">
        <v>0.64434800000000003</v>
      </c>
      <c r="O257" s="11">
        <f t="shared" si="30"/>
        <v>22.284356000000002</v>
      </c>
      <c r="P257" s="3">
        <v>0.60213000000000005</v>
      </c>
      <c r="Q257" s="11">
        <f t="shared" si="31"/>
        <v>23.740580000000001</v>
      </c>
      <c r="R257" s="3">
        <v>0.69217399999999996</v>
      </c>
      <c r="S257" s="11" cm="1">
        <f t="array" ref="S257">_xlfn.IFS(L257=1,R257*Погода!$C$2,L257=2,R257*Погода!$C$3,L257=3,R257*Погода!$C$4,L257=4,R257*Погода!$C$5)</f>
        <v>17.304349999999999</v>
      </c>
      <c r="T257" s="3">
        <v>8.8913000000000006E-2</v>
      </c>
      <c r="U257" s="11" cm="1">
        <f t="array" ref="U257">_xlfn.IFS(L257=1,T257*Погода!$D$2,L257=2,T257*Погода!$D$3,L257=3,T257*Погода!$D$4,L257=4,T257*Погода!$D$5)</f>
        <v>1.4892927500000002</v>
      </c>
      <c r="V257" s="37">
        <v>690</v>
      </c>
      <c r="W257" s="37">
        <v>4023</v>
      </c>
      <c r="X257" s="37">
        <v>4713</v>
      </c>
      <c r="Y257" s="11">
        <f t="shared" si="32"/>
        <v>1.4562239999999989</v>
      </c>
    </row>
    <row r="258" spans="1:25" x14ac:dyDescent="0.25">
      <c r="A258" s="1">
        <v>256</v>
      </c>
      <c r="B258" s="2">
        <v>40799</v>
      </c>
      <c r="C258" s="1">
        <v>3</v>
      </c>
      <c r="D258" s="4" t="str">
        <f>VLOOKUP(C258,Сезон!$A$2:$G$5,6)</f>
        <v>Лето</v>
      </c>
      <c r="E258" s="1">
        <f t="shared" si="28"/>
        <v>2011</v>
      </c>
      <c r="F258" s="1">
        <f t="shared" si="29"/>
        <v>9</v>
      </c>
      <c r="G258" s="1">
        <v>0</v>
      </c>
      <c r="H258" s="1" t="str">
        <f t="shared" si="25"/>
        <v>Рабочий день</v>
      </c>
      <c r="I258" s="25">
        <f t="shared" si="26"/>
        <v>3</v>
      </c>
      <c r="J258" s="1">
        <v>1</v>
      </c>
      <c r="K258" s="1" t="str">
        <f t="shared" si="27"/>
        <v>Рабочий день</v>
      </c>
      <c r="L258" s="1">
        <v>1</v>
      </c>
      <c r="M258" s="9" t="str">
        <f>LOOKUP(L258,Погода!$A$2:$B$5)</f>
        <v>Ясно, небольшая облачность, переменная облачность, переменная облачность</v>
      </c>
      <c r="N258" s="3">
        <v>0.65083299999999999</v>
      </c>
      <c r="O258" s="11">
        <f t="shared" si="30"/>
        <v>22.589151000000001</v>
      </c>
      <c r="P258" s="3">
        <v>0.60355400000000003</v>
      </c>
      <c r="Q258" s="11">
        <f t="shared" si="31"/>
        <v>23.834564</v>
      </c>
      <c r="R258" s="3">
        <v>0.71250000000000002</v>
      </c>
      <c r="S258" s="11" cm="1">
        <f t="array" ref="S258">_xlfn.IFS(L258=1,R258*Погода!$C$2,L258=2,R258*Погода!$C$3,L258=3,R258*Погода!$C$4,L258=4,R258*Погода!$C$5)</f>
        <v>17.8125</v>
      </c>
      <c r="T258" s="3">
        <v>0.14180400000000001</v>
      </c>
      <c r="U258" s="11" cm="1">
        <f t="array" ref="U258">_xlfn.IFS(L258=1,T258*Погода!$D$2,L258=2,T258*Погода!$D$3,L258=3,T258*Погода!$D$4,L258=4,T258*Погода!$D$5)</f>
        <v>2.3752170000000001</v>
      </c>
      <c r="V258" s="37">
        <v>701</v>
      </c>
      <c r="W258" s="37">
        <v>4062</v>
      </c>
      <c r="X258" s="37">
        <v>4763</v>
      </c>
      <c r="Y258" s="11">
        <f t="shared" si="32"/>
        <v>1.2454129999999992</v>
      </c>
    </row>
    <row r="259" spans="1:25" x14ac:dyDescent="0.25">
      <c r="A259" s="1">
        <v>257</v>
      </c>
      <c r="B259" s="2">
        <v>40800</v>
      </c>
      <c r="C259" s="1">
        <v>3</v>
      </c>
      <c r="D259" s="4" t="str">
        <f>VLOOKUP(C259,Сезон!$A$2:$G$5,6)</f>
        <v>Лето</v>
      </c>
      <c r="E259" s="1">
        <f t="shared" si="28"/>
        <v>2011</v>
      </c>
      <c r="F259" s="1">
        <f t="shared" si="29"/>
        <v>9</v>
      </c>
      <c r="G259" s="1">
        <v>0</v>
      </c>
      <c r="H259" s="1" t="str">
        <f t="shared" ref="H259:H322" si="33">IF(G259,"Праздничный день","Рабочий день")</f>
        <v>Рабочий день</v>
      </c>
      <c r="I259" s="25">
        <f t="shared" ref="I259:I322" si="34">WEEKDAY(B259,1)</f>
        <v>4</v>
      </c>
      <c r="J259" s="1">
        <v>1</v>
      </c>
      <c r="K259" s="1" t="str">
        <f t="shared" ref="K259:K322" si="35">IF(J259,"Рабочий день","Выходной день")</f>
        <v>Рабочий день</v>
      </c>
      <c r="L259" s="1">
        <v>1</v>
      </c>
      <c r="M259" s="9" t="str">
        <f>LOOKUP(L259,Погода!$A$2:$B$5)</f>
        <v>Ясно, небольшая облачность, переменная облачность, переменная облачность</v>
      </c>
      <c r="N259" s="3">
        <v>0.67333299999999996</v>
      </c>
      <c r="O259" s="11">
        <f t="shared" si="30"/>
        <v>23.646650999999999</v>
      </c>
      <c r="P259" s="3">
        <v>0.62690000000000001</v>
      </c>
      <c r="Q259" s="11">
        <f t="shared" si="31"/>
        <v>25.375399999999999</v>
      </c>
      <c r="R259" s="3">
        <v>0.69708300000000001</v>
      </c>
      <c r="S259" s="11" cm="1">
        <f t="array" ref="S259">_xlfn.IFS(L259=1,R259*Погода!$C$2,L259=2,R259*Погода!$C$3,L259=3,R259*Погода!$C$4,L259=4,R259*Погода!$C$5)</f>
        <v>17.427074999999999</v>
      </c>
      <c r="T259" s="3">
        <v>0.1673</v>
      </c>
      <c r="U259" s="11" cm="1">
        <f t="array" ref="U259">_xlfn.IFS(L259=1,T259*Погода!$D$2,L259=2,T259*Погода!$D$3,L259=3,T259*Погода!$D$4,L259=4,T259*Погода!$D$5)</f>
        <v>2.8022749999999998</v>
      </c>
      <c r="V259" s="37">
        <v>647</v>
      </c>
      <c r="W259" s="37">
        <v>4138</v>
      </c>
      <c r="X259" s="37">
        <v>4785</v>
      </c>
      <c r="Y259" s="11">
        <f t="shared" si="32"/>
        <v>1.7287490000000005</v>
      </c>
    </row>
    <row r="260" spans="1:25" x14ac:dyDescent="0.25">
      <c r="A260" s="1">
        <v>258</v>
      </c>
      <c r="B260" s="2">
        <v>40801</v>
      </c>
      <c r="C260" s="1">
        <v>3</v>
      </c>
      <c r="D260" s="4" t="str">
        <f>VLOOKUP(C260,Сезон!$A$2:$G$5,6)</f>
        <v>Лето</v>
      </c>
      <c r="E260" s="1">
        <f t="shared" ref="E260:E323" si="36">YEAR(B260)</f>
        <v>2011</v>
      </c>
      <c r="F260" s="1">
        <f t="shared" ref="F260:F323" si="37">MONTH(B260)</f>
        <v>9</v>
      </c>
      <c r="G260" s="1">
        <v>0</v>
      </c>
      <c r="H260" s="1" t="str">
        <f t="shared" si="33"/>
        <v>Рабочий день</v>
      </c>
      <c r="I260" s="25">
        <f t="shared" si="34"/>
        <v>5</v>
      </c>
      <c r="J260" s="1">
        <v>1</v>
      </c>
      <c r="K260" s="1" t="str">
        <f t="shared" si="35"/>
        <v>Рабочий день</v>
      </c>
      <c r="L260" s="1">
        <v>2</v>
      </c>
      <c r="M260" s="9" t="str">
        <f>LOOKUP(L260,Погода!$A$2:$B$5)</f>
        <v>Туман + Облачно, Туман + Разорванные облака, Туман + Немного облаков, Туман</v>
      </c>
      <c r="N260" s="3">
        <v>0.57750000000000001</v>
      </c>
      <c r="O260" s="11">
        <f t="shared" ref="O260:O323" si="38">N260*(39-(-8))-8</f>
        <v>19.142500000000002</v>
      </c>
      <c r="P260" s="3">
        <v>0.55367100000000002</v>
      </c>
      <c r="Q260" s="11">
        <f t="shared" ref="Q260:Q323" si="39">P260*(50-(-16))-16</f>
        <v>20.542286000000004</v>
      </c>
      <c r="R260" s="3">
        <v>0.70916699999999999</v>
      </c>
      <c r="S260" s="11" cm="1">
        <f t="array" ref="S260">_xlfn.IFS(L260=1,R260*Погода!$C$2,L260=2,R260*Погода!$C$3,L260=3,R260*Погода!$C$4,L260=4,R260*Погода!$C$5)</f>
        <v>35.458350000000003</v>
      </c>
      <c r="T260" s="3">
        <v>0.271146</v>
      </c>
      <c r="U260" s="11" cm="1">
        <f t="array" ref="U260">_xlfn.IFS(L260=1,T260*Погода!$D$2,L260=2,T260*Погода!$D$3,L260=3,T260*Погода!$D$4,L260=4,T260*Погода!$D$5)</f>
        <v>9.0833910000000007</v>
      </c>
      <c r="V260" s="37">
        <v>428</v>
      </c>
      <c r="W260" s="37">
        <v>3231</v>
      </c>
      <c r="X260" s="37">
        <v>3659</v>
      </c>
      <c r="Y260" s="11">
        <f t="shared" ref="Y260:Y323" si="40">Q260-O260</f>
        <v>1.3997860000000024</v>
      </c>
    </row>
    <row r="261" spans="1:25" x14ac:dyDescent="0.25">
      <c r="A261" s="1">
        <v>259</v>
      </c>
      <c r="B261" s="2">
        <v>40802</v>
      </c>
      <c r="C261" s="1">
        <v>3</v>
      </c>
      <c r="D261" s="4" t="str">
        <f>VLOOKUP(C261,Сезон!$A$2:$G$5,6)</f>
        <v>Лето</v>
      </c>
      <c r="E261" s="1">
        <f t="shared" si="36"/>
        <v>2011</v>
      </c>
      <c r="F261" s="1">
        <f t="shared" si="37"/>
        <v>9</v>
      </c>
      <c r="G261" s="1">
        <v>0</v>
      </c>
      <c r="H261" s="1" t="str">
        <f t="shared" si="33"/>
        <v>Рабочий день</v>
      </c>
      <c r="I261" s="25">
        <f t="shared" si="34"/>
        <v>6</v>
      </c>
      <c r="J261" s="1">
        <v>1</v>
      </c>
      <c r="K261" s="1" t="str">
        <f t="shared" si="35"/>
        <v>Рабочий день</v>
      </c>
      <c r="L261" s="1">
        <v>2</v>
      </c>
      <c r="M261" s="9" t="str">
        <f>LOOKUP(L261,Погода!$A$2:$B$5)</f>
        <v>Туман + Облачно, Туман + Разорванные облака, Туман + Немного облаков, Туман</v>
      </c>
      <c r="N261" s="3">
        <v>0.469167</v>
      </c>
      <c r="O261" s="11">
        <f t="shared" si="38"/>
        <v>14.050848999999999</v>
      </c>
      <c r="P261" s="3">
        <v>0.46147500000000002</v>
      </c>
      <c r="Q261" s="11">
        <f t="shared" si="39"/>
        <v>14.457350000000002</v>
      </c>
      <c r="R261" s="3">
        <v>0.59041699999999997</v>
      </c>
      <c r="S261" s="11" cm="1">
        <f t="array" ref="S261">_xlfn.IFS(L261=1,R261*Погода!$C$2,L261=2,R261*Погода!$C$3,L261=3,R261*Погода!$C$4,L261=4,R261*Погода!$C$5)</f>
        <v>29.520849999999999</v>
      </c>
      <c r="T261" s="3">
        <v>0.164183</v>
      </c>
      <c r="U261" s="11" cm="1">
        <f t="array" ref="U261">_xlfn.IFS(L261=1,T261*Погода!$D$2,L261=2,T261*Погода!$D$3,L261=3,T261*Погода!$D$4,L261=4,T261*Погода!$D$5)</f>
        <v>5.5001305</v>
      </c>
      <c r="V261" s="37">
        <v>742</v>
      </c>
      <c r="W261" s="37">
        <v>4018</v>
      </c>
      <c r="X261" s="37">
        <v>4760</v>
      </c>
      <c r="Y261" s="11">
        <f t="shared" si="40"/>
        <v>0.40650100000000222</v>
      </c>
    </row>
    <row r="262" spans="1:25" x14ac:dyDescent="0.25">
      <c r="A262" s="1">
        <v>260</v>
      </c>
      <c r="B262" s="2">
        <v>40803</v>
      </c>
      <c r="C262" s="1">
        <v>3</v>
      </c>
      <c r="D262" s="4" t="str">
        <f>VLOOKUP(C262,Сезон!$A$2:$G$5,6)</f>
        <v>Лето</v>
      </c>
      <c r="E262" s="1">
        <f t="shared" si="36"/>
        <v>2011</v>
      </c>
      <c r="F262" s="1">
        <f t="shared" si="37"/>
        <v>9</v>
      </c>
      <c r="G262" s="1">
        <v>0</v>
      </c>
      <c r="H262" s="1" t="str">
        <f t="shared" si="33"/>
        <v>Рабочий день</v>
      </c>
      <c r="I262" s="25">
        <f t="shared" si="34"/>
        <v>7</v>
      </c>
      <c r="J262" s="1">
        <v>0</v>
      </c>
      <c r="K262" s="1" t="str">
        <f t="shared" si="35"/>
        <v>Выходной день</v>
      </c>
      <c r="L262" s="1">
        <v>2</v>
      </c>
      <c r="M262" s="9" t="str">
        <f>LOOKUP(L262,Погода!$A$2:$B$5)</f>
        <v>Туман + Облачно, Туман + Разорванные облака, Туман + Немного облаков, Туман</v>
      </c>
      <c r="N262" s="3">
        <v>0.49166700000000002</v>
      </c>
      <c r="O262" s="11">
        <f t="shared" si="38"/>
        <v>15.108349</v>
      </c>
      <c r="P262" s="3">
        <v>0.47851199999999999</v>
      </c>
      <c r="Q262" s="11">
        <f t="shared" si="39"/>
        <v>15.581792</v>
      </c>
      <c r="R262" s="3">
        <v>0.718333</v>
      </c>
      <c r="S262" s="11" cm="1">
        <f t="array" ref="S262">_xlfn.IFS(L262=1,R262*Погода!$C$2,L262=2,R262*Погода!$C$3,L262=3,R262*Погода!$C$4,L262=4,R262*Погода!$C$5)</f>
        <v>35.916649999999997</v>
      </c>
      <c r="T262" s="3">
        <v>0.18967500000000001</v>
      </c>
      <c r="U262" s="11" cm="1">
        <f t="array" ref="U262">_xlfn.IFS(L262=1,T262*Погода!$D$2,L262=2,T262*Погода!$D$3,L262=3,T262*Погода!$D$4,L262=4,T262*Погода!$D$5)</f>
        <v>6.3541125000000003</v>
      </c>
      <c r="V262" s="37">
        <v>1434</v>
      </c>
      <c r="W262" s="37">
        <v>3077</v>
      </c>
      <c r="X262" s="37">
        <v>4511</v>
      </c>
      <c r="Y262" s="11">
        <f t="shared" si="40"/>
        <v>0.47344299999999961</v>
      </c>
    </row>
    <row r="263" spans="1:25" x14ac:dyDescent="0.25">
      <c r="A263" s="1">
        <v>261</v>
      </c>
      <c r="B263" s="2">
        <v>40804</v>
      </c>
      <c r="C263" s="1">
        <v>3</v>
      </c>
      <c r="D263" s="4" t="str">
        <f>VLOOKUP(C263,Сезон!$A$2:$G$5,6)</f>
        <v>Лето</v>
      </c>
      <c r="E263" s="1">
        <f t="shared" si="36"/>
        <v>2011</v>
      </c>
      <c r="F263" s="1">
        <f t="shared" si="37"/>
        <v>9</v>
      </c>
      <c r="G263" s="1">
        <v>0</v>
      </c>
      <c r="H263" s="1" t="str">
        <f t="shared" si="33"/>
        <v>Рабочий день</v>
      </c>
      <c r="I263" s="25">
        <f t="shared" si="34"/>
        <v>1</v>
      </c>
      <c r="J263" s="1">
        <v>0</v>
      </c>
      <c r="K263" s="1" t="str">
        <f t="shared" si="35"/>
        <v>Выходной день</v>
      </c>
      <c r="L263" s="1">
        <v>1</v>
      </c>
      <c r="M263" s="9" t="str">
        <f>LOOKUP(L263,Погода!$A$2:$B$5)</f>
        <v>Ясно, небольшая облачность, переменная облачность, переменная облачность</v>
      </c>
      <c r="N263" s="3">
        <v>0.50749999999999995</v>
      </c>
      <c r="O263" s="11">
        <f t="shared" si="38"/>
        <v>15.852499999999999</v>
      </c>
      <c r="P263" s="3">
        <v>0.490537</v>
      </c>
      <c r="Q263" s="11">
        <f t="shared" si="39"/>
        <v>16.375442</v>
      </c>
      <c r="R263" s="3">
        <v>0.69499999999999995</v>
      </c>
      <c r="S263" s="11" cm="1">
        <f t="array" ref="S263">_xlfn.IFS(L263=1,R263*Погода!$C$2,L263=2,R263*Погода!$C$3,L263=3,R263*Погода!$C$4,L263=4,R263*Погода!$C$5)</f>
        <v>17.375</v>
      </c>
      <c r="T263" s="3">
        <v>0.178483</v>
      </c>
      <c r="U263" s="11" cm="1">
        <f t="array" ref="U263">_xlfn.IFS(L263=1,T263*Погода!$D$2,L263=2,T263*Погода!$D$3,L263=3,T263*Погода!$D$4,L263=4,T263*Погода!$D$5)</f>
        <v>2.98959025</v>
      </c>
      <c r="V263" s="37">
        <v>1353</v>
      </c>
      <c r="W263" s="37">
        <v>2921</v>
      </c>
      <c r="X263" s="37">
        <v>4274</v>
      </c>
      <c r="Y263" s="11">
        <f t="shared" si="40"/>
        <v>0.52294200000000046</v>
      </c>
    </row>
    <row r="264" spans="1:25" x14ac:dyDescent="0.25">
      <c r="A264" s="1">
        <v>262</v>
      </c>
      <c r="B264" s="2">
        <v>40805</v>
      </c>
      <c r="C264" s="1">
        <v>3</v>
      </c>
      <c r="D264" s="4" t="str">
        <f>VLOOKUP(C264,Сезон!$A$2:$G$5,6)</f>
        <v>Лето</v>
      </c>
      <c r="E264" s="1">
        <f t="shared" si="36"/>
        <v>2011</v>
      </c>
      <c r="F264" s="1">
        <f t="shared" si="37"/>
        <v>9</v>
      </c>
      <c r="G264" s="1">
        <v>0</v>
      </c>
      <c r="H264" s="1" t="str">
        <f t="shared" si="33"/>
        <v>Рабочий день</v>
      </c>
      <c r="I264" s="25">
        <f t="shared" si="34"/>
        <v>2</v>
      </c>
      <c r="J264" s="1">
        <v>1</v>
      </c>
      <c r="K264" s="1" t="str">
        <f t="shared" si="35"/>
        <v>Рабочий день</v>
      </c>
      <c r="L264" s="1">
        <v>2</v>
      </c>
      <c r="M264" s="9" t="str">
        <f>LOOKUP(L264,Погода!$A$2:$B$5)</f>
        <v>Туман + Облачно, Туман + Разорванные облака, Туман + Немного облаков, Туман</v>
      </c>
      <c r="N264" s="3">
        <v>0.54916699999999996</v>
      </c>
      <c r="O264" s="11">
        <f t="shared" si="38"/>
        <v>17.810848999999997</v>
      </c>
      <c r="P264" s="3">
        <v>0.52967500000000001</v>
      </c>
      <c r="Q264" s="11">
        <f t="shared" si="39"/>
        <v>18.958550000000002</v>
      </c>
      <c r="R264" s="3">
        <v>0.69</v>
      </c>
      <c r="S264" s="11" cm="1">
        <f t="array" ref="S264">_xlfn.IFS(L264=1,R264*Погода!$C$2,L264=2,R264*Погода!$C$3,L264=3,R264*Погода!$C$4,L264=4,R264*Погода!$C$5)</f>
        <v>34.5</v>
      </c>
      <c r="T264" s="3">
        <v>0.15174199999999999</v>
      </c>
      <c r="U264" s="11" cm="1">
        <f t="array" ref="U264">_xlfn.IFS(L264=1,T264*Погода!$D$2,L264=2,T264*Погода!$D$3,L264=3,T264*Погода!$D$4,L264=4,T264*Погода!$D$5)</f>
        <v>5.0833569999999995</v>
      </c>
      <c r="V264" s="37">
        <v>691</v>
      </c>
      <c r="W264" s="37">
        <v>3848</v>
      </c>
      <c r="X264" s="37">
        <v>4539</v>
      </c>
      <c r="Y264" s="11">
        <f t="shared" si="40"/>
        <v>1.147701000000005</v>
      </c>
    </row>
    <row r="265" spans="1:25" x14ac:dyDescent="0.25">
      <c r="A265" s="1">
        <v>263</v>
      </c>
      <c r="B265" s="2">
        <v>40806</v>
      </c>
      <c r="C265" s="1">
        <v>3</v>
      </c>
      <c r="D265" s="4" t="str">
        <f>VLOOKUP(C265,Сезон!$A$2:$G$5,6)</f>
        <v>Лето</v>
      </c>
      <c r="E265" s="1">
        <f t="shared" si="36"/>
        <v>2011</v>
      </c>
      <c r="F265" s="1">
        <f t="shared" si="37"/>
        <v>9</v>
      </c>
      <c r="G265" s="1">
        <v>0</v>
      </c>
      <c r="H265" s="1" t="str">
        <f t="shared" si="33"/>
        <v>Рабочий день</v>
      </c>
      <c r="I265" s="25">
        <f t="shared" si="34"/>
        <v>3</v>
      </c>
      <c r="J265" s="1">
        <v>1</v>
      </c>
      <c r="K265" s="1" t="str">
        <f t="shared" si="35"/>
        <v>Рабочий день</v>
      </c>
      <c r="L265" s="1">
        <v>2</v>
      </c>
      <c r="M265" s="9" t="str">
        <f>LOOKUP(L265,Погода!$A$2:$B$5)</f>
        <v>Туман + Облачно, Туман + Разорванные облака, Туман + Немного облаков, Туман</v>
      </c>
      <c r="N265" s="3">
        <v>0.56166700000000003</v>
      </c>
      <c r="O265" s="11">
        <f t="shared" si="38"/>
        <v>18.398349</v>
      </c>
      <c r="P265" s="3">
        <v>0.53221700000000005</v>
      </c>
      <c r="Q265" s="11">
        <f t="shared" si="39"/>
        <v>19.126322000000002</v>
      </c>
      <c r="R265" s="3">
        <v>0.88124999999999998</v>
      </c>
      <c r="S265" s="11" cm="1">
        <f t="array" ref="S265">_xlfn.IFS(L265=1,R265*Погода!$C$2,L265=2,R265*Погода!$C$3,L265=3,R265*Погода!$C$4,L265=4,R265*Погода!$C$5)</f>
        <v>44.0625</v>
      </c>
      <c r="T265" s="3">
        <v>0.13495399999999999</v>
      </c>
      <c r="U265" s="11" cm="1">
        <f t="array" ref="U265">_xlfn.IFS(L265=1,T265*Погода!$D$2,L265=2,T265*Погода!$D$3,L265=3,T265*Погода!$D$4,L265=4,T265*Погода!$D$5)</f>
        <v>4.5209589999999995</v>
      </c>
      <c r="V265" s="37">
        <v>438</v>
      </c>
      <c r="W265" s="37">
        <v>3203</v>
      </c>
      <c r="X265" s="37">
        <v>3641</v>
      </c>
      <c r="Y265" s="11">
        <f t="shared" si="40"/>
        <v>0.7279730000000022</v>
      </c>
    </row>
    <row r="266" spans="1:25" x14ac:dyDescent="0.25">
      <c r="A266" s="1">
        <v>264</v>
      </c>
      <c r="B266" s="2">
        <v>40807</v>
      </c>
      <c r="C266" s="1">
        <v>3</v>
      </c>
      <c r="D266" s="4" t="str">
        <f>VLOOKUP(C266,Сезон!$A$2:$G$5,6)</f>
        <v>Лето</v>
      </c>
      <c r="E266" s="1">
        <f t="shared" si="36"/>
        <v>2011</v>
      </c>
      <c r="F266" s="1">
        <f t="shared" si="37"/>
        <v>9</v>
      </c>
      <c r="G266" s="1">
        <v>0</v>
      </c>
      <c r="H266" s="1" t="str">
        <f t="shared" si="33"/>
        <v>Рабочий день</v>
      </c>
      <c r="I266" s="25">
        <f t="shared" si="34"/>
        <v>4</v>
      </c>
      <c r="J266" s="1">
        <v>1</v>
      </c>
      <c r="K266" s="1" t="str">
        <f t="shared" si="35"/>
        <v>Рабочий день</v>
      </c>
      <c r="L266" s="1">
        <v>2</v>
      </c>
      <c r="M266" s="9" t="str">
        <f>LOOKUP(L266,Погода!$A$2:$B$5)</f>
        <v>Туман + Облачно, Туман + Разорванные облака, Туман + Немного облаков, Туман</v>
      </c>
      <c r="N266" s="3">
        <v>0.59499999999999997</v>
      </c>
      <c r="O266" s="11">
        <f t="shared" si="38"/>
        <v>19.965</v>
      </c>
      <c r="P266" s="3">
        <v>0.55053300000000005</v>
      </c>
      <c r="Q266" s="11">
        <f t="shared" si="39"/>
        <v>20.335178000000006</v>
      </c>
      <c r="R266" s="3">
        <v>0.9</v>
      </c>
      <c r="S266" s="11" cm="1">
        <f t="array" ref="S266">_xlfn.IFS(L266=1,R266*Погода!$C$2,L266=2,R266*Погода!$C$3,L266=3,R266*Погода!$C$4,L266=4,R266*Погода!$C$5)</f>
        <v>45</v>
      </c>
      <c r="T266" s="3">
        <v>9.6404199999999995E-2</v>
      </c>
      <c r="U266" s="11" cm="1">
        <f t="array" ref="U266">_xlfn.IFS(L266=1,T266*Погода!$D$2,L266=2,T266*Погода!$D$3,L266=3,T266*Погода!$D$4,L266=4,T266*Погода!$D$5)</f>
        <v>3.2295406999999998</v>
      </c>
      <c r="V266" s="37">
        <v>539</v>
      </c>
      <c r="W266" s="37">
        <v>3813</v>
      </c>
      <c r="X266" s="37">
        <v>4352</v>
      </c>
      <c r="Y266" s="11">
        <f t="shared" si="40"/>
        <v>0.37017800000000634</v>
      </c>
    </row>
    <row r="267" spans="1:25" x14ac:dyDescent="0.25">
      <c r="A267" s="1">
        <v>265</v>
      </c>
      <c r="B267" s="2">
        <v>40808</v>
      </c>
      <c r="C267" s="1">
        <v>3</v>
      </c>
      <c r="D267" s="4" t="str">
        <f>VLOOKUP(C267,Сезон!$A$2:$G$5,6)</f>
        <v>Лето</v>
      </c>
      <c r="E267" s="1">
        <f t="shared" si="36"/>
        <v>2011</v>
      </c>
      <c r="F267" s="1">
        <f t="shared" si="37"/>
        <v>9</v>
      </c>
      <c r="G267" s="1">
        <v>0</v>
      </c>
      <c r="H267" s="1" t="str">
        <f t="shared" si="33"/>
        <v>Рабочий день</v>
      </c>
      <c r="I267" s="25">
        <f t="shared" si="34"/>
        <v>5</v>
      </c>
      <c r="J267" s="1">
        <v>1</v>
      </c>
      <c r="K267" s="1" t="str">
        <f t="shared" si="35"/>
        <v>Рабочий день</v>
      </c>
      <c r="L267" s="1">
        <v>2</v>
      </c>
      <c r="M267" s="9" t="str">
        <f>LOOKUP(L267,Погода!$A$2:$B$5)</f>
        <v>Туман + Облачно, Туман + Разорванные облака, Туман + Немного облаков, Туман</v>
      </c>
      <c r="N267" s="3">
        <v>0.62833300000000003</v>
      </c>
      <c r="O267" s="11">
        <f t="shared" si="38"/>
        <v>21.531651</v>
      </c>
      <c r="P267" s="3">
        <v>0.55496299999999998</v>
      </c>
      <c r="Q267" s="11">
        <f t="shared" si="39"/>
        <v>20.627558000000001</v>
      </c>
      <c r="R267" s="3">
        <v>0.90208299999999997</v>
      </c>
      <c r="S267" s="11" cm="1">
        <f t="array" ref="S267">_xlfn.IFS(L267=1,R267*Погода!$C$2,L267=2,R267*Погода!$C$3,L267=3,R267*Погода!$C$4,L267=4,R267*Погода!$C$5)</f>
        <v>45.104149999999997</v>
      </c>
      <c r="T267" s="3">
        <v>0.12812499999999999</v>
      </c>
      <c r="U267" s="11" cm="1">
        <f t="array" ref="U267">_xlfn.IFS(L267=1,T267*Погода!$D$2,L267=2,T267*Погода!$D$3,L267=3,T267*Погода!$D$4,L267=4,T267*Погода!$D$5)</f>
        <v>4.2921874999999998</v>
      </c>
      <c r="V267" s="37">
        <v>555</v>
      </c>
      <c r="W267" s="37">
        <v>4240</v>
      </c>
      <c r="X267" s="37">
        <v>4795</v>
      </c>
      <c r="Y267" s="11">
        <f t="shared" si="40"/>
        <v>-0.90409299999999959</v>
      </c>
    </row>
    <row r="268" spans="1:25" x14ac:dyDescent="0.25">
      <c r="A268" s="1">
        <v>266</v>
      </c>
      <c r="B268" s="2">
        <v>40809</v>
      </c>
      <c r="C268" s="1">
        <v>4</v>
      </c>
      <c r="D268" s="4" t="str">
        <f>VLOOKUP(C268,Сезон!$A$2:$G$5,6)</f>
        <v>Осень</v>
      </c>
      <c r="E268" s="1">
        <f t="shared" si="36"/>
        <v>2011</v>
      </c>
      <c r="F268" s="1">
        <f t="shared" si="37"/>
        <v>9</v>
      </c>
      <c r="G268" s="1">
        <v>0</v>
      </c>
      <c r="H268" s="1" t="str">
        <f t="shared" si="33"/>
        <v>Рабочий день</v>
      </c>
      <c r="I268" s="25">
        <f t="shared" si="34"/>
        <v>6</v>
      </c>
      <c r="J268" s="1">
        <v>1</v>
      </c>
      <c r="K268" s="1" t="str">
        <f t="shared" si="35"/>
        <v>Рабочий день</v>
      </c>
      <c r="L268" s="1">
        <v>2</v>
      </c>
      <c r="M268" s="9" t="str">
        <f>LOOKUP(L268,Погода!$A$2:$B$5)</f>
        <v>Туман + Облачно, Туман + Разорванные облака, Туман + Немного облаков, Туман</v>
      </c>
      <c r="N268" s="3">
        <v>0.60916700000000001</v>
      </c>
      <c r="O268" s="11">
        <f t="shared" si="38"/>
        <v>20.630849000000001</v>
      </c>
      <c r="P268" s="3">
        <v>0.52212499999999995</v>
      </c>
      <c r="Q268" s="11">
        <f t="shared" si="39"/>
        <v>18.460249999999995</v>
      </c>
      <c r="R268" s="3">
        <v>0.97250000000000003</v>
      </c>
      <c r="S268" s="11" cm="1">
        <f t="array" ref="S268">_xlfn.IFS(L268=1,R268*Погода!$C$2,L268=2,R268*Погода!$C$3,L268=3,R268*Погода!$C$4,L268=4,R268*Погода!$C$5)</f>
        <v>48.625</v>
      </c>
      <c r="T268" s="3">
        <v>7.8366699999999997E-2</v>
      </c>
      <c r="U268" s="11" cm="1">
        <f t="array" ref="U268">_xlfn.IFS(L268=1,T268*Погода!$D$2,L268=2,T268*Погода!$D$3,L268=3,T268*Погода!$D$4,L268=4,T268*Погода!$D$5)</f>
        <v>2.6252844500000001</v>
      </c>
      <c r="V268" s="37">
        <v>258</v>
      </c>
      <c r="W268" s="37">
        <v>2137</v>
      </c>
      <c r="X268" s="37">
        <v>2395</v>
      </c>
      <c r="Y268" s="11">
        <f t="shared" si="40"/>
        <v>-2.1705990000000064</v>
      </c>
    </row>
    <row r="269" spans="1:25" x14ac:dyDescent="0.25">
      <c r="A269" s="1">
        <v>267</v>
      </c>
      <c r="B269" s="2">
        <v>40810</v>
      </c>
      <c r="C269" s="1">
        <v>4</v>
      </c>
      <c r="D269" s="4" t="str">
        <f>VLOOKUP(C269,Сезон!$A$2:$G$5,6)</f>
        <v>Осень</v>
      </c>
      <c r="E269" s="1">
        <f t="shared" si="36"/>
        <v>2011</v>
      </c>
      <c r="F269" s="1">
        <f t="shared" si="37"/>
        <v>9</v>
      </c>
      <c r="G269" s="1">
        <v>0</v>
      </c>
      <c r="H269" s="1" t="str">
        <f t="shared" si="33"/>
        <v>Рабочий день</v>
      </c>
      <c r="I269" s="25">
        <f t="shared" si="34"/>
        <v>7</v>
      </c>
      <c r="J269" s="1">
        <v>0</v>
      </c>
      <c r="K269" s="1" t="str">
        <f t="shared" si="35"/>
        <v>Выходной день</v>
      </c>
      <c r="L269" s="1">
        <v>2</v>
      </c>
      <c r="M269" s="9" t="str">
        <f>LOOKUP(L269,Погода!$A$2:$B$5)</f>
        <v>Туман + Облачно, Туман + Разорванные облака, Туман + Немного облаков, Туман</v>
      </c>
      <c r="N269" s="3">
        <v>0.60666699999999996</v>
      </c>
      <c r="O269" s="11">
        <f t="shared" si="38"/>
        <v>20.513348999999998</v>
      </c>
      <c r="P269" s="3">
        <v>0.56441200000000002</v>
      </c>
      <c r="Q269" s="11">
        <f t="shared" si="39"/>
        <v>21.251192000000003</v>
      </c>
      <c r="R269" s="3">
        <v>0.86250000000000004</v>
      </c>
      <c r="S269" s="11" cm="1">
        <f t="array" ref="S269">_xlfn.IFS(L269=1,R269*Погода!$C$2,L269=2,R269*Погода!$C$3,L269=3,R269*Погода!$C$4,L269=4,R269*Погода!$C$5)</f>
        <v>43.125</v>
      </c>
      <c r="T269" s="3">
        <v>7.8383300000000003E-2</v>
      </c>
      <c r="U269" s="11" cm="1">
        <f t="array" ref="U269">_xlfn.IFS(L269=1,T269*Погода!$D$2,L269=2,T269*Погода!$D$3,L269=3,T269*Погода!$D$4,L269=4,T269*Погода!$D$5)</f>
        <v>2.6258405499999999</v>
      </c>
      <c r="V269" s="37">
        <v>1776</v>
      </c>
      <c r="W269" s="37">
        <v>3647</v>
      </c>
      <c r="X269" s="37">
        <v>5423</v>
      </c>
      <c r="Y269" s="11">
        <f t="shared" si="40"/>
        <v>0.73784300000000513</v>
      </c>
    </row>
    <row r="270" spans="1:25" x14ac:dyDescent="0.25">
      <c r="A270" s="1">
        <v>268</v>
      </c>
      <c r="B270" s="2">
        <v>40811</v>
      </c>
      <c r="C270" s="1">
        <v>4</v>
      </c>
      <c r="D270" s="4" t="str">
        <f>VLOOKUP(C270,Сезон!$A$2:$G$5,6)</f>
        <v>Осень</v>
      </c>
      <c r="E270" s="1">
        <f t="shared" si="36"/>
        <v>2011</v>
      </c>
      <c r="F270" s="1">
        <f t="shared" si="37"/>
        <v>9</v>
      </c>
      <c r="G270" s="1">
        <v>0</v>
      </c>
      <c r="H270" s="1" t="str">
        <f t="shared" si="33"/>
        <v>Рабочий день</v>
      </c>
      <c r="I270" s="25">
        <f t="shared" si="34"/>
        <v>1</v>
      </c>
      <c r="J270" s="1">
        <v>0</v>
      </c>
      <c r="K270" s="1" t="str">
        <f t="shared" si="35"/>
        <v>Выходной день</v>
      </c>
      <c r="L270" s="1">
        <v>2</v>
      </c>
      <c r="M270" s="9" t="str">
        <f>LOOKUP(L270,Погода!$A$2:$B$5)</f>
        <v>Туман + Облачно, Туман + Разорванные облака, Туман + Немного облаков, Туман</v>
      </c>
      <c r="N270" s="3">
        <v>0.63416700000000004</v>
      </c>
      <c r="O270" s="11">
        <f t="shared" si="38"/>
        <v>21.805849000000002</v>
      </c>
      <c r="P270" s="3">
        <v>0.57263699999999995</v>
      </c>
      <c r="Q270" s="11">
        <f t="shared" si="39"/>
        <v>21.794041999999997</v>
      </c>
      <c r="R270" s="3">
        <v>0.84499999999999997</v>
      </c>
      <c r="S270" s="11" cm="1">
        <f t="array" ref="S270">_xlfn.IFS(L270=1,R270*Погода!$C$2,L270=2,R270*Погода!$C$3,L270=3,R270*Погода!$C$4,L270=4,R270*Погода!$C$5)</f>
        <v>42.25</v>
      </c>
      <c r="T270" s="3">
        <v>5.0379199999999999E-2</v>
      </c>
      <c r="U270" s="11" cm="1">
        <f t="array" ref="U270">_xlfn.IFS(L270=1,T270*Погода!$D$2,L270=2,T270*Погода!$D$3,L270=3,T270*Погода!$D$4,L270=4,T270*Погода!$D$5)</f>
        <v>1.6877032000000001</v>
      </c>
      <c r="V270" s="37">
        <v>1544</v>
      </c>
      <c r="W270" s="37">
        <v>3466</v>
      </c>
      <c r="X270" s="37">
        <v>5010</v>
      </c>
      <c r="Y270" s="11">
        <f t="shared" si="40"/>
        <v>-1.1807000000004564E-2</v>
      </c>
    </row>
    <row r="271" spans="1:25" x14ac:dyDescent="0.25">
      <c r="A271" s="1">
        <v>269</v>
      </c>
      <c r="B271" s="2">
        <v>40812</v>
      </c>
      <c r="C271" s="1">
        <v>4</v>
      </c>
      <c r="D271" s="4" t="str">
        <f>VLOOKUP(C271,Сезон!$A$2:$G$5,6)</f>
        <v>Осень</v>
      </c>
      <c r="E271" s="1">
        <f t="shared" si="36"/>
        <v>2011</v>
      </c>
      <c r="F271" s="1">
        <f t="shared" si="37"/>
        <v>9</v>
      </c>
      <c r="G271" s="1">
        <v>0</v>
      </c>
      <c r="H271" s="1" t="str">
        <f t="shared" si="33"/>
        <v>Рабочий день</v>
      </c>
      <c r="I271" s="25">
        <f t="shared" si="34"/>
        <v>2</v>
      </c>
      <c r="J271" s="1">
        <v>1</v>
      </c>
      <c r="K271" s="1" t="str">
        <f t="shared" si="35"/>
        <v>Рабочий день</v>
      </c>
      <c r="L271" s="1">
        <v>2</v>
      </c>
      <c r="M271" s="9" t="str">
        <f>LOOKUP(L271,Погода!$A$2:$B$5)</f>
        <v>Туман + Облачно, Туман + Разорванные облака, Туман + Немного облаков, Туман</v>
      </c>
      <c r="N271" s="3">
        <v>0.64916700000000005</v>
      </c>
      <c r="O271" s="11">
        <f t="shared" si="38"/>
        <v>22.510849000000004</v>
      </c>
      <c r="P271" s="3">
        <v>0.58904199999999995</v>
      </c>
      <c r="Q271" s="11">
        <f t="shared" si="39"/>
        <v>22.876771999999995</v>
      </c>
      <c r="R271" s="3">
        <v>0.848333</v>
      </c>
      <c r="S271" s="11" cm="1">
        <f t="array" ref="S271">_xlfn.IFS(L271=1,R271*Погода!$C$2,L271=2,R271*Погода!$C$3,L271=3,R271*Погода!$C$4,L271=4,R271*Погода!$C$5)</f>
        <v>42.416649999999997</v>
      </c>
      <c r="T271" s="3">
        <v>0.11070000000000001</v>
      </c>
      <c r="U271" s="11" cm="1">
        <f t="array" ref="U271">_xlfn.IFS(L271=1,T271*Погода!$D$2,L271=2,T271*Погода!$D$3,L271=3,T271*Погода!$D$4,L271=4,T271*Погода!$D$5)</f>
        <v>3.70845</v>
      </c>
      <c r="V271" s="37">
        <v>684</v>
      </c>
      <c r="W271" s="37">
        <v>3946</v>
      </c>
      <c r="X271" s="37">
        <v>4630</v>
      </c>
      <c r="Y271" s="11">
        <f t="shared" si="40"/>
        <v>0.36592299999999156</v>
      </c>
    </row>
    <row r="272" spans="1:25" x14ac:dyDescent="0.25">
      <c r="A272" s="1">
        <v>270</v>
      </c>
      <c r="B272" s="2">
        <v>40813</v>
      </c>
      <c r="C272" s="1">
        <v>4</v>
      </c>
      <c r="D272" s="4" t="str">
        <f>VLOOKUP(C272,Сезон!$A$2:$G$5,6)</f>
        <v>Осень</v>
      </c>
      <c r="E272" s="1">
        <f t="shared" si="36"/>
        <v>2011</v>
      </c>
      <c r="F272" s="1">
        <f t="shared" si="37"/>
        <v>9</v>
      </c>
      <c r="G272" s="1">
        <v>0</v>
      </c>
      <c r="H272" s="1" t="str">
        <f t="shared" si="33"/>
        <v>Рабочий день</v>
      </c>
      <c r="I272" s="25">
        <f t="shared" si="34"/>
        <v>3</v>
      </c>
      <c r="J272" s="1">
        <v>1</v>
      </c>
      <c r="K272" s="1" t="str">
        <f t="shared" si="35"/>
        <v>Рабочий день</v>
      </c>
      <c r="L272" s="1">
        <v>2</v>
      </c>
      <c r="M272" s="9" t="str">
        <f>LOOKUP(L272,Погода!$A$2:$B$5)</f>
        <v>Туман + Облачно, Туман + Разорванные облака, Туман + Немного облаков, Туман</v>
      </c>
      <c r="N272" s="3">
        <v>0.63666699999999998</v>
      </c>
      <c r="O272" s="11">
        <f t="shared" si="38"/>
        <v>21.923348999999998</v>
      </c>
      <c r="P272" s="3">
        <v>0.57452499999999995</v>
      </c>
      <c r="Q272" s="11">
        <f t="shared" si="39"/>
        <v>21.91865</v>
      </c>
      <c r="R272" s="3">
        <v>0.88541700000000001</v>
      </c>
      <c r="S272" s="11" cm="1">
        <f t="array" ref="S272">_xlfn.IFS(L272=1,R272*Погода!$C$2,L272=2,R272*Погода!$C$3,L272=3,R272*Погода!$C$4,L272=4,R272*Погода!$C$5)</f>
        <v>44.270850000000003</v>
      </c>
      <c r="T272" s="3">
        <v>0.118171</v>
      </c>
      <c r="U272" s="11" cm="1">
        <f t="array" ref="U272">_xlfn.IFS(L272=1,T272*Погода!$D$2,L272=2,T272*Погода!$D$3,L272=3,T272*Погода!$D$4,L272=4,T272*Погода!$D$5)</f>
        <v>3.9587284999999999</v>
      </c>
      <c r="V272" s="37">
        <v>477</v>
      </c>
      <c r="W272" s="37">
        <v>3643</v>
      </c>
      <c r="X272" s="37">
        <v>4120</v>
      </c>
      <c r="Y272" s="11">
        <f t="shared" si="40"/>
        <v>-4.6989999999986765E-3</v>
      </c>
    </row>
    <row r="273" spans="1:25" x14ac:dyDescent="0.25">
      <c r="A273" s="1">
        <v>271</v>
      </c>
      <c r="B273" s="2">
        <v>40814</v>
      </c>
      <c r="C273" s="1">
        <v>4</v>
      </c>
      <c r="D273" s="4" t="str">
        <f>VLOOKUP(C273,Сезон!$A$2:$G$5,6)</f>
        <v>Осень</v>
      </c>
      <c r="E273" s="1">
        <f t="shared" si="36"/>
        <v>2011</v>
      </c>
      <c r="F273" s="1">
        <f t="shared" si="37"/>
        <v>9</v>
      </c>
      <c r="G273" s="1">
        <v>0</v>
      </c>
      <c r="H273" s="1" t="str">
        <f t="shared" si="33"/>
        <v>Рабочий день</v>
      </c>
      <c r="I273" s="25">
        <f t="shared" si="34"/>
        <v>4</v>
      </c>
      <c r="J273" s="1">
        <v>1</v>
      </c>
      <c r="K273" s="1" t="str">
        <f t="shared" si="35"/>
        <v>Рабочий день</v>
      </c>
      <c r="L273" s="1">
        <v>2</v>
      </c>
      <c r="M273" s="9" t="str">
        <f>LOOKUP(L273,Погода!$A$2:$B$5)</f>
        <v>Туман + Облачно, Туман + Разорванные облака, Туман + Немного облаков, Туман</v>
      </c>
      <c r="N273" s="3">
        <v>0.63500000000000001</v>
      </c>
      <c r="O273" s="11">
        <f t="shared" si="38"/>
        <v>21.844999999999999</v>
      </c>
      <c r="P273" s="3">
        <v>0.57515799999999995</v>
      </c>
      <c r="Q273" s="11">
        <f t="shared" si="39"/>
        <v>21.960427999999993</v>
      </c>
      <c r="R273" s="3">
        <v>0.84875</v>
      </c>
      <c r="S273" s="11" cm="1">
        <f t="array" ref="S273">_xlfn.IFS(L273=1,R273*Погода!$C$2,L273=2,R273*Погода!$C$3,L273=3,R273*Погода!$C$4,L273=4,R273*Погода!$C$5)</f>
        <v>42.4375</v>
      </c>
      <c r="T273" s="3">
        <v>0.14862900000000001</v>
      </c>
      <c r="U273" s="11" cm="1">
        <f t="array" ref="U273">_xlfn.IFS(L273=1,T273*Погода!$D$2,L273=2,T273*Погода!$D$3,L273=3,T273*Погода!$D$4,L273=4,T273*Погода!$D$5)</f>
        <v>4.9790715000000008</v>
      </c>
      <c r="V273" s="37">
        <v>480</v>
      </c>
      <c r="W273" s="37">
        <v>3427</v>
      </c>
      <c r="X273" s="37">
        <v>3907</v>
      </c>
      <c r="Y273" s="11">
        <f t="shared" si="40"/>
        <v>0.11542799999999431</v>
      </c>
    </row>
    <row r="274" spans="1:25" x14ac:dyDescent="0.25">
      <c r="A274" s="1">
        <v>272</v>
      </c>
      <c r="B274" s="2">
        <v>40815</v>
      </c>
      <c r="C274" s="1">
        <v>4</v>
      </c>
      <c r="D274" s="4" t="str">
        <f>VLOOKUP(C274,Сезон!$A$2:$G$5,6)</f>
        <v>Осень</v>
      </c>
      <c r="E274" s="1">
        <f t="shared" si="36"/>
        <v>2011</v>
      </c>
      <c r="F274" s="1">
        <f t="shared" si="37"/>
        <v>9</v>
      </c>
      <c r="G274" s="1">
        <v>0</v>
      </c>
      <c r="H274" s="1" t="str">
        <f t="shared" si="33"/>
        <v>Рабочий день</v>
      </c>
      <c r="I274" s="25">
        <f t="shared" si="34"/>
        <v>5</v>
      </c>
      <c r="J274" s="1">
        <v>1</v>
      </c>
      <c r="K274" s="1" t="str">
        <f t="shared" si="35"/>
        <v>Рабочий день</v>
      </c>
      <c r="L274" s="1">
        <v>1</v>
      </c>
      <c r="M274" s="9" t="str">
        <f>LOOKUP(L274,Погода!$A$2:$B$5)</f>
        <v>Ясно, небольшая облачность, переменная облачность, переменная облачность</v>
      </c>
      <c r="N274" s="3">
        <v>0.61666699999999997</v>
      </c>
      <c r="O274" s="11">
        <f t="shared" si="38"/>
        <v>20.983348999999997</v>
      </c>
      <c r="P274" s="3">
        <v>0.57451200000000002</v>
      </c>
      <c r="Q274" s="11">
        <f t="shared" si="39"/>
        <v>21.917791999999999</v>
      </c>
      <c r="R274" s="3">
        <v>0.69916699999999998</v>
      </c>
      <c r="S274" s="11" cm="1">
        <f t="array" ref="S274">_xlfn.IFS(L274=1,R274*Погода!$C$2,L274=2,R274*Погода!$C$3,L274=3,R274*Погода!$C$4,L274=4,R274*Погода!$C$5)</f>
        <v>17.479174999999998</v>
      </c>
      <c r="T274" s="3">
        <v>0.17288300000000001</v>
      </c>
      <c r="U274" s="11" cm="1">
        <f t="array" ref="U274">_xlfn.IFS(L274=1,T274*Погода!$D$2,L274=2,T274*Погода!$D$3,L274=3,T274*Погода!$D$4,L274=4,T274*Погода!$D$5)</f>
        <v>2.8957902500000001</v>
      </c>
      <c r="V274" s="37">
        <v>653</v>
      </c>
      <c r="W274" s="37">
        <v>4186</v>
      </c>
      <c r="X274" s="37">
        <v>4839</v>
      </c>
      <c r="Y274" s="11">
        <f t="shared" si="40"/>
        <v>0.93444300000000169</v>
      </c>
    </row>
    <row r="275" spans="1:25" x14ac:dyDescent="0.25">
      <c r="A275" s="1">
        <v>273</v>
      </c>
      <c r="B275" s="2">
        <v>40816</v>
      </c>
      <c r="C275" s="1">
        <v>4</v>
      </c>
      <c r="D275" s="4" t="str">
        <f>VLOOKUP(C275,Сезон!$A$2:$G$5,6)</f>
        <v>Осень</v>
      </c>
      <c r="E275" s="1">
        <f t="shared" si="36"/>
        <v>2011</v>
      </c>
      <c r="F275" s="1">
        <f t="shared" si="37"/>
        <v>9</v>
      </c>
      <c r="G275" s="1">
        <v>0</v>
      </c>
      <c r="H275" s="1" t="str">
        <f t="shared" si="33"/>
        <v>Рабочий день</v>
      </c>
      <c r="I275" s="25">
        <f t="shared" si="34"/>
        <v>6</v>
      </c>
      <c r="J275" s="1">
        <v>1</v>
      </c>
      <c r="K275" s="1" t="str">
        <f t="shared" si="35"/>
        <v>Рабочий день</v>
      </c>
      <c r="L275" s="1">
        <v>1</v>
      </c>
      <c r="M275" s="9" t="str">
        <f>LOOKUP(L275,Погода!$A$2:$B$5)</f>
        <v>Ясно, небольшая облачность, переменная облачность, переменная облачность</v>
      </c>
      <c r="N275" s="3">
        <v>0.56416699999999997</v>
      </c>
      <c r="O275" s="11">
        <f t="shared" si="38"/>
        <v>18.515848999999999</v>
      </c>
      <c r="P275" s="3">
        <v>0.54482900000000001</v>
      </c>
      <c r="Q275" s="11">
        <f t="shared" si="39"/>
        <v>19.958714000000001</v>
      </c>
      <c r="R275" s="3">
        <v>0.64749999999999996</v>
      </c>
      <c r="S275" s="11" cm="1">
        <f t="array" ref="S275">_xlfn.IFS(L275=1,R275*Погода!$C$2,L275=2,R275*Погода!$C$3,L275=3,R275*Погода!$C$4,L275=4,R275*Погода!$C$5)</f>
        <v>16.1875</v>
      </c>
      <c r="T275" s="3">
        <v>0.20647499999999999</v>
      </c>
      <c r="U275" s="11" cm="1">
        <f t="array" ref="U275">_xlfn.IFS(L275=1,T275*Погода!$D$2,L275=2,T275*Погода!$D$3,L275=3,T275*Погода!$D$4,L275=4,T275*Погода!$D$5)</f>
        <v>3.4584562499999998</v>
      </c>
      <c r="V275" s="37">
        <v>830</v>
      </c>
      <c r="W275" s="37">
        <v>4372</v>
      </c>
      <c r="X275" s="37">
        <v>5202</v>
      </c>
      <c r="Y275" s="11">
        <f t="shared" si="40"/>
        <v>1.4428650000000012</v>
      </c>
    </row>
    <row r="276" spans="1:25" x14ac:dyDescent="0.25">
      <c r="A276" s="1">
        <v>274</v>
      </c>
      <c r="B276" s="2">
        <v>40817</v>
      </c>
      <c r="C276" s="1">
        <v>4</v>
      </c>
      <c r="D276" s="4" t="str">
        <f>VLOOKUP(C276,Сезон!$A$2:$G$5,6)</f>
        <v>Осень</v>
      </c>
      <c r="E276" s="1">
        <f t="shared" si="36"/>
        <v>2011</v>
      </c>
      <c r="F276" s="1">
        <f t="shared" si="37"/>
        <v>10</v>
      </c>
      <c r="G276" s="1">
        <v>0</v>
      </c>
      <c r="H276" s="1" t="str">
        <f t="shared" si="33"/>
        <v>Рабочий день</v>
      </c>
      <c r="I276" s="25">
        <f t="shared" si="34"/>
        <v>7</v>
      </c>
      <c r="J276" s="1">
        <v>0</v>
      </c>
      <c r="K276" s="1" t="str">
        <f t="shared" si="35"/>
        <v>Выходной день</v>
      </c>
      <c r="L276" s="1">
        <v>2</v>
      </c>
      <c r="M276" s="9" t="str">
        <f>LOOKUP(L276,Погода!$A$2:$B$5)</f>
        <v>Туман + Облачно, Туман + Разорванные облака, Туман + Немного облаков, Туман</v>
      </c>
      <c r="N276" s="3">
        <v>0.41</v>
      </c>
      <c r="O276" s="11">
        <f t="shared" si="38"/>
        <v>11.27</v>
      </c>
      <c r="P276" s="3">
        <v>0.41286299999999998</v>
      </c>
      <c r="Q276" s="11">
        <f t="shared" si="39"/>
        <v>11.248957999999998</v>
      </c>
      <c r="R276" s="3">
        <v>0.75375000000000003</v>
      </c>
      <c r="S276" s="11" cm="1">
        <f t="array" ref="S276">_xlfn.IFS(L276=1,R276*Погода!$C$2,L276=2,R276*Погода!$C$3,L276=3,R276*Погода!$C$4,L276=4,R276*Погода!$C$5)</f>
        <v>37.6875</v>
      </c>
      <c r="T276" s="3">
        <v>0.292296</v>
      </c>
      <c r="U276" s="11" cm="1">
        <f t="array" ref="U276">_xlfn.IFS(L276=1,T276*Погода!$D$2,L276=2,T276*Погода!$D$3,L276=3,T276*Погода!$D$4,L276=4,T276*Погода!$D$5)</f>
        <v>9.7919160000000005</v>
      </c>
      <c r="V276" s="37">
        <v>480</v>
      </c>
      <c r="W276" s="37">
        <v>1949</v>
      </c>
      <c r="X276" s="37">
        <v>2429</v>
      </c>
      <c r="Y276" s="11">
        <f t="shared" si="40"/>
        <v>-2.1042000000001337E-2</v>
      </c>
    </row>
    <row r="277" spans="1:25" x14ac:dyDescent="0.25">
      <c r="A277" s="1">
        <v>275</v>
      </c>
      <c r="B277" s="2">
        <v>40818</v>
      </c>
      <c r="C277" s="1">
        <v>4</v>
      </c>
      <c r="D277" s="4" t="str">
        <f>VLOOKUP(C277,Сезон!$A$2:$G$5,6)</f>
        <v>Осень</v>
      </c>
      <c r="E277" s="1">
        <f t="shared" si="36"/>
        <v>2011</v>
      </c>
      <c r="F277" s="1">
        <f t="shared" si="37"/>
        <v>10</v>
      </c>
      <c r="G277" s="1">
        <v>0</v>
      </c>
      <c r="H277" s="1" t="str">
        <f t="shared" si="33"/>
        <v>Рабочий день</v>
      </c>
      <c r="I277" s="25">
        <f t="shared" si="34"/>
        <v>1</v>
      </c>
      <c r="J277" s="1">
        <v>0</v>
      </c>
      <c r="K277" s="1" t="str">
        <f t="shared" si="35"/>
        <v>Выходной день</v>
      </c>
      <c r="L277" s="1">
        <v>2</v>
      </c>
      <c r="M277" s="9" t="str">
        <f>LOOKUP(L277,Погода!$A$2:$B$5)</f>
        <v>Туман + Облачно, Туман + Разорванные облака, Туман + Немного облаков, Туман</v>
      </c>
      <c r="N277" s="3">
        <v>0.35666700000000001</v>
      </c>
      <c r="O277" s="11">
        <f t="shared" si="38"/>
        <v>8.7633490000000016</v>
      </c>
      <c r="P277" s="3">
        <v>0.34531699999999999</v>
      </c>
      <c r="Q277" s="11">
        <f t="shared" si="39"/>
        <v>6.7909219999999983</v>
      </c>
      <c r="R277" s="3">
        <v>0.79166700000000001</v>
      </c>
      <c r="S277" s="11" cm="1">
        <f t="array" ref="S277">_xlfn.IFS(L277=1,R277*Погода!$C$2,L277=2,R277*Погода!$C$3,L277=3,R277*Погода!$C$4,L277=4,R277*Погода!$C$5)</f>
        <v>39.583350000000003</v>
      </c>
      <c r="T277" s="3">
        <v>0.22201299999999999</v>
      </c>
      <c r="U277" s="11" cm="1">
        <f t="array" ref="U277">_xlfn.IFS(L277=1,T277*Погода!$D$2,L277=2,T277*Погода!$D$3,L277=3,T277*Погода!$D$4,L277=4,T277*Погода!$D$5)</f>
        <v>7.4374354999999994</v>
      </c>
      <c r="V277" s="37">
        <v>616</v>
      </c>
      <c r="W277" s="37">
        <v>2302</v>
      </c>
      <c r="X277" s="37">
        <v>2918</v>
      </c>
      <c r="Y277" s="11">
        <f t="shared" si="40"/>
        <v>-1.9724270000000033</v>
      </c>
    </row>
    <row r="278" spans="1:25" x14ac:dyDescent="0.25">
      <c r="A278" s="1">
        <v>276</v>
      </c>
      <c r="B278" s="2">
        <v>40819</v>
      </c>
      <c r="C278" s="1">
        <v>4</v>
      </c>
      <c r="D278" s="4" t="str">
        <f>VLOOKUP(C278,Сезон!$A$2:$G$5,6)</f>
        <v>Осень</v>
      </c>
      <c r="E278" s="1">
        <f t="shared" si="36"/>
        <v>2011</v>
      </c>
      <c r="F278" s="1">
        <f t="shared" si="37"/>
        <v>10</v>
      </c>
      <c r="G278" s="1">
        <v>0</v>
      </c>
      <c r="H278" s="1" t="str">
        <f t="shared" si="33"/>
        <v>Рабочий день</v>
      </c>
      <c r="I278" s="25">
        <f t="shared" si="34"/>
        <v>2</v>
      </c>
      <c r="J278" s="1">
        <v>1</v>
      </c>
      <c r="K278" s="1" t="str">
        <f t="shared" si="35"/>
        <v>Рабочий день</v>
      </c>
      <c r="L278" s="1">
        <v>2</v>
      </c>
      <c r="M278" s="9" t="str">
        <f>LOOKUP(L278,Погода!$A$2:$B$5)</f>
        <v>Туман + Облачно, Туман + Разорванные облака, Туман + Немного облаков, Туман</v>
      </c>
      <c r="N278" s="3">
        <v>0.38416699999999998</v>
      </c>
      <c r="O278" s="11">
        <f t="shared" si="38"/>
        <v>10.055848999999998</v>
      </c>
      <c r="P278" s="3">
        <v>0.39204600000000001</v>
      </c>
      <c r="Q278" s="11">
        <f t="shared" si="39"/>
        <v>9.8750360000000015</v>
      </c>
      <c r="R278" s="3">
        <v>0.76083299999999998</v>
      </c>
      <c r="S278" s="11" cm="1">
        <f t="array" ref="S278">_xlfn.IFS(L278=1,R278*Погода!$C$2,L278=2,R278*Погода!$C$3,L278=3,R278*Погода!$C$4,L278=4,R278*Погода!$C$5)</f>
        <v>38.041649999999997</v>
      </c>
      <c r="T278" s="3">
        <v>8.3345799999999998E-2</v>
      </c>
      <c r="U278" s="11" cm="1">
        <f t="array" ref="U278">_xlfn.IFS(L278=1,T278*Погода!$D$2,L278=2,T278*Погода!$D$3,L278=3,T278*Погода!$D$4,L278=4,T278*Погода!$D$5)</f>
        <v>2.7920843</v>
      </c>
      <c r="V278" s="37">
        <v>330</v>
      </c>
      <c r="W278" s="37">
        <v>3240</v>
      </c>
      <c r="X278" s="37">
        <v>3570</v>
      </c>
      <c r="Y278" s="11">
        <f t="shared" si="40"/>
        <v>-0.180812999999997</v>
      </c>
    </row>
    <row r="279" spans="1:25" x14ac:dyDescent="0.25">
      <c r="A279" s="1">
        <v>277</v>
      </c>
      <c r="B279" s="2">
        <v>40820</v>
      </c>
      <c r="C279" s="1">
        <v>4</v>
      </c>
      <c r="D279" s="4" t="str">
        <f>VLOOKUP(C279,Сезон!$A$2:$G$5,6)</f>
        <v>Осень</v>
      </c>
      <c r="E279" s="1">
        <f t="shared" si="36"/>
        <v>2011</v>
      </c>
      <c r="F279" s="1">
        <f t="shared" si="37"/>
        <v>10</v>
      </c>
      <c r="G279" s="1">
        <v>0</v>
      </c>
      <c r="H279" s="1" t="str">
        <f t="shared" si="33"/>
        <v>Рабочий день</v>
      </c>
      <c r="I279" s="25">
        <f t="shared" si="34"/>
        <v>3</v>
      </c>
      <c r="J279" s="1">
        <v>1</v>
      </c>
      <c r="K279" s="1" t="str">
        <f t="shared" si="35"/>
        <v>Рабочий день</v>
      </c>
      <c r="L279" s="1">
        <v>1</v>
      </c>
      <c r="M279" s="9" t="str">
        <f>LOOKUP(L279,Погода!$A$2:$B$5)</f>
        <v>Ясно, небольшая облачность, переменная облачность, переменная облачность</v>
      </c>
      <c r="N279" s="3">
        <v>0.48416700000000001</v>
      </c>
      <c r="O279" s="11">
        <f t="shared" si="38"/>
        <v>14.755849000000001</v>
      </c>
      <c r="P279" s="3">
        <v>0.472858</v>
      </c>
      <c r="Q279" s="11">
        <f t="shared" si="39"/>
        <v>15.208628000000001</v>
      </c>
      <c r="R279" s="3">
        <v>0.71</v>
      </c>
      <c r="S279" s="11" cm="1">
        <f t="array" ref="S279">_xlfn.IFS(L279=1,R279*Погода!$C$2,L279=2,R279*Погода!$C$3,L279=3,R279*Погода!$C$4,L279=4,R279*Погода!$C$5)</f>
        <v>17.75</v>
      </c>
      <c r="T279" s="3">
        <v>0.20585400000000001</v>
      </c>
      <c r="U279" s="11" cm="1">
        <f t="array" ref="U279">_xlfn.IFS(L279=1,T279*Погода!$D$2,L279=2,T279*Погода!$D$3,L279=3,T279*Погода!$D$4,L279=4,T279*Погода!$D$5)</f>
        <v>3.4480545</v>
      </c>
      <c r="V279" s="37">
        <v>486</v>
      </c>
      <c r="W279" s="37">
        <v>3970</v>
      </c>
      <c r="X279" s="37">
        <v>4456</v>
      </c>
      <c r="Y279" s="11">
        <f t="shared" si="40"/>
        <v>0.4527789999999996</v>
      </c>
    </row>
    <row r="280" spans="1:25" x14ac:dyDescent="0.25">
      <c r="A280" s="1">
        <v>278</v>
      </c>
      <c r="B280" s="2">
        <v>40821</v>
      </c>
      <c r="C280" s="1">
        <v>4</v>
      </c>
      <c r="D280" s="4" t="str">
        <f>VLOOKUP(C280,Сезон!$A$2:$G$5,6)</f>
        <v>Осень</v>
      </c>
      <c r="E280" s="1">
        <f t="shared" si="36"/>
        <v>2011</v>
      </c>
      <c r="F280" s="1">
        <f t="shared" si="37"/>
        <v>10</v>
      </c>
      <c r="G280" s="1">
        <v>0</v>
      </c>
      <c r="H280" s="1" t="str">
        <f t="shared" si="33"/>
        <v>Рабочий день</v>
      </c>
      <c r="I280" s="25">
        <f t="shared" si="34"/>
        <v>4</v>
      </c>
      <c r="J280" s="1">
        <v>1</v>
      </c>
      <c r="K280" s="1" t="str">
        <f t="shared" si="35"/>
        <v>Рабочий день</v>
      </c>
      <c r="L280" s="1">
        <v>1</v>
      </c>
      <c r="M280" s="9" t="str">
        <f>LOOKUP(L280,Погода!$A$2:$B$5)</f>
        <v>Ясно, небольшая облачность, переменная облачность, переменная облачность</v>
      </c>
      <c r="N280" s="3">
        <v>0.53833299999999995</v>
      </c>
      <c r="O280" s="11">
        <f t="shared" si="38"/>
        <v>17.301650999999996</v>
      </c>
      <c r="P280" s="3">
        <v>0.527138</v>
      </c>
      <c r="Q280" s="11">
        <f t="shared" si="39"/>
        <v>18.791108000000001</v>
      </c>
      <c r="R280" s="3">
        <v>0.64791699999999997</v>
      </c>
      <c r="S280" s="11" cm="1">
        <f t="array" ref="S280">_xlfn.IFS(L280=1,R280*Погода!$C$2,L280=2,R280*Погода!$C$3,L280=3,R280*Погода!$C$4,L280=4,R280*Погода!$C$5)</f>
        <v>16.197924999999998</v>
      </c>
      <c r="T280" s="3">
        <v>0.17724999999999999</v>
      </c>
      <c r="U280" s="11" cm="1">
        <f t="array" ref="U280">_xlfn.IFS(L280=1,T280*Погода!$D$2,L280=2,T280*Погода!$D$3,L280=3,T280*Погода!$D$4,L280=4,T280*Погода!$D$5)</f>
        <v>2.9689375</v>
      </c>
      <c r="V280" s="37">
        <v>559</v>
      </c>
      <c r="W280" s="37">
        <v>4267</v>
      </c>
      <c r="X280" s="37">
        <v>4826</v>
      </c>
      <c r="Y280" s="11">
        <f t="shared" si="40"/>
        <v>1.4894570000000051</v>
      </c>
    </row>
    <row r="281" spans="1:25" x14ac:dyDescent="0.25">
      <c r="A281" s="1">
        <v>279</v>
      </c>
      <c r="B281" s="2">
        <v>40822</v>
      </c>
      <c r="C281" s="1">
        <v>4</v>
      </c>
      <c r="D281" s="4" t="str">
        <f>VLOOKUP(C281,Сезон!$A$2:$G$5,6)</f>
        <v>Осень</v>
      </c>
      <c r="E281" s="1">
        <f t="shared" si="36"/>
        <v>2011</v>
      </c>
      <c r="F281" s="1">
        <f t="shared" si="37"/>
        <v>10</v>
      </c>
      <c r="G281" s="1">
        <v>0</v>
      </c>
      <c r="H281" s="1" t="str">
        <f t="shared" si="33"/>
        <v>Рабочий день</v>
      </c>
      <c r="I281" s="25">
        <f t="shared" si="34"/>
        <v>5</v>
      </c>
      <c r="J281" s="1">
        <v>1</v>
      </c>
      <c r="K281" s="1" t="str">
        <f t="shared" si="35"/>
        <v>Рабочий день</v>
      </c>
      <c r="L281" s="1">
        <v>1</v>
      </c>
      <c r="M281" s="9" t="str">
        <f>LOOKUP(L281,Погода!$A$2:$B$5)</f>
        <v>Ясно, небольшая облачность, переменная облачность, переменная облачность</v>
      </c>
      <c r="N281" s="3">
        <v>0.49416700000000002</v>
      </c>
      <c r="O281" s="11">
        <f t="shared" si="38"/>
        <v>15.225849</v>
      </c>
      <c r="P281" s="3">
        <v>0.48042499999999999</v>
      </c>
      <c r="Q281" s="11">
        <f t="shared" si="39"/>
        <v>15.70805</v>
      </c>
      <c r="R281" s="3">
        <v>0.62083299999999997</v>
      </c>
      <c r="S281" s="11" cm="1">
        <f t="array" ref="S281">_xlfn.IFS(L281=1,R281*Погода!$C$2,L281=2,R281*Погода!$C$3,L281=3,R281*Погода!$C$4,L281=4,R281*Погода!$C$5)</f>
        <v>15.520824999999999</v>
      </c>
      <c r="T281" s="3">
        <v>0.13495399999999999</v>
      </c>
      <c r="U281" s="11" cm="1">
        <f t="array" ref="U281">_xlfn.IFS(L281=1,T281*Погода!$D$2,L281=2,T281*Погода!$D$3,L281=3,T281*Погода!$D$4,L281=4,T281*Погода!$D$5)</f>
        <v>2.2604794999999998</v>
      </c>
      <c r="V281" s="37">
        <v>639</v>
      </c>
      <c r="W281" s="37">
        <v>4126</v>
      </c>
      <c r="X281" s="37">
        <v>4765</v>
      </c>
      <c r="Y281" s="11">
        <f t="shared" si="40"/>
        <v>0.48220099999999988</v>
      </c>
    </row>
    <row r="282" spans="1:25" x14ac:dyDescent="0.25">
      <c r="A282" s="1">
        <v>280</v>
      </c>
      <c r="B282" s="2">
        <v>40823</v>
      </c>
      <c r="C282" s="1">
        <v>4</v>
      </c>
      <c r="D282" s="4" t="str">
        <f>VLOOKUP(C282,Сезон!$A$2:$G$5,6)</f>
        <v>Осень</v>
      </c>
      <c r="E282" s="1">
        <f t="shared" si="36"/>
        <v>2011</v>
      </c>
      <c r="F282" s="1">
        <f t="shared" si="37"/>
        <v>10</v>
      </c>
      <c r="G282" s="1">
        <v>0</v>
      </c>
      <c r="H282" s="1" t="str">
        <f t="shared" si="33"/>
        <v>Рабочий день</v>
      </c>
      <c r="I282" s="25">
        <f t="shared" si="34"/>
        <v>6</v>
      </c>
      <c r="J282" s="1">
        <v>1</v>
      </c>
      <c r="K282" s="1" t="str">
        <f t="shared" si="35"/>
        <v>Рабочий день</v>
      </c>
      <c r="L282" s="1">
        <v>1</v>
      </c>
      <c r="M282" s="9" t="str">
        <f>LOOKUP(L282,Погода!$A$2:$B$5)</f>
        <v>Ясно, небольшая облачность, переменная облачность, переменная облачность</v>
      </c>
      <c r="N282" s="3">
        <v>0.51083299999999998</v>
      </c>
      <c r="O282" s="11">
        <f t="shared" si="38"/>
        <v>16.009150999999999</v>
      </c>
      <c r="P282" s="3">
        <v>0.50440399999999996</v>
      </c>
      <c r="Q282" s="11">
        <f t="shared" si="39"/>
        <v>17.290664</v>
      </c>
      <c r="R282" s="3">
        <v>0.68416699999999997</v>
      </c>
      <c r="S282" s="11" cm="1">
        <f t="array" ref="S282">_xlfn.IFS(L282=1,R282*Погода!$C$2,L282=2,R282*Погода!$C$3,L282=3,R282*Погода!$C$4,L282=4,R282*Погода!$C$5)</f>
        <v>17.104174999999998</v>
      </c>
      <c r="T282" s="3">
        <v>2.23917E-2</v>
      </c>
      <c r="U282" s="11" cm="1">
        <f t="array" ref="U282">_xlfn.IFS(L282=1,T282*Погода!$D$2,L282=2,T282*Погода!$D$3,L282=3,T282*Погода!$D$4,L282=4,T282*Погода!$D$5)</f>
        <v>0.37506097500000002</v>
      </c>
      <c r="V282" s="37">
        <v>949</v>
      </c>
      <c r="W282" s="37">
        <v>4036</v>
      </c>
      <c r="X282" s="37">
        <v>4985</v>
      </c>
      <c r="Y282" s="11">
        <f t="shared" si="40"/>
        <v>1.2815130000000003</v>
      </c>
    </row>
    <row r="283" spans="1:25" x14ac:dyDescent="0.25">
      <c r="A283" s="1">
        <v>281</v>
      </c>
      <c r="B283" s="2">
        <v>40824</v>
      </c>
      <c r="C283" s="1">
        <v>4</v>
      </c>
      <c r="D283" s="4" t="str">
        <f>VLOOKUP(C283,Сезон!$A$2:$G$5,6)</f>
        <v>Осень</v>
      </c>
      <c r="E283" s="1">
        <f t="shared" si="36"/>
        <v>2011</v>
      </c>
      <c r="F283" s="1">
        <f t="shared" si="37"/>
        <v>10</v>
      </c>
      <c r="G283" s="1">
        <v>0</v>
      </c>
      <c r="H283" s="1" t="str">
        <f t="shared" si="33"/>
        <v>Рабочий день</v>
      </c>
      <c r="I283" s="25">
        <f t="shared" si="34"/>
        <v>7</v>
      </c>
      <c r="J283" s="1">
        <v>0</v>
      </c>
      <c r="K283" s="1" t="str">
        <f t="shared" si="35"/>
        <v>Выходной день</v>
      </c>
      <c r="L283" s="1">
        <v>1</v>
      </c>
      <c r="M283" s="9" t="str">
        <f>LOOKUP(L283,Погода!$A$2:$B$5)</f>
        <v>Ясно, небольшая облачность, переменная облачность, переменная облачность</v>
      </c>
      <c r="N283" s="3">
        <v>0.52166699999999999</v>
      </c>
      <c r="O283" s="11">
        <f t="shared" si="38"/>
        <v>16.518349000000001</v>
      </c>
      <c r="P283" s="3">
        <v>0.51324199999999998</v>
      </c>
      <c r="Q283" s="11">
        <f t="shared" si="39"/>
        <v>17.873971999999995</v>
      </c>
      <c r="R283" s="3">
        <v>0.70125000000000004</v>
      </c>
      <c r="S283" s="11" cm="1">
        <f t="array" ref="S283">_xlfn.IFS(L283=1,R283*Погода!$C$2,L283=2,R283*Погода!$C$3,L283=3,R283*Погода!$C$4,L283=4,R283*Погода!$C$5)</f>
        <v>17.53125</v>
      </c>
      <c r="T283" s="3">
        <v>4.5404199999999999E-2</v>
      </c>
      <c r="U283" s="11" cm="1">
        <f t="array" ref="U283">_xlfn.IFS(L283=1,T283*Погода!$D$2,L283=2,T283*Погода!$D$3,L283=3,T283*Погода!$D$4,L283=4,T283*Погода!$D$5)</f>
        <v>0.76052034999999996</v>
      </c>
      <c r="V283" s="37">
        <v>2235</v>
      </c>
      <c r="W283" s="37">
        <v>3174</v>
      </c>
      <c r="X283" s="37">
        <v>5409</v>
      </c>
      <c r="Y283" s="11">
        <f t="shared" si="40"/>
        <v>1.3556229999999942</v>
      </c>
    </row>
    <row r="284" spans="1:25" x14ac:dyDescent="0.25">
      <c r="A284" s="1">
        <v>282</v>
      </c>
      <c r="B284" s="2">
        <v>40825</v>
      </c>
      <c r="C284" s="1">
        <v>4</v>
      </c>
      <c r="D284" s="4" t="str">
        <f>VLOOKUP(C284,Сезон!$A$2:$G$5,6)</f>
        <v>Осень</v>
      </c>
      <c r="E284" s="1">
        <f t="shared" si="36"/>
        <v>2011</v>
      </c>
      <c r="F284" s="1">
        <f t="shared" si="37"/>
        <v>10</v>
      </c>
      <c r="G284" s="1">
        <v>0</v>
      </c>
      <c r="H284" s="1" t="str">
        <f t="shared" si="33"/>
        <v>Рабочий день</v>
      </c>
      <c r="I284" s="25">
        <f t="shared" si="34"/>
        <v>1</v>
      </c>
      <c r="J284" s="1">
        <v>0</v>
      </c>
      <c r="K284" s="1" t="str">
        <f t="shared" si="35"/>
        <v>Выходной день</v>
      </c>
      <c r="L284" s="1">
        <v>1</v>
      </c>
      <c r="M284" s="9" t="str">
        <f>LOOKUP(L284,Погода!$A$2:$B$5)</f>
        <v>Ясно, небольшая облачность, переменная облачность, переменная облачность</v>
      </c>
      <c r="N284" s="3">
        <v>0.54083300000000001</v>
      </c>
      <c r="O284" s="11">
        <f t="shared" si="38"/>
        <v>17.419150999999999</v>
      </c>
      <c r="P284" s="3">
        <v>0.52398299999999998</v>
      </c>
      <c r="Q284" s="11">
        <f t="shared" si="39"/>
        <v>18.582878000000001</v>
      </c>
      <c r="R284" s="3">
        <v>0.72750000000000004</v>
      </c>
      <c r="S284" s="11" cm="1">
        <f t="array" ref="S284">_xlfn.IFS(L284=1,R284*Погода!$C$2,L284=2,R284*Погода!$C$3,L284=3,R284*Погода!$C$4,L284=4,R284*Погода!$C$5)</f>
        <v>18.1875</v>
      </c>
      <c r="T284" s="3">
        <v>6.3450000000000006E-2</v>
      </c>
      <c r="U284" s="11" cm="1">
        <f t="array" ref="U284">_xlfn.IFS(L284=1,T284*Погода!$D$2,L284=2,T284*Погода!$D$3,L284=3,T284*Погода!$D$4,L284=4,T284*Погода!$D$5)</f>
        <v>1.0627875000000002</v>
      </c>
      <c r="V284" s="37">
        <v>2397</v>
      </c>
      <c r="W284" s="37">
        <v>3114</v>
      </c>
      <c r="X284" s="37">
        <v>5511</v>
      </c>
      <c r="Y284" s="11">
        <f t="shared" si="40"/>
        <v>1.1637270000000015</v>
      </c>
    </row>
    <row r="285" spans="1:25" x14ac:dyDescent="0.25">
      <c r="A285" s="1">
        <v>283</v>
      </c>
      <c r="B285" s="2">
        <v>40826</v>
      </c>
      <c r="C285" s="1">
        <v>4</v>
      </c>
      <c r="D285" s="4" t="str">
        <f>VLOOKUP(C285,Сезон!$A$2:$G$5,6)</f>
        <v>Осень</v>
      </c>
      <c r="E285" s="1">
        <f t="shared" si="36"/>
        <v>2011</v>
      </c>
      <c r="F285" s="1">
        <f t="shared" si="37"/>
        <v>10</v>
      </c>
      <c r="G285" s="1">
        <v>1</v>
      </c>
      <c r="H285" s="1" t="str">
        <f t="shared" si="33"/>
        <v>Праздничный день</v>
      </c>
      <c r="I285" s="25">
        <f t="shared" si="34"/>
        <v>2</v>
      </c>
      <c r="J285" s="1">
        <v>0</v>
      </c>
      <c r="K285" s="1" t="str">
        <f t="shared" si="35"/>
        <v>Выходной день</v>
      </c>
      <c r="L285" s="1">
        <v>1</v>
      </c>
      <c r="M285" s="9" t="str">
        <f>LOOKUP(L285,Погода!$A$2:$B$5)</f>
        <v>Ясно, небольшая облачность, переменная облачность, переменная облачность</v>
      </c>
      <c r="N285" s="3">
        <v>0.57083300000000003</v>
      </c>
      <c r="O285" s="11">
        <f t="shared" si="38"/>
        <v>18.829151000000003</v>
      </c>
      <c r="P285" s="3">
        <v>0.54292499999999999</v>
      </c>
      <c r="Q285" s="11">
        <f t="shared" si="39"/>
        <v>19.83305</v>
      </c>
      <c r="R285" s="3">
        <v>0.73375000000000001</v>
      </c>
      <c r="S285" s="11" cm="1">
        <f t="array" ref="S285">_xlfn.IFS(L285=1,R285*Погода!$C$2,L285=2,R285*Погода!$C$3,L285=3,R285*Погода!$C$4,L285=4,R285*Погода!$C$5)</f>
        <v>18.34375</v>
      </c>
      <c r="T285" s="3">
        <v>4.23042E-2</v>
      </c>
      <c r="U285" s="11" cm="1">
        <f t="array" ref="U285">_xlfn.IFS(L285=1,T285*Погода!$D$2,L285=2,T285*Погода!$D$3,L285=3,T285*Погода!$D$4,L285=4,T285*Погода!$D$5)</f>
        <v>0.70859534999999996</v>
      </c>
      <c r="V285" s="37">
        <v>1514</v>
      </c>
      <c r="W285" s="37">
        <v>3603</v>
      </c>
      <c r="X285" s="37">
        <v>5117</v>
      </c>
      <c r="Y285" s="11">
        <f t="shared" si="40"/>
        <v>1.003898999999997</v>
      </c>
    </row>
    <row r="286" spans="1:25" x14ac:dyDescent="0.25">
      <c r="A286" s="1">
        <v>284</v>
      </c>
      <c r="B286" s="2">
        <v>40827</v>
      </c>
      <c r="C286" s="1">
        <v>4</v>
      </c>
      <c r="D286" s="4" t="str">
        <f>VLOOKUP(C286,Сезон!$A$2:$G$5,6)</f>
        <v>Осень</v>
      </c>
      <c r="E286" s="1">
        <f t="shared" si="36"/>
        <v>2011</v>
      </c>
      <c r="F286" s="1">
        <f t="shared" si="37"/>
        <v>10</v>
      </c>
      <c r="G286" s="1">
        <v>0</v>
      </c>
      <c r="H286" s="1" t="str">
        <f t="shared" si="33"/>
        <v>Рабочий день</v>
      </c>
      <c r="I286" s="25">
        <f t="shared" si="34"/>
        <v>3</v>
      </c>
      <c r="J286" s="1">
        <v>1</v>
      </c>
      <c r="K286" s="1" t="str">
        <f t="shared" si="35"/>
        <v>Рабочий день</v>
      </c>
      <c r="L286" s="1">
        <v>2</v>
      </c>
      <c r="M286" s="9" t="str">
        <f>LOOKUP(L286,Погода!$A$2:$B$5)</f>
        <v>Туман + Облачно, Туман + Разорванные облака, Туман + Немного облаков, Туман</v>
      </c>
      <c r="N286" s="3">
        <v>0.56666700000000003</v>
      </c>
      <c r="O286" s="11">
        <f t="shared" si="38"/>
        <v>18.633349000000003</v>
      </c>
      <c r="P286" s="3">
        <v>0.54609600000000003</v>
      </c>
      <c r="Q286" s="11">
        <f t="shared" si="39"/>
        <v>20.042335999999999</v>
      </c>
      <c r="R286" s="3">
        <v>0.80874999999999997</v>
      </c>
      <c r="S286" s="11" cm="1">
        <f t="array" ref="S286">_xlfn.IFS(L286=1,R286*Погода!$C$2,L286=2,R286*Погода!$C$3,L286=3,R286*Погода!$C$4,L286=4,R286*Погода!$C$5)</f>
        <v>40.4375</v>
      </c>
      <c r="T286" s="3">
        <v>0.143042</v>
      </c>
      <c r="U286" s="11" cm="1">
        <f t="array" ref="U286">_xlfn.IFS(L286=1,T286*Погода!$D$2,L286=2,T286*Погода!$D$3,L286=3,T286*Погода!$D$4,L286=4,T286*Погода!$D$5)</f>
        <v>4.7919070000000001</v>
      </c>
      <c r="V286" s="37">
        <v>667</v>
      </c>
      <c r="W286" s="37">
        <v>3896</v>
      </c>
      <c r="X286" s="37">
        <v>4563</v>
      </c>
      <c r="Y286" s="11">
        <f t="shared" si="40"/>
        <v>1.4089869999999962</v>
      </c>
    </row>
    <row r="287" spans="1:25" x14ac:dyDescent="0.25">
      <c r="A287" s="1">
        <v>285</v>
      </c>
      <c r="B287" s="2">
        <v>40828</v>
      </c>
      <c r="C287" s="1">
        <v>4</v>
      </c>
      <c r="D287" s="4" t="str">
        <f>VLOOKUP(C287,Сезон!$A$2:$G$5,6)</f>
        <v>Осень</v>
      </c>
      <c r="E287" s="1">
        <f t="shared" si="36"/>
        <v>2011</v>
      </c>
      <c r="F287" s="1">
        <f t="shared" si="37"/>
        <v>10</v>
      </c>
      <c r="G287" s="1">
        <v>0</v>
      </c>
      <c r="H287" s="1" t="str">
        <f t="shared" si="33"/>
        <v>Рабочий день</v>
      </c>
      <c r="I287" s="25">
        <f t="shared" si="34"/>
        <v>4</v>
      </c>
      <c r="J287" s="1">
        <v>1</v>
      </c>
      <c r="K287" s="1" t="str">
        <f t="shared" si="35"/>
        <v>Рабочий день</v>
      </c>
      <c r="L287" s="1">
        <v>3</v>
      </c>
      <c r="M287" s="9" t="str">
        <f>LOOKUP(L287,Погода!$A$2:$B$5)</f>
        <v>Слабый снег, Слабый дождь + Гроза + Рассеянные облака, Слабый дождь + Рассеянные облака</v>
      </c>
      <c r="N287" s="3">
        <v>0.54333299999999995</v>
      </c>
      <c r="O287" s="11">
        <f t="shared" si="38"/>
        <v>17.536650999999999</v>
      </c>
      <c r="P287" s="3">
        <v>0.51771699999999998</v>
      </c>
      <c r="Q287" s="11">
        <f t="shared" si="39"/>
        <v>18.169322000000001</v>
      </c>
      <c r="R287" s="3">
        <v>0.90625</v>
      </c>
      <c r="S287" s="11" cm="1">
        <f t="array" ref="S287">_xlfn.IFS(L287=1,R287*Погода!$C$2,L287=2,R287*Погода!$C$3,L287=3,R287*Погода!$C$4,L287=4,R287*Погода!$C$5)</f>
        <v>67.96875</v>
      </c>
      <c r="T287" s="3">
        <v>0.24815000000000001</v>
      </c>
      <c r="U287" s="11" cm="1">
        <f t="array" ref="U287">_xlfn.IFS(L287=1,T287*Погода!$D$2,L287=2,T287*Погода!$D$3,L287=3,T287*Погода!$D$4,L287=4,T287*Погода!$D$5)</f>
        <v>12.469537500000001</v>
      </c>
      <c r="V287" s="37">
        <v>217</v>
      </c>
      <c r="W287" s="37">
        <v>2199</v>
      </c>
      <c r="X287" s="37">
        <v>2416</v>
      </c>
      <c r="Y287" s="11">
        <f t="shared" si="40"/>
        <v>0.63267100000000198</v>
      </c>
    </row>
    <row r="288" spans="1:25" x14ac:dyDescent="0.25">
      <c r="A288" s="1">
        <v>286</v>
      </c>
      <c r="B288" s="2">
        <v>40829</v>
      </c>
      <c r="C288" s="1">
        <v>4</v>
      </c>
      <c r="D288" s="4" t="str">
        <f>VLOOKUP(C288,Сезон!$A$2:$G$5,6)</f>
        <v>Осень</v>
      </c>
      <c r="E288" s="1">
        <f t="shared" si="36"/>
        <v>2011</v>
      </c>
      <c r="F288" s="1">
        <f t="shared" si="37"/>
        <v>10</v>
      </c>
      <c r="G288" s="1">
        <v>0</v>
      </c>
      <c r="H288" s="1" t="str">
        <f t="shared" si="33"/>
        <v>Рабочий день</v>
      </c>
      <c r="I288" s="25">
        <f t="shared" si="34"/>
        <v>5</v>
      </c>
      <c r="J288" s="1">
        <v>1</v>
      </c>
      <c r="K288" s="1" t="str">
        <f t="shared" si="35"/>
        <v>Рабочий день</v>
      </c>
      <c r="L288" s="1">
        <v>2</v>
      </c>
      <c r="M288" s="9" t="str">
        <f>LOOKUP(L288,Погода!$A$2:$B$5)</f>
        <v>Туман + Облачно, Туман + Разорванные облака, Туман + Немного облаков, Туман</v>
      </c>
      <c r="N288" s="3">
        <v>0.589167</v>
      </c>
      <c r="O288" s="11">
        <f t="shared" si="38"/>
        <v>19.690849</v>
      </c>
      <c r="P288" s="3">
        <v>0.55180399999999996</v>
      </c>
      <c r="Q288" s="11">
        <f t="shared" si="39"/>
        <v>20.419063999999999</v>
      </c>
      <c r="R288" s="3">
        <v>0.89666699999999999</v>
      </c>
      <c r="S288" s="11" cm="1">
        <f t="array" ref="S288">_xlfn.IFS(L288=1,R288*Погода!$C$2,L288=2,R288*Погода!$C$3,L288=3,R288*Погода!$C$4,L288=4,R288*Погода!$C$5)</f>
        <v>44.833350000000003</v>
      </c>
      <c r="T288" s="3">
        <v>0.141787</v>
      </c>
      <c r="U288" s="11" cm="1">
        <f t="array" ref="U288">_xlfn.IFS(L288=1,T288*Погода!$D$2,L288=2,T288*Погода!$D$3,L288=3,T288*Погода!$D$4,L288=4,T288*Погода!$D$5)</f>
        <v>4.7498645000000002</v>
      </c>
      <c r="V288" s="37">
        <v>290</v>
      </c>
      <c r="W288" s="37">
        <v>2623</v>
      </c>
      <c r="X288" s="37">
        <v>2913</v>
      </c>
      <c r="Y288" s="11">
        <f t="shared" si="40"/>
        <v>0.72821499999999872</v>
      </c>
    </row>
    <row r="289" spans="1:25" x14ac:dyDescent="0.25">
      <c r="A289" s="1">
        <v>287</v>
      </c>
      <c r="B289" s="2">
        <v>40830</v>
      </c>
      <c r="C289" s="1">
        <v>4</v>
      </c>
      <c r="D289" s="4" t="str">
        <f>VLOOKUP(C289,Сезон!$A$2:$G$5,6)</f>
        <v>Осень</v>
      </c>
      <c r="E289" s="1">
        <f t="shared" si="36"/>
        <v>2011</v>
      </c>
      <c r="F289" s="1">
        <f t="shared" si="37"/>
        <v>10</v>
      </c>
      <c r="G289" s="1">
        <v>0</v>
      </c>
      <c r="H289" s="1" t="str">
        <f t="shared" si="33"/>
        <v>Рабочий день</v>
      </c>
      <c r="I289" s="25">
        <f t="shared" si="34"/>
        <v>6</v>
      </c>
      <c r="J289" s="1">
        <v>1</v>
      </c>
      <c r="K289" s="1" t="str">
        <f t="shared" si="35"/>
        <v>Рабочий день</v>
      </c>
      <c r="L289" s="1">
        <v>2</v>
      </c>
      <c r="M289" s="9" t="str">
        <f>LOOKUP(L289,Погода!$A$2:$B$5)</f>
        <v>Туман + Облачно, Туман + Разорванные облака, Туман + Немного облаков, Туман</v>
      </c>
      <c r="N289" s="3">
        <v>0.55083300000000002</v>
      </c>
      <c r="O289" s="11">
        <f t="shared" si="38"/>
        <v>17.889151000000002</v>
      </c>
      <c r="P289" s="3">
        <v>0.52967500000000001</v>
      </c>
      <c r="Q289" s="11">
        <f t="shared" si="39"/>
        <v>18.958550000000002</v>
      </c>
      <c r="R289" s="3">
        <v>0.71625000000000005</v>
      </c>
      <c r="S289" s="11" cm="1">
        <f t="array" ref="S289">_xlfn.IFS(L289=1,R289*Погода!$C$2,L289=2,R289*Погода!$C$3,L289=3,R289*Погода!$C$4,L289=4,R289*Погода!$C$5)</f>
        <v>35.8125</v>
      </c>
      <c r="T289" s="3">
        <v>0.223883</v>
      </c>
      <c r="U289" s="11" cm="1">
        <f t="array" ref="U289">_xlfn.IFS(L289=1,T289*Погода!$D$2,L289=2,T289*Погода!$D$3,L289=3,T289*Погода!$D$4,L289=4,T289*Погода!$D$5)</f>
        <v>7.5000805000000001</v>
      </c>
      <c r="V289" s="37">
        <v>529</v>
      </c>
      <c r="W289" s="37">
        <v>3115</v>
      </c>
      <c r="X289" s="37">
        <v>3644</v>
      </c>
      <c r="Y289" s="11">
        <f t="shared" si="40"/>
        <v>1.0693990000000007</v>
      </c>
    </row>
    <row r="290" spans="1:25" x14ac:dyDescent="0.25">
      <c r="A290" s="1">
        <v>288</v>
      </c>
      <c r="B290" s="2">
        <v>40831</v>
      </c>
      <c r="C290" s="1">
        <v>4</v>
      </c>
      <c r="D290" s="4" t="str">
        <f>VLOOKUP(C290,Сезон!$A$2:$G$5,6)</f>
        <v>Осень</v>
      </c>
      <c r="E290" s="1">
        <f t="shared" si="36"/>
        <v>2011</v>
      </c>
      <c r="F290" s="1">
        <f t="shared" si="37"/>
        <v>10</v>
      </c>
      <c r="G290" s="1">
        <v>0</v>
      </c>
      <c r="H290" s="1" t="str">
        <f t="shared" si="33"/>
        <v>Рабочий день</v>
      </c>
      <c r="I290" s="25">
        <f t="shared" si="34"/>
        <v>7</v>
      </c>
      <c r="J290" s="1">
        <v>0</v>
      </c>
      <c r="K290" s="1" t="str">
        <f t="shared" si="35"/>
        <v>Выходной день</v>
      </c>
      <c r="L290" s="1">
        <v>1</v>
      </c>
      <c r="M290" s="9" t="str">
        <f>LOOKUP(L290,Погода!$A$2:$B$5)</f>
        <v>Ясно, небольшая облачность, переменная облачность, переменная облачность</v>
      </c>
      <c r="N290" s="3">
        <v>0.50666699999999998</v>
      </c>
      <c r="O290" s="11">
        <f t="shared" si="38"/>
        <v>15.813348999999999</v>
      </c>
      <c r="P290" s="3">
        <v>0.49872499999999997</v>
      </c>
      <c r="Q290" s="11">
        <f t="shared" si="39"/>
        <v>16.915849999999999</v>
      </c>
      <c r="R290" s="3">
        <v>0.48333300000000001</v>
      </c>
      <c r="S290" s="11" cm="1">
        <f t="array" ref="S290">_xlfn.IFS(L290=1,R290*Погода!$C$2,L290=2,R290*Погода!$C$3,L290=3,R290*Погода!$C$4,L290=4,R290*Погода!$C$5)</f>
        <v>12.083325</v>
      </c>
      <c r="T290" s="3">
        <v>0.25808300000000001</v>
      </c>
      <c r="U290" s="11" cm="1">
        <f t="array" ref="U290">_xlfn.IFS(L290=1,T290*Погода!$D$2,L290=2,T290*Погода!$D$3,L290=3,T290*Погода!$D$4,L290=4,T290*Погода!$D$5)</f>
        <v>4.3228902500000004</v>
      </c>
      <c r="V290" s="37">
        <v>1899</v>
      </c>
      <c r="W290" s="37">
        <v>3318</v>
      </c>
      <c r="X290" s="37">
        <v>5217</v>
      </c>
      <c r="Y290" s="11">
        <f t="shared" si="40"/>
        <v>1.1025010000000002</v>
      </c>
    </row>
    <row r="291" spans="1:25" x14ac:dyDescent="0.25">
      <c r="A291" s="1">
        <v>289</v>
      </c>
      <c r="B291" s="2">
        <v>40832</v>
      </c>
      <c r="C291" s="1">
        <v>4</v>
      </c>
      <c r="D291" s="4" t="str">
        <f>VLOOKUP(C291,Сезон!$A$2:$G$5,6)</f>
        <v>Осень</v>
      </c>
      <c r="E291" s="1">
        <f t="shared" si="36"/>
        <v>2011</v>
      </c>
      <c r="F291" s="1">
        <f t="shared" si="37"/>
        <v>10</v>
      </c>
      <c r="G291" s="1">
        <v>0</v>
      </c>
      <c r="H291" s="1" t="str">
        <f t="shared" si="33"/>
        <v>Рабочий день</v>
      </c>
      <c r="I291" s="25">
        <f t="shared" si="34"/>
        <v>1</v>
      </c>
      <c r="J291" s="1">
        <v>0</v>
      </c>
      <c r="K291" s="1" t="str">
        <f t="shared" si="35"/>
        <v>Выходной день</v>
      </c>
      <c r="L291" s="1">
        <v>1</v>
      </c>
      <c r="M291" s="9" t="str">
        <f>LOOKUP(L291,Погода!$A$2:$B$5)</f>
        <v>Ясно, небольшая облачность, переменная облачность, переменная облачность</v>
      </c>
      <c r="N291" s="3">
        <v>0.51166699999999998</v>
      </c>
      <c r="O291" s="11">
        <f t="shared" si="38"/>
        <v>16.048348999999998</v>
      </c>
      <c r="P291" s="3">
        <v>0.50315399999999999</v>
      </c>
      <c r="Q291" s="11">
        <f t="shared" si="39"/>
        <v>17.208163999999996</v>
      </c>
      <c r="R291" s="3">
        <v>0.48666700000000002</v>
      </c>
      <c r="S291" s="11" cm="1">
        <f t="array" ref="S291">_xlfn.IFS(L291=1,R291*Погода!$C$2,L291=2,R291*Погода!$C$3,L291=3,R291*Погода!$C$4,L291=4,R291*Погода!$C$5)</f>
        <v>12.166675</v>
      </c>
      <c r="T291" s="3">
        <v>0.281717</v>
      </c>
      <c r="U291" s="11" cm="1">
        <f t="array" ref="U291">_xlfn.IFS(L291=1,T291*Погода!$D$2,L291=2,T291*Погода!$D$3,L291=3,T291*Погода!$D$4,L291=4,T291*Погода!$D$5)</f>
        <v>4.7187597500000003</v>
      </c>
      <c r="V291" s="37">
        <v>1748</v>
      </c>
      <c r="W291" s="37">
        <v>3293</v>
      </c>
      <c r="X291" s="37">
        <v>5041</v>
      </c>
      <c r="Y291" s="11">
        <f t="shared" si="40"/>
        <v>1.1598149999999983</v>
      </c>
    </row>
    <row r="292" spans="1:25" x14ac:dyDescent="0.25">
      <c r="A292" s="1">
        <v>290</v>
      </c>
      <c r="B292" s="2">
        <v>40833</v>
      </c>
      <c r="C292" s="1">
        <v>4</v>
      </c>
      <c r="D292" s="4" t="str">
        <f>VLOOKUP(C292,Сезон!$A$2:$G$5,6)</f>
        <v>Осень</v>
      </c>
      <c r="E292" s="1">
        <f t="shared" si="36"/>
        <v>2011</v>
      </c>
      <c r="F292" s="1">
        <f t="shared" si="37"/>
        <v>10</v>
      </c>
      <c r="G292" s="1">
        <v>0</v>
      </c>
      <c r="H292" s="1" t="str">
        <f t="shared" si="33"/>
        <v>Рабочий день</v>
      </c>
      <c r="I292" s="25">
        <f t="shared" si="34"/>
        <v>2</v>
      </c>
      <c r="J292" s="1">
        <v>1</v>
      </c>
      <c r="K292" s="1" t="str">
        <f t="shared" si="35"/>
        <v>Рабочий день</v>
      </c>
      <c r="L292" s="1">
        <v>1</v>
      </c>
      <c r="M292" s="9" t="str">
        <f>LOOKUP(L292,Погода!$A$2:$B$5)</f>
        <v>Ясно, небольшая облачность, переменная облачность, переменная облачность</v>
      </c>
      <c r="N292" s="3">
        <v>0.53416699999999995</v>
      </c>
      <c r="O292" s="11">
        <f t="shared" si="38"/>
        <v>17.105848999999999</v>
      </c>
      <c r="P292" s="3">
        <v>0.51072499999999998</v>
      </c>
      <c r="Q292" s="11">
        <f t="shared" si="39"/>
        <v>17.707850000000001</v>
      </c>
      <c r="R292" s="3">
        <v>0.57958299999999996</v>
      </c>
      <c r="S292" s="11" cm="1">
        <f t="array" ref="S292">_xlfn.IFS(L292=1,R292*Погода!$C$2,L292=2,R292*Погода!$C$3,L292=3,R292*Погода!$C$4,L292=4,R292*Погода!$C$5)</f>
        <v>14.489574999999999</v>
      </c>
      <c r="T292" s="3">
        <v>0.17537900000000001</v>
      </c>
      <c r="U292" s="11" cm="1">
        <f t="array" ref="U292">_xlfn.IFS(L292=1,T292*Погода!$D$2,L292=2,T292*Погода!$D$3,L292=3,T292*Погода!$D$4,L292=4,T292*Погода!$D$5)</f>
        <v>2.9375982500000002</v>
      </c>
      <c r="V292" s="37">
        <v>713</v>
      </c>
      <c r="W292" s="37">
        <v>3857</v>
      </c>
      <c r="X292" s="37">
        <v>4570</v>
      </c>
      <c r="Y292" s="11">
        <f t="shared" si="40"/>
        <v>0.60200100000000134</v>
      </c>
    </row>
    <row r="293" spans="1:25" x14ac:dyDescent="0.25">
      <c r="A293" s="1">
        <v>291</v>
      </c>
      <c r="B293" s="2">
        <v>40834</v>
      </c>
      <c r="C293" s="1">
        <v>4</v>
      </c>
      <c r="D293" s="4" t="str">
        <f>VLOOKUP(C293,Сезон!$A$2:$G$5,6)</f>
        <v>Осень</v>
      </c>
      <c r="E293" s="1">
        <f t="shared" si="36"/>
        <v>2011</v>
      </c>
      <c r="F293" s="1">
        <f t="shared" si="37"/>
        <v>10</v>
      </c>
      <c r="G293" s="1">
        <v>0</v>
      </c>
      <c r="H293" s="1" t="str">
        <f t="shared" si="33"/>
        <v>Рабочий день</v>
      </c>
      <c r="I293" s="25">
        <f t="shared" si="34"/>
        <v>3</v>
      </c>
      <c r="J293" s="1">
        <v>1</v>
      </c>
      <c r="K293" s="1" t="str">
        <f t="shared" si="35"/>
        <v>Рабочий день</v>
      </c>
      <c r="L293" s="1">
        <v>2</v>
      </c>
      <c r="M293" s="9" t="str">
        <f>LOOKUP(L293,Погода!$A$2:$B$5)</f>
        <v>Туман + Облачно, Туман + Разорванные облака, Туман + Немного облаков, Туман</v>
      </c>
      <c r="N293" s="3">
        <v>0.53249999999999997</v>
      </c>
      <c r="O293" s="11">
        <f t="shared" si="38"/>
        <v>17.0275</v>
      </c>
      <c r="P293" s="3">
        <v>0.52272099999999999</v>
      </c>
      <c r="Q293" s="11">
        <f t="shared" si="39"/>
        <v>18.499586000000001</v>
      </c>
      <c r="R293" s="3">
        <v>0.70166700000000004</v>
      </c>
      <c r="S293" s="11" cm="1">
        <f t="array" ref="S293">_xlfn.IFS(L293=1,R293*Погода!$C$2,L293=2,R293*Погода!$C$3,L293=3,R293*Погода!$C$4,L293=4,R293*Погода!$C$5)</f>
        <v>35.083350000000003</v>
      </c>
      <c r="T293" s="3">
        <v>0.110087</v>
      </c>
      <c r="U293" s="11" cm="1">
        <f t="array" ref="U293">_xlfn.IFS(L293=1,T293*Погода!$D$2,L293=2,T293*Погода!$D$3,L293=3,T293*Погода!$D$4,L293=4,T293*Погода!$D$5)</f>
        <v>3.6879145000000002</v>
      </c>
      <c r="V293" s="37">
        <v>637</v>
      </c>
      <c r="W293" s="37">
        <v>4111</v>
      </c>
      <c r="X293" s="37">
        <v>4748</v>
      </c>
      <c r="Y293" s="11">
        <f t="shared" si="40"/>
        <v>1.4720860000000009</v>
      </c>
    </row>
    <row r="294" spans="1:25" x14ac:dyDescent="0.25">
      <c r="A294" s="1">
        <v>292</v>
      </c>
      <c r="B294" s="2">
        <v>40835</v>
      </c>
      <c r="C294" s="1">
        <v>4</v>
      </c>
      <c r="D294" s="4" t="str">
        <f>VLOOKUP(C294,Сезон!$A$2:$G$5,6)</f>
        <v>Осень</v>
      </c>
      <c r="E294" s="1">
        <f t="shared" si="36"/>
        <v>2011</v>
      </c>
      <c r="F294" s="1">
        <f t="shared" si="37"/>
        <v>10</v>
      </c>
      <c r="G294" s="1">
        <v>0</v>
      </c>
      <c r="H294" s="1" t="str">
        <f t="shared" si="33"/>
        <v>Рабочий день</v>
      </c>
      <c r="I294" s="25">
        <f t="shared" si="34"/>
        <v>4</v>
      </c>
      <c r="J294" s="1">
        <v>1</v>
      </c>
      <c r="K294" s="1" t="str">
        <f t="shared" si="35"/>
        <v>Рабочий день</v>
      </c>
      <c r="L294" s="1">
        <v>3</v>
      </c>
      <c r="M294" s="9" t="str">
        <f>LOOKUP(L294,Погода!$A$2:$B$5)</f>
        <v>Слабый снег, Слабый дождь + Гроза + Рассеянные облака, Слабый дождь + Рассеянные облака</v>
      </c>
      <c r="N294" s="3">
        <v>0.54173899999999997</v>
      </c>
      <c r="O294" s="11">
        <f t="shared" si="38"/>
        <v>17.461732999999999</v>
      </c>
      <c r="P294" s="3">
        <v>0.51384799999999997</v>
      </c>
      <c r="Q294" s="11">
        <f t="shared" si="39"/>
        <v>17.913967999999997</v>
      </c>
      <c r="R294" s="3">
        <v>0.89521700000000004</v>
      </c>
      <c r="S294" s="11" cm="1">
        <f t="array" ref="S294">_xlfn.IFS(L294=1,R294*Погода!$C$2,L294=2,R294*Погода!$C$3,L294=3,R294*Погода!$C$4,L294=4,R294*Погода!$C$5)</f>
        <v>67.141275000000007</v>
      </c>
      <c r="T294" s="3">
        <v>0.243339</v>
      </c>
      <c r="U294" s="11" cm="1">
        <f t="array" ref="U294">_xlfn.IFS(L294=1,T294*Погода!$D$2,L294=2,T294*Погода!$D$3,L294=3,T294*Погода!$D$4,L294=4,T294*Погода!$D$5)</f>
        <v>12.22778475</v>
      </c>
      <c r="V294" s="37">
        <v>254</v>
      </c>
      <c r="W294" s="37">
        <v>2170</v>
      </c>
      <c r="X294" s="37">
        <v>2424</v>
      </c>
      <c r="Y294" s="11">
        <f t="shared" si="40"/>
        <v>0.45223499999999817</v>
      </c>
    </row>
    <row r="295" spans="1:25" x14ac:dyDescent="0.25">
      <c r="A295" s="1">
        <v>293</v>
      </c>
      <c r="B295" s="2">
        <v>40836</v>
      </c>
      <c r="C295" s="1">
        <v>4</v>
      </c>
      <c r="D295" s="4" t="str">
        <f>VLOOKUP(C295,Сезон!$A$2:$G$5,6)</f>
        <v>Осень</v>
      </c>
      <c r="E295" s="1">
        <f t="shared" si="36"/>
        <v>2011</v>
      </c>
      <c r="F295" s="1">
        <f t="shared" si="37"/>
        <v>10</v>
      </c>
      <c r="G295" s="1">
        <v>0</v>
      </c>
      <c r="H295" s="1" t="str">
        <f t="shared" si="33"/>
        <v>Рабочий день</v>
      </c>
      <c r="I295" s="25">
        <f t="shared" si="34"/>
        <v>5</v>
      </c>
      <c r="J295" s="1">
        <v>1</v>
      </c>
      <c r="K295" s="1" t="str">
        <f t="shared" si="35"/>
        <v>Рабочий день</v>
      </c>
      <c r="L295" s="1">
        <v>1</v>
      </c>
      <c r="M295" s="9" t="str">
        <f>LOOKUP(L295,Погода!$A$2:$B$5)</f>
        <v>Ясно, небольшая облачность, переменная облачность, переменная облачность</v>
      </c>
      <c r="N295" s="3">
        <v>0.47583300000000001</v>
      </c>
      <c r="O295" s="11">
        <f t="shared" si="38"/>
        <v>14.364151</v>
      </c>
      <c r="P295" s="3">
        <v>0.46652500000000002</v>
      </c>
      <c r="Q295" s="11">
        <f t="shared" si="39"/>
        <v>14.790650000000003</v>
      </c>
      <c r="R295" s="3">
        <v>0.63624999999999998</v>
      </c>
      <c r="S295" s="11" cm="1">
        <f t="array" ref="S295">_xlfn.IFS(L295=1,R295*Погода!$C$2,L295=2,R295*Погода!$C$3,L295=3,R295*Погода!$C$4,L295=4,R295*Погода!$C$5)</f>
        <v>15.90625</v>
      </c>
      <c r="T295" s="3">
        <v>0.42227500000000001</v>
      </c>
      <c r="U295" s="11" cm="1">
        <f t="array" ref="U295">_xlfn.IFS(L295=1,T295*Погода!$D$2,L295=2,T295*Погода!$D$3,L295=3,T295*Погода!$D$4,L295=4,T295*Погода!$D$5)</f>
        <v>7.0731062500000004</v>
      </c>
      <c r="V295" s="37">
        <v>471</v>
      </c>
      <c r="W295" s="37">
        <v>3724</v>
      </c>
      <c r="X295" s="37">
        <v>4195</v>
      </c>
      <c r="Y295" s="11">
        <f t="shared" si="40"/>
        <v>0.42649900000000329</v>
      </c>
    </row>
    <row r="296" spans="1:25" x14ac:dyDescent="0.25">
      <c r="A296" s="1">
        <v>294</v>
      </c>
      <c r="B296" s="2">
        <v>40837</v>
      </c>
      <c r="C296" s="1">
        <v>4</v>
      </c>
      <c r="D296" s="4" t="str">
        <f>VLOOKUP(C296,Сезон!$A$2:$G$5,6)</f>
        <v>Осень</v>
      </c>
      <c r="E296" s="1">
        <f t="shared" si="36"/>
        <v>2011</v>
      </c>
      <c r="F296" s="1">
        <f t="shared" si="37"/>
        <v>10</v>
      </c>
      <c r="G296" s="1">
        <v>0</v>
      </c>
      <c r="H296" s="1" t="str">
        <f t="shared" si="33"/>
        <v>Рабочий день</v>
      </c>
      <c r="I296" s="25">
        <f t="shared" si="34"/>
        <v>6</v>
      </c>
      <c r="J296" s="1">
        <v>1</v>
      </c>
      <c r="K296" s="1" t="str">
        <f t="shared" si="35"/>
        <v>Рабочий день</v>
      </c>
      <c r="L296" s="1">
        <v>1</v>
      </c>
      <c r="M296" s="9" t="str">
        <f>LOOKUP(L296,Погода!$A$2:$B$5)</f>
        <v>Ясно, небольшая облачность, переменная облачность, переменная облачность</v>
      </c>
      <c r="N296" s="3">
        <v>0.42749999999999999</v>
      </c>
      <c r="O296" s="11">
        <f t="shared" si="38"/>
        <v>12.092500000000001</v>
      </c>
      <c r="P296" s="3">
        <v>0.42359599999999997</v>
      </c>
      <c r="Q296" s="11">
        <f t="shared" si="39"/>
        <v>11.957335999999998</v>
      </c>
      <c r="R296" s="3">
        <v>0.57416699999999998</v>
      </c>
      <c r="S296" s="11" cm="1">
        <f t="array" ref="S296">_xlfn.IFS(L296=1,R296*Погода!$C$2,L296=2,R296*Погода!$C$3,L296=3,R296*Погода!$C$4,L296=4,R296*Погода!$C$5)</f>
        <v>14.354175</v>
      </c>
      <c r="T296" s="3">
        <v>0.22139600000000001</v>
      </c>
      <c r="U296" s="11" cm="1">
        <f t="array" ref="U296">_xlfn.IFS(L296=1,T296*Погода!$D$2,L296=2,T296*Погода!$D$3,L296=3,T296*Погода!$D$4,L296=4,T296*Погода!$D$5)</f>
        <v>3.708383</v>
      </c>
      <c r="V296" s="37">
        <v>676</v>
      </c>
      <c r="W296" s="37">
        <v>3628</v>
      </c>
      <c r="X296" s="37">
        <v>4304</v>
      </c>
      <c r="Y296" s="11">
        <f t="shared" si="40"/>
        <v>-0.13516400000000317</v>
      </c>
    </row>
    <row r="297" spans="1:25" x14ac:dyDescent="0.25">
      <c r="A297" s="1">
        <v>295</v>
      </c>
      <c r="B297" s="2">
        <v>40838</v>
      </c>
      <c r="C297" s="1">
        <v>4</v>
      </c>
      <c r="D297" s="4" t="str">
        <f>VLOOKUP(C297,Сезон!$A$2:$G$5,6)</f>
        <v>Осень</v>
      </c>
      <c r="E297" s="1">
        <f t="shared" si="36"/>
        <v>2011</v>
      </c>
      <c r="F297" s="1">
        <f t="shared" si="37"/>
        <v>10</v>
      </c>
      <c r="G297" s="1">
        <v>0</v>
      </c>
      <c r="H297" s="1" t="str">
        <f t="shared" si="33"/>
        <v>Рабочий день</v>
      </c>
      <c r="I297" s="25">
        <f t="shared" si="34"/>
        <v>7</v>
      </c>
      <c r="J297" s="1">
        <v>0</v>
      </c>
      <c r="K297" s="1" t="str">
        <f t="shared" si="35"/>
        <v>Выходной день</v>
      </c>
      <c r="L297" s="1">
        <v>1</v>
      </c>
      <c r="M297" s="9" t="str">
        <f>LOOKUP(L297,Погода!$A$2:$B$5)</f>
        <v>Ясно, небольшая облачность, переменная облачность, переменная облачность</v>
      </c>
      <c r="N297" s="3">
        <v>0.42249999999999999</v>
      </c>
      <c r="O297" s="11">
        <f t="shared" si="38"/>
        <v>11.857499999999998</v>
      </c>
      <c r="P297" s="3">
        <v>0.42549199999999998</v>
      </c>
      <c r="Q297" s="11">
        <f t="shared" si="39"/>
        <v>12.082471999999999</v>
      </c>
      <c r="R297" s="3">
        <v>0.62916700000000003</v>
      </c>
      <c r="S297" s="11" cm="1">
        <f t="array" ref="S297">_xlfn.IFS(L297=1,R297*Погода!$C$2,L297=2,R297*Погода!$C$3,L297=3,R297*Погода!$C$4,L297=4,R297*Погода!$C$5)</f>
        <v>15.729175000000001</v>
      </c>
      <c r="T297" s="3">
        <v>9.2666700000000005E-2</v>
      </c>
      <c r="U297" s="11" cm="1">
        <f t="array" ref="U297">_xlfn.IFS(L297=1,T297*Погода!$D$2,L297=2,T297*Погода!$D$3,L297=3,T297*Погода!$D$4,L297=4,T297*Погода!$D$5)</f>
        <v>1.552167225</v>
      </c>
      <c r="V297" s="37">
        <v>1499</v>
      </c>
      <c r="W297" s="37">
        <v>2809</v>
      </c>
      <c r="X297" s="37">
        <v>4308</v>
      </c>
      <c r="Y297" s="11">
        <f t="shared" si="40"/>
        <v>0.22497200000000106</v>
      </c>
    </row>
    <row r="298" spans="1:25" x14ac:dyDescent="0.25">
      <c r="A298" s="1">
        <v>296</v>
      </c>
      <c r="B298" s="2">
        <v>40839</v>
      </c>
      <c r="C298" s="1">
        <v>4</v>
      </c>
      <c r="D298" s="4" t="str">
        <f>VLOOKUP(C298,Сезон!$A$2:$G$5,6)</f>
        <v>Осень</v>
      </c>
      <c r="E298" s="1">
        <f t="shared" si="36"/>
        <v>2011</v>
      </c>
      <c r="F298" s="1">
        <f t="shared" si="37"/>
        <v>10</v>
      </c>
      <c r="G298" s="1">
        <v>0</v>
      </c>
      <c r="H298" s="1" t="str">
        <f t="shared" si="33"/>
        <v>Рабочий день</v>
      </c>
      <c r="I298" s="25">
        <f t="shared" si="34"/>
        <v>1</v>
      </c>
      <c r="J298" s="1">
        <v>0</v>
      </c>
      <c r="K298" s="1" t="str">
        <f t="shared" si="35"/>
        <v>Выходной день</v>
      </c>
      <c r="L298" s="1">
        <v>1</v>
      </c>
      <c r="M298" s="9" t="str">
        <f>LOOKUP(L298,Погода!$A$2:$B$5)</f>
        <v>Ясно, небольшая облачность, переменная облачность, переменная облачность</v>
      </c>
      <c r="N298" s="3">
        <v>0.42166700000000001</v>
      </c>
      <c r="O298" s="11">
        <f t="shared" si="38"/>
        <v>11.818349000000001</v>
      </c>
      <c r="P298" s="3">
        <v>0.42233300000000001</v>
      </c>
      <c r="Q298" s="11">
        <f t="shared" si="39"/>
        <v>11.873978000000001</v>
      </c>
      <c r="R298" s="3">
        <v>0.74124999999999996</v>
      </c>
      <c r="S298" s="11" cm="1">
        <f t="array" ref="S298">_xlfn.IFS(L298=1,R298*Погода!$C$2,L298=2,R298*Погода!$C$3,L298=3,R298*Погода!$C$4,L298=4,R298*Погода!$C$5)</f>
        <v>18.53125</v>
      </c>
      <c r="T298" s="3">
        <v>9.9512500000000004E-2</v>
      </c>
      <c r="U298" s="11" cm="1">
        <f t="array" ref="U298">_xlfn.IFS(L298=1,T298*Погода!$D$2,L298=2,T298*Погода!$D$3,L298=3,T298*Погода!$D$4,L298=4,T298*Погода!$D$5)</f>
        <v>1.6668343750000001</v>
      </c>
      <c r="V298" s="37">
        <v>1619</v>
      </c>
      <c r="W298" s="37">
        <v>2762</v>
      </c>
      <c r="X298" s="37">
        <v>4381</v>
      </c>
      <c r="Y298" s="11">
        <f t="shared" si="40"/>
        <v>5.5628999999999706E-2</v>
      </c>
    </row>
    <row r="299" spans="1:25" x14ac:dyDescent="0.25">
      <c r="A299" s="1">
        <v>297</v>
      </c>
      <c r="B299" s="2">
        <v>40840</v>
      </c>
      <c r="C299" s="1">
        <v>4</v>
      </c>
      <c r="D299" s="4" t="str">
        <f>VLOOKUP(C299,Сезон!$A$2:$G$5,6)</f>
        <v>Осень</v>
      </c>
      <c r="E299" s="1">
        <f t="shared" si="36"/>
        <v>2011</v>
      </c>
      <c r="F299" s="1">
        <f t="shared" si="37"/>
        <v>10</v>
      </c>
      <c r="G299" s="1">
        <v>0</v>
      </c>
      <c r="H299" s="1" t="str">
        <f t="shared" si="33"/>
        <v>Рабочий день</v>
      </c>
      <c r="I299" s="25">
        <f t="shared" si="34"/>
        <v>2</v>
      </c>
      <c r="J299" s="1">
        <v>1</v>
      </c>
      <c r="K299" s="1" t="str">
        <f t="shared" si="35"/>
        <v>Рабочий день</v>
      </c>
      <c r="L299" s="1">
        <v>1</v>
      </c>
      <c r="M299" s="9" t="str">
        <f>LOOKUP(L299,Погода!$A$2:$B$5)</f>
        <v>Ясно, небольшая облачность, переменная облачность, переменная облачность</v>
      </c>
      <c r="N299" s="3">
        <v>0.46333299999999999</v>
      </c>
      <c r="O299" s="11">
        <f t="shared" si="38"/>
        <v>13.776651000000001</v>
      </c>
      <c r="P299" s="3">
        <v>0.457067</v>
      </c>
      <c r="Q299" s="11">
        <f t="shared" si="39"/>
        <v>14.166422000000001</v>
      </c>
      <c r="R299" s="3">
        <v>0.77208299999999996</v>
      </c>
      <c r="S299" s="11" cm="1">
        <f t="array" ref="S299">_xlfn.IFS(L299=1,R299*Погода!$C$2,L299=2,R299*Погода!$C$3,L299=3,R299*Погода!$C$4,L299=4,R299*Погода!$C$5)</f>
        <v>19.302074999999999</v>
      </c>
      <c r="T299" s="3">
        <v>0.11879199999999999</v>
      </c>
      <c r="U299" s="11" cm="1">
        <f t="array" ref="U299">_xlfn.IFS(L299=1,T299*Погода!$D$2,L299=2,T299*Погода!$D$3,L299=3,T299*Погода!$D$4,L299=4,T299*Погода!$D$5)</f>
        <v>1.9897659999999999</v>
      </c>
      <c r="V299" s="37">
        <v>699</v>
      </c>
      <c r="W299" s="37">
        <v>3488</v>
      </c>
      <c r="X299" s="37">
        <v>4187</v>
      </c>
      <c r="Y299" s="11">
        <f t="shared" si="40"/>
        <v>0.38977099999999965</v>
      </c>
    </row>
    <row r="300" spans="1:25" x14ac:dyDescent="0.25">
      <c r="A300" s="1">
        <v>298</v>
      </c>
      <c r="B300" s="2">
        <v>40841</v>
      </c>
      <c r="C300" s="1">
        <v>4</v>
      </c>
      <c r="D300" s="4" t="str">
        <f>VLOOKUP(C300,Сезон!$A$2:$G$5,6)</f>
        <v>Осень</v>
      </c>
      <c r="E300" s="1">
        <f t="shared" si="36"/>
        <v>2011</v>
      </c>
      <c r="F300" s="1">
        <f t="shared" si="37"/>
        <v>10</v>
      </c>
      <c r="G300" s="1">
        <v>0</v>
      </c>
      <c r="H300" s="1" t="str">
        <f t="shared" si="33"/>
        <v>Рабочий день</v>
      </c>
      <c r="I300" s="25">
        <f t="shared" si="34"/>
        <v>3</v>
      </c>
      <c r="J300" s="1">
        <v>1</v>
      </c>
      <c r="K300" s="1" t="str">
        <f t="shared" si="35"/>
        <v>Рабочий день</v>
      </c>
      <c r="L300" s="1">
        <v>1</v>
      </c>
      <c r="M300" s="9" t="str">
        <f>LOOKUP(L300,Погода!$A$2:$B$5)</f>
        <v>Ясно, небольшая облачность, переменная облачность, переменная облачность</v>
      </c>
      <c r="N300" s="3">
        <v>0.471667</v>
      </c>
      <c r="O300" s="11">
        <f t="shared" si="38"/>
        <v>14.168348999999999</v>
      </c>
      <c r="P300" s="3">
        <v>0.46337499999999998</v>
      </c>
      <c r="Q300" s="11">
        <f t="shared" si="39"/>
        <v>14.582749999999997</v>
      </c>
      <c r="R300" s="3">
        <v>0.62291700000000005</v>
      </c>
      <c r="S300" s="11" cm="1">
        <f t="array" ref="S300">_xlfn.IFS(L300=1,R300*Погода!$C$2,L300=2,R300*Погода!$C$3,L300=3,R300*Погода!$C$4,L300=4,R300*Погода!$C$5)</f>
        <v>15.572925000000001</v>
      </c>
      <c r="T300" s="3">
        <v>0.166658</v>
      </c>
      <c r="U300" s="11" cm="1">
        <f t="array" ref="U300">_xlfn.IFS(L300=1,T300*Погода!$D$2,L300=2,T300*Погода!$D$3,L300=3,T300*Погода!$D$4,L300=4,T300*Погода!$D$5)</f>
        <v>2.7915215</v>
      </c>
      <c r="V300" s="37">
        <v>695</v>
      </c>
      <c r="W300" s="37">
        <v>3992</v>
      </c>
      <c r="X300" s="37">
        <v>4687</v>
      </c>
      <c r="Y300" s="11">
        <f t="shared" si="40"/>
        <v>0.41440099999999802</v>
      </c>
    </row>
    <row r="301" spans="1:25" x14ac:dyDescent="0.25">
      <c r="A301" s="1">
        <v>299</v>
      </c>
      <c r="B301" s="2">
        <v>40842</v>
      </c>
      <c r="C301" s="1">
        <v>4</v>
      </c>
      <c r="D301" s="4" t="str">
        <f>VLOOKUP(C301,Сезон!$A$2:$G$5,6)</f>
        <v>Осень</v>
      </c>
      <c r="E301" s="1">
        <f t="shared" si="36"/>
        <v>2011</v>
      </c>
      <c r="F301" s="1">
        <f t="shared" si="37"/>
        <v>10</v>
      </c>
      <c r="G301" s="1">
        <v>0</v>
      </c>
      <c r="H301" s="1" t="str">
        <f t="shared" si="33"/>
        <v>Рабочий день</v>
      </c>
      <c r="I301" s="25">
        <f t="shared" si="34"/>
        <v>4</v>
      </c>
      <c r="J301" s="1">
        <v>1</v>
      </c>
      <c r="K301" s="1" t="str">
        <f t="shared" si="35"/>
        <v>Рабочий день</v>
      </c>
      <c r="L301" s="1">
        <v>2</v>
      </c>
      <c r="M301" s="9" t="str">
        <f>LOOKUP(L301,Погода!$A$2:$B$5)</f>
        <v>Туман + Облачно, Туман + Разорванные облака, Туман + Немного облаков, Туман</v>
      </c>
      <c r="N301" s="3">
        <v>0.48416700000000001</v>
      </c>
      <c r="O301" s="11">
        <f t="shared" si="38"/>
        <v>14.755849000000001</v>
      </c>
      <c r="P301" s="3">
        <v>0.47284599999999999</v>
      </c>
      <c r="Q301" s="11">
        <f t="shared" si="39"/>
        <v>15.207836</v>
      </c>
      <c r="R301" s="3">
        <v>0.72041699999999997</v>
      </c>
      <c r="S301" s="11" cm="1">
        <f t="array" ref="S301">_xlfn.IFS(L301=1,R301*Погода!$C$2,L301=2,R301*Погода!$C$3,L301=3,R301*Погода!$C$4,L301=4,R301*Погода!$C$5)</f>
        <v>36.020849999999996</v>
      </c>
      <c r="T301" s="3">
        <v>0.148642</v>
      </c>
      <c r="U301" s="11" cm="1">
        <f t="array" ref="U301">_xlfn.IFS(L301=1,T301*Погода!$D$2,L301=2,T301*Погода!$D$3,L301=3,T301*Погода!$D$4,L301=4,T301*Погода!$D$5)</f>
        <v>4.9795069999999999</v>
      </c>
      <c r="V301" s="37">
        <v>404</v>
      </c>
      <c r="W301" s="37">
        <v>3490</v>
      </c>
      <c r="X301" s="37">
        <v>3894</v>
      </c>
      <c r="Y301" s="11">
        <f t="shared" si="40"/>
        <v>0.45198699999999903</v>
      </c>
    </row>
    <row r="302" spans="1:25" x14ac:dyDescent="0.25">
      <c r="A302" s="1">
        <v>300</v>
      </c>
      <c r="B302" s="2">
        <v>40843</v>
      </c>
      <c r="C302" s="1">
        <v>4</v>
      </c>
      <c r="D302" s="4" t="str">
        <f>VLOOKUP(C302,Сезон!$A$2:$G$5,6)</f>
        <v>Осень</v>
      </c>
      <c r="E302" s="1">
        <f t="shared" si="36"/>
        <v>2011</v>
      </c>
      <c r="F302" s="1">
        <f t="shared" si="37"/>
        <v>10</v>
      </c>
      <c r="G302" s="1">
        <v>0</v>
      </c>
      <c r="H302" s="1" t="str">
        <f t="shared" si="33"/>
        <v>Рабочий день</v>
      </c>
      <c r="I302" s="25">
        <f t="shared" si="34"/>
        <v>5</v>
      </c>
      <c r="J302" s="1">
        <v>1</v>
      </c>
      <c r="K302" s="1" t="str">
        <f t="shared" si="35"/>
        <v>Рабочий день</v>
      </c>
      <c r="L302" s="1">
        <v>2</v>
      </c>
      <c r="M302" s="9" t="str">
        <f>LOOKUP(L302,Погода!$A$2:$B$5)</f>
        <v>Туман + Облачно, Туман + Разорванные облака, Туман + Немного облаков, Туман</v>
      </c>
      <c r="N302" s="3">
        <v>0.47</v>
      </c>
      <c r="O302" s="11">
        <f t="shared" si="38"/>
        <v>14.09</v>
      </c>
      <c r="P302" s="3">
        <v>0.45704600000000001</v>
      </c>
      <c r="Q302" s="11">
        <f t="shared" si="39"/>
        <v>14.165036000000001</v>
      </c>
      <c r="R302" s="3">
        <v>0.812917</v>
      </c>
      <c r="S302" s="11" cm="1">
        <f t="array" ref="S302">_xlfn.IFS(L302=1,R302*Погода!$C$2,L302=2,R302*Погода!$C$3,L302=3,R302*Погода!$C$4,L302=4,R302*Погода!$C$5)</f>
        <v>40.645850000000003</v>
      </c>
      <c r="T302" s="3">
        <v>0.19776299999999999</v>
      </c>
      <c r="U302" s="11" cm="1">
        <f t="array" ref="U302">_xlfn.IFS(L302=1,T302*Погода!$D$2,L302=2,T302*Погода!$D$3,L302=3,T302*Погода!$D$4,L302=4,T302*Погода!$D$5)</f>
        <v>6.6250605</v>
      </c>
      <c r="V302" s="37">
        <v>240</v>
      </c>
      <c r="W302" s="37">
        <v>2419</v>
      </c>
      <c r="X302" s="37">
        <v>2659</v>
      </c>
      <c r="Y302" s="11">
        <f t="shared" si="40"/>
        <v>7.5036000000000769E-2</v>
      </c>
    </row>
    <row r="303" spans="1:25" x14ac:dyDescent="0.25">
      <c r="A303" s="1">
        <v>301</v>
      </c>
      <c r="B303" s="2">
        <v>40844</v>
      </c>
      <c r="C303" s="1">
        <v>4</v>
      </c>
      <c r="D303" s="4" t="str">
        <f>VLOOKUP(C303,Сезон!$A$2:$G$5,6)</f>
        <v>Осень</v>
      </c>
      <c r="E303" s="1">
        <f t="shared" si="36"/>
        <v>2011</v>
      </c>
      <c r="F303" s="1">
        <f t="shared" si="37"/>
        <v>10</v>
      </c>
      <c r="G303" s="1">
        <v>0</v>
      </c>
      <c r="H303" s="1" t="str">
        <f t="shared" si="33"/>
        <v>Рабочий день</v>
      </c>
      <c r="I303" s="25">
        <f t="shared" si="34"/>
        <v>6</v>
      </c>
      <c r="J303" s="1">
        <v>1</v>
      </c>
      <c r="K303" s="1" t="str">
        <f t="shared" si="35"/>
        <v>Рабочий день</v>
      </c>
      <c r="L303" s="1">
        <v>2</v>
      </c>
      <c r="M303" s="9" t="str">
        <f>LOOKUP(L303,Погода!$A$2:$B$5)</f>
        <v>Туман + Облачно, Туман + Разорванные облака, Туман + Немного облаков, Туман</v>
      </c>
      <c r="N303" s="3">
        <v>0.33083299999999999</v>
      </c>
      <c r="O303" s="11">
        <f t="shared" si="38"/>
        <v>7.5491510000000002</v>
      </c>
      <c r="P303" s="3">
        <v>0.31881199999999998</v>
      </c>
      <c r="Q303" s="11">
        <f t="shared" si="39"/>
        <v>5.0415919999999979</v>
      </c>
      <c r="R303" s="3">
        <v>0.58583300000000005</v>
      </c>
      <c r="S303" s="11" cm="1">
        <f t="array" ref="S303">_xlfn.IFS(L303=1,R303*Погода!$C$2,L303=2,R303*Погода!$C$3,L303=3,R303*Погода!$C$4,L303=4,R303*Погода!$C$5)</f>
        <v>29.291650000000004</v>
      </c>
      <c r="T303" s="3">
        <v>0.22947899999999999</v>
      </c>
      <c r="U303" s="11" cm="1">
        <f t="array" ref="U303">_xlfn.IFS(L303=1,T303*Погода!$D$2,L303=2,T303*Погода!$D$3,L303=3,T303*Погода!$D$4,L303=4,T303*Погода!$D$5)</f>
        <v>7.6875464999999998</v>
      </c>
      <c r="V303" s="37">
        <v>456</v>
      </c>
      <c r="W303" s="37">
        <v>3291</v>
      </c>
      <c r="X303" s="37">
        <v>3747</v>
      </c>
      <c r="Y303" s="11">
        <f t="shared" si="40"/>
        <v>-2.5075590000000023</v>
      </c>
    </row>
    <row r="304" spans="1:25" x14ac:dyDescent="0.25">
      <c r="A304" s="1">
        <v>302</v>
      </c>
      <c r="B304" s="2">
        <v>40845</v>
      </c>
      <c r="C304" s="1">
        <v>4</v>
      </c>
      <c r="D304" s="4" t="str">
        <f>VLOOKUP(C304,Сезон!$A$2:$G$5,6)</f>
        <v>Осень</v>
      </c>
      <c r="E304" s="1">
        <f t="shared" si="36"/>
        <v>2011</v>
      </c>
      <c r="F304" s="1">
        <f t="shared" si="37"/>
        <v>10</v>
      </c>
      <c r="G304" s="1">
        <v>0</v>
      </c>
      <c r="H304" s="1" t="str">
        <f t="shared" si="33"/>
        <v>Рабочий день</v>
      </c>
      <c r="I304" s="25">
        <f t="shared" si="34"/>
        <v>7</v>
      </c>
      <c r="J304" s="1">
        <v>0</v>
      </c>
      <c r="K304" s="1" t="str">
        <f t="shared" si="35"/>
        <v>Выходной день</v>
      </c>
      <c r="L304" s="1">
        <v>3</v>
      </c>
      <c r="M304" s="9" t="str">
        <f>LOOKUP(L304,Погода!$A$2:$B$5)</f>
        <v>Слабый снег, Слабый дождь + Гроза + Рассеянные облака, Слабый дождь + Рассеянные облака</v>
      </c>
      <c r="N304" s="3">
        <v>0.25416699999999998</v>
      </c>
      <c r="O304" s="11">
        <f t="shared" si="38"/>
        <v>3.9458489999999991</v>
      </c>
      <c r="P304" s="3">
        <v>0.227913</v>
      </c>
      <c r="Q304" s="11">
        <f t="shared" si="39"/>
        <v>-0.95774199999999965</v>
      </c>
      <c r="R304" s="3">
        <v>0.88249999999999995</v>
      </c>
      <c r="S304" s="11" cm="1">
        <f t="array" ref="S304">_xlfn.IFS(L304=1,R304*Погода!$C$2,L304=2,R304*Погода!$C$3,L304=3,R304*Погода!$C$4,L304=4,R304*Погода!$C$5)</f>
        <v>66.1875</v>
      </c>
      <c r="T304" s="3">
        <v>0.35137099999999999</v>
      </c>
      <c r="U304" s="11" cm="1">
        <f t="array" ref="U304">_xlfn.IFS(L304=1,T304*Погода!$D$2,L304=2,T304*Погода!$D$3,L304=3,T304*Погода!$D$4,L304=4,T304*Погода!$D$5)</f>
        <v>17.656392749999998</v>
      </c>
      <c r="V304" s="37">
        <v>57</v>
      </c>
      <c r="W304" s="37">
        <v>570</v>
      </c>
      <c r="X304" s="37">
        <v>627</v>
      </c>
      <c r="Y304" s="11">
        <f t="shared" si="40"/>
        <v>-4.9035909999999987</v>
      </c>
    </row>
    <row r="305" spans="1:25" x14ac:dyDescent="0.25">
      <c r="A305" s="1">
        <v>303</v>
      </c>
      <c r="B305" s="2">
        <v>40846</v>
      </c>
      <c r="C305" s="1">
        <v>4</v>
      </c>
      <c r="D305" s="4" t="str">
        <f>VLOOKUP(C305,Сезон!$A$2:$G$5,6)</f>
        <v>Осень</v>
      </c>
      <c r="E305" s="1">
        <f t="shared" si="36"/>
        <v>2011</v>
      </c>
      <c r="F305" s="1">
        <f t="shared" si="37"/>
        <v>10</v>
      </c>
      <c r="G305" s="1">
        <v>0</v>
      </c>
      <c r="H305" s="1" t="str">
        <f t="shared" si="33"/>
        <v>Рабочий день</v>
      </c>
      <c r="I305" s="25">
        <f t="shared" si="34"/>
        <v>1</v>
      </c>
      <c r="J305" s="1">
        <v>0</v>
      </c>
      <c r="K305" s="1" t="str">
        <f t="shared" si="35"/>
        <v>Выходной день</v>
      </c>
      <c r="L305" s="1">
        <v>1</v>
      </c>
      <c r="M305" s="9" t="str">
        <f>LOOKUP(L305,Погода!$A$2:$B$5)</f>
        <v>Ясно, небольшая облачность, переменная облачность, переменная облачность</v>
      </c>
      <c r="N305" s="3">
        <v>0.31916699999999998</v>
      </c>
      <c r="O305" s="11">
        <f t="shared" si="38"/>
        <v>7.0008489999999988</v>
      </c>
      <c r="P305" s="3">
        <v>0.32132899999999998</v>
      </c>
      <c r="Q305" s="11">
        <f t="shared" si="39"/>
        <v>5.2077139999999993</v>
      </c>
      <c r="R305" s="3">
        <v>0.62375000000000003</v>
      </c>
      <c r="S305" s="11" cm="1">
        <f t="array" ref="S305">_xlfn.IFS(L305=1,R305*Погода!$C$2,L305=2,R305*Погода!$C$3,L305=3,R305*Погода!$C$4,L305=4,R305*Погода!$C$5)</f>
        <v>15.59375</v>
      </c>
      <c r="T305" s="3">
        <v>0.176617</v>
      </c>
      <c r="U305" s="11" cm="1">
        <f t="array" ref="U305">_xlfn.IFS(L305=1,T305*Погода!$D$2,L305=2,T305*Погода!$D$3,L305=3,T305*Погода!$D$4,L305=4,T305*Погода!$D$5)</f>
        <v>2.9583347500000001</v>
      </c>
      <c r="V305" s="37">
        <v>885</v>
      </c>
      <c r="W305" s="37">
        <v>2446</v>
      </c>
      <c r="X305" s="37">
        <v>3331</v>
      </c>
      <c r="Y305" s="11">
        <f t="shared" si="40"/>
        <v>-1.7931349999999995</v>
      </c>
    </row>
    <row r="306" spans="1:25" x14ac:dyDescent="0.25">
      <c r="A306" s="1">
        <v>304</v>
      </c>
      <c r="B306" s="2">
        <v>40847</v>
      </c>
      <c r="C306" s="1">
        <v>4</v>
      </c>
      <c r="D306" s="4" t="str">
        <f>VLOOKUP(C306,Сезон!$A$2:$G$5,6)</f>
        <v>Осень</v>
      </c>
      <c r="E306" s="1">
        <f t="shared" si="36"/>
        <v>2011</v>
      </c>
      <c r="F306" s="1">
        <f t="shared" si="37"/>
        <v>10</v>
      </c>
      <c r="G306" s="1">
        <v>0</v>
      </c>
      <c r="H306" s="1" t="str">
        <f t="shared" si="33"/>
        <v>Рабочий день</v>
      </c>
      <c r="I306" s="25">
        <f t="shared" si="34"/>
        <v>2</v>
      </c>
      <c r="J306" s="1">
        <v>1</v>
      </c>
      <c r="K306" s="1" t="str">
        <f t="shared" si="35"/>
        <v>Рабочий день</v>
      </c>
      <c r="L306" s="1">
        <v>1</v>
      </c>
      <c r="M306" s="9" t="str">
        <f>LOOKUP(L306,Погода!$A$2:$B$5)</f>
        <v>Ясно, небольшая облачность, переменная облачность, переменная облачность</v>
      </c>
      <c r="N306" s="3">
        <v>0.34</v>
      </c>
      <c r="O306" s="11">
        <f t="shared" si="38"/>
        <v>7.98</v>
      </c>
      <c r="P306" s="3">
        <v>0.35606300000000002</v>
      </c>
      <c r="Q306" s="11">
        <f t="shared" si="39"/>
        <v>7.5001580000000025</v>
      </c>
      <c r="R306" s="3">
        <v>0.70333299999999999</v>
      </c>
      <c r="S306" s="11" cm="1">
        <f t="array" ref="S306">_xlfn.IFS(L306=1,R306*Погода!$C$2,L306=2,R306*Погода!$C$3,L306=3,R306*Погода!$C$4,L306=4,R306*Погода!$C$5)</f>
        <v>17.583324999999999</v>
      </c>
      <c r="T306" s="3">
        <v>0.10635</v>
      </c>
      <c r="U306" s="11" cm="1">
        <f t="array" ref="U306">_xlfn.IFS(L306=1,T306*Погода!$D$2,L306=2,T306*Погода!$D$3,L306=3,T306*Погода!$D$4,L306=4,T306*Погода!$D$5)</f>
        <v>1.7813625</v>
      </c>
      <c r="V306" s="37">
        <v>362</v>
      </c>
      <c r="W306" s="37">
        <v>3307</v>
      </c>
      <c r="X306" s="37">
        <v>3669</v>
      </c>
      <c r="Y306" s="11">
        <f t="shared" si="40"/>
        <v>-0.47984199999999788</v>
      </c>
    </row>
    <row r="307" spans="1:25" x14ac:dyDescent="0.25">
      <c r="A307" s="1">
        <v>305</v>
      </c>
      <c r="B307" s="2">
        <v>40848</v>
      </c>
      <c r="C307" s="1">
        <v>4</v>
      </c>
      <c r="D307" s="4" t="str">
        <f>VLOOKUP(C307,Сезон!$A$2:$G$5,6)</f>
        <v>Осень</v>
      </c>
      <c r="E307" s="1">
        <f t="shared" si="36"/>
        <v>2011</v>
      </c>
      <c r="F307" s="1">
        <f t="shared" si="37"/>
        <v>11</v>
      </c>
      <c r="G307" s="1">
        <v>0</v>
      </c>
      <c r="H307" s="1" t="str">
        <f t="shared" si="33"/>
        <v>Рабочий день</v>
      </c>
      <c r="I307" s="25">
        <f t="shared" si="34"/>
        <v>3</v>
      </c>
      <c r="J307" s="1">
        <v>1</v>
      </c>
      <c r="K307" s="1" t="str">
        <f t="shared" si="35"/>
        <v>Рабочий день</v>
      </c>
      <c r="L307" s="1">
        <v>1</v>
      </c>
      <c r="M307" s="9" t="str">
        <f>LOOKUP(L307,Погода!$A$2:$B$5)</f>
        <v>Ясно, небольшая облачность, переменная облачность, переменная облачность</v>
      </c>
      <c r="N307" s="3">
        <v>0.40083299999999999</v>
      </c>
      <c r="O307" s="11">
        <f t="shared" si="38"/>
        <v>10.839151000000001</v>
      </c>
      <c r="P307" s="3">
        <v>0.397088</v>
      </c>
      <c r="Q307" s="11">
        <f t="shared" si="39"/>
        <v>10.207808</v>
      </c>
      <c r="R307" s="3">
        <v>0.68374999999999997</v>
      </c>
      <c r="S307" s="11" cm="1">
        <f t="array" ref="S307">_xlfn.IFS(L307=1,R307*Погода!$C$2,L307=2,R307*Погода!$C$3,L307=3,R307*Погода!$C$4,L307=4,R307*Погода!$C$5)</f>
        <v>17.09375</v>
      </c>
      <c r="T307" s="3">
        <v>0.135571</v>
      </c>
      <c r="U307" s="11" cm="1">
        <f t="array" ref="U307">_xlfn.IFS(L307=1,T307*Погода!$D$2,L307=2,T307*Погода!$D$3,L307=3,T307*Погода!$D$4,L307=4,T307*Погода!$D$5)</f>
        <v>2.2708142499999999</v>
      </c>
      <c r="V307" s="37">
        <v>410</v>
      </c>
      <c r="W307" s="37">
        <v>3658</v>
      </c>
      <c r="X307" s="37">
        <v>4068</v>
      </c>
      <c r="Y307" s="11">
        <f t="shared" si="40"/>
        <v>-0.6313430000000011</v>
      </c>
    </row>
    <row r="308" spans="1:25" x14ac:dyDescent="0.25">
      <c r="A308" s="1">
        <v>306</v>
      </c>
      <c r="B308" s="2">
        <v>40849</v>
      </c>
      <c r="C308" s="1">
        <v>4</v>
      </c>
      <c r="D308" s="4" t="str">
        <f>VLOOKUP(C308,Сезон!$A$2:$G$5,6)</f>
        <v>Осень</v>
      </c>
      <c r="E308" s="1">
        <f t="shared" si="36"/>
        <v>2011</v>
      </c>
      <c r="F308" s="1">
        <f t="shared" si="37"/>
        <v>11</v>
      </c>
      <c r="G308" s="1">
        <v>0</v>
      </c>
      <c r="H308" s="1" t="str">
        <f t="shared" si="33"/>
        <v>Рабочий день</v>
      </c>
      <c r="I308" s="25">
        <f t="shared" si="34"/>
        <v>4</v>
      </c>
      <c r="J308" s="1">
        <v>1</v>
      </c>
      <c r="K308" s="1" t="str">
        <f t="shared" si="35"/>
        <v>Рабочий день</v>
      </c>
      <c r="L308" s="1">
        <v>1</v>
      </c>
      <c r="M308" s="9" t="str">
        <f>LOOKUP(L308,Погода!$A$2:$B$5)</f>
        <v>Ясно, небольшая облачность, переменная облачность, переменная облачность</v>
      </c>
      <c r="N308" s="3">
        <v>0.3775</v>
      </c>
      <c r="O308" s="11">
        <f t="shared" si="38"/>
        <v>9.7424999999999997</v>
      </c>
      <c r="P308" s="3">
        <v>0.39013300000000001</v>
      </c>
      <c r="Q308" s="11">
        <f t="shared" si="39"/>
        <v>9.7487780000000015</v>
      </c>
      <c r="R308" s="3">
        <v>0.71875</v>
      </c>
      <c r="S308" s="11" cm="1">
        <f t="array" ref="S308">_xlfn.IFS(L308=1,R308*Погода!$C$2,L308=2,R308*Погода!$C$3,L308=3,R308*Погода!$C$4,L308=4,R308*Погода!$C$5)</f>
        <v>17.96875</v>
      </c>
      <c r="T308" s="3">
        <v>8.2091700000000004E-2</v>
      </c>
      <c r="U308" s="11" cm="1">
        <f t="array" ref="U308">_xlfn.IFS(L308=1,T308*Погода!$D$2,L308=2,T308*Погода!$D$3,L308=3,T308*Погода!$D$4,L308=4,T308*Погода!$D$5)</f>
        <v>1.3750359750000001</v>
      </c>
      <c r="V308" s="37">
        <v>370</v>
      </c>
      <c r="W308" s="37">
        <v>3816</v>
      </c>
      <c r="X308" s="37">
        <v>4186</v>
      </c>
      <c r="Y308" s="11">
        <f t="shared" si="40"/>
        <v>6.2780000000017822E-3</v>
      </c>
    </row>
    <row r="309" spans="1:25" x14ac:dyDescent="0.25">
      <c r="A309" s="1">
        <v>307</v>
      </c>
      <c r="B309" s="2">
        <v>40850</v>
      </c>
      <c r="C309" s="1">
        <v>4</v>
      </c>
      <c r="D309" s="4" t="str">
        <f>VLOOKUP(C309,Сезон!$A$2:$G$5,6)</f>
        <v>Осень</v>
      </c>
      <c r="E309" s="1">
        <f t="shared" si="36"/>
        <v>2011</v>
      </c>
      <c r="F309" s="1">
        <f t="shared" si="37"/>
        <v>11</v>
      </c>
      <c r="G309" s="1">
        <v>0</v>
      </c>
      <c r="H309" s="1" t="str">
        <f t="shared" si="33"/>
        <v>Рабочий день</v>
      </c>
      <c r="I309" s="25">
        <f t="shared" si="34"/>
        <v>5</v>
      </c>
      <c r="J309" s="1">
        <v>1</v>
      </c>
      <c r="K309" s="1" t="str">
        <f t="shared" si="35"/>
        <v>Рабочий день</v>
      </c>
      <c r="L309" s="1">
        <v>1</v>
      </c>
      <c r="M309" s="9" t="str">
        <f>LOOKUP(L309,Погода!$A$2:$B$5)</f>
        <v>Ясно, небольшая облачность, переменная облачность, переменная облачность</v>
      </c>
      <c r="N309" s="3">
        <v>0.408333</v>
      </c>
      <c r="O309" s="11">
        <f t="shared" si="38"/>
        <v>11.191651</v>
      </c>
      <c r="P309" s="3">
        <v>0.40592099999999998</v>
      </c>
      <c r="Q309" s="11">
        <f t="shared" si="39"/>
        <v>10.790785999999997</v>
      </c>
      <c r="R309" s="3">
        <v>0.70208300000000001</v>
      </c>
      <c r="S309" s="11" cm="1">
        <f t="array" ref="S309">_xlfn.IFS(L309=1,R309*Погода!$C$2,L309=2,R309*Погода!$C$3,L309=3,R309*Погода!$C$4,L309=4,R309*Погода!$C$5)</f>
        <v>17.552075000000002</v>
      </c>
      <c r="T309" s="3">
        <v>0.13681699999999999</v>
      </c>
      <c r="U309" s="11" cm="1">
        <f t="array" ref="U309">_xlfn.IFS(L309=1,T309*Погода!$D$2,L309=2,T309*Погода!$D$3,L309=3,T309*Погода!$D$4,L309=4,T309*Погода!$D$5)</f>
        <v>2.2916847499999999</v>
      </c>
      <c r="V309" s="37">
        <v>318</v>
      </c>
      <c r="W309" s="37">
        <v>3656</v>
      </c>
      <c r="X309" s="37">
        <v>3974</v>
      </c>
      <c r="Y309" s="11">
        <f t="shared" si="40"/>
        <v>-0.40086500000000314</v>
      </c>
    </row>
    <row r="310" spans="1:25" x14ac:dyDescent="0.25">
      <c r="A310" s="1">
        <v>308</v>
      </c>
      <c r="B310" s="2">
        <v>40851</v>
      </c>
      <c r="C310" s="1">
        <v>4</v>
      </c>
      <c r="D310" s="4" t="str">
        <f>VLOOKUP(C310,Сезон!$A$2:$G$5,6)</f>
        <v>Осень</v>
      </c>
      <c r="E310" s="1">
        <f t="shared" si="36"/>
        <v>2011</v>
      </c>
      <c r="F310" s="1">
        <f t="shared" si="37"/>
        <v>11</v>
      </c>
      <c r="G310" s="1">
        <v>0</v>
      </c>
      <c r="H310" s="1" t="str">
        <f t="shared" si="33"/>
        <v>Рабочий день</v>
      </c>
      <c r="I310" s="25">
        <f t="shared" si="34"/>
        <v>6</v>
      </c>
      <c r="J310" s="1">
        <v>1</v>
      </c>
      <c r="K310" s="1" t="str">
        <f t="shared" si="35"/>
        <v>Рабочий день</v>
      </c>
      <c r="L310" s="1">
        <v>2</v>
      </c>
      <c r="M310" s="9" t="str">
        <f>LOOKUP(L310,Погода!$A$2:$B$5)</f>
        <v>Туман + Облачно, Туман + Разорванные облака, Туман + Немного облаков, Туман</v>
      </c>
      <c r="N310" s="3">
        <v>0.403333</v>
      </c>
      <c r="O310" s="11">
        <f t="shared" si="38"/>
        <v>10.956651000000001</v>
      </c>
      <c r="P310" s="3">
        <v>0.40339199999999997</v>
      </c>
      <c r="Q310" s="11">
        <f t="shared" si="39"/>
        <v>10.623871999999999</v>
      </c>
      <c r="R310" s="3">
        <v>0.62250000000000005</v>
      </c>
      <c r="S310" s="11" cm="1">
        <f t="array" ref="S310">_xlfn.IFS(L310=1,R310*Погода!$C$2,L310=2,R310*Погода!$C$3,L310=3,R310*Погода!$C$4,L310=4,R310*Погода!$C$5)</f>
        <v>31.125000000000004</v>
      </c>
      <c r="T310" s="3">
        <v>0.27177899999999999</v>
      </c>
      <c r="U310" s="11" cm="1">
        <f t="array" ref="U310">_xlfn.IFS(L310=1,T310*Погода!$D$2,L310=2,T310*Погода!$D$3,L310=3,T310*Погода!$D$4,L310=4,T310*Погода!$D$5)</f>
        <v>9.1045964999999995</v>
      </c>
      <c r="V310" s="37">
        <v>470</v>
      </c>
      <c r="W310" s="37">
        <v>3576</v>
      </c>
      <c r="X310" s="37">
        <v>4046</v>
      </c>
      <c r="Y310" s="11">
        <f t="shared" si="40"/>
        <v>-0.33277900000000216</v>
      </c>
    </row>
    <row r="311" spans="1:25" x14ac:dyDescent="0.25">
      <c r="A311" s="1">
        <v>309</v>
      </c>
      <c r="B311" s="2">
        <v>40852</v>
      </c>
      <c r="C311" s="1">
        <v>4</v>
      </c>
      <c r="D311" s="4" t="str">
        <f>VLOOKUP(C311,Сезон!$A$2:$G$5,6)</f>
        <v>Осень</v>
      </c>
      <c r="E311" s="1">
        <f t="shared" si="36"/>
        <v>2011</v>
      </c>
      <c r="F311" s="1">
        <f t="shared" si="37"/>
        <v>11</v>
      </c>
      <c r="G311" s="1">
        <v>0</v>
      </c>
      <c r="H311" s="1" t="str">
        <f t="shared" si="33"/>
        <v>Рабочий день</v>
      </c>
      <c r="I311" s="25">
        <f t="shared" si="34"/>
        <v>7</v>
      </c>
      <c r="J311" s="1">
        <v>0</v>
      </c>
      <c r="K311" s="1" t="str">
        <f t="shared" si="35"/>
        <v>Выходной день</v>
      </c>
      <c r="L311" s="1">
        <v>1</v>
      </c>
      <c r="M311" s="9" t="str">
        <f>LOOKUP(L311,Погода!$A$2:$B$5)</f>
        <v>Ясно, небольшая облачность, переменная облачность, переменная облачность</v>
      </c>
      <c r="N311" s="3">
        <v>0.32666699999999999</v>
      </c>
      <c r="O311" s="11">
        <f t="shared" si="38"/>
        <v>7.3533489999999997</v>
      </c>
      <c r="P311" s="3">
        <v>0.32385399999999998</v>
      </c>
      <c r="Q311" s="11">
        <f t="shared" si="39"/>
        <v>5.3743639999999999</v>
      </c>
      <c r="R311" s="3">
        <v>0.51916700000000005</v>
      </c>
      <c r="S311" s="11" cm="1">
        <f t="array" ref="S311">_xlfn.IFS(L311=1,R311*Погода!$C$2,L311=2,R311*Погода!$C$3,L311=3,R311*Погода!$C$4,L311=4,R311*Погода!$C$5)</f>
        <v>12.979175000000001</v>
      </c>
      <c r="T311" s="3">
        <v>0.18906200000000001</v>
      </c>
      <c r="U311" s="11" cm="1">
        <f t="array" ref="U311">_xlfn.IFS(L311=1,T311*Погода!$D$2,L311=2,T311*Погода!$D$3,L311=3,T311*Погода!$D$4,L311=4,T311*Погода!$D$5)</f>
        <v>3.1667885</v>
      </c>
      <c r="V311" s="37">
        <v>1156</v>
      </c>
      <c r="W311" s="37">
        <v>2770</v>
      </c>
      <c r="X311" s="37">
        <v>3926</v>
      </c>
      <c r="Y311" s="11">
        <f t="shared" si="40"/>
        <v>-1.9789849999999998</v>
      </c>
    </row>
    <row r="312" spans="1:25" x14ac:dyDescent="0.25">
      <c r="A312" s="1">
        <v>310</v>
      </c>
      <c r="B312" s="2">
        <v>40853</v>
      </c>
      <c r="C312" s="1">
        <v>4</v>
      </c>
      <c r="D312" s="4" t="str">
        <f>VLOOKUP(C312,Сезон!$A$2:$G$5,6)</f>
        <v>Осень</v>
      </c>
      <c r="E312" s="1">
        <f t="shared" si="36"/>
        <v>2011</v>
      </c>
      <c r="F312" s="1">
        <f t="shared" si="37"/>
        <v>11</v>
      </c>
      <c r="G312" s="1">
        <v>0</v>
      </c>
      <c r="H312" s="1" t="str">
        <f t="shared" si="33"/>
        <v>Рабочий день</v>
      </c>
      <c r="I312" s="25">
        <f t="shared" si="34"/>
        <v>1</v>
      </c>
      <c r="J312" s="1">
        <v>0</v>
      </c>
      <c r="K312" s="1" t="str">
        <f t="shared" si="35"/>
        <v>Выходной день</v>
      </c>
      <c r="L312" s="1">
        <v>1</v>
      </c>
      <c r="M312" s="9" t="str">
        <f>LOOKUP(L312,Погода!$A$2:$B$5)</f>
        <v>Ясно, небольшая облачность, переменная облачность, переменная облачность</v>
      </c>
      <c r="N312" s="3">
        <v>0.348333</v>
      </c>
      <c r="O312" s="11">
        <f t="shared" si="38"/>
        <v>8.371651</v>
      </c>
      <c r="P312" s="3">
        <v>0.36235800000000001</v>
      </c>
      <c r="Q312" s="11">
        <f t="shared" si="39"/>
        <v>7.9156280000000017</v>
      </c>
      <c r="R312" s="3">
        <v>0.73458299999999999</v>
      </c>
      <c r="S312" s="11" cm="1">
        <f t="array" ref="S312">_xlfn.IFS(L312=1,R312*Погода!$C$2,L312=2,R312*Погода!$C$3,L312=3,R312*Погода!$C$4,L312=4,R312*Погода!$C$5)</f>
        <v>18.364574999999999</v>
      </c>
      <c r="T312" s="3">
        <v>9.2054200000000003E-2</v>
      </c>
      <c r="U312" s="11" cm="1">
        <f t="array" ref="U312">_xlfn.IFS(L312=1,T312*Погода!$D$2,L312=2,T312*Погода!$D$3,L312=3,T312*Погода!$D$4,L312=4,T312*Погода!$D$5)</f>
        <v>1.5419078500000001</v>
      </c>
      <c r="V312" s="37">
        <v>952</v>
      </c>
      <c r="W312" s="37">
        <v>2697</v>
      </c>
      <c r="X312" s="37">
        <v>3649</v>
      </c>
      <c r="Y312" s="11">
        <f t="shared" si="40"/>
        <v>-0.45602299999999829</v>
      </c>
    </row>
    <row r="313" spans="1:25" x14ac:dyDescent="0.25">
      <c r="A313" s="1">
        <v>311</v>
      </c>
      <c r="B313" s="2">
        <v>40854</v>
      </c>
      <c r="C313" s="1">
        <v>4</v>
      </c>
      <c r="D313" s="4" t="str">
        <f>VLOOKUP(C313,Сезон!$A$2:$G$5,6)</f>
        <v>Осень</v>
      </c>
      <c r="E313" s="1">
        <f t="shared" si="36"/>
        <v>2011</v>
      </c>
      <c r="F313" s="1">
        <f t="shared" si="37"/>
        <v>11</v>
      </c>
      <c r="G313" s="1">
        <v>0</v>
      </c>
      <c r="H313" s="1" t="str">
        <f t="shared" si="33"/>
        <v>Рабочий день</v>
      </c>
      <c r="I313" s="25">
        <f t="shared" si="34"/>
        <v>2</v>
      </c>
      <c r="J313" s="1">
        <v>1</v>
      </c>
      <c r="K313" s="1" t="str">
        <f t="shared" si="35"/>
        <v>Рабочий день</v>
      </c>
      <c r="L313" s="1">
        <v>1</v>
      </c>
      <c r="M313" s="9" t="str">
        <f>LOOKUP(L313,Погода!$A$2:$B$5)</f>
        <v>Ясно, небольшая облачность, переменная облачность, переменная облачность</v>
      </c>
      <c r="N313" s="3">
        <v>0.39500000000000002</v>
      </c>
      <c r="O313" s="11">
        <f t="shared" si="38"/>
        <v>10.565000000000001</v>
      </c>
      <c r="P313" s="3">
        <v>0.40087099999999998</v>
      </c>
      <c r="Q313" s="11">
        <f t="shared" si="39"/>
        <v>10.457485999999999</v>
      </c>
      <c r="R313" s="3">
        <v>0.75875000000000004</v>
      </c>
      <c r="S313" s="11" cm="1">
        <f t="array" ref="S313">_xlfn.IFS(L313=1,R313*Погода!$C$2,L313=2,R313*Погода!$C$3,L313=3,R313*Погода!$C$4,L313=4,R313*Погода!$C$5)</f>
        <v>18.96875</v>
      </c>
      <c r="T313" s="3">
        <v>5.7224999999999998E-2</v>
      </c>
      <c r="U313" s="11" cm="1">
        <f t="array" ref="U313">_xlfn.IFS(L313=1,T313*Погода!$D$2,L313=2,T313*Погода!$D$3,L313=3,T313*Погода!$D$4,L313=4,T313*Погода!$D$5)</f>
        <v>0.95851874999999997</v>
      </c>
      <c r="V313" s="37">
        <v>373</v>
      </c>
      <c r="W313" s="37">
        <v>3662</v>
      </c>
      <c r="X313" s="37">
        <v>4035</v>
      </c>
      <c r="Y313" s="11">
        <f t="shared" si="40"/>
        <v>-0.10751400000000189</v>
      </c>
    </row>
    <row r="314" spans="1:25" x14ac:dyDescent="0.25">
      <c r="A314" s="1">
        <v>312</v>
      </c>
      <c r="B314" s="2">
        <v>40855</v>
      </c>
      <c r="C314" s="1">
        <v>4</v>
      </c>
      <c r="D314" s="4" t="str">
        <f>VLOOKUP(C314,Сезон!$A$2:$G$5,6)</f>
        <v>Осень</v>
      </c>
      <c r="E314" s="1">
        <f t="shared" si="36"/>
        <v>2011</v>
      </c>
      <c r="F314" s="1">
        <f t="shared" si="37"/>
        <v>11</v>
      </c>
      <c r="G314" s="1">
        <v>0</v>
      </c>
      <c r="H314" s="1" t="str">
        <f t="shared" si="33"/>
        <v>Рабочий день</v>
      </c>
      <c r="I314" s="25">
        <f t="shared" si="34"/>
        <v>3</v>
      </c>
      <c r="J314" s="1">
        <v>1</v>
      </c>
      <c r="K314" s="1" t="str">
        <f t="shared" si="35"/>
        <v>Рабочий день</v>
      </c>
      <c r="L314" s="1">
        <v>1</v>
      </c>
      <c r="M314" s="9" t="str">
        <f>LOOKUP(L314,Погода!$A$2:$B$5)</f>
        <v>Ясно, небольшая облачность, переменная облачность, переменная облачность</v>
      </c>
      <c r="N314" s="3">
        <v>0.408333</v>
      </c>
      <c r="O314" s="11">
        <f t="shared" si="38"/>
        <v>11.191651</v>
      </c>
      <c r="P314" s="3">
        <v>0.412246</v>
      </c>
      <c r="Q314" s="11">
        <f t="shared" si="39"/>
        <v>11.208235999999999</v>
      </c>
      <c r="R314" s="3">
        <v>0.72166699999999995</v>
      </c>
      <c r="S314" s="11" cm="1">
        <f t="array" ref="S314">_xlfn.IFS(L314=1,R314*Погода!$C$2,L314=2,R314*Погода!$C$3,L314=3,R314*Погода!$C$4,L314=4,R314*Погода!$C$5)</f>
        <v>18.041674999999998</v>
      </c>
      <c r="T314" s="3">
        <v>6.9037500000000002E-2</v>
      </c>
      <c r="U314" s="11" cm="1">
        <f t="array" ref="U314">_xlfn.IFS(L314=1,T314*Погода!$D$2,L314=2,T314*Погода!$D$3,L314=3,T314*Погода!$D$4,L314=4,T314*Погода!$D$5)</f>
        <v>1.156378125</v>
      </c>
      <c r="V314" s="37">
        <v>376</v>
      </c>
      <c r="W314" s="37">
        <v>3829</v>
      </c>
      <c r="X314" s="37">
        <v>4205</v>
      </c>
      <c r="Y314" s="11">
        <f t="shared" si="40"/>
        <v>1.6584999999999184E-2</v>
      </c>
    </row>
    <row r="315" spans="1:25" x14ac:dyDescent="0.25">
      <c r="A315" s="1">
        <v>313</v>
      </c>
      <c r="B315" s="2">
        <v>40856</v>
      </c>
      <c r="C315" s="1">
        <v>4</v>
      </c>
      <c r="D315" s="4" t="str">
        <f>VLOOKUP(C315,Сезон!$A$2:$G$5,6)</f>
        <v>Осень</v>
      </c>
      <c r="E315" s="1">
        <f t="shared" si="36"/>
        <v>2011</v>
      </c>
      <c r="F315" s="1">
        <f t="shared" si="37"/>
        <v>11</v>
      </c>
      <c r="G315" s="1">
        <v>0</v>
      </c>
      <c r="H315" s="1" t="str">
        <f t="shared" si="33"/>
        <v>Рабочий день</v>
      </c>
      <c r="I315" s="25">
        <f t="shared" si="34"/>
        <v>4</v>
      </c>
      <c r="J315" s="1">
        <v>1</v>
      </c>
      <c r="K315" s="1" t="str">
        <f t="shared" si="35"/>
        <v>Рабочий день</v>
      </c>
      <c r="L315" s="1">
        <v>1</v>
      </c>
      <c r="M315" s="9" t="str">
        <f>LOOKUP(L315,Погода!$A$2:$B$5)</f>
        <v>Ясно, небольшая облачность, переменная облачность, переменная облачность</v>
      </c>
      <c r="N315" s="3">
        <v>0.4</v>
      </c>
      <c r="O315" s="11">
        <f t="shared" si="38"/>
        <v>10.8</v>
      </c>
      <c r="P315" s="3">
        <v>0.40907900000000003</v>
      </c>
      <c r="Q315" s="11">
        <f t="shared" si="39"/>
        <v>10.999214000000002</v>
      </c>
      <c r="R315" s="3">
        <v>0.75833300000000003</v>
      </c>
      <c r="S315" s="11" cm="1">
        <f t="array" ref="S315">_xlfn.IFS(L315=1,R315*Погода!$C$2,L315=2,R315*Погода!$C$3,L315=3,R315*Погода!$C$4,L315=4,R315*Погода!$C$5)</f>
        <v>18.958325000000002</v>
      </c>
      <c r="T315" s="3">
        <v>6.2195800000000002E-2</v>
      </c>
      <c r="U315" s="11" cm="1">
        <f t="array" ref="U315">_xlfn.IFS(L315=1,T315*Погода!$D$2,L315=2,T315*Погода!$D$3,L315=3,T315*Погода!$D$4,L315=4,T315*Погода!$D$5)</f>
        <v>1.0417796500000001</v>
      </c>
      <c r="V315" s="37">
        <v>305</v>
      </c>
      <c r="W315" s="37">
        <v>3804</v>
      </c>
      <c r="X315" s="37">
        <v>4109</v>
      </c>
      <c r="Y315" s="11">
        <f t="shared" si="40"/>
        <v>0.19921400000000133</v>
      </c>
    </row>
    <row r="316" spans="1:25" x14ac:dyDescent="0.25">
      <c r="A316" s="1">
        <v>314</v>
      </c>
      <c r="B316" s="2">
        <v>40857</v>
      </c>
      <c r="C316" s="1">
        <v>4</v>
      </c>
      <c r="D316" s="4" t="str">
        <f>VLOOKUP(C316,Сезон!$A$2:$G$5,6)</f>
        <v>Осень</v>
      </c>
      <c r="E316" s="1">
        <f t="shared" si="36"/>
        <v>2011</v>
      </c>
      <c r="F316" s="1">
        <f t="shared" si="37"/>
        <v>11</v>
      </c>
      <c r="G316" s="1">
        <v>0</v>
      </c>
      <c r="H316" s="1" t="str">
        <f t="shared" si="33"/>
        <v>Рабочий день</v>
      </c>
      <c r="I316" s="25">
        <f t="shared" si="34"/>
        <v>5</v>
      </c>
      <c r="J316" s="1">
        <v>1</v>
      </c>
      <c r="K316" s="1" t="str">
        <f t="shared" si="35"/>
        <v>Рабочий день</v>
      </c>
      <c r="L316" s="1">
        <v>2</v>
      </c>
      <c r="M316" s="9" t="str">
        <f>LOOKUP(L316,Погода!$A$2:$B$5)</f>
        <v>Туман + Облачно, Туман + Разорванные облака, Туман + Немного облаков, Туман</v>
      </c>
      <c r="N316" s="3">
        <v>0.38</v>
      </c>
      <c r="O316" s="11">
        <f t="shared" si="38"/>
        <v>9.86</v>
      </c>
      <c r="P316" s="3">
        <v>0.37372100000000003</v>
      </c>
      <c r="Q316" s="11">
        <f t="shared" si="39"/>
        <v>8.6655860000000011</v>
      </c>
      <c r="R316" s="3">
        <v>0.81333299999999997</v>
      </c>
      <c r="S316" s="11" cm="1">
        <f t="array" ref="S316">_xlfn.IFS(L316=1,R316*Погода!$C$2,L316=2,R316*Погода!$C$3,L316=3,R316*Погода!$C$4,L316=4,R316*Погода!$C$5)</f>
        <v>40.666649999999997</v>
      </c>
      <c r="T316" s="3">
        <v>0.18906700000000001</v>
      </c>
      <c r="U316" s="11" cm="1">
        <f t="array" ref="U316">_xlfn.IFS(L316=1,T316*Погода!$D$2,L316=2,T316*Погода!$D$3,L316=3,T316*Погода!$D$4,L316=4,T316*Погода!$D$5)</f>
        <v>6.3337445000000008</v>
      </c>
      <c r="V316" s="37">
        <v>190</v>
      </c>
      <c r="W316" s="37">
        <v>2743</v>
      </c>
      <c r="X316" s="37">
        <v>2933</v>
      </c>
      <c r="Y316" s="11">
        <f t="shared" si="40"/>
        <v>-1.1944139999999983</v>
      </c>
    </row>
    <row r="317" spans="1:25" x14ac:dyDescent="0.25">
      <c r="A317" s="1">
        <v>315</v>
      </c>
      <c r="B317" s="2">
        <v>40858</v>
      </c>
      <c r="C317" s="1">
        <v>4</v>
      </c>
      <c r="D317" s="4" t="str">
        <f>VLOOKUP(C317,Сезон!$A$2:$G$5,6)</f>
        <v>Осень</v>
      </c>
      <c r="E317" s="1">
        <f t="shared" si="36"/>
        <v>2011</v>
      </c>
      <c r="F317" s="1">
        <f t="shared" si="37"/>
        <v>11</v>
      </c>
      <c r="G317" s="1">
        <v>1</v>
      </c>
      <c r="H317" s="1" t="str">
        <f t="shared" si="33"/>
        <v>Праздничный день</v>
      </c>
      <c r="I317" s="25">
        <f t="shared" si="34"/>
        <v>6</v>
      </c>
      <c r="J317" s="1">
        <v>0</v>
      </c>
      <c r="K317" s="1" t="str">
        <f t="shared" si="35"/>
        <v>Выходной день</v>
      </c>
      <c r="L317" s="1">
        <v>1</v>
      </c>
      <c r="M317" s="9" t="str">
        <f>LOOKUP(L317,Погода!$A$2:$B$5)</f>
        <v>Ясно, небольшая облачность, переменная облачность, переменная облачность</v>
      </c>
      <c r="N317" s="3">
        <v>0.32416699999999998</v>
      </c>
      <c r="O317" s="11">
        <f t="shared" si="38"/>
        <v>7.235849</v>
      </c>
      <c r="P317" s="3">
        <v>0.30681700000000001</v>
      </c>
      <c r="Q317" s="11">
        <f t="shared" si="39"/>
        <v>4.2499220000000015</v>
      </c>
      <c r="R317" s="3">
        <v>0.44624999999999998</v>
      </c>
      <c r="S317" s="11" cm="1">
        <f t="array" ref="S317">_xlfn.IFS(L317=1,R317*Погода!$C$2,L317=2,R317*Погода!$C$3,L317=3,R317*Погода!$C$4,L317=4,R317*Погода!$C$5)</f>
        <v>11.15625</v>
      </c>
      <c r="T317" s="3">
        <v>0.31467499999999998</v>
      </c>
      <c r="U317" s="11" cm="1">
        <f t="array" ref="U317">_xlfn.IFS(L317=1,T317*Погода!$D$2,L317=2,T317*Погода!$D$3,L317=3,T317*Погода!$D$4,L317=4,T317*Погода!$D$5)</f>
        <v>5.2708062499999997</v>
      </c>
      <c r="V317" s="37">
        <v>440</v>
      </c>
      <c r="W317" s="37">
        <v>2928</v>
      </c>
      <c r="X317" s="37">
        <v>3368</v>
      </c>
      <c r="Y317" s="11">
        <f t="shared" si="40"/>
        <v>-2.9859269999999984</v>
      </c>
    </row>
    <row r="318" spans="1:25" x14ac:dyDescent="0.25">
      <c r="A318" s="1">
        <v>316</v>
      </c>
      <c r="B318" s="2">
        <v>40859</v>
      </c>
      <c r="C318" s="1">
        <v>4</v>
      </c>
      <c r="D318" s="4" t="str">
        <f>VLOOKUP(C318,Сезон!$A$2:$G$5,6)</f>
        <v>Осень</v>
      </c>
      <c r="E318" s="1">
        <f t="shared" si="36"/>
        <v>2011</v>
      </c>
      <c r="F318" s="1">
        <f t="shared" si="37"/>
        <v>11</v>
      </c>
      <c r="G318" s="1">
        <v>0</v>
      </c>
      <c r="H318" s="1" t="str">
        <f t="shared" si="33"/>
        <v>Рабочий день</v>
      </c>
      <c r="I318" s="25">
        <f t="shared" si="34"/>
        <v>7</v>
      </c>
      <c r="J318" s="1">
        <v>0</v>
      </c>
      <c r="K318" s="1" t="str">
        <f t="shared" si="35"/>
        <v>Выходной день</v>
      </c>
      <c r="L318" s="1">
        <v>1</v>
      </c>
      <c r="M318" s="9" t="str">
        <f>LOOKUP(L318,Погода!$A$2:$B$5)</f>
        <v>Ясно, небольшая облачность, переменная облачность, переменная облачность</v>
      </c>
      <c r="N318" s="3">
        <v>0.35666700000000001</v>
      </c>
      <c r="O318" s="11">
        <f t="shared" si="38"/>
        <v>8.7633490000000016</v>
      </c>
      <c r="P318" s="3">
        <v>0.35794199999999998</v>
      </c>
      <c r="Q318" s="11">
        <f t="shared" si="39"/>
        <v>7.624171999999998</v>
      </c>
      <c r="R318" s="3">
        <v>0.55291699999999999</v>
      </c>
      <c r="S318" s="11" cm="1">
        <f t="array" ref="S318">_xlfn.IFS(L318=1,R318*Погода!$C$2,L318=2,R318*Погода!$C$3,L318=3,R318*Погода!$C$4,L318=4,R318*Погода!$C$5)</f>
        <v>13.822925</v>
      </c>
      <c r="T318" s="3">
        <v>0.212062</v>
      </c>
      <c r="U318" s="11" cm="1">
        <f t="array" ref="U318">_xlfn.IFS(L318=1,T318*Погода!$D$2,L318=2,T318*Погода!$D$3,L318=3,T318*Погода!$D$4,L318=4,T318*Погода!$D$5)</f>
        <v>3.5520385000000001</v>
      </c>
      <c r="V318" s="37">
        <v>1275</v>
      </c>
      <c r="W318" s="37">
        <v>2792</v>
      </c>
      <c r="X318" s="37">
        <v>4067</v>
      </c>
      <c r="Y318" s="11">
        <f t="shared" si="40"/>
        <v>-1.1391770000000037</v>
      </c>
    </row>
    <row r="319" spans="1:25" x14ac:dyDescent="0.25">
      <c r="A319" s="1">
        <v>317</v>
      </c>
      <c r="B319" s="2">
        <v>40860</v>
      </c>
      <c r="C319" s="1">
        <v>4</v>
      </c>
      <c r="D319" s="4" t="str">
        <f>VLOOKUP(C319,Сезон!$A$2:$G$5,6)</f>
        <v>Осень</v>
      </c>
      <c r="E319" s="1">
        <f t="shared" si="36"/>
        <v>2011</v>
      </c>
      <c r="F319" s="1">
        <f t="shared" si="37"/>
        <v>11</v>
      </c>
      <c r="G319" s="1">
        <v>0</v>
      </c>
      <c r="H319" s="1" t="str">
        <f t="shared" si="33"/>
        <v>Рабочий день</v>
      </c>
      <c r="I319" s="25">
        <f t="shared" si="34"/>
        <v>1</v>
      </c>
      <c r="J319" s="1">
        <v>0</v>
      </c>
      <c r="K319" s="1" t="str">
        <f t="shared" si="35"/>
        <v>Выходной день</v>
      </c>
      <c r="L319" s="1">
        <v>1</v>
      </c>
      <c r="M319" s="9" t="str">
        <f>LOOKUP(L319,Погода!$A$2:$B$5)</f>
        <v>Ясно, небольшая облачность, переменная облачность, переменная облачность</v>
      </c>
      <c r="N319" s="3">
        <v>0.44083299999999997</v>
      </c>
      <c r="O319" s="11">
        <f t="shared" si="38"/>
        <v>12.719151</v>
      </c>
      <c r="P319" s="3">
        <v>0.43054999999999999</v>
      </c>
      <c r="Q319" s="11">
        <f t="shared" si="39"/>
        <v>12.4163</v>
      </c>
      <c r="R319" s="3">
        <v>0.45833299999999999</v>
      </c>
      <c r="S319" s="11" cm="1">
        <f t="array" ref="S319">_xlfn.IFS(L319=1,R319*Погода!$C$2,L319=2,R319*Погода!$C$3,L319=3,R319*Погода!$C$4,L319=4,R319*Погода!$C$5)</f>
        <v>11.458325</v>
      </c>
      <c r="T319" s="3">
        <v>0.281721</v>
      </c>
      <c r="U319" s="11" cm="1">
        <f t="array" ref="U319">_xlfn.IFS(L319=1,T319*Погода!$D$2,L319=2,T319*Погода!$D$3,L319=3,T319*Погода!$D$4,L319=4,T319*Погода!$D$5)</f>
        <v>4.7188267499999998</v>
      </c>
      <c r="V319" s="37">
        <v>1004</v>
      </c>
      <c r="W319" s="37">
        <v>2713</v>
      </c>
      <c r="X319" s="37">
        <v>3717</v>
      </c>
      <c r="Y319" s="11">
        <f t="shared" si="40"/>
        <v>-0.30285100000000043</v>
      </c>
    </row>
    <row r="320" spans="1:25" x14ac:dyDescent="0.25">
      <c r="A320" s="1">
        <v>318</v>
      </c>
      <c r="B320" s="2">
        <v>40861</v>
      </c>
      <c r="C320" s="1">
        <v>4</v>
      </c>
      <c r="D320" s="4" t="str">
        <f>VLOOKUP(C320,Сезон!$A$2:$G$5,6)</f>
        <v>Осень</v>
      </c>
      <c r="E320" s="1">
        <f t="shared" si="36"/>
        <v>2011</v>
      </c>
      <c r="F320" s="1">
        <f t="shared" si="37"/>
        <v>11</v>
      </c>
      <c r="G320" s="1">
        <v>0</v>
      </c>
      <c r="H320" s="1" t="str">
        <f t="shared" si="33"/>
        <v>Рабочий день</v>
      </c>
      <c r="I320" s="25">
        <f t="shared" si="34"/>
        <v>2</v>
      </c>
      <c r="J320" s="1">
        <v>1</v>
      </c>
      <c r="K320" s="1" t="str">
        <f t="shared" si="35"/>
        <v>Рабочий день</v>
      </c>
      <c r="L320" s="1">
        <v>1</v>
      </c>
      <c r="M320" s="9" t="str">
        <f>LOOKUP(L320,Погода!$A$2:$B$5)</f>
        <v>Ясно, небольшая облачность, переменная облачность, переменная облачность</v>
      </c>
      <c r="N320" s="3">
        <v>0.53</v>
      </c>
      <c r="O320" s="11">
        <f t="shared" si="38"/>
        <v>16.91</v>
      </c>
      <c r="P320" s="3">
        <v>0.52461199999999997</v>
      </c>
      <c r="Q320" s="11">
        <f t="shared" si="39"/>
        <v>18.624392</v>
      </c>
      <c r="R320" s="3">
        <v>0.58708300000000002</v>
      </c>
      <c r="S320" s="11" cm="1">
        <f t="array" ref="S320">_xlfn.IFS(L320=1,R320*Погода!$C$2,L320=2,R320*Погода!$C$3,L320=3,R320*Погода!$C$4,L320=4,R320*Погода!$C$5)</f>
        <v>14.677075</v>
      </c>
      <c r="T320" s="3">
        <v>0.30659599999999998</v>
      </c>
      <c r="U320" s="11" cm="1">
        <f t="array" ref="U320">_xlfn.IFS(L320=1,T320*Погода!$D$2,L320=2,T320*Погода!$D$3,L320=3,T320*Погода!$D$4,L320=4,T320*Погода!$D$5)</f>
        <v>5.1354829999999998</v>
      </c>
      <c r="V320" s="37">
        <v>595</v>
      </c>
      <c r="W320" s="37">
        <v>3891</v>
      </c>
      <c r="X320" s="37">
        <v>4486</v>
      </c>
      <c r="Y320" s="11">
        <f t="shared" si="40"/>
        <v>1.7143920000000001</v>
      </c>
    </row>
    <row r="321" spans="1:25" x14ac:dyDescent="0.25">
      <c r="A321" s="1">
        <v>319</v>
      </c>
      <c r="B321" s="2">
        <v>40862</v>
      </c>
      <c r="C321" s="1">
        <v>4</v>
      </c>
      <c r="D321" s="4" t="str">
        <f>VLOOKUP(C321,Сезон!$A$2:$G$5,6)</f>
        <v>Осень</v>
      </c>
      <c r="E321" s="1">
        <f t="shared" si="36"/>
        <v>2011</v>
      </c>
      <c r="F321" s="1">
        <f t="shared" si="37"/>
        <v>11</v>
      </c>
      <c r="G321" s="1">
        <v>0</v>
      </c>
      <c r="H321" s="1" t="str">
        <f t="shared" si="33"/>
        <v>Рабочий день</v>
      </c>
      <c r="I321" s="25">
        <f t="shared" si="34"/>
        <v>3</v>
      </c>
      <c r="J321" s="1">
        <v>1</v>
      </c>
      <c r="K321" s="1" t="str">
        <f t="shared" si="35"/>
        <v>Рабочий день</v>
      </c>
      <c r="L321" s="1">
        <v>2</v>
      </c>
      <c r="M321" s="9" t="str">
        <f>LOOKUP(L321,Погода!$A$2:$B$5)</f>
        <v>Туман + Облачно, Туман + Разорванные облака, Туман + Немного облаков, Туман</v>
      </c>
      <c r="N321" s="3">
        <v>0.53</v>
      </c>
      <c r="O321" s="11">
        <f t="shared" si="38"/>
        <v>16.91</v>
      </c>
      <c r="P321" s="3">
        <v>0.507579</v>
      </c>
      <c r="Q321" s="11">
        <f t="shared" si="39"/>
        <v>17.500214</v>
      </c>
      <c r="R321" s="3">
        <v>0.68874999999999997</v>
      </c>
      <c r="S321" s="11" cm="1">
        <f t="array" ref="S321">_xlfn.IFS(L321=1,R321*Погода!$C$2,L321=2,R321*Погода!$C$3,L321=3,R321*Погода!$C$4,L321=4,R321*Погода!$C$5)</f>
        <v>34.4375</v>
      </c>
      <c r="T321" s="3">
        <v>0.199633</v>
      </c>
      <c r="U321" s="11" cm="1">
        <f t="array" ref="U321">_xlfn.IFS(L321=1,T321*Погода!$D$2,L321=2,T321*Погода!$D$3,L321=3,T321*Погода!$D$4,L321=4,T321*Погода!$D$5)</f>
        <v>6.6877054999999999</v>
      </c>
      <c r="V321" s="37">
        <v>449</v>
      </c>
      <c r="W321" s="37">
        <v>3746</v>
      </c>
      <c r="X321" s="37">
        <v>4195</v>
      </c>
      <c r="Y321" s="11">
        <f t="shared" si="40"/>
        <v>0.59021399999999957</v>
      </c>
    </row>
    <row r="322" spans="1:25" x14ac:dyDescent="0.25">
      <c r="A322" s="1">
        <v>320</v>
      </c>
      <c r="B322" s="2">
        <v>40863</v>
      </c>
      <c r="C322" s="1">
        <v>4</v>
      </c>
      <c r="D322" s="4" t="str">
        <f>VLOOKUP(C322,Сезон!$A$2:$G$5,6)</f>
        <v>Осень</v>
      </c>
      <c r="E322" s="1">
        <f t="shared" si="36"/>
        <v>2011</v>
      </c>
      <c r="F322" s="1">
        <f t="shared" si="37"/>
        <v>11</v>
      </c>
      <c r="G322" s="1">
        <v>0</v>
      </c>
      <c r="H322" s="1" t="str">
        <f t="shared" si="33"/>
        <v>Рабочий день</v>
      </c>
      <c r="I322" s="25">
        <f t="shared" si="34"/>
        <v>4</v>
      </c>
      <c r="J322" s="1">
        <v>1</v>
      </c>
      <c r="K322" s="1" t="str">
        <f t="shared" si="35"/>
        <v>Рабочий день</v>
      </c>
      <c r="L322" s="1">
        <v>3</v>
      </c>
      <c r="M322" s="9" t="str">
        <f>LOOKUP(L322,Погода!$A$2:$B$5)</f>
        <v>Слабый снег, Слабый дождь + Гроза + Рассеянные облака, Слабый дождь + Рассеянные облака</v>
      </c>
      <c r="N322" s="3">
        <v>0.45666699999999999</v>
      </c>
      <c r="O322" s="11">
        <f t="shared" si="38"/>
        <v>13.463349000000001</v>
      </c>
      <c r="P322" s="3">
        <v>0.451988</v>
      </c>
      <c r="Q322" s="11">
        <f t="shared" si="39"/>
        <v>13.831208</v>
      </c>
      <c r="R322" s="3">
        <v>0.93</v>
      </c>
      <c r="S322" s="11" cm="1">
        <f t="array" ref="S322">_xlfn.IFS(L322=1,R322*Погода!$C$2,L322=2,R322*Погода!$C$3,L322=3,R322*Погода!$C$4,L322=4,R322*Погода!$C$5)</f>
        <v>69.75</v>
      </c>
      <c r="T322" s="3">
        <v>0.13682900000000001</v>
      </c>
      <c r="U322" s="11" cm="1">
        <f t="array" ref="U322">_xlfn.IFS(L322=1,T322*Погода!$D$2,L322=2,T322*Погода!$D$3,L322=3,T322*Погода!$D$4,L322=4,T322*Погода!$D$5)</f>
        <v>6.8756572500000006</v>
      </c>
      <c r="V322" s="37">
        <v>145</v>
      </c>
      <c r="W322" s="37">
        <v>1672</v>
      </c>
      <c r="X322" s="37">
        <v>1817</v>
      </c>
      <c r="Y322" s="11">
        <f t="shared" si="40"/>
        <v>0.36785899999999927</v>
      </c>
    </row>
    <row r="323" spans="1:25" x14ac:dyDescent="0.25">
      <c r="A323" s="1">
        <v>321</v>
      </c>
      <c r="B323" s="2">
        <v>40864</v>
      </c>
      <c r="C323" s="1">
        <v>4</v>
      </c>
      <c r="D323" s="4" t="str">
        <f>VLOOKUP(C323,Сезон!$A$2:$G$5,6)</f>
        <v>Осень</v>
      </c>
      <c r="E323" s="1">
        <f t="shared" si="36"/>
        <v>2011</v>
      </c>
      <c r="F323" s="1">
        <f t="shared" si="37"/>
        <v>11</v>
      </c>
      <c r="G323" s="1">
        <v>0</v>
      </c>
      <c r="H323" s="1" t="str">
        <f t="shared" ref="H323:H386" si="41">IF(G323,"Праздничный день","Рабочий день")</f>
        <v>Рабочий день</v>
      </c>
      <c r="I323" s="25">
        <f t="shared" ref="I323:I386" si="42">WEEKDAY(B323,1)</f>
        <v>5</v>
      </c>
      <c r="J323" s="1">
        <v>1</v>
      </c>
      <c r="K323" s="1" t="str">
        <f t="shared" ref="K323:K386" si="43">IF(J323,"Рабочий день","Выходной день")</f>
        <v>Рабочий день</v>
      </c>
      <c r="L323" s="1">
        <v>2</v>
      </c>
      <c r="M323" s="9" t="str">
        <f>LOOKUP(L323,Погода!$A$2:$B$5)</f>
        <v>Туман + Облачно, Туман + Разорванные облака, Туман + Немного облаков, Туман</v>
      </c>
      <c r="N323" s="3">
        <v>0.341667</v>
      </c>
      <c r="O323" s="11">
        <f t="shared" si="38"/>
        <v>8.0583489999999998</v>
      </c>
      <c r="P323" s="3">
        <v>0.32322099999999998</v>
      </c>
      <c r="Q323" s="11">
        <f t="shared" si="39"/>
        <v>5.3325859999999992</v>
      </c>
      <c r="R323" s="3">
        <v>0.57583300000000004</v>
      </c>
      <c r="S323" s="11" cm="1">
        <f t="array" ref="S323">_xlfn.IFS(L323=1,R323*Погода!$C$2,L323=2,R323*Погода!$C$3,L323=3,R323*Погода!$C$4,L323=4,R323*Погода!$C$5)</f>
        <v>28.791650000000001</v>
      </c>
      <c r="T323" s="3">
        <v>0.30536200000000002</v>
      </c>
      <c r="U323" s="11" cm="1">
        <f t="array" ref="U323">_xlfn.IFS(L323=1,T323*Погода!$D$2,L323=2,T323*Погода!$D$3,L323=3,T323*Погода!$D$4,L323=4,T323*Погода!$D$5)</f>
        <v>10.229627000000001</v>
      </c>
      <c r="V323" s="37">
        <v>139</v>
      </c>
      <c r="W323" s="37">
        <v>2914</v>
      </c>
      <c r="X323" s="37">
        <v>3053</v>
      </c>
      <c r="Y323" s="11">
        <f t="shared" si="40"/>
        <v>-2.7257630000000006</v>
      </c>
    </row>
    <row r="324" spans="1:25" x14ac:dyDescent="0.25">
      <c r="A324" s="1">
        <v>322</v>
      </c>
      <c r="B324" s="2">
        <v>40865</v>
      </c>
      <c r="C324" s="1">
        <v>4</v>
      </c>
      <c r="D324" s="4" t="str">
        <f>VLOOKUP(C324,Сезон!$A$2:$G$5,6)</f>
        <v>Осень</v>
      </c>
      <c r="E324" s="1">
        <f t="shared" ref="E324:E387" si="44">YEAR(B324)</f>
        <v>2011</v>
      </c>
      <c r="F324" s="1">
        <f t="shared" ref="F324:F387" si="45">MONTH(B324)</f>
        <v>11</v>
      </c>
      <c r="G324" s="1">
        <v>0</v>
      </c>
      <c r="H324" s="1" t="str">
        <f t="shared" si="41"/>
        <v>Рабочий день</v>
      </c>
      <c r="I324" s="25">
        <f t="shared" si="42"/>
        <v>6</v>
      </c>
      <c r="J324" s="1">
        <v>1</v>
      </c>
      <c r="K324" s="1" t="str">
        <f t="shared" si="43"/>
        <v>Рабочий день</v>
      </c>
      <c r="L324" s="1">
        <v>1</v>
      </c>
      <c r="M324" s="9" t="str">
        <f>LOOKUP(L324,Погода!$A$2:$B$5)</f>
        <v>Ясно, небольшая облачность, переменная облачность, переменная облачность</v>
      </c>
      <c r="N324" s="3">
        <v>0.27416699999999999</v>
      </c>
      <c r="O324" s="11">
        <f t="shared" ref="O324:O387" si="46">N324*(39-(-8))-8</f>
        <v>4.8858490000000003</v>
      </c>
      <c r="P324" s="3">
        <v>0.27272099999999999</v>
      </c>
      <c r="Q324" s="11">
        <f t="shared" ref="Q324:Q387" si="47">P324*(50-(-16))-16</f>
        <v>1.9995860000000008</v>
      </c>
      <c r="R324" s="3">
        <v>0.41</v>
      </c>
      <c r="S324" s="11" cm="1">
        <f t="array" ref="S324">_xlfn.IFS(L324=1,R324*Погода!$C$2,L324=2,R324*Погода!$C$3,L324=3,R324*Погода!$C$4,L324=4,R324*Погода!$C$5)</f>
        <v>10.25</v>
      </c>
      <c r="T324" s="3">
        <v>0.16853299999999999</v>
      </c>
      <c r="U324" s="11" cm="1">
        <f t="array" ref="U324">_xlfn.IFS(L324=1,T324*Погода!$D$2,L324=2,T324*Погода!$D$3,L324=3,T324*Погода!$D$4,L324=4,T324*Погода!$D$5)</f>
        <v>2.8229277499999998</v>
      </c>
      <c r="V324" s="37">
        <v>245</v>
      </c>
      <c r="W324" s="37">
        <v>3147</v>
      </c>
      <c r="X324" s="37">
        <v>3392</v>
      </c>
      <c r="Y324" s="11">
        <f t="shared" ref="Y324:Y387" si="48">Q324-O324</f>
        <v>-2.8862629999999996</v>
      </c>
    </row>
    <row r="325" spans="1:25" x14ac:dyDescent="0.25">
      <c r="A325" s="1">
        <v>323</v>
      </c>
      <c r="B325" s="2">
        <v>40866</v>
      </c>
      <c r="C325" s="1">
        <v>4</v>
      </c>
      <c r="D325" s="4" t="str">
        <f>VLOOKUP(C325,Сезон!$A$2:$G$5,6)</f>
        <v>Осень</v>
      </c>
      <c r="E325" s="1">
        <f t="shared" si="44"/>
        <v>2011</v>
      </c>
      <c r="F325" s="1">
        <f t="shared" si="45"/>
        <v>11</v>
      </c>
      <c r="G325" s="1">
        <v>0</v>
      </c>
      <c r="H325" s="1" t="str">
        <f t="shared" si="41"/>
        <v>Рабочий день</v>
      </c>
      <c r="I325" s="25">
        <f t="shared" si="42"/>
        <v>7</v>
      </c>
      <c r="J325" s="1">
        <v>0</v>
      </c>
      <c r="K325" s="1" t="str">
        <f t="shared" si="43"/>
        <v>Выходной день</v>
      </c>
      <c r="L325" s="1">
        <v>1</v>
      </c>
      <c r="M325" s="9" t="str">
        <f>LOOKUP(L325,Погода!$A$2:$B$5)</f>
        <v>Ясно, небольшая облачность, переменная облачность, переменная облачность</v>
      </c>
      <c r="N325" s="3">
        <v>0.32916699999999999</v>
      </c>
      <c r="O325" s="11">
        <f t="shared" si="46"/>
        <v>7.4708489999999994</v>
      </c>
      <c r="P325" s="3">
        <v>0.32448300000000002</v>
      </c>
      <c r="Q325" s="11">
        <f t="shared" si="47"/>
        <v>5.4158780000000029</v>
      </c>
      <c r="R325" s="3">
        <v>0.50208299999999995</v>
      </c>
      <c r="S325" s="11" cm="1">
        <f t="array" ref="S325">_xlfn.IFS(L325=1,R325*Погода!$C$2,L325=2,R325*Погода!$C$3,L325=3,R325*Погода!$C$4,L325=4,R325*Погода!$C$5)</f>
        <v>12.552074999999999</v>
      </c>
      <c r="T325" s="3">
        <v>0.224496</v>
      </c>
      <c r="U325" s="11" cm="1">
        <f t="array" ref="U325">_xlfn.IFS(L325=1,T325*Погода!$D$2,L325=2,T325*Погода!$D$3,L325=3,T325*Погода!$D$4,L325=4,T325*Погода!$D$5)</f>
        <v>3.7603080000000002</v>
      </c>
      <c r="V325" s="37">
        <v>943</v>
      </c>
      <c r="W325" s="37">
        <v>2720</v>
      </c>
      <c r="X325" s="37">
        <v>3663</v>
      </c>
      <c r="Y325" s="11">
        <f t="shared" si="48"/>
        <v>-2.0549709999999966</v>
      </c>
    </row>
    <row r="326" spans="1:25" x14ac:dyDescent="0.25">
      <c r="A326" s="1">
        <v>324</v>
      </c>
      <c r="B326" s="2">
        <v>40867</v>
      </c>
      <c r="C326" s="1">
        <v>4</v>
      </c>
      <c r="D326" s="4" t="str">
        <f>VLOOKUP(C326,Сезон!$A$2:$G$5,6)</f>
        <v>Осень</v>
      </c>
      <c r="E326" s="1">
        <f t="shared" si="44"/>
        <v>2011</v>
      </c>
      <c r="F326" s="1">
        <f t="shared" si="45"/>
        <v>11</v>
      </c>
      <c r="G326" s="1">
        <v>0</v>
      </c>
      <c r="H326" s="1" t="str">
        <f t="shared" si="41"/>
        <v>Рабочий день</v>
      </c>
      <c r="I326" s="25">
        <f t="shared" si="42"/>
        <v>1</v>
      </c>
      <c r="J326" s="1">
        <v>0</v>
      </c>
      <c r="K326" s="1" t="str">
        <f t="shared" si="43"/>
        <v>Выходной день</v>
      </c>
      <c r="L326" s="1">
        <v>2</v>
      </c>
      <c r="M326" s="9" t="str">
        <f>LOOKUP(L326,Погода!$A$2:$B$5)</f>
        <v>Туман + Облачно, Туман + Разорванные облака, Туман + Немного облаков, Туман</v>
      </c>
      <c r="N326" s="3">
        <v>0.46333299999999999</v>
      </c>
      <c r="O326" s="11">
        <f t="shared" si="46"/>
        <v>13.776651000000001</v>
      </c>
      <c r="P326" s="3">
        <v>0.45705800000000002</v>
      </c>
      <c r="Q326" s="11">
        <f t="shared" si="47"/>
        <v>14.165828000000001</v>
      </c>
      <c r="R326" s="3">
        <v>0.68458300000000005</v>
      </c>
      <c r="S326" s="11" cm="1">
        <f t="array" ref="S326">_xlfn.IFS(L326=1,R326*Погода!$C$2,L326=2,R326*Погода!$C$3,L326=3,R326*Погода!$C$4,L326=4,R326*Погода!$C$5)</f>
        <v>34.229150000000004</v>
      </c>
      <c r="T326" s="3">
        <v>0.18595</v>
      </c>
      <c r="U326" s="11" cm="1">
        <f t="array" ref="U326">_xlfn.IFS(L326=1,T326*Погода!$D$2,L326=2,T326*Погода!$D$3,L326=3,T326*Погода!$D$4,L326=4,T326*Погода!$D$5)</f>
        <v>6.2293250000000002</v>
      </c>
      <c r="V326" s="37">
        <v>787</v>
      </c>
      <c r="W326" s="37">
        <v>2733</v>
      </c>
      <c r="X326" s="37">
        <v>3520</v>
      </c>
      <c r="Y326" s="11">
        <f t="shared" si="48"/>
        <v>0.38917700000000011</v>
      </c>
    </row>
    <row r="327" spans="1:25" x14ac:dyDescent="0.25">
      <c r="A327" s="1">
        <v>325</v>
      </c>
      <c r="B327" s="2">
        <v>40868</v>
      </c>
      <c r="C327" s="1">
        <v>4</v>
      </c>
      <c r="D327" s="4" t="str">
        <f>VLOOKUP(C327,Сезон!$A$2:$G$5,6)</f>
        <v>Осень</v>
      </c>
      <c r="E327" s="1">
        <f t="shared" si="44"/>
        <v>2011</v>
      </c>
      <c r="F327" s="1">
        <f t="shared" si="45"/>
        <v>11</v>
      </c>
      <c r="G327" s="1">
        <v>0</v>
      </c>
      <c r="H327" s="1" t="str">
        <f t="shared" si="41"/>
        <v>Рабочий день</v>
      </c>
      <c r="I327" s="25">
        <f t="shared" si="42"/>
        <v>2</v>
      </c>
      <c r="J327" s="1">
        <v>1</v>
      </c>
      <c r="K327" s="1" t="str">
        <f t="shared" si="43"/>
        <v>Рабочий день</v>
      </c>
      <c r="L327" s="1">
        <v>3</v>
      </c>
      <c r="M327" s="9" t="str">
        <f>LOOKUP(L327,Погода!$A$2:$B$5)</f>
        <v>Слабый снег, Слабый дождь + Гроза + Рассеянные облака, Слабый дождь + Рассеянные облака</v>
      </c>
      <c r="N327" s="3">
        <v>0.44750000000000001</v>
      </c>
      <c r="O327" s="11">
        <f t="shared" si="46"/>
        <v>13.032499999999999</v>
      </c>
      <c r="P327" s="3">
        <v>0.44506200000000001</v>
      </c>
      <c r="Q327" s="11">
        <f t="shared" si="47"/>
        <v>13.374092000000001</v>
      </c>
      <c r="R327" s="3">
        <v>0.91</v>
      </c>
      <c r="S327" s="11" cm="1">
        <f t="array" ref="S327">_xlfn.IFS(L327=1,R327*Погода!$C$2,L327=2,R327*Погода!$C$3,L327=3,R327*Погода!$C$4,L327=4,R327*Погода!$C$5)</f>
        <v>68.25</v>
      </c>
      <c r="T327" s="3">
        <v>0.13805400000000001</v>
      </c>
      <c r="U327" s="11" cm="1">
        <f t="array" ref="U327">_xlfn.IFS(L327=1,T327*Погода!$D$2,L327=2,T327*Погода!$D$3,L327=3,T327*Погода!$D$4,L327=4,T327*Погода!$D$5)</f>
        <v>6.9372135000000004</v>
      </c>
      <c r="V327" s="37">
        <v>220</v>
      </c>
      <c r="W327" s="37">
        <v>2545</v>
      </c>
      <c r="X327" s="37">
        <v>2765</v>
      </c>
      <c r="Y327" s="11">
        <f t="shared" si="48"/>
        <v>0.34159200000000212</v>
      </c>
    </row>
    <row r="328" spans="1:25" x14ac:dyDescent="0.25">
      <c r="A328" s="1">
        <v>326</v>
      </c>
      <c r="B328" s="2">
        <v>40869</v>
      </c>
      <c r="C328" s="1">
        <v>4</v>
      </c>
      <c r="D328" s="4" t="str">
        <f>VLOOKUP(C328,Сезон!$A$2:$G$5,6)</f>
        <v>Осень</v>
      </c>
      <c r="E328" s="1">
        <f t="shared" si="44"/>
        <v>2011</v>
      </c>
      <c r="F328" s="1">
        <f t="shared" si="45"/>
        <v>11</v>
      </c>
      <c r="G328" s="1">
        <v>0</v>
      </c>
      <c r="H328" s="1" t="str">
        <f t="shared" si="41"/>
        <v>Рабочий день</v>
      </c>
      <c r="I328" s="25">
        <f t="shared" si="42"/>
        <v>3</v>
      </c>
      <c r="J328" s="1">
        <v>1</v>
      </c>
      <c r="K328" s="1" t="str">
        <f t="shared" si="43"/>
        <v>Рабочий день</v>
      </c>
      <c r="L328" s="1">
        <v>3</v>
      </c>
      <c r="M328" s="9" t="str">
        <f>LOOKUP(L328,Погода!$A$2:$B$5)</f>
        <v>Слабый снег, Слабый дождь + Гроза + Рассеянные облака, Слабый дождь + Рассеянные облака</v>
      </c>
      <c r="N328" s="3">
        <v>0.41666700000000001</v>
      </c>
      <c r="O328" s="11">
        <f t="shared" si="46"/>
        <v>11.583349000000002</v>
      </c>
      <c r="P328" s="3">
        <v>0.42169600000000002</v>
      </c>
      <c r="Q328" s="11">
        <f t="shared" si="47"/>
        <v>11.831936000000002</v>
      </c>
      <c r="R328" s="3">
        <v>0.96250000000000002</v>
      </c>
      <c r="S328" s="11" cm="1">
        <f t="array" ref="S328">_xlfn.IFS(L328=1,R328*Погода!$C$2,L328=2,R328*Погода!$C$3,L328=3,R328*Погода!$C$4,L328=4,R328*Погода!$C$5)</f>
        <v>72.1875</v>
      </c>
      <c r="T328" s="3">
        <v>0.11879199999999999</v>
      </c>
      <c r="U328" s="11" cm="1">
        <f t="array" ref="U328">_xlfn.IFS(L328=1,T328*Погода!$D$2,L328=2,T328*Погода!$D$3,L328=3,T328*Погода!$D$4,L328=4,T328*Погода!$D$5)</f>
        <v>5.9692979999999993</v>
      </c>
      <c r="V328" s="37">
        <v>69</v>
      </c>
      <c r="W328" s="37">
        <v>1538</v>
      </c>
      <c r="X328" s="37">
        <v>1607</v>
      </c>
      <c r="Y328" s="11">
        <f t="shared" si="48"/>
        <v>0.24858700000000056</v>
      </c>
    </row>
    <row r="329" spans="1:25" x14ac:dyDescent="0.25">
      <c r="A329" s="1">
        <v>327</v>
      </c>
      <c r="B329" s="2">
        <v>40870</v>
      </c>
      <c r="C329" s="1">
        <v>4</v>
      </c>
      <c r="D329" s="4" t="str">
        <f>VLOOKUP(C329,Сезон!$A$2:$G$5,6)</f>
        <v>Осень</v>
      </c>
      <c r="E329" s="1">
        <f t="shared" si="44"/>
        <v>2011</v>
      </c>
      <c r="F329" s="1">
        <f t="shared" si="45"/>
        <v>11</v>
      </c>
      <c r="G329" s="1">
        <v>0</v>
      </c>
      <c r="H329" s="1" t="str">
        <f t="shared" si="41"/>
        <v>Рабочий день</v>
      </c>
      <c r="I329" s="25">
        <f t="shared" si="42"/>
        <v>4</v>
      </c>
      <c r="J329" s="1">
        <v>1</v>
      </c>
      <c r="K329" s="1" t="str">
        <f t="shared" si="43"/>
        <v>Рабочий день</v>
      </c>
      <c r="L329" s="1">
        <v>2</v>
      </c>
      <c r="M329" s="9" t="str">
        <f>LOOKUP(L329,Погода!$A$2:$B$5)</f>
        <v>Туман + Облачно, Туман + Разорванные облака, Туман + Немного облаков, Туман</v>
      </c>
      <c r="N329" s="3">
        <v>0.44083299999999997</v>
      </c>
      <c r="O329" s="11">
        <f t="shared" si="46"/>
        <v>12.719151</v>
      </c>
      <c r="P329" s="3">
        <v>0.430537</v>
      </c>
      <c r="Q329" s="11">
        <f t="shared" si="47"/>
        <v>12.415441999999999</v>
      </c>
      <c r="R329" s="3">
        <v>0.75791699999999995</v>
      </c>
      <c r="S329" s="11" cm="1">
        <f t="array" ref="S329">_xlfn.IFS(L329=1,R329*Погода!$C$2,L329=2,R329*Погода!$C$3,L329=3,R329*Погода!$C$4,L329=4,R329*Погода!$C$5)</f>
        <v>37.895849999999996</v>
      </c>
      <c r="T329" s="3">
        <v>0.33582499999999998</v>
      </c>
      <c r="U329" s="11" cm="1">
        <f t="array" ref="U329">_xlfn.IFS(L329=1,T329*Погода!$D$2,L329=2,T329*Погода!$D$3,L329=3,T329*Погода!$D$4,L329=4,T329*Погода!$D$5)</f>
        <v>11.250137499999999</v>
      </c>
      <c r="V329" s="37">
        <v>112</v>
      </c>
      <c r="W329" s="37">
        <v>2454</v>
      </c>
      <c r="X329" s="37">
        <v>2566</v>
      </c>
      <c r="Y329" s="11">
        <f t="shared" si="48"/>
        <v>-0.30370900000000134</v>
      </c>
    </row>
    <row r="330" spans="1:25" x14ac:dyDescent="0.25">
      <c r="A330" s="1">
        <v>328</v>
      </c>
      <c r="B330" s="2">
        <v>40871</v>
      </c>
      <c r="C330" s="1">
        <v>4</v>
      </c>
      <c r="D330" s="4" t="str">
        <f>VLOOKUP(C330,Сезон!$A$2:$G$5,6)</f>
        <v>Осень</v>
      </c>
      <c r="E330" s="1">
        <f t="shared" si="44"/>
        <v>2011</v>
      </c>
      <c r="F330" s="1">
        <f t="shared" si="45"/>
        <v>11</v>
      </c>
      <c r="G330" s="1">
        <v>1</v>
      </c>
      <c r="H330" s="1" t="str">
        <f t="shared" si="41"/>
        <v>Праздничный день</v>
      </c>
      <c r="I330" s="25">
        <f t="shared" si="42"/>
        <v>5</v>
      </c>
      <c r="J330" s="1">
        <v>0</v>
      </c>
      <c r="K330" s="1" t="str">
        <f t="shared" si="43"/>
        <v>Выходной день</v>
      </c>
      <c r="L330" s="1">
        <v>1</v>
      </c>
      <c r="M330" s="9" t="str">
        <f>LOOKUP(L330,Погода!$A$2:$B$5)</f>
        <v>Ясно, небольшая облачность, переменная облачность, переменная облачность</v>
      </c>
      <c r="N330" s="3">
        <v>0.37333300000000003</v>
      </c>
      <c r="O330" s="11">
        <f t="shared" si="46"/>
        <v>9.5466510000000007</v>
      </c>
      <c r="P330" s="3">
        <v>0.372471</v>
      </c>
      <c r="Q330" s="11">
        <f t="shared" si="47"/>
        <v>8.5830860000000015</v>
      </c>
      <c r="R330" s="3">
        <v>0.54916699999999996</v>
      </c>
      <c r="S330" s="11" cm="1">
        <f t="array" ref="S330">_xlfn.IFS(L330=1,R330*Погода!$C$2,L330=2,R330*Погода!$C$3,L330=3,R330*Погода!$C$4,L330=4,R330*Погода!$C$5)</f>
        <v>13.729175</v>
      </c>
      <c r="T330" s="3">
        <v>0.16730400000000001</v>
      </c>
      <c r="U330" s="11" cm="1">
        <f t="array" ref="U330">_xlfn.IFS(L330=1,T330*Погода!$D$2,L330=2,T330*Погода!$D$3,L330=3,T330*Погода!$D$4,L330=4,T330*Погода!$D$5)</f>
        <v>2.8023420000000003</v>
      </c>
      <c r="V330" s="37">
        <v>560</v>
      </c>
      <c r="W330" s="37">
        <v>935</v>
      </c>
      <c r="X330" s="37">
        <v>1495</v>
      </c>
      <c r="Y330" s="11">
        <f t="shared" si="48"/>
        <v>-0.96356499999999912</v>
      </c>
    </row>
    <row r="331" spans="1:25" x14ac:dyDescent="0.25">
      <c r="A331" s="1">
        <v>329</v>
      </c>
      <c r="B331" s="2">
        <v>40872</v>
      </c>
      <c r="C331" s="1">
        <v>4</v>
      </c>
      <c r="D331" s="4" t="str">
        <f>VLOOKUP(C331,Сезон!$A$2:$G$5,6)</f>
        <v>Осень</v>
      </c>
      <c r="E331" s="1">
        <f t="shared" si="44"/>
        <v>2011</v>
      </c>
      <c r="F331" s="1">
        <f t="shared" si="45"/>
        <v>11</v>
      </c>
      <c r="G331" s="1">
        <v>0</v>
      </c>
      <c r="H331" s="1" t="str">
        <f t="shared" si="41"/>
        <v>Рабочий день</v>
      </c>
      <c r="I331" s="25">
        <f t="shared" si="42"/>
        <v>6</v>
      </c>
      <c r="J331" s="1">
        <v>1</v>
      </c>
      <c r="K331" s="1" t="str">
        <f t="shared" si="43"/>
        <v>Рабочий день</v>
      </c>
      <c r="L331" s="1">
        <v>1</v>
      </c>
      <c r="M331" s="9" t="str">
        <f>LOOKUP(L331,Погода!$A$2:$B$5)</f>
        <v>Ясно, небольшая облачность, переменная облачность, переменная облачность</v>
      </c>
      <c r="N331" s="3">
        <v>0.375</v>
      </c>
      <c r="O331" s="11">
        <f t="shared" si="46"/>
        <v>9.625</v>
      </c>
      <c r="P331" s="3">
        <v>0.38067099999999998</v>
      </c>
      <c r="Q331" s="11">
        <f t="shared" si="47"/>
        <v>9.1242859999999979</v>
      </c>
      <c r="R331" s="3">
        <v>0.64375000000000004</v>
      </c>
      <c r="S331" s="11" cm="1">
        <f t="array" ref="S331">_xlfn.IFS(L331=1,R331*Погода!$C$2,L331=2,R331*Погода!$C$3,L331=3,R331*Погода!$C$4,L331=4,R331*Погода!$C$5)</f>
        <v>16.09375</v>
      </c>
      <c r="T331" s="3">
        <v>9.8895800000000006E-2</v>
      </c>
      <c r="U331" s="11" cm="1">
        <f t="array" ref="U331">_xlfn.IFS(L331=1,T331*Погода!$D$2,L331=2,T331*Погода!$D$3,L331=3,T331*Погода!$D$4,L331=4,T331*Погода!$D$5)</f>
        <v>1.65650465</v>
      </c>
      <c r="V331" s="37">
        <v>1095</v>
      </c>
      <c r="W331" s="37">
        <v>1697</v>
      </c>
      <c r="X331" s="37">
        <v>2792</v>
      </c>
      <c r="Y331" s="11">
        <f t="shared" si="48"/>
        <v>-0.5007140000000021</v>
      </c>
    </row>
    <row r="332" spans="1:25" x14ac:dyDescent="0.25">
      <c r="A332" s="1">
        <v>330</v>
      </c>
      <c r="B332" s="2">
        <v>40873</v>
      </c>
      <c r="C332" s="1">
        <v>4</v>
      </c>
      <c r="D332" s="4" t="str">
        <f>VLOOKUP(C332,Сезон!$A$2:$G$5,6)</f>
        <v>Осень</v>
      </c>
      <c r="E332" s="1">
        <f t="shared" si="44"/>
        <v>2011</v>
      </c>
      <c r="F332" s="1">
        <f t="shared" si="45"/>
        <v>11</v>
      </c>
      <c r="G332" s="1">
        <v>0</v>
      </c>
      <c r="H332" s="1" t="str">
        <f t="shared" si="41"/>
        <v>Рабочий день</v>
      </c>
      <c r="I332" s="25">
        <f t="shared" si="42"/>
        <v>7</v>
      </c>
      <c r="J332" s="1">
        <v>0</v>
      </c>
      <c r="K332" s="1" t="str">
        <f t="shared" si="43"/>
        <v>Выходной день</v>
      </c>
      <c r="L332" s="1">
        <v>1</v>
      </c>
      <c r="M332" s="9" t="str">
        <f>LOOKUP(L332,Погода!$A$2:$B$5)</f>
        <v>Ясно, небольшая облачность, переменная облачность, переменная облачность</v>
      </c>
      <c r="N332" s="3">
        <v>0.37583299999999997</v>
      </c>
      <c r="O332" s="11">
        <f t="shared" si="46"/>
        <v>9.6641510000000004</v>
      </c>
      <c r="P332" s="3">
        <v>0.38508700000000001</v>
      </c>
      <c r="Q332" s="11">
        <f t="shared" si="47"/>
        <v>9.4157420000000016</v>
      </c>
      <c r="R332" s="3">
        <v>0.68166700000000002</v>
      </c>
      <c r="S332" s="11" cm="1">
        <f t="array" ref="S332">_xlfn.IFS(L332=1,R332*Погода!$C$2,L332=2,R332*Погода!$C$3,L332=3,R332*Погода!$C$4,L332=4,R332*Погода!$C$5)</f>
        <v>17.041675000000001</v>
      </c>
      <c r="T332" s="3">
        <v>6.8420800000000004E-2</v>
      </c>
      <c r="U332" s="11" cm="1">
        <f t="array" ref="U332">_xlfn.IFS(L332=1,T332*Погода!$D$2,L332=2,T332*Погода!$D$3,L332=3,T332*Погода!$D$4,L332=4,T332*Погода!$D$5)</f>
        <v>1.1460484</v>
      </c>
      <c r="V332" s="37">
        <v>1249</v>
      </c>
      <c r="W332" s="37">
        <v>1819</v>
      </c>
      <c r="X332" s="37">
        <v>3068</v>
      </c>
      <c r="Y332" s="11">
        <f t="shared" si="48"/>
        <v>-0.24840899999999877</v>
      </c>
    </row>
    <row r="333" spans="1:25" x14ac:dyDescent="0.25">
      <c r="A333" s="1">
        <v>331</v>
      </c>
      <c r="B333" s="2">
        <v>40874</v>
      </c>
      <c r="C333" s="1">
        <v>4</v>
      </c>
      <c r="D333" s="4" t="str">
        <f>VLOOKUP(C333,Сезон!$A$2:$G$5,6)</f>
        <v>Осень</v>
      </c>
      <c r="E333" s="1">
        <f t="shared" si="44"/>
        <v>2011</v>
      </c>
      <c r="F333" s="1">
        <f t="shared" si="45"/>
        <v>11</v>
      </c>
      <c r="G333" s="1">
        <v>0</v>
      </c>
      <c r="H333" s="1" t="str">
        <f t="shared" si="41"/>
        <v>Рабочий день</v>
      </c>
      <c r="I333" s="25">
        <f t="shared" si="42"/>
        <v>1</v>
      </c>
      <c r="J333" s="1">
        <v>0</v>
      </c>
      <c r="K333" s="1" t="str">
        <f t="shared" si="43"/>
        <v>Выходной день</v>
      </c>
      <c r="L333" s="1">
        <v>1</v>
      </c>
      <c r="M333" s="9" t="str">
        <f>LOOKUP(L333,Погода!$A$2:$B$5)</f>
        <v>Ясно, небольшая облачность, переменная облачность, переменная облачность</v>
      </c>
      <c r="N333" s="3">
        <v>0.45916699999999999</v>
      </c>
      <c r="O333" s="11">
        <f t="shared" si="46"/>
        <v>13.580849000000001</v>
      </c>
      <c r="P333" s="3">
        <v>0.45579999999999998</v>
      </c>
      <c r="Q333" s="11">
        <f t="shared" si="47"/>
        <v>14.082799999999999</v>
      </c>
      <c r="R333" s="3">
        <v>0.69833299999999998</v>
      </c>
      <c r="S333" s="11" cm="1">
        <f t="array" ref="S333">_xlfn.IFS(L333=1,R333*Погода!$C$2,L333=2,R333*Погода!$C$3,L333=3,R333*Погода!$C$4,L333=4,R333*Погода!$C$5)</f>
        <v>17.458324999999999</v>
      </c>
      <c r="T333" s="3">
        <v>0.208954</v>
      </c>
      <c r="U333" s="11" cm="1">
        <f t="array" ref="U333">_xlfn.IFS(L333=1,T333*Погода!$D$2,L333=2,T333*Погода!$D$3,L333=3,T333*Погода!$D$4,L333=4,T333*Погода!$D$5)</f>
        <v>3.4999794999999998</v>
      </c>
      <c r="V333" s="37">
        <v>810</v>
      </c>
      <c r="W333" s="37">
        <v>2261</v>
      </c>
      <c r="X333" s="37">
        <v>3071</v>
      </c>
      <c r="Y333" s="11">
        <f t="shared" si="48"/>
        <v>0.50195099999999826</v>
      </c>
    </row>
    <row r="334" spans="1:25" x14ac:dyDescent="0.25">
      <c r="A334" s="1">
        <v>332</v>
      </c>
      <c r="B334" s="2">
        <v>40875</v>
      </c>
      <c r="C334" s="1">
        <v>4</v>
      </c>
      <c r="D334" s="4" t="str">
        <f>VLOOKUP(C334,Сезон!$A$2:$G$5,6)</f>
        <v>Осень</v>
      </c>
      <c r="E334" s="1">
        <f t="shared" si="44"/>
        <v>2011</v>
      </c>
      <c r="F334" s="1">
        <f t="shared" si="45"/>
        <v>11</v>
      </c>
      <c r="G334" s="1">
        <v>0</v>
      </c>
      <c r="H334" s="1" t="str">
        <f t="shared" si="41"/>
        <v>Рабочий день</v>
      </c>
      <c r="I334" s="25">
        <f t="shared" si="42"/>
        <v>2</v>
      </c>
      <c r="J334" s="1">
        <v>1</v>
      </c>
      <c r="K334" s="1" t="str">
        <f t="shared" si="43"/>
        <v>Рабочий день</v>
      </c>
      <c r="L334" s="1">
        <v>1</v>
      </c>
      <c r="M334" s="9" t="str">
        <f>LOOKUP(L334,Погода!$A$2:$B$5)</f>
        <v>Ясно, небольшая облачность, переменная облачность, переменная облачность</v>
      </c>
      <c r="N334" s="3">
        <v>0.50347799999999998</v>
      </c>
      <c r="O334" s="11">
        <f t="shared" si="46"/>
        <v>15.663466</v>
      </c>
      <c r="P334" s="3">
        <v>0.490122</v>
      </c>
      <c r="Q334" s="11">
        <f t="shared" si="47"/>
        <v>16.348052000000003</v>
      </c>
      <c r="R334" s="3">
        <v>0.74304300000000001</v>
      </c>
      <c r="S334" s="11" cm="1">
        <f t="array" ref="S334">_xlfn.IFS(L334=1,R334*Погода!$C$2,L334=2,R334*Погода!$C$3,L334=3,R334*Погода!$C$4,L334=4,R334*Погода!$C$5)</f>
        <v>18.576074999999999</v>
      </c>
      <c r="T334" s="3">
        <v>0.142122</v>
      </c>
      <c r="U334" s="11" cm="1">
        <f t="array" ref="U334">_xlfn.IFS(L334=1,T334*Погода!$D$2,L334=2,T334*Погода!$D$3,L334=3,T334*Погода!$D$4,L334=4,T334*Погода!$D$5)</f>
        <v>2.3805434999999999</v>
      </c>
      <c r="V334" s="37">
        <v>253</v>
      </c>
      <c r="W334" s="37">
        <v>3614</v>
      </c>
      <c r="X334" s="37">
        <v>3867</v>
      </c>
      <c r="Y334" s="11">
        <f t="shared" si="48"/>
        <v>0.68458600000000303</v>
      </c>
    </row>
    <row r="335" spans="1:25" x14ac:dyDescent="0.25">
      <c r="A335" s="1">
        <v>333</v>
      </c>
      <c r="B335" s="2">
        <v>40876</v>
      </c>
      <c r="C335" s="1">
        <v>4</v>
      </c>
      <c r="D335" s="4" t="str">
        <f>VLOOKUP(C335,Сезон!$A$2:$G$5,6)</f>
        <v>Осень</v>
      </c>
      <c r="E335" s="1">
        <f t="shared" si="44"/>
        <v>2011</v>
      </c>
      <c r="F335" s="1">
        <f t="shared" si="45"/>
        <v>11</v>
      </c>
      <c r="G335" s="1">
        <v>0</v>
      </c>
      <c r="H335" s="1" t="str">
        <f t="shared" si="41"/>
        <v>Рабочий день</v>
      </c>
      <c r="I335" s="25">
        <f t="shared" si="42"/>
        <v>3</v>
      </c>
      <c r="J335" s="1">
        <v>1</v>
      </c>
      <c r="K335" s="1" t="str">
        <f t="shared" si="43"/>
        <v>Рабочий день</v>
      </c>
      <c r="L335" s="1">
        <v>2</v>
      </c>
      <c r="M335" s="9" t="str">
        <f>LOOKUP(L335,Погода!$A$2:$B$5)</f>
        <v>Туман + Облачно, Туман + Разорванные облака, Туман + Немного облаков, Туман</v>
      </c>
      <c r="N335" s="3">
        <v>0.45833299999999999</v>
      </c>
      <c r="O335" s="11">
        <f t="shared" si="46"/>
        <v>13.541650999999998</v>
      </c>
      <c r="P335" s="3">
        <v>0.45137500000000003</v>
      </c>
      <c r="Q335" s="11">
        <f t="shared" si="47"/>
        <v>13.790750000000003</v>
      </c>
      <c r="R335" s="3">
        <v>0.83083300000000004</v>
      </c>
      <c r="S335" s="11" cm="1">
        <f t="array" ref="S335">_xlfn.IFS(L335=1,R335*Погода!$C$2,L335=2,R335*Погода!$C$3,L335=3,R335*Погода!$C$4,L335=4,R335*Погода!$C$5)</f>
        <v>41.541650000000004</v>
      </c>
      <c r="T335" s="3">
        <v>0.25809199999999999</v>
      </c>
      <c r="U335" s="11" cm="1">
        <f t="array" ref="U335">_xlfn.IFS(L335=1,T335*Погода!$D$2,L335=2,T335*Погода!$D$3,L335=3,T335*Погода!$D$4,L335=4,T335*Погода!$D$5)</f>
        <v>8.6460819999999998</v>
      </c>
      <c r="V335" s="37">
        <v>96</v>
      </c>
      <c r="W335" s="37">
        <v>2818</v>
      </c>
      <c r="X335" s="37">
        <v>2914</v>
      </c>
      <c r="Y335" s="11">
        <f t="shared" si="48"/>
        <v>0.24909900000000462</v>
      </c>
    </row>
    <row r="336" spans="1:25" x14ac:dyDescent="0.25">
      <c r="A336" s="1">
        <v>334</v>
      </c>
      <c r="B336" s="2">
        <v>40877</v>
      </c>
      <c r="C336" s="1">
        <v>4</v>
      </c>
      <c r="D336" s="4" t="str">
        <f>VLOOKUP(C336,Сезон!$A$2:$G$5,6)</f>
        <v>Осень</v>
      </c>
      <c r="E336" s="1">
        <f t="shared" si="44"/>
        <v>2011</v>
      </c>
      <c r="F336" s="1">
        <f t="shared" si="45"/>
        <v>11</v>
      </c>
      <c r="G336" s="1">
        <v>0</v>
      </c>
      <c r="H336" s="1" t="str">
        <f t="shared" si="41"/>
        <v>Рабочий день</v>
      </c>
      <c r="I336" s="25">
        <f t="shared" si="42"/>
        <v>4</v>
      </c>
      <c r="J336" s="1">
        <v>1</v>
      </c>
      <c r="K336" s="1" t="str">
        <f t="shared" si="43"/>
        <v>Рабочий день</v>
      </c>
      <c r="L336" s="1">
        <v>1</v>
      </c>
      <c r="M336" s="9" t="str">
        <f>LOOKUP(L336,Погода!$A$2:$B$5)</f>
        <v>Ясно, небольшая облачность, переменная облачность, переменная облачность</v>
      </c>
      <c r="N336" s="3">
        <v>0.32500000000000001</v>
      </c>
      <c r="O336" s="11">
        <f t="shared" si="46"/>
        <v>7.2750000000000004</v>
      </c>
      <c r="P336" s="3">
        <v>0.31122100000000003</v>
      </c>
      <c r="Q336" s="11">
        <f t="shared" si="47"/>
        <v>4.5405860000000011</v>
      </c>
      <c r="R336" s="3">
        <v>0.61333300000000002</v>
      </c>
      <c r="S336" s="11" cm="1">
        <f t="array" ref="S336">_xlfn.IFS(L336=1,R336*Погода!$C$2,L336=2,R336*Погода!$C$3,L336=3,R336*Погода!$C$4,L336=4,R336*Погода!$C$5)</f>
        <v>15.333325</v>
      </c>
      <c r="T336" s="3">
        <v>0.27115800000000001</v>
      </c>
      <c r="U336" s="11" cm="1">
        <f t="array" ref="U336">_xlfn.IFS(L336=1,T336*Погода!$D$2,L336=2,T336*Погода!$D$3,L336=3,T336*Погода!$D$4,L336=4,T336*Погода!$D$5)</f>
        <v>4.5418965</v>
      </c>
      <c r="V336" s="37">
        <v>188</v>
      </c>
      <c r="W336" s="37">
        <v>3425</v>
      </c>
      <c r="X336" s="37">
        <v>3613</v>
      </c>
      <c r="Y336" s="11">
        <f t="shared" si="48"/>
        <v>-2.7344139999999992</v>
      </c>
    </row>
    <row r="337" spans="1:25" x14ac:dyDescent="0.25">
      <c r="A337" s="1">
        <v>335</v>
      </c>
      <c r="B337" s="2">
        <v>40878</v>
      </c>
      <c r="C337" s="1">
        <v>4</v>
      </c>
      <c r="D337" s="4" t="str">
        <f>VLOOKUP(C337,Сезон!$A$2:$G$5,6)</f>
        <v>Осень</v>
      </c>
      <c r="E337" s="1">
        <f t="shared" si="44"/>
        <v>2011</v>
      </c>
      <c r="F337" s="1">
        <f t="shared" si="45"/>
        <v>12</v>
      </c>
      <c r="G337" s="1">
        <v>0</v>
      </c>
      <c r="H337" s="1" t="str">
        <f t="shared" si="41"/>
        <v>Рабочий день</v>
      </c>
      <c r="I337" s="25">
        <f t="shared" si="42"/>
        <v>5</v>
      </c>
      <c r="J337" s="1">
        <v>1</v>
      </c>
      <c r="K337" s="1" t="str">
        <f t="shared" si="43"/>
        <v>Рабочий день</v>
      </c>
      <c r="L337" s="1">
        <v>1</v>
      </c>
      <c r="M337" s="9" t="str">
        <f>LOOKUP(L337,Погода!$A$2:$B$5)</f>
        <v>Ясно, небольшая облачность, переменная облачность, переменная облачность</v>
      </c>
      <c r="N337" s="3">
        <v>0.3125</v>
      </c>
      <c r="O337" s="11">
        <f t="shared" si="46"/>
        <v>6.6875</v>
      </c>
      <c r="P337" s="3">
        <v>0.30555399999999999</v>
      </c>
      <c r="Q337" s="11">
        <f t="shared" si="47"/>
        <v>4.166564000000001</v>
      </c>
      <c r="R337" s="3">
        <v>0.52458300000000002</v>
      </c>
      <c r="S337" s="11" cm="1">
        <f t="array" ref="S337">_xlfn.IFS(L337=1,R337*Погода!$C$2,L337=2,R337*Погода!$C$3,L337=3,R337*Погода!$C$4,L337=4,R337*Погода!$C$5)</f>
        <v>13.114575</v>
      </c>
      <c r="T337" s="3">
        <v>0.22015799999999999</v>
      </c>
      <c r="U337" s="11" cm="1">
        <f t="array" ref="U337">_xlfn.IFS(L337=1,T337*Погода!$D$2,L337=2,T337*Погода!$D$3,L337=3,T337*Погода!$D$4,L337=4,T337*Погода!$D$5)</f>
        <v>3.6876465</v>
      </c>
      <c r="V337" s="37">
        <v>182</v>
      </c>
      <c r="W337" s="37">
        <v>3545</v>
      </c>
      <c r="X337" s="37">
        <v>3727</v>
      </c>
      <c r="Y337" s="11">
        <f t="shared" si="48"/>
        <v>-2.520935999999999</v>
      </c>
    </row>
    <row r="338" spans="1:25" x14ac:dyDescent="0.25">
      <c r="A338" s="1">
        <v>336</v>
      </c>
      <c r="B338" s="2">
        <v>40879</v>
      </c>
      <c r="C338" s="1">
        <v>4</v>
      </c>
      <c r="D338" s="4" t="str">
        <f>VLOOKUP(C338,Сезон!$A$2:$G$5,6)</f>
        <v>Осень</v>
      </c>
      <c r="E338" s="1">
        <f t="shared" si="44"/>
        <v>2011</v>
      </c>
      <c r="F338" s="1">
        <f t="shared" si="45"/>
        <v>12</v>
      </c>
      <c r="G338" s="1">
        <v>0</v>
      </c>
      <c r="H338" s="1" t="str">
        <f t="shared" si="41"/>
        <v>Рабочий день</v>
      </c>
      <c r="I338" s="25">
        <f t="shared" si="42"/>
        <v>6</v>
      </c>
      <c r="J338" s="1">
        <v>1</v>
      </c>
      <c r="K338" s="1" t="str">
        <f t="shared" si="43"/>
        <v>Рабочий день</v>
      </c>
      <c r="L338" s="1">
        <v>1</v>
      </c>
      <c r="M338" s="9" t="str">
        <f>LOOKUP(L338,Погода!$A$2:$B$5)</f>
        <v>Ясно, небольшая облачность, переменная облачность, переменная облачность</v>
      </c>
      <c r="N338" s="3">
        <v>0.31416699999999997</v>
      </c>
      <c r="O338" s="11">
        <f t="shared" si="46"/>
        <v>6.7658489999999993</v>
      </c>
      <c r="P338" s="3">
        <v>0.33143299999999998</v>
      </c>
      <c r="Q338" s="11">
        <f t="shared" si="47"/>
        <v>5.8745779999999996</v>
      </c>
      <c r="R338" s="3">
        <v>0.62583299999999997</v>
      </c>
      <c r="S338" s="11" cm="1">
        <f t="array" ref="S338">_xlfn.IFS(L338=1,R338*Погода!$C$2,L338=2,R338*Погода!$C$3,L338=3,R338*Погода!$C$4,L338=4,R338*Погода!$C$5)</f>
        <v>15.645824999999999</v>
      </c>
      <c r="T338" s="3">
        <v>0.100754</v>
      </c>
      <c r="U338" s="11" cm="1">
        <f t="array" ref="U338">_xlfn.IFS(L338=1,T338*Погода!$D$2,L338=2,T338*Погода!$D$3,L338=3,T338*Погода!$D$4,L338=4,T338*Погода!$D$5)</f>
        <v>1.6876294999999999</v>
      </c>
      <c r="V338" s="37">
        <v>268</v>
      </c>
      <c r="W338" s="37">
        <v>3672</v>
      </c>
      <c r="X338" s="37">
        <v>3940</v>
      </c>
      <c r="Y338" s="11">
        <f t="shared" si="48"/>
        <v>-0.8912709999999997</v>
      </c>
    </row>
    <row r="339" spans="1:25" x14ac:dyDescent="0.25">
      <c r="A339" s="1">
        <v>337</v>
      </c>
      <c r="B339" s="2">
        <v>40880</v>
      </c>
      <c r="C339" s="1">
        <v>4</v>
      </c>
      <c r="D339" s="4" t="str">
        <f>VLOOKUP(C339,Сезон!$A$2:$G$5,6)</f>
        <v>Осень</v>
      </c>
      <c r="E339" s="1">
        <f t="shared" si="44"/>
        <v>2011</v>
      </c>
      <c r="F339" s="1">
        <f t="shared" si="45"/>
        <v>12</v>
      </c>
      <c r="G339" s="1">
        <v>0</v>
      </c>
      <c r="H339" s="1" t="str">
        <f t="shared" si="41"/>
        <v>Рабочий день</v>
      </c>
      <c r="I339" s="25">
        <f t="shared" si="42"/>
        <v>7</v>
      </c>
      <c r="J339" s="1">
        <v>0</v>
      </c>
      <c r="K339" s="1" t="str">
        <f t="shared" si="43"/>
        <v>Выходной день</v>
      </c>
      <c r="L339" s="1">
        <v>1</v>
      </c>
      <c r="M339" s="9" t="str">
        <f>LOOKUP(L339,Погода!$A$2:$B$5)</f>
        <v>Ясно, небольшая облачность, переменная облачность, переменная облачность</v>
      </c>
      <c r="N339" s="3">
        <v>0.29916700000000002</v>
      </c>
      <c r="O339" s="11">
        <f t="shared" si="46"/>
        <v>6.060849000000001</v>
      </c>
      <c r="P339" s="3">
        <v>0.31060399999999999</v>
      </c>
      <c r="Q339" s="11">
        <f t="shared" si="47"/>
        <v>4.4998639999999988</v>
      </c>
      <c r="R339" s="3">
        <v>0.61291700000000005</v>
      </c>
      <c r="S339" s="11" cm="1">
        <f t="array" ref="S339">_xlfn.IFS(L339=1,R339*Погода!$C$2,L339=2,R339*Погода!$C$3,L339=3,R339*Погода!$C$4,L339=4,R339*Погода!$C$5)</f>
        <v>15.322925000000001</v>
      </c>
      <c r="T339" s="3">
        <v>9.5783300000000002E-2</v>
      </c>
      <c r="U339" s="11" cm="1">
        <f t="array" ref="U339">_xlfn.IFS(L339=1,T339*Погода!$D$2,L339=2,T339*Погода!$D$3,L339=3,T339*Погода!$D$4,L339=4,T339*Погода!$D$5)</f>
        <v>1.604370275</v>
      </c>
      <c r="V339" s="37">
        <v>706</v>
      </c>
      <c r="W339" s="37">
        <v>2908</v>
      </c>
      <c r="X339" s="37">
        <v>3614</v>
      </c>
      <c r="Y339" s="11">
        <f t="shared" si="48"/>
        <v>-1.5609850000000023</v>
      </c>
    </row>
    <row r="340" spans="1:25" x14ac:dyDescent="0.25">
      <c r="A340" s="1">
        <v>338</v>
      </c>
      <c r="B340" s="2">
        <v>40881</v>
      </c>
      <c r="C340" s="1">
        <v>4</v>
      </c>
      <c r="D340" s="4" t="str">
        <f>VLOOKUP(C340,Сезон!$A$2:$G$5,6)</f>
        <v>Осень</v>
      </c>
      <c r="E340" s="1">
        <f t="shared" si="44"/>
        <v>2011</v>
      </c>
      <c r="F340" s="1">
        <f t="shared" si="45"/>
        <v>12</v>
      </c>
      <c r="G340" s="1">
        <v>0</v>
      </c>
      <c r="H340" s="1" t="str">
        <f t="shared" si="41"/>
        <v>Рабочий день</v>
      </c>
      <c r="I340" s="25">
        <f t="shared" si="42"/>
        <v>1</v>
      </c>
      <c r="J340" s="1">
        <v>0</v>
      </c>
      <c r="K340" s="1" t="str">
        <f t="shared" si="43"/>
        <v>Выходной день</v>
      </c>
      <c r="L340" s="1">
        <v>1</v>
      </c>
      <c r="M340" s="9" t="str">
        <f>LOOKUP(L340,Погода!$A$2:$B$5)</f>
        <v>Ясно, небольшая облачность, переменная облачность, переменная облачность</v>
      </c>
      <c r="N340" s="3">
        <v>0.33083299999999999</v>
      </c>
      <c r="O340" s="11">
        <f t="shared" si="46"/>
        <v>7.5491510000000002</v>
      </c>
      <c r="P340" s="3">
        <v>0.34910000000000002</v>
      </c>
      <c r="Q340" s="11">
        <f t="shared" si="47"/>
        <v>7.0406000000000013</v>
      </c>
      <c r="R340" s="3">
        <v>0.77583299999999999</v>
      </c>
      <c r="S340" s="11" cm="1">
        <f t="array" ref="S340">_xlfn.IFS(L340=1,R340*Погода!$C$2,L340=2,R340*Погода!$C$3,L340=3,R340*Погода!$C$4,L340=4,R340*Погода!$C$5)</f>
        <v>19.395824999999999</v>
      </c>
      <c r="T340" s="3">
        <v>8.39583E-2</v>
      </c>
      <c r="U340" s="11" cm="1">
        <f t="array" ref="U340">_xlfn.IFS(L340=1,T340*Погода!$D$2,L340=2,T340*Погода!$D$3,L340=3,T340*Погода!$D$4,L340=4,T340*Погода!$D$5)</f>
        <v>1.4063015249999999</v>
      </c>
      <c r="V340" s="37">
        <v>634</v>
      </c>
      <c r="W340" s="37">
        <v>2851</v>
      </c>
      <c r="X340" s="37">
        <v>3485</v>
      </c>
      <c r="Y340" s="11">
        <f t="shared" si="48"/>
        <v>-0.50855099999999887</v>
      </c>
    </row>
    <row r="341" spans="1:25" x14ac:dyDescent="0.25">
      <c r="A341" s="1">
        <v>339</v>
      </c>
      <c r="B341" s="2">
        <v>40882</v>
      </c>
      <c r="C341" s="1">
        <v>4</v>
      </c>
      <c r="D341" s="4" t="str">
        <f>VLOOKUP(C341,Сезон!$A$2:$G$5,6)</f>
        <v>Осень</v>
      </c>
      <c r="E341" s="1">
        <f t="shared" si="44"/>
        <v>2011</v>
      </c>
      <c r="F341" s="1">
        <f t="shared" si="45"/>
        <v>12</v>
      </c>
      <c r="G341" s="1">
        <v>0</v>
      </c>
      <c r="H341" s="1" t="str">
        <f t="shared" si="41"/>
        <v>Рабочий день</v>
      </c>
      <c r="I341" s="25">
        <f t="shared" si="42"/>
        <v>2</v>
      </c>
      <c r="J341" s="1">
        <v>1</v>
      </c>
      <c r="K341" s="1" t="str">
        <f t="shared" si="43"/>
        <v>Рабочий день</v>
      </c>
      <c r="L341" s="1">
        <v>2</v>
      </c>
      <c r="M341" s="9" t="str">
        <f>LOOKUP(L341,Погода!$A$2:$B$5)</f>
        <v>Туман + Облачно, Туман + Разорванные облака, Туман + Немного облаков, Туман</v>
      </c>
      <c r="N341" s="3">
        <v>0.38583299999999998</v>
      </c>
      <c r="O341" s="11">
        <f t="shared" si="46"/>
        <v>10.134150999999999</v>
      </c>
      <c r="P341" s="3">
        <v>0.39392500000000003</v>
      </c>
      <c r="Q341" s="11">
        <f t="shared" si="47"/>
        <v>9.9990500000000004</v>
      </c>
      <c r="R341" s="3">
        <v>0.82708300000000001</v>
      </c>
      <c r="S341" s="11" cm="1">
        <f t="array" ref="S341">_xlfn.IFS(L341=1,R341*Погода!$C$2,L341=2,R341*Погода!$C$3,L341=3,R341*Погода!$C$4,L341=4,R341*Погода!$C$5)</f>
        <v>41.354150000000004</v>
      </c>
      <c r="T341" s="3">
        <v>6.2208300000000001E-2</v>
      </c>
      <c r="U341" s="11" cm="1">
        <f t="array" ref="U341">_xlfn.IFS(L341=1,T341*Погода!$D$2,L341=2,T341*Погода!$D$3,L341=3,T341*Погода!$D$4,L341=4,T341*Погода!$D$5)</f>
        <v>2.0839780500000002</v>
      </c>
      <c r="V341" s="37">
        <v>233</v>
      </c>
      <c r="W341" s="37">
        <v>3578</v>
      </c>
      <c r="X341" s="37">
        <v>3811</v>
      </c>
      <c r="Y341" s="11">
        <f t="shared" si="48"/>
        <v>-0.13510099999999881</v>
      </c>
    </row>
    <row r="342" spans="1:25" x14ac:dyDescent="0.25">
      <c r="A342" s="1">
        <v>340</v>
      </c>
      <c r="B342" s="2">
        <v>40883</v>
      </c>
      <c r="C342" s="1">
        <v>4</v>
      </c>
      <c r="D342" s="4" t="str">
        <f>VLOOKUP(C342,Сезон!$A$2:$G$5,6)</f>
        <v>Осень</v>
      </c>
      <c r="E342" s="1">
        <f t="shared" si="44"/>
        <v>2011</v>
      </c>
      <c r="F342" s="1">
        <f t="shared" si="45"/>
        <v>12</v>
      </c>
      <c r="G342" s="1">
        <v>0</v>
      </c>
      <c r="H342" s="1" t="str">
        <f t="shared" si="41"/>
        <v>Рабочий день</v>
      </c>
      <c r="I342" s="25">
        <f t="shared" si="42"/>
        <v>3</v>
      </c>
      <c r="J342" s="1">
        <v>1</v>
      </c>
      <c r="K342" s="1" t="str">
        <f t="shared" si="43"/>
        <v>Рабочий день</v>
      </c>
      <c r="L342" s="1">
        <v>3</v>
      </c>
      <c r="M342" s="9" t="str">
        <f>LOOKUP(L342,Погода!$A$2:$B$5)</f>
        <v>Слабый снег, Слабый дождь + Гроза + Рассеянные облака, Слабый дождь + Рассеянные облака</v>
      </c>
      <c r="N342" s="3">
        <v>0.46250000000000002</v>
      </c>
      <c r="O342" s="11">
        <f t="shared" si="46"/>
        <v>13.737500000000001</v>
      </c>
      <c r="P342" s="3">
        <v>0.45639999999999997</v>
      </c>
      <c r="Q342" s="11">
        <f t="shared" si="47"/>
        <v>14.122399999999999</v>
      </c>
      <c r="R342" s="3">
        <v>0.94958299999999995</v>
      </c>
      <c r="S342" s="11" cm="1">
        <f t="array" ref="S342">_xlfn.IFS(L342=1,R342*Погода!$C$2,L342=2,R342*Погода!$C$3,L342=3,R342*Погода!$C$4,L342=4,R342*Погода!$C$5)</f>
        <v>71.218724999999992</v>
      </c>
      <c r="T342" s="3">
        <v>0.23258300000000001</v>
      </c>
      <c r="U342" s="11" cm="1">
        <f t="array" ref="U342">_xlfn.IFS(L342=1,T342*Погода!$D$2,L342=2,T342*Погода!$D$3,L342=3,T342*Погода!$D$4,L342=4,T342*Погода!$D$5)</f>
        <v>11.687295750000001</v>
      </c>
      <c r="V342" s="37">
        <v>126</v>
      </c>
      <c r="W342" s="37">
        <v>2468</v>
      </c>
      <c r="X342" s="37">
        <v>2594</v>
      </c>
      <c r="Y342" s="11">
        <f t="shared" si="48"/>
        <v>0.38489999999999824</v>
      </c>
    </row>
    <row r="343" spans="1:25" x14ac:dyDescent="0.25">
      <c r="A343" s="1">
        <v>341</v>
      </c>
      <c r="B343" s="2">
        <v>40884</v>
      </c>
      <c r="C343" s="1">
        <v>4</v>
      </c>
      <c r="D343" s="4" t="str">
        <f>VLOOKUP(C343,Сезон!$A$2:$G$5,6)</f>
        <v>Осень</v>
      </c>
      <c r="E343" s="1">
        <f t="shared" si="44"/>
        <v>2011</v>
      </c>
      <c r="F343" s="1">
        <f t="shared" si="45"/>
        <v>12</v>
      </c>
      <c r="G343" s="1">
        <v>0</v>
      </c>
      <c r="H343" s="1" t="str">
        <f t="shared" si="41"/>
        <v>Рабочий день</v>
      </c>
      <c r="I343" s="25">
        <f t="shared" si="42"/>
        <v>4</v>
      </c>
      <c r="J343" s="1">
        <v>1</v>
      </c>
      <c r="K343" s="1" t="str">
        <f t="shared" si="43"/>
        <v>Рабочий день</v>
      </c>
      <c r="L343" s="1">
        <v>3</v>
      </c>
      <c r="M343" s="9" t="str">
        <f>LOOKUP(L343,Погода!$A$2:$B$5)</f>
        <v>Слабый снег, Слабый дождь + Гроза + Рассеянные облака, Слабый дождь + Рассеянные облака</v>
      </c>
      <c r="N343" s="3">
        <v>0.41</v>
      </c>
      <c r="O343" s="11">
        <f t="shared" si="46"/>
        <v>11.27</v>
      </c>
      <c r="P343" s="3">
        <v>0.40024599999999999</v>
      </c>
      <c r="Q343" s="11">
        <f t="shared" si="47"/>
        <v>10.416235999999998</v>
      </c>
      <c r="R343" s="3">
        <v>0.97041699999999997</v>
      </c>
      <c r="S343" s="11" cm="1">
        <f t="array" ref="S343">_xlfn.IFS(L343=1,R343*Погода!$C$2,L343=2,R343*Погода!$C$3,L343=3,R343*Погода!$C$4,L343=4,R343*Погода!$C$5)</f>
        <v>72.781274999999994</v>
      </c>
      <c r="T343" s="3">
        <v>0.26617499999999999</v>
      </c>
      <c r="U343" s="11" cm="1">
        <f t="array" ref="U343">_xlfn.IFS(L343=1,T343*Погода!$D$2,L343=2,T343*Погода!$D$3,L343=3,T343*Погода!$D$4,L343=4,T343*Погода!$D$5)</f>
        <v>13.375293749999999</v>
      </c>
      <c r="V343" s="37">
        <v>50</v>
      </c>
      <c r="W343" s="37">
        <v>655</v>
      </c>
      <c r="X343" s="37">
        <v>705</v>
      </c>
      <c r="Y343" s="11">
        <f t="shared" si="48"/>
        <v>-0.85376400000000174</v>
      </c>
    </row>
    <row r="344" spans="1:25" x14ac:dyDescent="0.25">
      <c r="A344" s="1">
        <v>342</v>
      </c>
      <c r="B344" s="2">
        <v>40885</v>
      </c>
      <c r="C344" s="1">
        <v>4</v>
      </c>
      <c r="D344" s="4" t="str">
        <f>VLOOKUP(C344,Сезон!$A$2:$G$5,6)</f>
        <v>Осень</v>
      </c>
      <c r="E344" s="1">
        <f t="shared" si="44"/>
        <v>2011</v>
      </c>
      <c r="F344" s="1">
        <f t="shared" si="45"/>
        <v>12</v>
      </c>
      <c r="G344" s="1">
        <v>0</v>
      </c>
      <c r="H344" s="1" t="str">
        <f t="shared" si="41"/>
        <v>Рабочий день</v>
      </c>
      <c r="I344" s="25">
        <f t="shared" si="42"/>
        <v>5</v>
      </c>
      <c r="J344" s="1">
        <v>1</v>
      </c>
      <c r="K344" s="1" t="str">
        <f t="shared" si="43"/>
        <v>Рабочий день</v>
      </c>
      <c r="L344" s="1">
        <v>1</v>
      </c>
      <c r="M344" s="9" t="str">
        <f>LOOKUP(L344,Погода!$A$2:$B$5)</f>
        <v>Ясно, небольшая облачность, переменная облачность, переменная облачность</v>
      </c>
      <c r="N344" s="3">
        <v>0.26583299999999999</v>
      </c>
      <c r="O344" s="11">
        <f t="shared" si="46"/>
        <v>4.4941509999999987</v>
      </c>
      <c r="P344" s="3">
        <v>0.256938</v>
      </c>
      <c r="Q344" s="11">
        <f t="shared" si="47"/>
        <v>0.95790799999999976</v>
      </c>
      <c r="R344" s="3">
        <v>0.57999999999999996</v>
      </c>
      <c r="S344" s="11" cm="1">
        <f t="array" ref="S344">_xlfn.IFS(L344=1,R344*Погода!$C$2,L344=2,R344*Погода!$C$3,L344=3,R344*Погода!$C$4,L344=4,R344*Погода!$C$5)</f>
        <v>14.499999999999998</v>
      </c>
      <c r="T344" s="3">
        <v>0.24005799999999999</v>
      </c>
      <c r="U344" s="11" cm="1">
        <f t="array" ref="U344">_xlfn.IFS(L344=1,T344*Погода!$D$2,L344=2,T344*Погода!$D$3,L344=3,T344*Погода!$D$4,L344=4,T344*Погода!$D$5)</f>
        <v>4.0209714999999999</v>
      </c>
      <c r="V344" s="37">
        <v>150</v>
      </c>
      <c r="W344" s="37">
        <v>3172</v>
      </c>
      <c r="X344" s="37">
        <v>3322</v>
      </c>
      <c r="Y344" s="11">
        <f t="shared" si="48"/>
        <v>-3.5362429999999989</v>
      </c>
    </row>
    <row r="345" spans="1:25" x14ac:dyDescent="0.25">
      <c r="A345" s="1">
        <v>343</v>
      </c>
      <c r="B345" s="2">
        <v>40886</v>
      </c>
      <c r="C345" s="1">
        <v>4</v>
      </c>
      <c r="D345" s="4" t="str">
        <f>VLOOKUP(C345,Сезон!$A$2:$G$5,6)</f>
        <v>Осень</v>
      </c>
      <c r="E345" s="1">
        <f t="shared" si="44"/>
        <v>2011</v>
      </c>
      <c r="F345" s="1">
        <f t="shared" si="45"/>
        <v>12</v>
      </c>
      <c r="G345" s="1">
        <v>0</v>
      </c>
      <c r="H345" s="1" t="str">
        <f t="shared" si="41"/>
        <v>Рабочий день</v>
      </c>
      <c r="I345" s="25">
        <f t="shared" si="42"/>
        <v>6</v>
      </c>
      <c r="J345" s="1">
        <v>1</v>
      </c>
      <c r="K345" s="1" t="str">
        <f t="shared" si="43"/>
        <v>Рабочий день</v>
      </c>
      <c r="L345" s="1">
        <v>1</v>
      </c>
      <c r="M345" s="9" t="str">
        <f>LOOKUP(L345,Погода!$A$2:$B$5)</f>
        <v>Ясно, небольшая облачность, переменная облачность, переменная облачность</v>
      </c>
      <c r="N345" s="3">
        <v>0.29083300000000001</v>
      </c>
      <c r="O345" s="11">
        <f t="shared" si="46"/>
        <v>5.6691510000000012</v>
      </c>
      <c r="P345" s="3">
        <v>0.31754199999999999</v>
      </c>
      <c r="Q345" s="11">
        <f t="shared" si="47"/>
        <v>4.9577719999999985</v>
      </c>
      <c r="R345" s="3">
        <v>0.69583300000000003</v>
      </c>
      <c r="S345" s="11" cm="1">
        <f t="array" ref="S345">_xlfn.IFS(L345=1,R345*Погода!$C$2,L345=2,R345*Погода!$C$3,L345=3,R345*Погода!$C$4,L345=4,R345*Погода!$C$5)</f>
        <v>17.395825000000002</v>
      </c>
      <c r="T345" s="3">
        <v>8.2716700000000004E-2</v>
      </c>
      <c r="U345" s="11" cm="1">
        <f t="array" ref="U345">_xlfn.IFS(L345=1,T345*Погода!$D$2,L345=2,T345*Погода!$D$3,L345=3,T345*Погода!$D$4,L345=4,T345*Погода!$D$5)</f>
        <v>1.3855047250000001</v>
      </c>
      <c r="V345" s="37">
        <v>261</v>
      </c>
      <c r="W345" s="37">
        <v>3359</v>
      </c>
      <c r="X345" s="37">
        <v>3620</v>
      </c>
      <c r="Y345" s="11">
        <f t="shared" si="48"/>
        <v>-0.71137900000000265</v>
      </c>
    </row>
    <row r="346" spans="1:25" x14ac:dyDescent="0.25">
      <c r="A346" s="1">
        <v>344</v>
      </c>
      <c r="B346" s="2">
        <v>40887</v>
      </c>
      <c r="C346" s="1">
        <v>4</v>
      </c>
      <c r="D346" s="4" t="str">
        <f>VLOOKUP(C346,Сезон!$A$2:$G$5,6)</f>
        <v>Осень</v>
      </c>
      <c r="E346" s="1">
        <f t="shared" si="44"/>
        <v>2011</v>
      </c>
      <c r="F346" s="1">
        <f t="shared" si="45"/>
        <v>12</v>
      </c>
      <c r="G346" s="1">
        <v>0</v>
      </c>
      <c r="H346" s="1" t="str">
        <f t="shared" si="41"/>
        <v>Рабочий день</v>
      </c>
      <c r="I346" s="25">
        <f t="shared" si="42"/>
        <v>7</v>
      </c>
      <c r="J346" s="1">
        <v>0</v>
      </c>
      <c r="K346" s="1" t="str">
        <f t="shared" si="43"/>
        <v>Выходной день</v>
      </c>
      <c r="L346" s="1">
        <v>1</v>
      </c>
      <c r="M346" s="9" t="str">
        <f>LOOKUP(L346,Погода!$A$2:$B$5)</f>
        <v>Ясно, небольшая облачность, переменная облачность, переменная облачность</v>
      </c>
      <c r="N346" s="3">
        <v>0.27500000000000002</v>
      </c>
      <c r="O346" s="11">
        <f t="shared" si="46"/>
        <v>4.9250000000000007</v>
      </c>
      <c r="P346" s="3">
        <v>0.26641199999999998</v>
      </c>
      <c r="Q346" s="11">
        <f t="shared" si="47"/>
        <v>1.5831920000000004</v>
      </c>
      <c r="R346" s="3">
        <v>0.50749999999999995</v>
      </c>
      <c r="S346" s="11" cm="1">
        <f t="array" ref="S346">_xlfn.IFS(L346=1,R346*Погода!$C$2,L346=2,R346*Погода!$C$3,L346=3,R346*Погода!$C$4,L346=4,R346*Погода!$C$5)</f>
        <v>12.687499999999998</v>
      </c>
      <c r="T346" s="3">
        <v>0.23322100000000001</v>
      </c>
      <c r="U346" s="11" cm="1">
        <f t="array" ref="U346">_xlfn.IFS(L346=1,T346*Погода!$D$2,L346=2,T346*Погода!$D$3,L346=3,T346*Погода!$D$4,L346=4,T346*Погода!$D$5)</f>
        <v>3.90645175</v>
      </c>
      <c r="V346" s="37">
        <v>502</v>
      </c>
      <c r="W346" s="37">
        <v>2688</v>
      </c>
      <c r="X346" s="37">
        <v>3190</v>
      </c>
      <c r="Y346" s="11">
        <f t="shared" si="48"/>
        <v>-3.3418080000000003</v>
      </c>
    </row>
    <row r="347" spans="1:25" x14ac:dyDescent="0.25">
      <c r="A347" s="1">
        <v>345</v>
      </c>
      <c r="B347" s="2">
        <v>40888</v>
      </c>
      <c r="C347" s="1">
        <v>4</v>
      </c>
      <c r="D347" s="4" t="str">
        <f>VLOOKUP(C347,Сезон!$A$2:$G$5,6)</f>
        <v>Осень</v>
      </c>
      <c r="E347" s="1">
        <f t="shared" si="44"/>
        <v>2011</v>
      </c>
      <c r="F347" s="1">
        <f t="shared" si="45"/>
        <v>12</v>
      </c>
      <c r="G347" s="1">
        <v>0</v>
      </c>
      <c r="H347" s="1" t="str">
        <f t="shared" si="41"/>
        <v>Рабочий день</v>
      </c>
      <c r="I347" s="25">
        <f t="shared" si="42"/>
        <v>1</v>
      </c>
      <c r="J347" s="1">
        <v>0</v>
      </c>
      <c r="K347" s="1" t="str">
        <f t="shared" si="43"/>
        <v>Выходной день</v>
      </c>
      <c r="L347" s="1">
        <v>1</v>
      </c>
      <c r="M347" s="9" t="str">
        <f>LOOKUP(L347,Погода!$A$2:$B$5)</f>
        <v>Ясно, небольшая облачность, переменная облачность, переменная облачность</v>
      </c>
      <c r="N347" s="3">
        <v>0.220833</v>
      </c>
      <c r="O347" s="11">
        <f t="shared" si="46"/>
        <v>2.3791510000000002</v>
      </c>
      <c r="P347" s="3">
        <v>0.25315399999999999</v>
      </c>
      <c r="Q347" s="11">
        <f t="shared" si="47"/>
        <v>0.70816400000000002</v>
      </c>
      <c r="R347" s="3">
        <v>0.49</v>
      </c>
      <c r="S347" s="11" cm="1">
        <f t="array" ref="S347">_xlfn.IFS(L347=1,R347*Погода!$C$2,L347=2,R347*Погода!$C$3,L347=3,R347*Погода!$C$4,L347=4,R347*Погода!$C$5)</f>
        <v>12.25</v>
      </c>
      <c r="T347" s="3">
        <v>6.6541699999999995E-2</v>
      </c>
      <c r="U347" s="11" cm="1">
        <f t="array" ref="U347">_xlfn.IFS(L347=1,T347*Погода!$D$2,L347=2,T347*Погода!$D$3,L347=3,T347*Погода!$D$4,L347=4,T347*Погода!$D$5)</f>
        <v>1.1145734749999998</v>
      </c>
      <c r="V347" s="37">
        <v>377</v>
      </c>
      <c r="W347" s="37">
        <v>2366</v>
      </c>
      <c r="X347" s="37">
        <v>2743</v>
      </c>
      <c r="Y347" s="11">
        <f t="shared" si="48"/>
        <v>-1.6709870000000002</v>
      </c>
    </row>
    <row r="348" spans="1:25" x14ac:dyDescent="0.25">
      <c r="A348" s="1">
        <v>346</v>
      </c>
      <c r="B348" s="2">
        <v>40889</v>
      </c>
      <c r="C348" s="1">
        <v>4</v>
      </c>
      <c r="D348" s="4" t="str">
        <f>VLOOKUP(C348,Сезон!$A$2:$G$5,6)</f>
        <v>Осень</v>
      </c>
      <c r="E348" s="1">
        <f t="shared" si="44"/>
        <v>2011</v>
      </c>
      <c r="F348" s="1">
        <f t="shared" si="45"/>
        <v>12</v>
      </c>
      <c r="G348" s="1">
        <v>0</v>
      </c>
      <c r="H348" s="1" t="str">
        <f t="shared" si="41"/>
        <v>Рабочий день</v>
      </c>
      <c r="I348" s="25">
        <f t="shared" si="42"/>
        <v>2</v>
      </c>
      <c r="J348" s="1">
        <v>1</v>
      </c>
      <c r="K348" s="1" t="str">
        <f t="shared" si="43"/>
        <v>Рабочий день</v>
      </c>
      <c r="L348" s="1">
        <v>1</v>
      </c>
      <c r="M348" s="9" t="str">
        <f>LOOKUP(L348,Погода!$A$2:$B$5)</f>
        <v>Ясно, небольшая облачность, переменная облачность, переменная облачность</v>
      </c>
      <c r="N348" s="3">
        <v>0.23833299999999999</v>
      </c>
      <c r="O348" s="11">
        <f t="shared" si="46"/>
        <v>3.201651</v>
      </c>
      <c r="P348" s="3">
        <v>0.27019599999999999</v>
      </c>
      <c r="Q348" s="11">
        <f t="shared" si="47"/>
        <v>1.8329360000000001</v>
      </c>
      <c r="R348" s="3">
        <v>0.67083300000000001</v>
      </c>
      <c r="S348" s="11" cm="1">
        <f t="array" ref="S348">_xlfn.IFS(L348=1,R348*Погода!$C$2,L348=2,R348*Погода!$C$3,L348=3,R348*Погода!$C$4,L348=4,R348*Погода!$C$5)</f>
        <v>16.770825000000002</v>
      </c>
      <c r="T348" s="3">
        <v>6.3450000000000006E-2</v>
      </c>
      <c r="U348" s="11" cm="1">
        <f t="array" ref="U348">_xlfn.IFS(L348=1,T348*Погода!$D$2,L348=2,T348*Погода!$D$3,L348=3,T348*Погода!$D$4,L348=4,T348*Погода!$D$5)</f>
        <v>1.0627875000000002</v>
      </c>
      <c r="V348" s="37">
        <v>143</v>
      </c>
      <c r="W348" s="37">
        <v>3167</v>
      </c>
      <c r="X348" s="37">
        <v>3310</v>
      </c>
      <c r="Y348" s="11">
        <f t="shared" si="48"/>
        <v>-1.3687149999999999</v>
      </c>
    </row>
    <row r="349" spans="1:25" x14ac:dyDescent="0.25">
      <c r="A349" s="1">
        <v>347</v>
      </c>
      <c r="B349" s="2">
        <v>40890</v>
      </c>
      <c r="C349" s="1">
        <v>4</v>
      </c>
      <c r="D349" s="4" t="str">
        <f>VLOOKUP(C349,Сезон!$A$2:$G$5,6)</f>
        <v>Осень</v>
      </c>
      <c r="E349" s="1">
        <f t="shared" si="44"/>
        <v>2011</v>
      </c>
      <c r="F349" s="1">
        <f t="shared" si="45"/>
        <v>12</v>
      </c>
      <c r="G349" s="1">
        <v>0</v>
      </c>
      <c r="H349" s="1" t="str">
        <f t="shared" si="41"/>
        <v>Рабочий день</v>
      </c>
      <c r="I349" s="25">
        <f t="shared" si="42"/>
        <v>3</v>
      </c>
      <c r="J349" s="1">
        <v>1</v>
      </c>
      <c r="K349" s="1" t="str">
        <f t="shared" si="43"/>
        <v>Рабочий день</v>
      </c>
      <c r="L349" s="1">
        <v>1</v>
      </c>
      <c r="M349" s="9" t="str">
        <f>LOOKUP(L349,Погода!$A$2:$B$5)</f>
        <v>Ясно, небольшая облачность, переменная облачность, переменная облачность</v>
      </c>
      <c r="N349" s="3">
        <v>0.28249999999999997</v>
      </c>
      <c r="O349" s="11">
        <f t="shared" si="46"/>
        <v>5.2774999999999981</v>
      </c>
      <c r="P349" s="3">
        <v>0.30113800000000002</v>
      </c>
      <c r="Q349" s="11">
        <f t="shared" si="47"/>
        <v>3.8751080000000009</v>
      </c>
      <c r="R349" s="3">
        <v>0.59</v>
      </c>
      <c r="S349" s="11" cm="1">
        <f t="array" ref="S349">_xlfn.IFS(L349=1,R349*Погода!$C$2,L349=2,R349*Погода!$C$3,L349=3,R349*Погода!$C$4,L349=4,R349*Погода!$C$5)</f>
        <v>14.75</v>
      </c>
      <c r="T349" s="3">
        <v>0.14055000000000001</v>
      </c>
      <c r="U349" s="11" cm="1">
        <f t="array" ref="U349">_xlfn.IFS(L349=1,T349*Погода!$D$2,L349=2,T349*Погода!$D$3,L349=3,T349*Погода!$D$4,L349=4,T349*Погода!$D$5)</f>
        <v>2.3542125</v>
      </c>
      <c r="V349" s="37">
        <v>155</v>
      </c>
      <c r="W349" s="37">
        <v>3368</v>
      </c>
      <c r="X349" s="37">
        <v>3523</v>
      </c>
      <c r="Y349" s="11">
        <f t="shared" si="48"/>
        <v>-1.4023919999999972</v>
      </c>
    </row>
    <row r="350" spans="1:25" x14ac:dyDescent="0.25">
      <c r="A350" s="1">
        <v>348</v>
      </c>
      <c r="B350" s="2">
        <v>40891</v>
      </c>
      <c r="C350" s="1">
        <v>4</v>
      </c>
      <c r="D350" s="4" t="str">
        <f>VLOOKUP(C350,Сезон!$A$2:$G$5,6)</f>
        <v>Осень</v>
      </c>
      <c r="E350" s="1">
        <f t="shared" si="44"/>
        <v>2011</v>
      </c>
      <c r="F350" s="1">
        <f t="shared" si="45"/>
        <v>12</v>
      </c>
      <c r="G350" s="1">
        <v>0</v>
      </c>
      <c r="H350" s="1" t="str">
        <f t="shared" si="41"/>
        <v>Рабочий день</v>
      </c>
      <c r="I350" s="25">
        <f t="shared" si="42"/>
        <v>4</v>
      </c>
      <c r="J350" s="1">
        <v>1</v>
      </c>
      <c r="K350" s="1" t="str">
        <f t="shared" si="43"/>
        <v>Рабочий день</v>
      </c>
      <c r="L350" s="1">
        <v>2</v>
      </c>
      <c r="M350" s="9" t="str">
        <f>LOOKUP(L350,Погода!$A$2:$B$5)</f>
        <v>Туман + Облачно, Туман + Разорванные облака, Туман + Немного облаков, Туман</v>
      </c>
      <c r="N350" s="3">
        <v>0.3175</v>
      </c>
      <c r="O350" s="11">
        <f t="shared" si="46"/>
        <v>6.9224999999999994</v>
      </c>
      <c r="P350" s="3">
        <v>0.338362</v>
      </c>
      <c r="Q350" s="11">
        <f t="shared" si="47"/>
        <v>6.3318919999999999</v>
      </c>
      <c r="R350" s="3">
        <v>0.66374999999999995</v>
      </c>
      <c r="S350" s="11" cm="1">
        <f t="array" ref="S350">_xlfn.IFS(L350=1,R350*Погода!$C$2,L350=2,R350*Погода!$C$3,L350=3,R350*Погода!$C$4,L350=4,R350*Погода!$C$5)</f>
        <v>33.1875</v>
      </c>
      <c r="T350" s="3">
        <v>6.09583E-2</v>
      </c>
      <c r="U350" s="11" cm="1">
        <f t="array" ref="U350">_xlfn.IFS(L350=1,T350*Погода!$D$2,L350=2,T350*Погода!$D$3,L350=3,T350*Погода!$D$4,L350=4,T350*Погода!$D$5)</f>
        <v>2.0421030500000001</v>
      </c>
      <c r="V350" s="37">
        <v>178</v>
      </c>
      <c r="W350" s="37">
        <v>3562</v>
      </c>
      <c r="X350" s="37">
        <v>3740</v>
      </c>
      <c r="Y350" s="11">
        <f t="shared" si="48"/>
        <v>-0.59060799999999958</v>
      </c>
    </row>
    <row r="351" spans="1:25" x14ac:dyDescent="0.25">
      <c r="A351" s="1">
        <v>349</v>
      </c>
      <c r="B351" s="2">
        <v>40892</v>
      </c>
      <c r="C351" s="1">
        <v>4</v>
      </c>
      <c r="D351" s="4" t="str">
        <f>VLOOKUP(C351,Сезон!$A$2:$G$5,6)</f>
        <v>Осень</v>
      </c>
      <c r="E351" s="1">
        <f t="shared" si="44"/>
        <v>2011</v>
      </c>
      <c r="F351" s="1">
        <f t="shared" si="45"/>
        <v>12</v>
      </c>
      <c r="G351" s="1">
        <v>0</v>
      </c>
      <c r="H351" s="1" t="str">
        <f t="shared" si="41"/>
        <v>Рабочий день</v>
      </c>
      <c r="I351" s="25">
        <f t="shared" si="42"/>
        <v>5</v>
      </c>
      <c r="J351" s="1">
        <v>1</v>
      </c>
      <c r="K351" s="1" t="str">
        <f t="shared" si="43"/>
        <v>Рабочий день</v>
      </c>
      <c r="L351" s="1">
        <v>2</v>
      </c>
      <c r="M351" s="9" t="str">
        <f>LOOKUP(L351,Погода!$A$2:$B$5)</f>
        <v>Туман + Облачно, Туман + Разорванные облака, Туман + Немного облаков, Туман</v>
      </c>
      <c r="N351" s="3">
        <v>0.42249999999999999</v>
      </c>
      <c r="O351" s="11">
        <f t="shared" si="46"/>
        <v>11.857499999999998</v>
      </c>
      <c r="P351" s="3">
        <v>0.41223700000000002</v>
      </c>
      <c r="Q351" s="11">
        <f t="shared" si="47"/>
        <v>11.207642</v>
      </c>
      <c r="R351" s="3">
        <v>0.63416700000000004</v>
      </c>
      <c r="S351" s="11" cm="1">
        <f t="array" ref="S351">_xlfn.IFS(L351=1,R351*Погода!$C$2,L351=2,R351*Погода!$C$3,L351=3,R351*Погода!$C$4,L351=4,R351*Погода!$C$5)</f>
        <v>31.708350000000003</v>
      </c>
      <c r="T351" s="3">
        <v>0.268042</v>
      </c>
      <c r="U351" s="11" cm="1">
        <f t="array" ref="U351">_xlfn.IFS(L351=1,T351*Погода!$D$2,L351=2,T351*Погода!$D$3,L351=3,T351*Погода!$D$4,L351=4,T351*Погода!$D$5)</f>
        <v>8.9794070000000001</v>
      </c>
      <c r="V351" s="37">
        <v>181</v>
      </c>
      <c r="W351" s="37">
        <v>3528</v>
      </c>
      <c r="X351" s="37">
        <v>3709</v>
      </c>
      <c r="Y351" s="11">
        <f t="shared" si="48"/>
        <v>-0.64985799999999827</v>
      </c>
    </row>
    <row r="352" spans="1:25" x14ac:dyDescent="0.25">
      <c r="A352" s="1">
        <v>350</v>
      </c>
      <c r="B352" s="2">
        <v>40893</v>
      </c>
      <c r="C352" s="1">
        <v>4</v>
      </c>
      <c r="D352" s="4" t="str">
        <f>VLOOKUP(C352,Сезон!$A$2:$G$5,6)</f>
        <v>Осень</v>
      </c>
      <c r="E352" s="1">
        <f t="shared" si="44"/>
        <v>2011</v>
      </c>
      <c r="F352" s="1">
        <f t="shared" si="45"/>
        <v>12</v>
      </c>
      <c r="G352" s="1">
        <v>0</v>
      </c>
      <c r="H352" s="1" t="str">
        <f t="shared" si="41"/>
        <v>Рабочий день</v>
      </c>
      <c r="I352" s="25">
        <f t="shared" si="42"/>
        <v>6</v>
      </c>
      <c r="J352" s="1">
        <v>1</v>
      </c>
      <c r="K352" s="1" t="str">
        <f t="shared" si="43"/>
        <v>Рабочий день</v>
      </c>
      <c r="L352" s="1">
        <v>2</v>
      </c>
      <c r="M352" s="9" t="str">
        <f>LOOKUP(L352,Погода!$A$2:$B$5)</f>
        <v>Туман + Облачно, Туман + Разорванные облака, Туман + Немного облаков, Туман</v>
      </c>
      <c r="N352" s="3">
        <v>0.375</v>
      </c>
      <c r="O352" s="11">
        <f t="shared" si="46"/>
        <v>9.625</v>
      </c>
      <c r="P352" s="3">
        <v>0.35982500000000001</v>
      </c>
      <c r="Q352" s="11">
        <f t="shared" si="47"/>
        <v>7.7484500000000018</v>
      </c>
      <c r="R352" s="3">
        <v>0.500417</v>
      </c>
      <c r="S352" s="11" cm="1">
        <f t="array" ref="S352">_xlfn.IFS(L352=1,R352*Погода!$C$2,L352=2,R352*Погода!$C$3,L352=3,R352*Погода!$C$4,L352=4,R352*Погода!$C$5)</f>
        <v>25.020849999999999</v>
      </c>
      <c r="T352" s="3">
        <v>0.260575</v>
      </c>
      <c r="U352" s="11" cm="1">
        <f t="array" ref="U352">_xlfn.IFS(L352=1,T352*Погода!$D$2,L352=2,T352*Погода!$D$3,L352=3,T352*Погода!$D$4,L352=4,T352*Погода!$D$5)</f>
        <v>8.7292625000000008</v>
      </c>
      <c r="V352" s="37">
        <v>178</v>
      </c>
      <c r="W352" s="37">
        <v>3399</v>
      </c>
      <c r="X352" s="37">
        <v>3577</v>
      </c>
      <c r="Y352" s="11">
        <f t="shared" si="48"/>
        <v>-1.8765499999999982</v>
      </c>
    </row>
    <row r="353" spans="1:25" x14ac:dyDescent="0.25">
      <c r="A353" s="1">
        <v>351</v>
      </c>
      <c r="B353" s="2">
        <v>40894</v>
      </c>
      <c r="C353" s="1">
        <v>4</v>
      </c>
      <c r="D353" s="4" t="str">
        <f>VLOOKUP(C353,Сезон!$A$2:$G$5,6)</f>
        <v>Осень</v>
      </c>
      <c r="E353" s="1">
        <f t="shared" si="44"/>
        <v>2011</v>
      </c>
      <c r="F353" s="1">
        <f t="shared" si="45"/>
        <v>12</v>
      </c>
      <c r="G353" s="1">
        <v>0</v>
      </c>
      <c r="H353" s="1" t="str">
        <f t="shared" si="41"/>
        <v>Рабочий день</v>
      </c>
      <c r="I353" s="25">
        <f t="shared" si="42"/>
        <v>7</v>
      </c>
      <c r="J353" s="1">
        <v>0</v>
      </c>
      <c r="K353" s="1" t="str">
        <f t="shared" si="43"/>
        <v>Выходной день</v>
      </c>
      <c r="L353" s="1">
        <v>2</v>
      </c>
      <c r="M353" s="9" t="str">
        <f>LOOKUP(L353,Погода!$A$2:$B$5)</f>
        <v>Туман + Облачно, Туман + Разорванные облака, Туман + Немного облаков, Туман</v>
      </c>
      <c r="N353" s="3">
        <v>0.25833299999999998</v>
      </c>
      <c r="O353" s="11">
        <f t="shared" si="46"/>
        <v>4.1416509999999995</v>
      </c>
      <c r="P353" s="3">
        <v>0.24937100000000001</v>
      </c>
      <c r="Q353" s="11">
        <f t="shared" si="47"/>
        <v>0.45848600000000062</v>
      </c>
      <c r="R353" s="3">
        <v>0.56083300000000003</v>
      </c>
      <c r="S353" s="11" cm="1">
        <f t="array" ref="S353">_xlfn.IFS(L353=1,R353*Погода!$C$2,L353=2,R353*Погода!$C$3,L353=3,R353*Погода!$C$4,L353=4,R353*Погода!$C$5)</f>
        <v>28.041650000000001</v>
      </c>
      <c r="T353" s="3">
        <v>0.24316699999999999</v>
      </c>
      <c r="U353" s="11" cm="1">
        <f t="array" ref="U353">_xlfn.IFS(L353=1,T353*Погода!$D$2,L353=2,T353*Погода!$D$3,L353=3,T353*Погода!$D$4,L353=4,T353*Погода!$D$5)</f>
        <v>8.1460945000000002</v>
      </c>
      <c r="V353" s="37">
        <v>275</v>
      </c>
      <c r="W353" s="37">
        <v>2464</v>
      </c>
      <c r="X353" s="37">
        <v>2739</v>
      </c>
      <c r="Y353" s="11">
        <f t="shared" si="48"/>
        <v>-3.6831649999999989</v>
      </c>
    </row>
    <row r="354" spans="1:25" x14ac:dyDescent="0.25">
      <c r="A354" s="1">
        <v>352</v>
      </c>
      <c r="B354" s="2">
        <v>40895</v>
      </c>
      <c r="C354" s="1">
        <v>4</v>
      </c>
      <c r="D354" s="4" t="str">
        <f>VLOOKUP(C354,Сезон!$A$2:$G$5,6)</f>
        <v>Осень</v>
      </c>
      <c r="E354" s="1">
        <f t="shared" si="44"/>
        <v>2011</v>
      </c>
      <c r="F354" s="1">
        <f t="shared" si="45"/>
        <v>12</v>
      </c>
      <c r="G354" s="1">
        <v>0</v>
      </c>
      <c r="H354" s="1" t="str">
        <f t="shared" si="41"/>
        <v>Рабочий день</v>
      </c>
      <c r="I354" s="25">
        <f t="shared" si="42"/>
        <v>1</v>
      </c>
      <c r="J354" s="1">
        <v>0</v>
      </c>
      <c r="K354" s="1" t="str">
        <f t="shared" si="43"/>
        <v>Выходной день</v>
      </c>
      <c r="L354" s="1">
        <v>1</v>
      </c>
      <c r="M354" s="9" t="str">
        <f>LOOKUP(L354,Погода!$A$2:$B$5)</f>
        <v>Ясно, небольшая облачность, переменная облачность, переменная облачность</v>
      </c>
      <c r="N354" s="3">
        <v>0.23833299999999999</v>
      </c>
      <c r="O354" s="11">
        <f t="shared" si="46"/>
        <v>3.201651</v>
      </c>
      <c r="P354" s="3">
        <v>0.24557899999999999</v>
      </c>
      <c r="Q354" s="11">
        <f t="shared" si="47"/>
        <v>0.20821399999999812</v>
      </c>
      <c r="R354" s="3">
        <v>0.58625000000000005</v>
      </c>
      <c r="S354" s="11" cm="1">
        <f t="array" ref="S354">_xlfn.IFS(L354=1,R354*Погода!$C$2,L354=2,R354*Погода!$C$3,L354=3,R354*Погода!$C$4,L354=4,R354*Погода!$C$5)</f>
        <v>14.656250000000002</v>
      </c>
      <c r="T354" s="3">
        <v>0.16977900000000001</v>
      </c>
      <c r="U354" s="11" cm="1">
        <f t="array" ref="U354">_xlfn.IFS(L354=1,T354*Погода!$D$2,L354=2,T354*Погода!$D$3,L354=3,T354*Погода!$D$4,L354=4,T354*Погода!$D$5)</f>
        <v>2.8437982500000003</v>
      </c>
      <c r="V354" s="37">
        <v>220</v>
      </c>
      <c r="W354" s="37">
        <v>2211</v>
      </c>
      <c r="X354" s="37">
        <v>2431</v>
      </c>
      <c r="Y354" s="11">
        <f t="shared" si="48"/>
        <v>-2.9934370000000019</v>
      </c>
    </row>
    <row r="355" spans="1:25" x14ac:dyDescent="0.25">
      <c r="A355" s="1">
        <v>353</v>
      </c>
      <c r="B355" s="2">
        <v>40896</v>
      </c>
      <c r="C355" s="1">
        <v>4</v>
      </c>
      <c r="D355" s="4" t="str">
        <f>VLOOKUP(C355,Сезон!$A$2:$G$5,6)</f>
        <v>Осень</v>
      </c>
      <c r="E355" s="1">
        <f t="shared" si="44"/>
        <v>2011</v>
      </c>
      <c r="F355" s="1">
        <f t="shared" si="45"/>
        <v>12</v>
      </c>
      <c r="G355" s="1">
        <v>0</v>
      </c>
      <c r="H355" s="1" t="str">
        <f t="shared" si="41"/>
        <v>Рабочий день</v>
      </c>
      <c r="I355" s="25">
        <f t="shared" si="42"/>
        <v>2</v>
      </c>
      <c r="J355" s="1">
        <v>1</v>
      </c>
      <c r="K355" s="1" t="str">
        <f t="shared" si="43"/>
        <v>Рабочий день</v>
      </c>
      <c r="L355" s="1">
        <v>1</v>
      </c>
      <c r="M355" s="9" t="str">
        <f>LOOKUP(L355,Погода!$A$2:$B$5)</f>
        <v>Ясно, небольшая облачность, переменная облачность, переменная облачность</v>
      </c>
      <c r="N355" s="3">
        <v>0.276667</v>
      </c>
      <c r="O355" s="11">
        <f t="shared" si="46"/>
        <v>5.003349</v>
      </c>
      <c r="P355" s="3">
        <v>0.28093299999999999</v>
      </c>
      <c r="Q355" s="11">
        <f t="shared" si="47"/>
        <v>2.5415779999999977</v>
      </c>
      <c r="R355" s="3">
        <v>0.63749999999999996</v>
      </c>
      <c r="S355" s="11" cm="1">
        <f t="array" ref="S355">_xlfn.IFS(L355=1,R355*Погода!$C$2,L355=2,R355*Погода!$C$3,L355=3,R355*Погода!$C$4,L355=4,R355*Погода!$C$5)</f>
        <v>15.937499999999998</v>
      </c>
      <c r="T355" s="3">
        <v>0.17289599999999999</v>
      </c>
      <c r="U355" s="11" cm="1">
        <f t="array" ref="U355">_xlfn.IFS(L355=1,T355*Погода!$D$2,L355=2,T355*Погода!$D$3,L355=3,T355*Погода!$D$4,L355=4,T355*Погода!$D$5)</f>
        <v>2.8960079999999997</v>
      </c>
      <c r="V355" s="37">
        <v>260</v>
      </c>
      <c r="W355" s="37">
        <v>3143</v>
      </c>
      <c r="X355" s="37">
        <v>3403</v>
      </c>
      <c r="Y355" s="11">
        <f t="shared" si="48"/>
        <v>-2.4617710000000024</v>
      </c>
    </row>
    <row r="356" spans="1:25" x14ac:dyDescent="0.25">
      <c r="A356" s="1">
        <v>354</v>
      </c>
      <c r="B356" s="2">
        <v>40897</v>
      </c>
      <c r="C356" s="1">
        <v>4</v>
      </c>
      <c r="D356" s="4" t="str">
        <f>VLOOKUP(C356,Сезон!$A$2:$G$5,6)</f>
        <v>Осень</v>
      </c>
      <c r="E356" s="1">
        <f t="shared" si="44"/>
        <v>2011</v>
      </c>
      <c r="F356" s="1">
        <f t="shared" si="45"/>
        <v>12</v>
      </c>
      <c r="G356" s="1">
        <v>0</v>
      </c>
      <c r="H356" s="1" t="str">
        <f t="shared" si="41"/>
        <v>Рабочий день</v>
      </c>
      <c r="I356" s="25">
        <f t="shared" si="42"/>
        <v>3</v>
      </c>
      <c r="J356" s="1">
        <v>1</v>
      </c>
      <c r="K356" s="1" t="str">
        <f t="shared" si="43"/>
        <v>Рабочий день</v>
      </c>
      <c r="L356" s="1">
        <v>2</v>
      </c>
      <c r="M356" s="9" t="str">
        <f>LOOKUP(L356,Погода!$A$2:$B$5)</f>
        <v>Туман + Облачно, Туман + Разорванные облака, Туман + Немного облаков, Туман</v>
      </c>
      <c r="N356" s="3">
        <v>0.38583299999999998</v>
      </c>
      <c r="O356" s="11">
        <f t="shared" si="46"/>
        <v>10.134150999999999</v>
      </c>
      <c r="P356" s="3">
        <v>0.39645399999999997</v>
      </c>
      <c r="Q356" s="11">
        <f t="shared" si="47"/>
        <v>10.165963999999999</v>
      </c>
      <c r="R356" s="3">
        <v>0.59541699999999997</v>
      </c>
      <c r="S356" s="11" cm="1">
        <f t="array" ref="S356">_xlfn.IFS(L356=1,R356*Погода!$C$2,L356=2,R356*Погода!$C$3,L356=3,R356*Погода!$C$4,L356=4,R356*Погода!$C$5)</f>
        <v>29.770849999999999</v>
      </c>
      <c r="T356" s="3">
        <v>6.1570800000000002E-2</v>
      </c>
      <c r="U356" s="11" cm="1">
        <f t="array" ref="U356">_xlfn.IFS(L356=1,T356*Погода!$D$2,L356=2,T356*Погода!$D$3,L356=3,T356*Погода!$D$4,L356=4,T356*Погода!$D$5)</f>
        <v>2.0626218000000001</v>
      </c>
      <c r="V356" s="37">
        <v>216</v>
      </c>
      <c r="W356" s="37">
        <v>3534</v>
      </c>
      <c r="X356" s="37">
        <v>3750</v>
      </c>
      <c r="Y356" s="11">
        <f t="shared" si="48"/>
        <v>3.1812999999999647E-2</v>
      </c>
    </row>
    <row r="357" spans="1:25" x14ac:dyDescent="0.25">
      <c r="A357" s="1">
        <v>355</v>
      </c>
      <c r="B357" s="2">
        <v>40898</v>
      </c>
      <c r="C357" s="1">
        <v>1</v>
      </c>
      <c r="D357" s="4" t="str">
        <f>VLOOKUP(C357,Сезон!$A$2:$G$5,6)</f>
        <v>Зима</v>
      </c>
      <c r="E357" s="1">
        <f t="shared" si="44"/>
        <v>2011</v>
      </c>
      <c r="F357" s="1">
        <f t="shared" si="45"/>
        <v>12</v>
      </c>
      <c r="G357" s="1">
        <v>0</v>
      </c>
      <c r="H357" s="1" t="str">
        <f t="shared" si="41"/>
        <v>Рабочий день</v>
      </c>
      <c r="I357" s="25">
        <f t="shared" si="42"/>
        <v>4</v>
      </c>
      <c r="J357" s="1">
        <v>1</v>
      </c>
      <c r="K357" s="1" t="str">
        <f t="shared" si="43"/>
        <v>Рабочий день</v>
      </c>
      <c r="L357" s="1">
        <v>2</v>
      </c>
      <c r="M357" s="9" t="str">
        <f>LOOKUP(L357,Погода!$A$2:$B$5)</f>
        <v>Туман + Облачно, Туман + Разорванные облака, Туман + Немного облаков, Туман</v>
      </c>
      <c r="N357" s="3">
        <v>0.42833300000000002</v>
      </c>
      <c r="O357" s="11">
        <f t="shared" si="46"/>
        <v>12.131651000000002</v>
      </c>
      <c r="P357" s="3">
        <v>0.42801699999999998</v>
      </c>
      <c r="Q357" s="11">
        <f t="shared" si="47"/>
        <v>12.249122</v>
      </c>
      <c r="R357" s="3">
        <v>0.85833300000000001</v>
      </c>
      <c r="S357" s="11" cm="1">
        <f t="array" ref="S357">_xlfn.IFS(L357=1,R357*Погода!$C$2,L357=2,R357*Погода!$C$3,L357=3,R357*Погода!$C$4,L357=4,R357*Погода!$C$5)</f>
        <v>42.916650000000004</v>
      </c>
      <c r="T357" s="3">
        <v>0.22140000000000001</v>
      </c>
      <c r="U357" s="11" cm="1">
        <f t="array" ref="U357">_xlfn.IFS(L357=1,T357*Погода!$D$2,L357=2,T357*Погода!$D$3,L357=3,T357*Погода!$D$4,L357=4,T357*Погода!$D$5)</f>
        <v>7.4169</v>
      </c>
      <c r="V357" s="37">
        <v>107</v>
      </c>
      <c r="W357" s="37">
        <v>2553</v>
      </c>
      <c r="X357" s="37">
        <v>2660</v>
      </c>
      <c r="Y357" s="11">
        <f t="shared" si="48"/>
        <v>0.11747099999999833</v>
      </c>
    </row>
    <row r="358" spans="1:25" x14ac:dyDescent="0.25">
      <c r="A358" s="1">
        <v>356</v>
      </c>
      <c r="B358" s="2">
        <v>40899</v>
      </c>
      <c r="C358" s="1">
        <v>1</v>
      </c>
      <c r="D358" s="4" t="str">
        <f>VLOOKUP(C358,Сезон!$A$2:$G$5,6)</f>
        <v>Зима</v>
      </c>
      <c r="E358" s="1">
        <f t="shared" si="44"/>
        <v>2011</v>
      </c>
      <c r="F358" s="1">
        <f t="shared" si="45"/>
        <v>12</v>
      </c>
      <c r="G358" s="1">
        <v>0</v>
      </c>
      <c r="H358" s="1" t="str">
        <f t="shared" si="41"/>
        <v>Рабочий день</v>
      </c>
      <c r="I358" s="25">
        <f t="shared" si="42"/>
        <v>5</v>
      </c>
      <c r="J358" s="1">
        <v>1</v>
      </c>
      <c r="K358" s="1" t="str">
        <f t="shared" si="43"/>
        <v>Рабочий день</v>
      </c>
      <c r="L358" s="1">
        <v>2</v>
      </c>
      <c r="M358" s="9" t="str">
        <f>LOOKUP(L358,Погода!$A$2:$B$5)</f>
        <v>Туман + Облачно, Туман + Разорванные облака, Туман + Немного облаков, Туман</v>
      </c>
      <c r="N358" s="3">
        <v>0.42333300000000001</v>
      </c>
      <c r="O358" s="11">
        <f t="shared" si="46"/>
        <v>11.896651000000002</v>
      </c>
      <c r="P358" s="3">
        <v>0.42612100000000003</v>
      </c>
      <c r="Q358" s="11">
        <f t="shared" si="47"/>
        <v>12.123986000000002</v>
      </c>
      <c r="R358" s="3">
        <v>0.75749999999999995</v>
      </c>
      <c r="S358" s="11" cm="1">
        <f t="array" ref="S358">_xlfn.IFS(L358=1,R358*Погода!$C$2,L358=2,R358*Погода!$C$3,L358=3,R358*Погода!$C$4,L358=4,R358*Погода!$C$5)</f>
        <v>37.875</v>
      </c>
      <c r="T358" s="3">
        <v>4.7274999999999998E-2</v>
      </c>
      <c r="U358" s="11" cm="1">
        <f t="array" ref="U358">_xlfn.IFS(L358=1,T358*Погода!$D$2,L358=2,T358*Погода!$D$3,L358=3,T358*Погода!$D$4,L358=4,T358*Погода!$D$5)</f>
        <v>1.5837124999999999</v>
      </c>
      <c r="V358" s="37">
        <v>227</v>
      </c>
      <c r="W358" s="37">
        <v>2841</v>
      </c>
      <c r="X358" s="37">
        <v>3068</v>
      </c>
      <c r="Y358" s="11">
        <f t="shared" si="48"/>
        <v>0.22733500000000006</v>
      </c>
    </row>
    <row r="359" spans="1:25" x14ac:dyDescent="0.25">
      <c r="A359" s="1">
        <v>357</v>
      </c>
      <c r="B359" s="2">
        <v>40900</v>
      </c>
      <c r="C359" s="1">
        <v>1</v>
      </c>
      <c r="D359" s="4" t="str">
        <f>VLOOKUP(C359,Сезон!$A$2:$G$5,6)</f>
        <v>Зима</v>
      </c>
      <c r="E359" s="1">
        <f t="shared" si="44"/>
        <v>2011</v>
      </c>
      <c r="F359" s="1">
        <f t="shared" si="45"/>
        <v>12</v>
      </c>
      <c r="G359" s="1">
        <v>0</v>
      </c>
      <c r="H359" s="1" t="str">
        <f t="shared" si="41"/>
        <v>Рабочий день</v>
      </c>
      <c r="I359" s="25">
        <f t="shared" si="42"/>
        <v>6</v>
      </c>
      <c r="J359" s="1">
        <v>1</v>
      </c>
      <c r="K359" s="1" t="str">
        <f t="shared" si="43"/>
        <v>Рабочий день</v>
      </c>
      <c r="L359" s="1">
        <v>1</v>
      </c>
      <c r="M359" s="9" t="str">
        <f>LOOKUP(L359,Погода!$A$2:$B$5)</f>
        <v>Ясно, небольшая облачность, переменная облачность, переменная облачность</v>
      </c>
      <c r="N359" s="3">
        <v>0.37333300000000003</v>
      </c>
      <c r="O359" s="11">
        <f t="shared" si="46"/>
        <v>9.5466510000000007</v>
      </c>
      <c r="P359" s="3">
        <v>0.37751299999999999</v>
      </c>
      <c r="Q359" s="11">
        <f t="shared" si="47"/>
        <v>8.9158580000000001</v>
      </c>
      <c r="R359" s="3">
        <v>0.68625000000000003</v>
      </c>
      <c r="S359" s="11" cm="1">
        <f t="array" ref="S359">_xlfn.IFS(L359=1,R359*Погода!$C$2,L359=2,R359*Погода!$C$3,L359=3,R359*Погода!$C$4,L359=4,R359*Погода!$C$5)</f>
        <v>17.15625</v>
      </c>
      <c r="T359" s="3">
        <v>0.27424599999999999</v>
      </c>
      <c r="U359" s="11" cm="1">
        <f t="array" ref="U359">_xlfn.IFS(L359=1,T359*Погода!$D$2,L359=2,T359*Погода!$D$3,L359=3,T359*Погода!$D$4,L359=4,T359*Погода!$D$5)</f>
        <v>4.5936205000000001</v>
      </c>
      <c r="V359" s="37">
        <v>163</v>
      </c>
      <c r="W359" s="37">
        <v>2046</v>
      </c>
      <c r="X359" s="37">
        <v>2209</v>
      </c>
      <c r="Y359" s="11">
        <f t="shared" si="48"/>
        <v>-0.6307930000000006</v>
      </c>
    </row>
    <row r="360" spans="1:25" x14ac:dyDescent="0.25">
      <c r="A360" s="1">
        <v>358</v>
      </c>
      <c r="B360" s="2">
        <v>40901</v>
      </c>
      <c r="C360" s="1">
        <v>1</v>
      </c>
      <c r="D360" s="4" t="str">
        <f>VLOOKUP(C360,Сезон!$A$2:$G$5,6)</f>
        <v>Зима</v>
      </c>
      <c r="E360" s="1">
        <f t="shared" si="44"/>
        <v>2011</v>
      </c>
      <c r="F360" s="1">
        <f t="shared" si="45"/>
        <v>12</v>
      </c>
      <c r="G360" s="1">
        <v>0</v>
      </c>
      <c r="H360" s="1" t="str">
        <f t="shared" si="41"/>
        <v>Рабочий день</v>
      </c>
      <c r="I360" s="25">
        <f t="shared" si="42"/>
        <v>7</v>
      </c>
      <c r="J360" s="1">
        <v>0</v>
      </c>
      <c r="K360" s="1" t="str">
        <f t="shared" si="43"/>
        <v>Выходной день</v>
      </c>
      <c r="L360" s="1">
        <v>1</v>
      </c>
      <c r="M360" s="9" t="str">
        <f>LOOKUP(L360,Погода!$A$2:$B$5)</f>
        <v>Ясно, небольшая облачность, переменная облачность, переменная облачность</v>
      </c>
      <c r="N360" s="3">
        <v>0.30249999999999999</v>
      </c>
      <c r="O360" s="11">
        <f t="shared" si="46"/>
        <v>6.2174999999999994</v>
      </c>
      <c r="P360" s="3">
        <v>0.29924200000000001</v>
      </c>
      <c r="Q360" s="11">
        <f t="shared" si="47"/>
        <v>3.7499719999999996</v>
      </c>
      <c r="R360" s="3">
        <v>0.54249999999999998</v>
      </c>
      <c r="S360" s="11" cm="1">
        <f t="array" ref="S360">_xlfn.IFS(L360=1,R360*Погода!$C$2,L360=2,R360*Погода!$C$3,L360=3,R360*Погода!$C$4,L360=4,R360*Погода!$C$5)</f>
        <v>13.5625</v>
      </c>
      <c r="T360" s="3">
        <v>0.190304</v>
      </c>
      <c r="U360" s="11" cm="1">
        <f t="array" ref="U360">_xlfn.IFS(L360=1,T360*Погода!$D$2,L360=2,T360*Погода!$D$3,L360=3,T360*Погода!$D$4,L360=4,T360*Погода!$D$5)</f>
        <v>3.187592</v>
      </c>
      <c r="V360" s="37">
        <v>155</v>
      </c>
      <c r="W360" s="37">
        <v>856</v>
      </c>
      <c r="X360" s="37">
        <v>1011</v>
      </c>
      <c r="Y360" s="11">
        <f t="shared" si="48"/>
        <v>-2.4675279999999997</v>
      </c>
    </row>
    <row r="361" spans="1:25" x14ac:dyDescent="0.25">
      <c r="A361" s="1">
        <v>359</v>
      </c>
      <c r="B361" s="2">
        <v>40902</v>
      </c>
      <c r="C361" s="1">
        <v>1</v>
      </c>
      <c r="D361" s="4" t="str">
        <f>VLOOKUP(C361,Сезон!$A$2:$G$5,6)</f>
        <v>Зима</v>
      </c>
      <c r="E361" s="1">
        <f t="shared" si="44"/>
        <v>2011</v>
      </c>
      <c r="F361" s="1">
        <f t="shared" si="45"/>
        <v>12</v>
      </c>
      <c r="G361" s="1">
        <v>0</v>
      </c>
      <c r="H361" s="1" t="str">
        <f t="shared" si="41"/>
        <v>Рабочий день</v>
      </c>
      <c r="I361" s="25">
        <f t="shared" si="42"/>
        <v>1</v>
      </c>
      <c r="J361" s="1">
        <v>0</v>
      </c>
      <c r="K361" s="1" t="str">
        <f t="shared" si="43"/>
        <v>Выходной день</v>
      </c>
      <c r="L361" s="1">
        <v>1</v>
      </c>
      <c r="M361" s="9" t="str">
        <f>LOOKUP(L361,Погода!$A$2:$B$5)</f>
        <v>Ясно, небольшая облачность, переменная облачность, переменная облачность</v>
      </c>
      <c r="N361" s="3">
        <v>0.274783</v>
      </c>
      <c r="O361" s="11">
        <f t="shared" si="46"/>
        <v>4.9148010000000006</v>
      </c>
      <c r="P361" s="3">
        <v>0.27996100000000002</v>
      </c>
      <c r="Q361" s="11">
        <f t="shared" si="47"/>
        <v>2.4774260000000012</v>
      </c>
      <c r="R361" s="3">
        <v>0.68130400000000002</v>
      </c>
      <c r="S361" s="11" cm="1">
        <f t="array" ref="S361">_xlfn.IFS(L361=1,R361*Погода!$C$2,L361=2,R361*Погода!$C$3,L361=3,R361*Погода!$C$4,L361=4,R361*Погода!$C$5)</f>
        <v>17.032600000000002</v>
      </c>
      <c r="T361" s="3">
        <v>0.15509100000000001</v>
      </c>
      <c r="U361" s="11" cm="1">
        <f t="array" ref="U361">_xlfn.IFS(L361=1,T361*Погода!$D$2,L361=2,T361*Погода!$D$3,L361=3,T361*Погода!$D$4,L361=4,T361*Погода!$D$5)</f>
        <v>2.5977742500000001</v>
      </c>
      <c r="V361" s="37">
        <v>303</v>
      </c>
      <c r="W361" s="37">
        <v>451</v>
      </c>
      <c r="X361" s="37">
        <v>754</v>
      </c>
      <c r="Y361" s="11">
        <f t="shared" si="48"/>
        <v>-2.4373749999999994</v>
      </c>
    </row>
    <row r="362" spans="1:25" x14ac:dyDescent="0.25">
      <c r="A362" s="1">
        <v>360</v>
      </c>
      <c r="B362" s="2">
        <v>40903</v>
      </c>
      <c r="C362" s="1">
        <v>1</v>
      </c>
      <c r="D362" s="4" t="str">
        <f>VLOOKUP(C362,Сезон!$A$2:$G$5,6)</f>
        <v>Зима</v>
      </c>
      <c r="E362" s="1">
        <f t="shared" si="44"/>
        <v>2011</v>
      </c>
      <c r="F362" s="1">
        <f t="shared" si="45"/>
        <v>12</v>
      </c>
      <c r="G362" s="1">
        <v>1</v>
      </c>
      <c r="H362" s="1" t="str">
        <f t="shared" si="41"/>
        <v>Праздничный день</v>
      </c>
      <c r="I362" s="25">
        <f t="shared" si="42"/>
        <v>2</v>
      </c>
      <c r="J362" s="1">
        <v>0</v>
      </c>
      <c r="K362" s="1" t="str">
        <f t="shared" si="43"/>
        <v>Выходной день</v>
      </c>
      <c r="L362" s="1">
        <v>1</v>
      </c>
      <c r="M362" s="9" t="str">
        <f>LOOKUP(L362,Погода!$A$2:$B$5)</f>
        <v>Ясно, небольшая облачность, переменная облачность, переменная облачность</v>
      </c>
      <c r="N362" s="3">
        <v>0.321739</v>
      </c>
      <c r="O362" s="11">
        <f t="shared" si="46"/>
        <v>7.121732999999999</v>
      </c>
      <c r="P362" s="3">
        <v>0.31553500000000001</v>
      </c>
      <c r="Q362" s="11">
        <f t="shared" si="47"/>
        <v>4.8253100000000018</v>
      </c>
      <c r="R362" s="3">
        <v>0.50695699999999999</v>
      </c>
      <c r="S362" s="11" cm="1">
        <f t="array" ref="S362">_xlfn.IFS(L362=1,R362*Погода!$C$2,L362=2,R362*Погода!$C$3,L362=3,R362*Погода!$C$4,L362=4,R362*Погода!$C$5)</f>
        <v>12.673925000000001</v>
      </c>
      <c r="T362" s="3">
        <v>0.23946500000000001</v>
      </c>
      <c r="U362" s="11" cm="1">
        <f t="array" ref="U362">_xlfn.IFS(L362=1,T362*Погода!$D$2,L362=2,T362*Погода!$D$3,L362=3,T362*Погода!$D$4,L362=4,T362*Погода!$D$5)</f>
        <v>4.01103875</v>
      </c>
      <c r="V362" s="37">
        <v>430</v>
      </c>
      <c r="W362" s="37">
        <v>887</v>
      </c>
      <c r="X362" s="37">
        <v>1317</v>
      </c>
      <c r="Y362" s="11">
        <f t="shared" si="48"/>
        <v>-2.2964229999999972</v>
      </c>
    </row>
    <row r="363" spans="1:25" x14ac:dyDescent="0.25">
      <c r="A363" s="1">
        <v>361</v>
      </c>
      <c r="B363" s="2">
        <v>40904</v>
      </c>
      <c r="C363" s="1">
        <v>1</v>
      </c>
      <c r="D363" s="4" t="str">
        <f>VLOOKUP(C363,Сезон!$A$2:$G$5,6)</f>
        <v>Зима</v>
      </c>
      <c r="E363" s="1">
        <f t="shared" si="44"/>
        <v>2011</v>
      </c>
      <c r="F363" s="1">
        <f t="shared" si="45"/>
        <v>12</v>
      </c>
      <c r="G363" s="1">
        <v>0</v>
      </c>
      <c r="H363" s="1" t="str">
        <f t="shared" si="41"/>
        <v>Рабочий день</v>
      </c>
      <c r="I363" s="25">
        <f t="shared" si="42"/>
        <v>3</v>
      </c>
      <c r="J363" s="1">
        <v>1</v>
      </c>
      <c r="K363" s="1" t="str">
        <f t="shared" si="43"/>
        <v>Рабочий день</v>
      </c>
      <c r="L363" s="1">
        <v>2</v>
      </c>
      <c r="M363" s="9" t="str">
        <f>LOOKUP(L363,Погода!$A$2:$B$5)</f>
        <v>Туман + Облачно, Туман + Разорванные облака, Туман + Немного облаков, Туман</v>
      </c>
      <c r="N363" s="3">
        <v>0.32500000000000001</v>
      </c>
      <c r="O363" s="11">
        <f t="shared" si="46"/>
        <v>7.2750000000000004</v>
      </c>
      <c r="P363" s="3">
        <v>0.32763300000000001</v>
      </c>
      <c r="Q363" s="11">
        <f t="shared" si="47"/>
        <v>5.6237780000000015</v>
      </c>
      <c r="R363" s="3">
        <v>0.76249999999999996</v>
      </c>
      <c r="S363" s="11" cm="1">
        <f t="array" ref="S363">_xlfn.IFS(L363=1,R363*Погода!$C$2,L363=2,R363*Погода!$C$3,L363=3,R363*Погода!$C$4,L363=4,R363*Погода!$C$5)</f>
        <v>38.125</v>
      </c>
      <c r="T363" s="3">
        <v>0.18845000000000001</v>
      </c>
      <c r="U363" s="11" cm="1">
        <f t="array" ref="U363">_xlfn.IFS(L363=1,T363*Погода!$D$2,L363=2,T363*Погода!$D$3,L363=3,T363*Погода!$D$4,L363=4,T363*Погода!$D$5)</f>
        <v>6.3130750000000004</v>
      </c>
      <c r="V363" s="37">
        <v>103</v>
      </c>
      <c r="W363" s="37">
        <v>1059</v>
      </c>
      <c r="X363" s="37">
        <v>1162</v>
      </c>
      <c r="Y363" s="11">
        <f t="shared" si="48"/>
        <v>-1.6512219999999989</v>
      </c>
    </row>
    <row r="364" spans="1:25" x14ac:dyDescent="0.25">
      <c r="A364" s="1">
        <v>362</v>
      </c>
      <c r="B364" s="2">
        <v>40905</v>
      </c>
      <c r="C364" s="1">
        <v>1</v>
      </c>
      <c r="D364" s="4" t="str">
        <f>VLOOKUP(C364,Сезон!$A$2:$G$5,6)</f>
        <v>Зима</v>
      </c>
      <c r="E364" s="1">
        <f t="shared" si="44"/>
        <v>2011</v>
      </c>
      <c r="F364" s="1">
        <f t="shared" si="45"/>
        <v>12</v>
      </c>
      <c r="G364" s="1">
        <v>0</v>
      </c>
      <c r="H364" s="1" t="str">
        <f t="shared" si="41"/>
        <v>Рабочий день</v>
      </c>
      <c r="I364" s="25">
        <f t="shared" si="42"/>
        <v>4</v>
      </c>
      <c r="J364" s="1">
        <v>1</v>
      </c>
      <c r="K364" s="1" t="str">
        <f t="shared" si="43"/>
        <v>Рабочий день</v>
      </c>
      <c r="L364" s="1">
        <v>1</v>
      </c>
      <c r="M364" s="9" t="str">
        <f>LOOKUP(L364,Погода!$A$2:$B$5)</f>
        <v>Ясно, небольшая облачность, переменная облачность, переменная облачность</v>
      </c>
      <c r="N364" s="3">
        <v>0.29913000000000001</v>
      </c>
      <c r="O364" s="11">
        <f t="shared" si="46"/>
        <v>6.0591100000000004</v>
      </c>
      <c r="P364" s="3">
        <v>0.279974</v>
      </c>
      <c r="Q364" s="11">
        <f t="shared" si="47"/>
        <v>2.4782839999999986</v>
      </c>
      <c r="R364" s="3">
        <v>0.50391300000000006</v>
      </c>
      <c r="S364" s="11" cm="1">
        <f t="array" ref="S364">_xlfn.IFS(L364=1,R364*Погода!$C$2,L364=2,R364*Погода!$C$3,L364=3,R364*Погода!$C$4,L364=4,R364*Погода!$C$5)</f>
        <v>12.597825000000002</v>
      </c>
      <c r="T364" s="3">
        <v>0.29396099999999997</v>
      </c>
      <c r="U364" s="11" cm="1">
        <f t="array" ref="U364">_xlfn.IFS(L364=1,T364*Погода!$D$2,L364=2,T364*Погода!$D$3,L364=3,T364*Погода!$D$4,L364=4,T364*Погода!$D$5)</f>
        <v>4.9238467499999992</v>
      </c>
      <c r="V364" s="37">
        <v>255</v>
      </c>
      <c r="W364" s="37">
        <v>2047</v>
      </c>
      <c r="X364" s="37">
        <v>2302</v>
      </c>
      <c r="Y364" s="11">
        <f t="shared" si="48"/>
        <v>-3.5808260000000018</v>
      </c>
    </row>
    <row r="365" spans="1:25" x14ac:dyDescent="0.25">
      <c r="A365" s="1">
        <v>363</v>
      </c>
      <c r="B365" s="2">
        <v>40906</v>
      </c>
      <c r="C365" s="1">
        <v>1</v>
      </c>
      <c r="D365" s="4" t="str">
        <f>VLOOKUP(C365,Сезон!$A$2:$G$5,6)</f>
        <v>Зима</v>
      </c>
      <c r="E365" s="1">
        <f t="shared" si="44"/>
        <v>2011</v>
      </c>
      <c r="F365" s="1">
        <f t="shared" si="45"/>
        <v>12</v>
      </c>
      <c r="G365" s="1">
        <v>0</v>
      </c>
      <c r="H365" s="1" t="str">
        <f t="shared" si="41"/>
        <v>Рабочий день</v>
      </c>
      <c r="I365" s="25">
        <f t="shared" si="42"/>
        <v>5</v>
      </c>
      <c r="J365" s="1">
        <v>1</v>
      </c>
      <c r="K365" s="1" t="str">
        <f t="shared" si="43"/>
        <v>Рабочий день</v>
      </c>
      <c r="L365" s="1">
        <v>1</v>
      </c>
      <c r="M365" s="9" t="str">
        <f>LOOKUP(L365,Погода!$A$2:$B$5)</f>
        <v>Ясно, небольшая облачность, переменная облачность, переменная облачность</v>
      </c>
      <c r="N365" s="3">
        <v>0.248333</v>
      </c>
      <c r="O365" s="11">
        <f t="shared" si="46"/>
        <v>3.6716510000000007</v>
      </c>
      <c r="P365" s="3">
        <v>0.26389200000000002</v>
      </c>
      <c r="Q365" s="11">
        <f t="shared" si="47"/>
        <v>1.4168720000000015</v>
      </c>
      <c r="R365" s="3">
        <v>0.57416699999999998</v>
      </c>
      <c r="S365" s="11" cm="1">
        <f t="array" ref="S365">_xlfn.IFS(L365=1,R365*Погода!$C$2,L365=2,R365*Погода!$C$3,L365=3,R365*Погода!$C$4,L365=4,R365*Погода!$C$5)</f>
        <v>14.354175</v>
      </c>
      <c r="T365" s="3">
        <v>0.119412</v>
      </c>
      <c r="U365" s="11" cm="1">
        <f t="array" ref="U365">_xlfn.IFS(L365=1,T365*Погода!$D$2,L365=2,T365*Погода!$D$3,L365=3,T365*Погода!$D$4,L365=4,T365*Погода!$D$5)</f>
        <v>2.0001510000000002</v>
      </c>
      <c r="V365" s="37">
        <v>254</v>
      </c>
      <c r="W365" s="37">
        <v>2169</v>
      </c>
      <c r="X365" s="37">
        <v>2423</v>
      </c>
      <c r="Y365" s="11">
        <f t="shared" si="48"/>
        <v>-2.2547789999999992</v>
      </c>
    </row>
    <row r="366" spans="1:25" x14ac:dyDescent="0.25">
      <c r="A366" s="1">
        <v>364</v>
      </c>
      <c r="B366" s="2">
        <v>40907</v>
      </c>
      <c r="C366" s="1">
        <v>1</v>
      </c>
      <c r="D366" s="4" t="str">
        <f>VLOOKUP(C366,Сезон!$A$2:$G$5,6)</f>
        <v>Зима</v>
      </c>
      <c r="E366" s="1">
        <f t="shared" si="44"/>
        <v>2011</v>
      </c>
      <c r="F366" s="1">
        <f t="shared" si="45"/>
        <v>12</v>
      </c>
      <c r="G366" s="1">
        <v>0</v>
      </c>
      <c r="H366" s="1" t="str">
        <f t="shared" si="41"/>
        <v>Рабочий день</v>
      </c>
      <c r="I366" s="25">
        <f t="shared" si="42"/>
        <v>6</v>
      </c>
      <c r="J366" s="1">
        <v>1</v>
      </c>
      <c r="K366" s="1" t="str">
        <f t="shared" si="43"/>
        <v>Рабочий день</v>
      </c>
      <c r="L366" s="1">
        <v>1</v>
      </c>
      <c r="M366" s="9" t="str">
        <f>LOOKUP(L366,Погода!$A$2:$B$5)</f>
        <v>Ясно, небольшая облачность, переменная облачность, переменная облачность</v>
      </c>
      <c r="N366" s="3">
        <v>0.31166700000000003</v>
      </c>
      <c r="O366" s="11">
        <f t="shared" si="46"/>
        <v>6.6483490000000014</v>
      </c>
      <c r="P366" s="3">
        <v>0.31881199999999998</v>
      </c>
      <c r="Q366" s="11">
        <f t="shared" si="47"/>
        <v>5.0415919999999979</v>
      </c>
      <c r="R366" s="3">
        <v>0.63666699999999998</v>
      </c>
      <c r="S366" s="11" cm="1">
        <f t="array" ref="S366">_xlfn.IFS(L366=1,R366*Погода!$C$2,L366=2,R366*Погода!$C$3,L366=3,R366*Погода!$C$4,L366=4,R366*Погода!$C$5)</f>
        <v>15.916675</v>
      </c>
      <c r="T366" s="3">
        <v>0.13433700000000001</v>
      </c>
      <c r="U366" s="11" cm="1">
        <f t="array" ref="U366">_xlfn.IFS(L366=1,T366*Погода!$D$2,L366=2,T366*Погода!$D$3,L366=3,T366*Погода!$D$4,L366=4,T366*Погода!$D$5)</f>
        <v>2.25014475</v>
      </c>
      <c r="V366" s="37">
        <v>491</v>
      </c>
      <c r="W366" s="37">
        <v>2508</v>
      </c>
      <c r="X366" s="37">
        <v>2999</v>
      </c>
      <c r="Y366" s="11">
        <f t="shared" si="48"/>
        <v>-1.6067570000000035</v>
      </c>
    </row>
    <row r="367" spans="1:25" x14ac:dyDescent="0.25">
      <c r="A367" s="1">
        <v>365</v>
      </c>
      <c r="B367" s="2">
        <v>40908</v>
      </c>
      <c r="C367" s="1">
        <v>1</v>
      </c>
      <c r="D367" s="4" t="str">
        <f>VLOOKUP(C367,Сезон!$A$2:$G$5,6)</f>
        <v>Зима</v>
      </c>
      <c r="E367" s="1">
        <f t="shared" si="44"/>
        <v>2011</v>
      </c>
      <c r="F367" s="1">
        <f t="shared" si="45"/>
        <v>12</v>
      </c>
      <c r="G367" s="1">
        <v>0</v>
      </c>
      <c r="H367" s="1" t="str">
        <f t="shared" si="41"/>
        <v>Рабочий день</v>
      </c>
      <c r="I367" s="25">
        <f t="shared" si="42"/>
        <v>7</v>
      </c>
      <c r="J367" s="1">
        <v>0</v>
      </c>
      <c r="K367" s="1" t="str">
        <f t="shared" si="43"/>
        <v>Выходной день</v>
      </c>
      <c r="L367" s="1">
        <v>1</v>
      </c>
      <c r="M367" s="9" t="str">
        <f>LOOKUP(L367,Погода!$A$2:$B$5)</f>
        <v>Ясно, небольшая облачность, переменная облачность, переменная облачность</v>
      </c>
      <c r="N367" s="3">
        <v>0.41</v>
      </c>
      <c r="O367" s="11">
        <f t="shared" si="46"/>
        <v>11.27</v>
      </c>
      <c r="P367" s="3">
        <v>0.41412100000000002</v>
      </c>
      <c r="Q367" s="11">
        <f t="shared" si="47"/>
        <v>11.331986000000001</v>
      </c>
      <c r="R367" s="3">
        <v>0.61583299999999996</v>
      </c>
      <c r="S367" s="11" cm="1">
        <f t="array" ref="S367">_xlfn.IFS(L367=1,R367*Погода!$C$2,L367=2,R367*Погода!$C$3,L367=3,R367*Погода!$C$4,L367=4,R367*Погода!$C$5)</f>
        <v>15.395824999999999</v>
      </c>
      <c r="T367" s="3">
        <v>0.22015399999999999</v>
      </c>
      <c r="U367" s="11" cm="1">
        <f t="array" ref="U367">_xlfn.IFS(L367=1,T367*Погода!$D$2,L367=2,T367*Погода!$D$3,L367=3,T367*Погода!$D$4,L367=4,T367*Погода!$D$5)</f>
        <v>3.6875795</v>
      </c>
      <c r="V367" s="37">
        <v>665</v>
      </c>
      <c r="W367" s="37">
        <v>1820</v>
      </c>
      <c r="X367" s="37">
        <v>2485</v>
      </c>
      <c r="Y367" s="11">
        <f t="shared" si="48"/>
        <v>6.1986000000000985E-2</v>
      </c>
    </row>
    <row r="368" spans="1:25" x14ac:dyDescent="0.25">
      <c r="A368" s="1">
        <v>366</v>
      </c>
      <c r="B368" s="2">
        <v>40909</v>
      </c>
      <c r="C368" s="1">
        <v>1</v>
      </c>
      <c r="D368" s="4" t="str">
        <f>VLOOKUP(C368,Сезон!$A$2:$G$5,6)</f>
        <v>Зима</v>
      </c>
      <c r="E368" s="1">
        <f t="shared" si="44"/>
        <v>2012</v>
      </c>
      <c r="F368" s="1">
        <f t="shared" si="45"/>
        <v>1</v>
      </c>
      <c r="G368" s="1">
        <v>0</v>
      </c>
      <c r="H368" s="1" t="str">
        <f t="shared" si="41"/>
        <v>Рабочий день</v>
      </c>
      <c r="I368" s="25">
        <f t="shared" si="42"/>
        <v>1</v>
      </c>
      <c r="J368" s="1">
        <v>0</v>
      </c>
      <c r="K368" s="1" t="str">
        <f t="shared" si="43"/>
        <v>Выходной день</v>
      </c>
      <c r="L368" s="1">
        <v>1</v>
      </c>
      <c r="M368" s="9" t="str">
        <f>LOOKUP(L368,Погода!$A$2:$B$5)</f>
        <v>Ясно, небольшая облачность, переменная облачность, переменная облачность</v>
      </c>
      <c r="N368" s="3">
        <v>0.37</v>
      </c>
      <c r="O368" s="11">
        <f t="shared" si="46"/>
        <v>9.39</v>
      </c>
      <c r="P368" s="3">
        <v>0.37562099999999998</v>
      </c>
      <c r="Q368" s="11">
        <f t="shared" si="47"/>
        <v>8.7909860000000002</v>
      </c>
      <c r="R368" s="3">
        <v>0.6925</v>
      </c>
      <c r="S368" s="11" cm="1">
        <f t="array" ref="S368">_xlfn.IFS(L368=1,R368*Погода!$C$2,L368=2,R368*Погода!$C$3,L368=3,R368*Погода!$C$4,L368=4,R368*Погода!$C$5)</f>
        <v>17.3125</v>
      </c>
      <c r="T368" s="3">
        <v>0.192167</v>
      </c>
      <c r="U368" s="11" cm="1">
        <f t="array" ref="U368">_xlfn.IFS(L368=1,T368*Погода!$D$2,L368=2,T368*Погода!$D$3,L368=3,T368*Погода!$D$4,L368=4,T368*Погода!$D$5)</f>
        <v>3.2187972500000002</v>
      </c>
      <c r="V368" s="37">
        <v>686</v>
      </c>
      <c r="W368" s="37">
        <v>1608</v>
      </c>
      <c r="X368" s="37">
        <v>2294</v>
      </c>
      <c r="Y368" s="11">
        <f t="shared" si="48"/>
        <v>-0.59901400000000038</v>
      </c>
    </row>
    <row r="369" spans="1:25" x14ac:dyDescent="0.25">
      <c r="A369" s="1">
        <v>367</v>
      </c>
      <c r="B369" s="2">
        <v>40910</v>
      </c>
      <c r="C369" s="1">
        <v>1</v>
      </c>
      <c r="D369" s="4" t="str">
        <f>VLOOKUP(C369,Сезон!$A$2:$G$5,6)</f>
        <v>Зима</v>
      </c>
      <c r="E369" s="1">
        <f t="shared" si="44"/>
        <v>2012</v>
      </c>
      <c r="F369" s="1">
        <f t="shared" si="45"/>
        <v>1</v>
      </c>
      <c r="G369" s="1">
        <v>1</v>
      </c>
      <c r="H369" s="1" t="str">
        <f t="shared" si="41"/>
        <v>Праздничный день</v>
      </c>
      <c r="I369" s="25">
        <f t="shared" si="42"/>
        <v>2</v>
      </c>
      <c r="J369" s="1">
        <v>0</v>
      </c>
      <c r="K369" s="1" t="str">
        <f t="shared" si="43"/>
        <v>Выходной день</v>
      </c>
      <c r="L369" s="1">
        <v>1</v>
      </c>
      <c r="M369" s="9" t="str">
        <f>LOOKUP(L369,Погода!$A$2:$B$5)</f>
        <v>Ясно, небольшая облачность, переменная облачность, переменная облачность</v>
      </c>
      <c r="N369" s="3">
        <v>0.27304299999999998</v>
      </c>
      <c r="O369" s="11">
        <f t="shared" si="46"/>
        <v>4.8330209999999987</v>
      </c>
      <c r="P369" s="3">
        <v>0.25230399999999997</v>
      </c>
      <c r="Q369" s="11">
        <f t="shared" si="47"/>
        <v>0.65206399999999931</v>
      </c>
      <c r="R369" s="3">
        <v>0.38130399999999998</v>
      </c>
      <c r="S369" s="11" cm="1">
        <f t="array" ref="S369">_xlfn.IFS(L369=1,R369*Погода!$C$2,L369=2,R369*Погода!$C$3,L369=3,R369*Погода!$C$4,L369=4,R369*Погода!$C$5)</f>
        <v>9.5325999999999986</v>
      </c>
      <c r="T369" s="3">
        <v>0.32966499999999999</v>
      </c>
      <c r="U369" s="11" cm="1">
        <f t="array" ref="U369">_xlfn.IFS(L369=1,T369*Погода!$D$2,L369=2,T369*Погода!$D$3,L369=3,T369*Погода!$D$4,L369=4,T369*Погода!$D$5)</f>
        <v>5.5218887499999996</v>
      </c>
      <c r="V369" s="37">
        <v>244</v>
      </c>
      <c r="W369" s="37">
        <v>1707</v>
      </c>
      <c r="X369" s="37">
        <v>1951</v>
      </c>
      <c r="Y369" s="11">
        <f t="shared" si="48"/>
        <v>-4.1809569999999994</v>
      </c>
    </row>
    <row r="370" spans="1:25" x14ac:dyDescent="0.25">
      <c r="A370" s="1">
        <v>368</v>
      </c>
      <c r="B370" s="2">
        <v>40911</v>
      </c>
      <c r="C370" s="1">
        <v>1</v>
      </c>
      <c r="D370" s="4" t="str">
        <f>VLOOKUP(C370,Сезон!$A$2:$G$5,6)</f>
        <v>Зима</v>
      </c>
      <c r="E370" s="1">
        <f t="shared" si="44"/>
        <v>2012</v>
      </c>
      <c r="F370" s="1">
        <f t="shared" si="45"/>
        <v>1</v>
      </c>
      <c r="G370" s="1">
        <v>0</v>
      </c>
      <c r="H370" s="1" t="str">
        <f t="shared" si="41"/>
        <v>Рабочий день</v>
      </c>
      <c r="I370" s="25">
        <f t="shared" si="42"/>
        <v>3</v>
      </c>
      <c r="J370" s="1">
        <v>1</v>
      </c>
      <c r="K370" s="1" t="str">
        <f t="shared" si="43"/>
        <v>Рабочий день</v>
      </c>
      <c r="L370" s="1">
        <v>1</v>
      </c>
      <c r="M370" s="9" t="str">
        <f>LOOKUP(L370,Погода!$A$2:$B$5)</f>
        <v>Ясно, небольшая облачность, переменная облачность, переменная облачность</v>
      </c>
      <c r="N370" s="3">
        <v>0.15</v>
      </c>
      <c r="O370" s="11">
        <f t="shared" si="46"/>
        <v>-0.95000000000000018</v>
      </c>
      <c r="P370" s="3">
        <v>0.126275</v>
      </c>
      <c r="Q370" s="11">
        <f t="shared" si="47"/>
        <v>-7.6658500000000007</v>
      </c>
      <c r="R370" s="3">
        <v>0.44124999999999998</v>
      </c>
      <c r="S370" s="11" cm="1">
        <f t="array" ref="S370">_xlfn.IFS(L370=1,R370*Погода!$C$2,L370=2,R370*Погода!$C$3,L370=3,R370*Погода!$C$4,L370=4,R370*Погода!$C$5)</f>
        <v>11.03125</v>
      </c>
      <c r="T370" s="3">
        <v>0.36567100000000002</v>
      </c>
      <c r="U370" s="11" cm="1">
        <f t="array" ref="U370">_xlfn.IFS(L370=1,T370*Погода!$D$2,L370=2,T370*Погода!$D$3,L370=3,T370*Погода!$D$4,L370=4,T370*Погода!$D$5)</f>
        <v>6.1249892500000005</v>
      </c>
      <c r="V370" s="37">
        <v>89</v>
      </c>
      <c r="W370" s="37">
        <v>2147</v>
      </c>
      <c r="X370" s="37">
        <v>2236</v>
      </c>
      <c r="Y370" s="11">
        <f t="shared" si="48"/>
        <v>-6.7158500000000005</v>
      </c>
    </row>
    <row r="371" spans="1:25" x14ac:dyDescent="0.25">
      <c r="A371" s="1">
        <v>369</v>
      </c>
      <c r="B371" s="2">
        <v>40912</v>
      </c>
      <c r="C371" s="1">
        <v>1</v>
      </c>
      <c r="D371" s="4" t="str">
        <f>VLOOKUP(C371,Сезон!$A$2:$G$5,6)</f>
        <v>Зима</v>
      </c>
      <c r="E371" s="1">
        <f t="shared" si="44"/>
        <v>2012</v>
      </c>
      <c r="F371" s="1">
        <f t="shared" si="45"/>
        <v>1</v>
      </c>
      <c r="G371" s="1">
        <v>0</v>
      </c>
      <c r="H371" s="1" t="str">
        <f t="shared" si="41"/>
        <v>Рабочий день</v>
      </c>
      <c r="I371" s="25">
        <f t="shared" si="42"/>
        <v>4</v>
      </c>
      <c r="J371" s="1">
        <v>1</v>
      </c>
      <c r="K371" s="1" t="str">
        <f t="shared" si="43"/>
        <v>Рабочий день</v>
      </c>
      <c r="L371" s="1">
        <v>2</v>
      </c>
      <c r="M371" s="9" t="str">
        <f>LOOKUP(L371,Погода!$A$2:$B$5)</f>
        <v>Туман + Облачно, Туман + Разорванные облака, Туман + Немного облаков, Туман</v>
      </c>
      <c r="N371" s="3">
        <v>0.1075</v>
      </c>
      <c r="O371" s="11">
        <f t="shared" si="46"/>
        <v>-2.9474999999999998</v>
      </c>
      <c r="P371" s="3">
        <v>0.119337</v>
      </c>
      <c r="Q371" s="11">
        <f t="shared" si="47"/>
        <v>-8.1237580000000005</v>
      </c>
      <c r="R371" s="3">
        <v>0.41458299999999998</v>
      </c>
      <c r="S371" s="11" cm="1">
        <f t="array" ref="S371">_xlfn.IFS(L371=1,R371*Погода!$C$2,L371=2,R371*Погода!$C$3,L371=3,R371*Погода!$C$4,L371=4,R371*Погода!$C$5)</f>
        <v>20.729150000000001</v>
      </c>
      <c r="T371" s="3">
        <v>0.1847</v>
      </c>
      <c r="U371" s="11" cm="1">
        <f t="array" ref="U371">_xlfn.IFS(L371=1,T371*Погода!$D$2,L371=2,T371*Погода!$D$3,L371=3,T371*Погода!$D$4,L371=4,T371*Погода!$D$5)</f>
        <v>6.1874500000000001</v>
      </c>
      <c r="V371" s="37">
        <v>95</v>
      </c>
      <c r="W371" s="37">
        <v>2273</v>
      </c>
      <c r="X371" s="37">
        <v>2368</v>
      </c>
      <c r="Y371" s="11">
        <f t="shared" si="48"/>
        <v>-5.1762580000000007</v>
      </c>
    </row>
    <row r="372" spans="1:25" x14ac:dyDescent="0.25">
      <c r="A372" s="1">
        <v>370</v>
      </c>
      <c r="B372" s="2">
        <v>40913</v>
      </c>
      <c r="C372" s="1">
        <v>1</v>
      </c>
      <c r="D372" s="4" t="str">
        <f>VLOOKUP(C372,Сезон!$A$2:$G$5,6)</f>
        <v>Зима</v>
      </c>
      <c r="E372" s="1">
        <f t="shared" si="44"/>
        <v>2012</v>
      </c>
      <c r="F372" s="1">
        <f t="shared" si="45"/>
        <v>1</v>
      </c>
      <c r="G372" s="1">
        <v>0</v>
      </c>
      <c r="H372" s="1" t="str">
        <f t="shared" si="41"/>
        <v>Рабочий день</v>
      </c>
      <c r="I372" s="25">
        <f t="shared" si="42"/>
        <v>5</v>
      </c>
      <c r="J372" s="1">
        <v>1</v>
      </c>
      <c r="K372" s="1" t="str">
        <f t="shared" si="43"/>
        <v>Рабочий день</v>
      </c>
      <c r="L372" s="1">
        <v>1</v>
      </c>
      <c r="M372" s="9" t="str">
        <f>LOOKUP(L372,Погода!$A$2:$B$5)</f>
        <v>Ясно, небольшая облачность, переменная облачность, переменная облачность</v>
      </c>
      <c r="N372" s="3">
        <v>0.26583299999999999</v>
      </c>
      <c r="O372" s="11">
        <f t="shared" si="46"/>
        <v>4.4941509999999987</v>
      </c>
      <c r="P372" s="3">
        <v>0.27841199999999999</v>
      </c>
      <c r="Q372" s="11">
        <f t="shared" si="47"/>
        <v>2.3751919999999984</v>
      </c>
      <c r="R372" s="3">
        <v>0.52416700000000005</v>
      </c>
      <c r="S372" s="11" cm="1">
        <f t="array" ref="S372">_xlfn.IFS(L372=1,R372*Погода!$C$2,L372=2,R372*Погода!$C$3,L372=3,R372*Погода!$C$4,L372=4,R372*Погода!$C$5)</f>
        <v>13.104175000000001</v>
      </c>
      <c r="T372" s="3">
        <v>0.12998699999999999</v>
      </c>
      <c r="U372" s="11" cm="1">
        <f t="array" ref="U372">_xlfn.IFS(L372=1,T372*Погода!$D$2,L372=2,T372*Погода!$D$3,L372=3,T372*Погода!$D$4,L372=4,T372*Погода!$D$5)</f>
        <v>2.1772822499999998</v>
      </c>
      <c r="V372" s="37">
        <v>140</v>
      </c>
      <c r="W372" s="37">
        <v>3132</v>
      </c>
      <c r="X372" s="37">
        <v>3272</v>
      </c>
      <c r="Y372" s="11">
        <f t="shared" si="48"/>
        <v>-2.1189590000000003</v>
      </c>
    </row>
    <row r="373" spans="1:25" x14ac:dyDescent="0.25">
      <c r="A373" s="1">
        <v>371</v>
      </c>
      <c r="B373" s="2">
        <v>40914</v>
      </c>
      <c r="C373" s="1">
        <v>1</v>
      </c>
      <c r="D373" s="4" t="str">
        <f>VLOOKUP(C373,Сезон!$A$2:$G$5,6)</f>
        <v>Зима</v>
      </c>
      <c r="E373" s="1">
        <f t="shared" si="44"/>
        <v>2012</v>
      </c>
      <c r="F373" s="1">
        <f t="shared" si="45"/>
        <v>1</v>
      </c>
      <c r="G373" s="1">
        <v>0</v>
      </c>
      <c r="H373" s="1" t="str">
        <f t="shared" si="41"/>
        <v>Рабочий день</v>
      </c>
      <c r="I373" s="25">
        <f t="shared" si="42"/>
        <v>6</v>
      </c>
      <c r="J373" s="1">
        <v>1</v>
      </c>
      <c r="K373" s="1" t="str">
        <f t="shared" si="43"/>
        <v>Рабочий день</v>
      </c>
      <c r="L373" s="1">
        <v>1</v>
      </c>
      <c r="M373" s="9" t="str">
        <f>LOOKUP(L373,Погода!$A$2:$B$5)</f>
        <v>Ясно, небольшая облачность, переменная облачность, переменная облачность</v>
      </c>
      <c r="N373" s="3">
        <v>0.33416699999999999</v>
      </c>
      <c r="O373" s="11">
        <f t="shared" si="46"/>
        <v>7.7058489999999988</v>
      </c>
      <c r="P373" s="3">
        <v>0.34026699999999999</v>
      </c>
      <c r="Q373" s="11">
        <f t="shared" si="47"/>
        <v>6.4576220000000006</v>
      </c>
      <c r="R373" s="3">
        <v>0.54208299999999998</v>
      </c>
      <c r="S373" s="11" cm="1">
        <f t="array" ref="S373">_xlfn.IFS(L373=1,R373*Погода!$C$2,L373=2,R373*Погода!$C$3,L373=3,R373*Погода!$C$4,L373=4,R373*Погода!$C$5)</f>
        <v>13.552075</v>
      </c>
      <c r="T373" s="3">
        <v>0.167908</v>
      </c>
      <c r="U373" s="11" cm="1">
        <f t="array" ref="U373">_xlfn.IFS(L373=1,T373*Погода!$D$2,L373=2,T373*Погода!$D$3,L373=3,T373*Погода!$D$4,L373=4,T373*Погода!$D$5)</f>
        <v>2.812459</v>
      </c>
      <c r="V373" s="37">
        <v>307</v>
      </c>
      <c r="W373" s="37">
        <v>3791</v>
      </c>
      <c r="X373" s="37">
        <v>4098</v>
      </c>
      <c r="Y373" s="11">
        <f t="shared" si="48"/>
        <v>-1.2482269999999982</v>
      </c>
    </row>
    <row r="374" spans="1:25" x14ac:dyDescent="0.25">
      <c r="A374" s="1">
        <v>372</v>
      </c>
      <c r="B374" s="2">
        <v>40915</v>
      </c>
      <c r="C374" s="1">
        <v>1</v>
      </c>
      <c r="D374" s="4" t="str">
        <f>VLOOKUP(C374,Сезон!$A$2:$G$5,6)</f>
        <v>Зима</v>
      </c>
      <c r="E374" s="1">
        <f t="shared" si="44"/>
        <v>2012</v>
      </c>
      <c r="F374" s="1">
        <f t="shared" si="45"/>
        <v>1</v>
      </c>
      <c r="G374" s="1">
        <v>0</v>
      </c>
      <c r="H374" s="1" t="str">
        <f t="shared" si="41"/>
        <v>Рабочий день</v>
      </c>
      <c r="I374" s="25">
        <f t="shared" si="42"/>
        <v>7</v>
      </c>
      <c r="J374" s="1">
        <v>0</v>
      </c>
      <c r="K374" s="1" t="str">
        <f t="shared" si="43"/>
        <v>Выходной день</v>
      </c>
      <c r="L374" s="1">
        <v>1</v>
      </c>
      <c r="M374" s="9" t="str">
        <f>LOOKUP(L374,Погода!$A$2:$B$5)</f>
        <v>Ясно, небольшая облачность, переменная облачность, переменная облачность</v>
      </c>
      <c r="N374" s="3">
        <v>0.39333299999999999</v>
      </c>
      <c r="O374" s="11">
        <f t="shared" si="46"/>
        <v>10.486650999999998</v>
      </c>
      <c r="P374" s="3">
        <v>0.39077899999999999</v>
      </c>
      <c r="Q374" s="11">
        <f t="shared" si="47"/>
        <v>9.7914139999999996</v>
      </c>
      <c r="R374" s="3">
        <v>0.531667</v>
      </c>
      <c r="S374" s="11" cm="1">
        <f t="array" ref="S374">_xlfn.IFS(L374=1,R374*Погода!$C$2,L374=2,R374*Погода!$C$3,L374=3,R374*Погода!$C$4,L374=4,R374*Погода!$C$5)</f>
        <v>13.291675</v>
      </c>
      <c r="T374" s="3">
        <v>0.174758</v>
      </c>
      <c r="U374" s="11" cm="1">
        <f t="array" ref="U374">_xlfn.IFS(L374=1,T374*Погода!$D$2,L374=2,T374*Погода!$D$3,L374=3,T374*Погода!$D$4,L374=4,T374*Погода!$D$5)</f>
        <v>2.9271965</v>
      </c>
      <c r="V374" s="37">
        <v>1070</v>
      </c>
      <c r="W374" s="37">
        <v>3451</v>
      </c>
      <c r="X374" s="37">
        <v>4521</v>
      </c>
      <c r="Y374" s="11">
        <f t="shared" si="48"/>
        <v>-0.69523699999999877</v>
      </c>
    </row>
    <row r="375" spans="1:25" x14ac:dyDescent="0.25">
      <c r="A375" s="1">
        <v>373</v>
      </c>
      <c r="B375" s="2">
        <v>40916</v>
      </c>
      <c r="C375" s="1">
        <v>1</v>
      </c>
      <c r="D375" s="4" t="str">
        <f>VLOOKUP(C375,Сезон!$A$2:$G$5,6)</f>
        <v>Зима</v>
      </c>
      <c r="E375" s="1">
        <f t="shared" si="44"/>
        <v>2012</v>
      </c>
      <c r="F375" s="1">
        <f t="shared" si="45"/>
        <v>1</v>
      </c>
      <c r="G375" s="1">
        <v>0</v>
      </c>
      <c r="H375" s="1" t="str">
        <f t="shared" si="41"/>
        <v>Рабочий день</v>
      </c>
      <c r="I375" s="25">
        <f t="shared" si="42"/>
        <v>1</v>
      </c>
      <c r="J375" s="1">
        <v>0</v>
      </c>
      <c r="K375" s="1" t="str">
        <f t="shared" si="43"/>
        <v>Выходной день</v>
      </c>
      <c r="L375" s="1">
        <v>1</v>
      </c>
      <c r="M375" s="9" t="str">
        <f>LOOKUP(L375,Погода!$A$2:$B$5)</f>
        <v>Ясно, небольшая облачность, переменная облачность, переменная облачность</v>
      </c>
      <c r="N375" s="3">
        <v>0.33750000000000002</v>
      </c>
      <c r="O375" s="11">
        <f t="shared" si="46"/>
        <v>7.8625000000000007</v>
      </c>
      <c r="P375" s="3">
        <v>0.340258</v>
      </c>
      <c r="Q375" s="11">
        <f t="shared" si="47"/>
        <v>6.4570280000000011</v>
      </c>
      <c r="R375" s="3">
        <v>0.46500000000000002</v>
      </c>
      <c r="S375" s="11" cm="1">
        <f t="array" ref="S375">_xlfn.IFS(L375=1,R375*Погода!$C$2,L375=2,R375*Погода!$C$3,L375=3,R375*Погода!$C$4,L375=4,R375*Погода!$C$5)</f>
        <v>11.625</v>
      </c>
      <c r="T375" s="3">
        <v>0.19154199999999999</v>
      </c>
      <c r="U375" s="11" cm="1">
        <f t="array" ref="U375">_xlfn.IFS(L375=1,T375*Погода!$D$2,L375=2,T375*Погода!$D$3,L375=3,T375*Погода!$D$4,L375=4,T375*Погода!$D$5)</f>
        <v>3.2083284999999999</v>
      </c>
      <c r="V375" s="37">
        <v>599</v>
      </c>
      <c r="W375" s="37">
        <v>2826</v>
      </c>
      <c r="X375" s="37">
        <v>3425</v>
      </c>
      <c r="Y375" s="11">
        <f t="shared" si="48"/>
        <v>-1.4054719999999996</v>
      </c>
    </row>
    <row r="376" spans="1:25" x14ac:dyDescent="0.25">
      <c r="A376" s="1">
        <v>374</v>
      </c>
      <c r="B376" s="2">
        <v>40917</v>
      </c>
      <c r="C376" s="1">
        <v>1</v>
      </c>
      <c r="D376" s="4" t="str">
        <f>VLOOKUP(C376,Сезон!$A$2:$G$5,6)</f>
        <v>Зима</v>
      </c>
      <c r="E376" s="1">
        <f t="shared" si="44"/>
        <v>2012</v>
      </c>
      <c r="F376" s="1">
        <f t="shared" si="45"/>
        <v>1</v>
      </c>
      <c r="G376" s="1">
        <v>0</v>
      </c>
      <c r="H376" s="1" t="str">
        <f t="shared" si="41"/>
        <v>Рабочий день</v>
      </c>
      <c r="I376" s="25">
        <f t="shared" si="42"/>
        <v>2</v>
      </c>
      <c r="J376" s="1">
        <v>1</v>
      </c>
      <c r="K376" s="1" t="str">
        <f t="shared" si="43"/>
        <v>Рабочий день</v>
      </c>
      <c r="L376" s="1">
        <v>2</v>
      </c>
      <c r="M376" s="9" t="str">
        <f>LOOKUP(L376,Погода!$A$2:$B$5)</f>
        <v>Туман + Облачно, Туман + Разорванные облака, Туман + Немного облаков, Туман</v>
      </c>
      <c r="N376" s="3">
        <v>0.22416700000000001</v>
      </c>
      <c r="O376" s="11">
        <f t="shared" si="46"/>
        <v>2.5358490000000007</v>
      </c>
      <c r="P376" s="3">
        <v>0.247479</v>
      </c>
      <c r="Q376" s="11">
        <f t="shared" si="47"/>
        <v>0.33361400000000074</v>
      </c>
      <c r="R376" s="3">
        <v>0.70166700000000004</v>
      </c>
      <c r="S376" s="11" cm="1">
        <f t="array" ref="S376">_xlfn.IFS(L376=1,R376*Погода!$C$2,L376=2,R376*Погода!$C$3,L376=3,R376*Погода!$C$4,L376=4,R376*Погода!$C$5)</f>
        <v>35.083350000000003</v>
      </c>
      <c r="T376" s="3">
        <v>9.8900000000000002E-2</v>
      </c>
      <c r="U376" s="11" cm="1">
        <f t="array" ref="U376">_xlfn.IFS(L376=1,T376*Погода!$D$2,L376=2,T376*Погода!$D$3,L376=3,T376*Погода!$D$4,L376=4,T376*Погода!$D$5)</f>
        <v>3.3131500000000003</v>
      </c>
      <c r="V376" s="37">
        <v>106</v>
      </c>
      <c r="W376" s="37">
        <v>2270</v>
      </c>
      <c r="X376" s="37">
        <v>2376</v>
      </c>
      <c r="Y376" s="11">
        <f t="shared" si="48"/>
        <v>-2.2022349999999999</v>
      </c>
    </row>
    <row r="377" spans="1:25" x14ac:dyDescent="0.25">
      <c r="A377" s="1">
        <v>375</v>
      </c>
      <c r="B377" s="2">
        <v>40918</v>
      </c>
      <c r="C377" s="1">
        <v>1</v>
      </c>
      <c r="D377" s="4" t="str">
        <f>VLOOKUP(C377,Сезон!$A$2:$G$5,6)</f>
        <v>Зима</v>
      </c>
      <c r="E377" s="1">
        <f t="shared" si="44"/>
        <v>2012</v>
      </c>
      <c r="F377" s="1">
        <f t="shared" si="45"/>
        <v>1</v>
      </c>
      <c r="G377" s="1">
        <v>0</v>
      </c>
      <c r="H377" s="1" t="str">
        <f t="shared" si="41"/>
        <v>Рабочий день</v>
      </c>
      <c r="I377" s="25">
        <f t="shared" si="42"/>
        <v>3</v>
      </c>
      <c r="J377" s="1">
        <v>1</v>
      </c>
      <c r="K377" s="1" t="str">
        <f t="shared" si="43"/>
        <v>Рабочий день</v>
      </c>
      <c r="L377" s="1">
        <v>1</v>
      </c>
      <c r="M377" s="9" t="str">
        <f>LOOKUP(L377,Погода!$A$2:$B$5)</f>
        <v>Ясно, небольшая облачность, переменная облачность, переменная облачность</v>
      </c>
      <c r="N377" s="3">
        <v>0.30869600000000003</v>
      </c>
      <c r="O377" s="11">
        <f t="shared" si="46"/>
        <v>6.5087120000000009</v>
      </c>
      <c r="P377" s="3">
        <v>0.318826</v>
      </c>
      <c r="Q377" s="11">
        <f t="shared" si="47"/>
        <v>5.0425159999999991</v>
      </c>
      <c r="R377" s="3">
        <v>0.64652200000000004</v>
      </c>
      <c r="S377" s="11" cm="1">
        <f t="array" ref="S377">_xlfn.IFS(L377=1,R377*Погода!$C$2,L377=2,R377*Погода!$C$3,L377=3,R377*Погода!$C$4,L377=4,R377*Погода!$C$5)</f>
        <v>16.163050000000002</v>
      </c>
      <c r="T377" s="3">
        <v>0.187552</v>
      </c>
      <c r="U377" s="11" cm="1">
        <f t="array" ref="U377">_xlfn.IFS(L377=1,T377*Погода!$D$2,L377=2,T377*Погода!$D$3,L377=3,T377*Погода!$D$4,L377=4,T377*Погода!$D$5)</f>
        <v>3.1414960000000001</v>
      </c>
      <c r="V377" s="37">
        <v>173</v>
      </c>
      <c r="W377" s="37">
        <v>3425</v>
      </c>
      <c r="X377" s="37">
        <v>3598</v>
      </c>
      <c r="Y377" s="11">
        <f t="shared" si="48"/>
        <v>-1.4661960000000018</v>
      </c>
    </row>
    <row r="378" spans="1:25" x14ac:dyDescent="0.25">
      <c r="A378" s="1">
        <v>376</v>
      </c>
      <c r="B378" s="2">
        <v>40919</v>
      </c>
      <c r="C378" s="1">
        <v>1</v>
      </c>
      <c r="D378" s="4" t="str">
        <f>VLOOKUP(C378,Сезон!$A$2:$G$5,6)</f>
        <v>Зима</v>
      </c>
      <c r="E378" s="1">
        <f t="shared" si="44"/>
        <v>2012</v>
      </c>
      <c r="F378" s="1">
        <f t="shared" si="45"/>
        <v>1</v>
      </c>
      <c r="G378" s="1">
        <v>0</v>
      </c>
      <c r="H378" s="1" t="str">
        <f t="shared" si="41"/>
        <v>Рабочий день</v>
      </c>
      <c r="I378" s="25">
        <f t="shared" si="42"/>
        <v>4</v>
      </c>
      <c r="J378" s="1">
        <v>1</v>
      </c>
      <c r="K378" s="1" t="str">
        <f t="shared" si="43"/>
        <v>Рабочий день</v>
      </c>
      <c r="L378" s="1">
        <v>2</v>
      </c>
      <c r="M378" s="9" t="str">
        <f>LOOKUP(L378,Погода!$A$2:$B$5)</f>
        <v>Туман + Облачно, Туман + Разорванные облака, Туман + Немного облаков, Туман</v>
      </c>
      <c r="N378" s="3">
        <v>0.27416699999999999</v>
      </c>
      <c r="O378" s="11">
        <f t="shared" si="46"/>
        <v>4.8858490000000003</v>
      </c>
      <c r="P378" s="3">
        <v>0.28282099999999999</v>
      </c>
      <c r="Q378" s="11">
        <f t="shared" si="47"/>
        <v>2.6661859999999997</v>
      </c>
      <c r="R378" s="3">
        <v>0.84750000000000003</v>
      </c>
      <c r="S378" s="11" cm="1">
        <f t="array" ref="S378">_xlfn.IFS(L378=1,R378*Погода!$C$2,L378=2,R378*Погода!$C$3,L378=3,R378*Погода!$C$4,L378=4,R378*Погода!$C$5)</f>
        <v>42.375</v>
      </c>
      <c r="T378" s="3">
        <v>0.131221</v>
      </c>
      <c r="U378" s="11" cm="1">
        <f t="array" ref="U378">_xlfn.IFS(L378=1,T378*Погода!$D$2,L378=2,T378*Погода!$D$3,L378=3,T378*Погода!$D$4,L378=4,T378*Погода!$D$5)</f>
        <v>4.3959035000000002</v>
      </c>
      <c r="V378" s="37">
        <v>92</v>
      </c>
      <c r="W378" s="37">
        <v>2085</v>
      </c>
      <c r="X378" s="37">
        <v>2177</v>
      </c>
      <c r="Y378" s="11">
        <f t="shared" si="48"/>
        <v>-2.2196630000000006</v>
      </c>
    </row>
    <row r="379" spans="1:25" x14ac:dyDescent="0.25">
      <c r="A379" s="1">
        <v>377</v>
      </c>
      <c r="B379" s="2">
        <v>40920</v>
      </c>
      <c r="C379" s="1">
        <v>1</v>
      </c>
      <c r="D379" s="4" t="str">
        <f>VLOOKUP(C379,Сезон!$A$2:$G$5,6)</f>
        <v>Зима</v>
      </c>
      <c r="E379" s="1">
        <f t="shared" si="44"/>
        <v>2012</v>
      </c>
      <c r="F379" s="1">
        <f t="shared" si="45"/>
        <v>1</v>
      </c>
      <c r="G379" s="1">
        <v>0</v>
      </c>
      <c r="H379" s="1" t="str">
        <f t="shared" si="41"/>
        <v>Рабочий день</v>
      </c>
      <c r="I379" s="25">
        <f t="shared" si="42"/>
        <v>5</v>
      </c>
      <c r="J379" s="1">
        <v>1</v>
      </c>
      <c r="K379" s="1" t="str">
        <f t="shared" si="43"/>
        <v>Рабочий день</v>
      </c>
      <c r="L379" s="1">
        <v>2</v>
      </c>
      <c r="M379" s="9" t="str">
        <f>LOOKUP(L379,Погода!$A$2:$B$5)</f>
        <v>Туман + Облачно, Туман + Разорванные облака, Туман + Немного облаков, Туман</v>
      </c>
      <c r="N379" s="3">
        <v>0.38250000000000001</v>
      </c>
      <c r="O379" s="11">
        <f t="shared" si="46"/>
        <v>9.9774999999999991</v>
      </c>
      <c r="P379" s="3">
        <v>0.381938</v>
      </c>
      <c r="Q379" s="11">
        <f t="shared" si="47"/>
        <v>9.2079079999999998</v>
      </c>
      <c r="R379" s="3">
        <v>0.80291699999999999</v>
      </c>
      <c r="S379" s="11" cm="1">
        <f t="array" ref="S379">_xlfn.IFS(L379=1,R379*Погода!$C$2,L379=2,R379*Погода!$C$3,L379=3,R379*Погода!$C$4,L379=4,R379*Погода!$C$5)</f>
        <v>40.145850000000003</v>
      </c>
      <c r="T379" s="3">
        <v>0.18096699999999999</v>
      </c>
      <c r="U379" s="11" cm="1">
        <f t="array" ref="U379">_xlfn.IFS(L379=1,T379*Погода!$D$2,L379=2,T379*Погода!$D$3,L379=3,T379*Погода!$D$4,L379=4,T379*Погода!$D$5)</f>
        <v>6.0623944999999999</v>
      </c>
      <c r="V379" s="37">
        <v>269</v>
      </c>
      <c r="W379" s="37">
        <v>3828</v>
      </c>
      <c r="X379" s="37">
        <v>4097</v>
      </c>
      <c r="Y379" s="11">
        <f t="shared" si="48"/>
        <v>-0.76959199999999939</v>
      </c>
    </row>
    <row r="380" spans="1:25" x14ac:dyDescent="0.25">
      <c r="A380" s="1">
        <v>378</v>
      </c>
      <c r="B380" s="2">
        <v>40921</v>
      </c>
      <c r="C380" s="1">
        <v>1</v>
      </c>
      <c r="D380" s="4" t="str">
        <f>VLOOKUP(C380,Сезон!$A$2:$G$5,6)</f>
        <v>Зима</v>
      </c>
      <c r="E380" s="1">
        <f t="shared" si="44"/>
        <v>2012</v>
      </c>
      <c r="F380" s="1">
        <f t="shared" si="45"/>
        <v>1</v>
      </c>
      <c r="G380" s="1">
        <v>0</v>
      </c>
      <c r="H380" s="1" t="str">
        <f t="shared" si="41"/>
        <v>Рабочий день</v>
      </c>
      <c r="I380" s="25">
        <f t="shared" si="42"/>
        <v>6</v>
      </c>
      <c r="J380" s="1">
        <v>1</v>
      </c>
      <c r="K380" s="1" t="str">
        <f t="shared" si="43"/>
        <v>Рабочий день</v>
      </c>
      <c r="L380" s="1">
        <v>1</v>
      </c>
      <c r="M380" s="9" t="str">
        <f>LOOKUP(L380,Погода!$A$2:$B$5)</f>
        <v>Ясно, небольшая облачность, переменная облачность, переменная облачность</v>
      </c>
      <c r="N380" s="3">
        <v>0.27416699999999999</v>
      </c>
      <c r="O380" s="11">
        <f t="shared" si="46"/>
        <v>4.8858490000000003</v>
      </c>
      <c r="P380" s="3">
        <v>0.249362</v>
      </c>
      <c r="Q380" s="11">
        <f t="shared" si="47"/>
        <v>0.45789200000000108</v>
      </c>
      <c r="R380" s="3">
        <v>0.50749999999999995</v>
      </c>
      <c r="S380" s="11" cm="1">
        <f t="array" ref="S380">_xlfn.IFS(L380=1,R380*Погода!$C$2,L380=2,R380*Погода!$C$3,L380=3,R380*Погода!$C$4,L380=4,R380*Погода!$C$5)</f>
        <v>12.687499999999998</v>
      </c>
      <c r="T380" s="3">
        <v>0.378108</v>
      </c>
      <c r="U380" s="11" cm="1">
        <f t="array" ref="U380">_xlfn.IFS(L380=1,T380*Погода!$D$2,L380=2,T380*Погода!$D$3,L380=3,T380*Погода!$D$4,L380=4,T380*Погода!$D$5)</f>
        <v>6.3333089999999999</v>
      </c>
      <c r="V380" s="37">
        <v>174</v>
      </c>
      <c r="W380" s="37">
        <v>3040</v>
      </c>
      <c r="X380" s="37">
        <v>3214</v>
      </c>
      <c r="Y380" s="11">
        <f t="shared" si="48"/>
        <v>-4.4279569999999993</v>
      </c>
    </row>
    <row r="381" spans="1:25" x14ac:dyDescent="0.25">
      <c r="A381" s="1">
        <v>379</v>
      </c>
      <c r="B381" s="2">
        <v>40922</v>
      </c>
      <c r="C381" s="1">
        <v>1</v>
      </c>
      <c r="D381" s="4" t="str">
        <f>VLOOKUP(C381,Сезон!$A$2:$G$5,6)</f>
        <v>Зима</v>
      </c>
      <c r="E381" s="1">
        <f t="shared" si="44"/>
        <v>2012</v>
      </c>
      <c r="F381" s="1">
        <f t="shared" si="45"/>
        <v>1</v>
      </c>
      <c r="G381" s="1">
        <v>0</v>
      </c>
      <c r="H381" s="1" t="str">
        <f t="shared" si="41"/>
        <v>Рабочий день</v>
      </c>
      <c r="I381" s="25">
        <f t="shared" si="42"/>
        <v>7</v>
      </c>
      <c r="J381" s="1">
        <v>0</v>
      </c>
      <c r="K381" s="1" t="str">
        <f t="shared" si="43"/>
        <v>Выходной день</v>
      </c>
      <c r="L381" s="1">
        <v>1</v>
      </c>
      <c r="M381" s="9" t="str">
        <f>LOOKUP(L381,Погода!$A$2:$B$5)</f>
        <v>Ясно, небольшая облачность, переменная облачность, переменная облачность</v>
      </c>
      <c r="N381" s="3">
        <v>0.18</v>
      </c>
      <c r="O381" s="11">
        <f t="shared" si="46"/>
        <v>0.45999999999999908</v>
      </c>
      <c r="P381" s="3">
        <v>0.183087</v>
      </c>
      <c r="Q381" s="11">
        <f t="shared" si="47"/>
        <v>-3.9162579999999991</v>
      </c>
      <c r="R381" s="3">
        <v>0.45750000000000002</v>
      </c>
      <c r="S381" s="11" cm="1">
        <f t="array" ref="S381">_xlfn.IFS(L381=1,R381*Погода!$C$2,L381=2,R381*Погода!$C$3,L381=3,R381*Погода!$C$4,L381=4,R381*Погода!$C$5)</f>
        <v>11.4375</v>
      </c>
      <c r="T381" s="3">
        <v>0.18718299999999999</v>
      </c>
      <c r="U381" s="11" cm="1">
        <f t="array" ref="U381">_xlfn.IFS(L381=1,T381*Погода!$D$2,L381=2,T381*Погода!$D$3,L381=3,T381*Погода!$D$4,L381=4,T381*Погода!$D$5)</f>
        <v>3.1353152499999997</v>
      </c>
      <c r="V381" s="37">
        <v>333</v>
      </c>
      <c r="W381" s="37">
        <v>2160</v>
      </c>
      <c r="X381" s="37">
        <v>2493</v>
      </c>
      <c r="Y381" s="11">
        <f t="shared" si="48"/>
        <v>-4.3762579999999982</v>
      </c>
    </row>
    <row r="382" spans="1:25" x14ac:dyDescent="0.25">
      <c r="A382" s="1">
        <v>380</v>
      </c>
      <c r="B382" s="2">
        <v>40923</v>
      </c>
      <c r="C382" s="1">
        <v>1</v>
      </c>
      <c r="D382" s="4" t="str">
        <f>VLOOKUP(C382,Сезон!$A$2:$G$5,6)</f>
        <v>Зима</v>
      </c>
      <c r="E382" s="1">
        <f t="shared" si="44"/>
        <v>2012</v>
      </c>
      <c r="F382" s="1">
        <f t="shared" si="45"/>
        <v>1</v>
      </c>
      <c r="G382" s="1">
        <v>0</v>
      </c>
      <c r="H382" s="1" t="str">
        <f t="shared" si="41"/>
        <v>Рабочий день</v>
      </c>
      <c r="I382" s="25">
        <f t="shared" si="42"/>
        <v>1</v>
      </c>
      <c r="J382" s="1">
        <v>0</v>
      </c>
      <c r="K382" s="1" t="str">
        <f t="shared" si="43"/>
        <v>Выходной день</v>
      </c>
      <c r="L382" s="1">
        <v>1</v>
      </c>
      <c r="M382" s="9" t="str">
        <f>LOOKUP(L382,Погода!$A$2:$B$5)</f>
        <v>Ясно, небольшая облачность, переменная облачность, переменная облачность</v>
      </c>
      <c r="N382" s="3">
        <v>0.16666700000000001</v>
      </c>
      <c r="O382" s="11">
        <f t="shared" si="46"/>
        <v>-0.16665099999999988</v>
      </c>
      <c r="P382" s="3">
        <v>0.16162499999999999</v>
      </c>
      <c r="Q382" s="11">
        <f t="shared" si="47"/>
        <v>-5.3327500000000008</v>
      </c>
      <c r="R382" s="3">
        <v>0.41916700000000001</v>
      </c>
      <c r="S382" s="11" cm="1">
        <f t="array" ref="S382">_xlfn.IFS(L382=1,R382*Погода!$C$2,L382=2,R382*Погода!$C$3,L382=3,R382*Погода!$C$4,L382=4,R382*Погода!$C$5)</f>
        <v>10.479175</v>
      </c>
      <c r="T382" s="3">
        <v>0.25125799999999998</v>
      </c>
      <c r="U382" s="11" cm="1">
        <f t="array" ref="U382">_xlfn.IFS(L382=1,T382*Погода!$D$2,L382=2,T382*Погода!$D$3,L382=3,T382*Погода!$D$4,L382=4,T382*Погода!$D$5)</f>
        <v>4.2085714999999997</v>
      </c>
      <c r="V382" s="37">
        <v>284</v>
      </c>
      <c r="W382" s="37">
        <v>2027</v>
      </c>
      <c r="X382" s="37">
        <v>2311</v>
      </c>
      <c r="Y382" s="11">
        <f t="shared" si="48"/>
        <v>-5.1660990000000009</v>
      </c>
    </row>
    <row r="383" spans="1:25" x14ac:dyDescent="0.25">
      <c r="A383" s="1">
        <v>381</v>
      </c>
      <c r="B383" s="2">
        <v>40924</v>
      </c>
      <c r="C383" s="1">
        <v>1</v>
      </c>
      <c r="D383" s="4" t="str">
        <f>VLOOKUP(C383,Сезон!$A$2:$G$5,6)</f>
        <v>Зима</v>
      </c>
      <c r="E383" s="1">
        <f t="shared" si="44"/>
        <v>2012</v>
      </c>
      <c r="F383" s="1">
        <f t="shared" si="45"/>
        <v>1</v>
      </c>
      <c r="G383" s="1">
        <v>1</v>
      </c>
      <c r="H383" s="1" t="str">
        <f t="shared" si="41"/>
        <v>Праздничный день</v>
      </c>
      <c r="I383" s="25">
        <f t="shared" si="42"/>
        <v>2</v>
      </c>
      <c r="J383" s="1">
        <v>0</v>
      </c>
      <c r="K383" s="1" t="str">
        <f t="shared" si="43"/>
        <v>Выходной день</v>
      </c>
      <c r="L383" s="1">
        <v>1</v>
      </c>
      <c r="M383" s="9" t="str">
        <f>LOOKUP(L383,Погода!$A$2:$B$5)</f>
        <v>Ясно, небольшая облачность, переменная облачность, переменная облачность</v>
      </c>
      <c r="N383" s="3">
        <v>0.19</v>
      </c>
      <c r="O383" s="11">
        <f t="shared" si="46"/>
        <v>0.92999999999999972</v>
      </c>
      <c r="P383" s="3">
        <v>0.190663</v>
      </c>
      <c r="Q383" s="11">
        <f t="shared" si="47"/>
        <v>-3.4162420000000004</v>
      </c>
      <c r="R383" s="3">
        <v>0.52249999999999996</v>
      </c>
      <c r="S383" s="11" cm="1">
        <f t="array" ref="S383">_xlfn.IFS(L383=1,R383*Погода!$C$2,L383=2,R383*Погода!$C$3,L383=3,R383*Погода!$C$4,L383=4,R383*Погода!$C$5)</f>
        <v>13.0625</v>
      </c>
      <c r="T383" s="3">
        <v>0.23135800000000001</v>
      </c>
      <c r="U383" s="11" cm="1">
        <f t="array" ref="U383">_xlfn.IFS(L383=1,T383*Погода!$D$2,L383=2,T383*Погода!$D$3,L383=3,T383*Погода!$D$4,L383=4,T383*Погода!$D$5)</f>
        <v>3.8752465000000003</v>
      </c>
      <c r="V383" s="37">
        <v>217</v>
      </c>
      <c r="W383" s="37">
        <v>2081</v>
      </c>
      <c r="X383" s="37">
        <v>2298</v>
      </c>
      <c r="Y383" s="11">
        <f t="shared" si="48"/>
        <v>-4.3462420000000002</v>
      </c>
    </row>
    <row r="384" spans="1:25" x14ac:dyDescent="0.25">
      <c r="A384" s="1">
        <v>382</v>
      </c>
      <c r="B384" s="2">
        <v>40925</v>
      </c>
      <c r="C384" s="1">
        <v>1</v>
      </c>
      <c r="D384" s="4" t="str">
        <f>VLOOKUP(C384,Сезон!$A$2:$G$5,6)</f>
        <v>Зима</v>
      </c>
      <c r="E384" s="1">
        <f t="shared" si="44"/>
        <v>2012</v>
      </c>
      <c r="F384" s="1">
        <f t="shared" si="45"/>
        <v>1</v>
      </c>
      <c r="G384" s="1">
        <v>0</v>
      </c>
      <c r="H384" s="1" t="str">
        <f t="shared" si="41"/>
        <v>Рабочий день</v>
      </c>
      <c r="I384" s="25">
        <f t="shared" si="42"/>
        <v>3</v>
      </c>
      <c r="J384" s="1">
        <v>1</v>
      </c>
      <c r="K384" s="1" t="str">
        <f t="shared" si="43"/>
        <v>Рабочий день</v>
      </c>
      <c r="L384" s="1">
        <v>2</v>
      </c>
      <c r="M384" s="9" t="str">
        <f>LOOKUP(L384,Погода!$A$2:$B$5)</f>
        <v>Туман + Облачно, Туман + Разорванные облака, Туман + Немного облаков, Туман</v>
      </c>
      <c r="N384" s="3">
        <v>0.37304300000000001</v>
      </c>
      <c r="O384" s="11">
        <f t="shared" si="46"/>
        <v>9.5330210000000015</v>
      </c>
      <c r="P384" s="3">
        <v>0.36427799999999999</v>
      </c>
      <c r="Q384" s="11">
        <f t="shared" si="47"/>
        <v>8.0423480000000005</v>
      </c>
      <c r="R384" s="3">
        <v>0.71608700000000003</v>
      </c>
      <c r="S384" s="11" cm="1">
        <f t="array" ref="S384">_xlfn.IFS(L384=1,R384*Погода!$C$2,L384=2,R384*Погода!$C$3,L384=3,R384*Погода!$C$4,L384=4,R384*Погода!$C$5)</f>
        <v>35.804349999999999</v>
      </c>
      <c r="T384" s="3">
        <v>0.34913</v>
      </c>
      <c r="U384" s="11" cm="1">
        <f t="array" ref="U384">_xlfn.IFS(L384=1,T384*Погода!$D$2,L384=2,T384*Погода!$D$3,L384=3,T384*Погода!$D$4,L384=4,T384*Погода!$D$5)</f>
        <v>11.695855</v>
      </c>
      <c r="V384" s="37">
        <v>127</v>
      </c>
      <c r="W384" s="37">
        <v>2808</v>
      </c>
      <c r="X384" s="37">
        <v>2935</v>
      </c>
      <c r="Y384" s="11">
        <f t="shared" si="48"/>
        <v>-1.490673000000001</v>
      </c>
    </row>
    <row r="385" spans="1:25" x14ac:dyDescent="0.25">
      <c r="A385" s="1">
        <v>383</v>
      </c>
      <c r="B385" s="2">
        <v>40926</v>
      </c>
      <c r="C385" s="1">
        <v>1</v>
      </c>
      <c r="D385" s="4" t="str">
        <f>VLOOKUP(C385,Сезон!$A$2:$G$5,6)</f>
        <v>Зима</v>
      </c>
      <c r="E385" s="1">
        <f t="shared" si="44"/>
        <v>2012</v>
      </c>
      <c r="F385" s="1">
        <f t="shared" si="45"/>
        <v>1</v>
      </c>
      <c r="G385" s="1">
        <v>0</v>
      </c>
      <c r="H385" s="1" t="str">
        <f t="shared" si="41"/>
        <v>Рабочий день</v>
      </c>
      <c r="I385" s="25">
        <f t="shared" si="42"/>
        <v>4</v>
      </c>
      <c r="J385" s="1">
        <v>1</v>
      </c>
      <c r="K385" s="1" t="str">
        <f t="shared" si="43"/>
        <v>Рабочий день</v>
      </c>
      <c r="L385" s="1">
        <v>1</v>
      </c>
      <c r="M385" s="9" t="str">
        <f>LOOKUP(L385,Погода!$A$2:$B$5)</f>
        <v>Ясно, небольшая облачность, переменная облачность, переменная облачность</v>
      </c>
      <c r="N385" s="3">
        <v>0.30333300000000002</v>
      </c>
      <c r="O385" s="11">
        <f t="shared" si="46"/>
        <v>6.2566510000000015</v>
      </c>
      <c r="P385" s="3">
        <v>0.275254</v>
      </c>
      <c r="Q385" s="11">
        <f t="shared" si="47"/>
        <v>2.1667640000000006</v>
      </c>
      <c r="R385" s="3">
        <v>0.44333299999999998</v>
      </c>
      <c r="S385" s="11" cm="1">
        <f t="array" ref="S385">_xlfn.IFS(L385=1,R385*Погода!$C$2,L385=2,R385*Погода!$C$3,L385=3,R385*Погода!$C$4,L385=4,R385*Погода!$C$5)</f>
        <v>11.083324999999999</v>
      </c>
      <c r="T385" s="3">
        <v>0.41542899999999999</v>
      </c>
      <c r="U385" s="11" cm="1">
        <f t="array" ref="U385">_xlfn.IFS(L385=1,T385*Погода!$D$2,L385=2,T385*Погода!$D$3,L385=3,T385*Погода!$D$4,L385=4,T385*Погода!$D$5)</f>
        <v>6.9584357499999996</v>
      </c>
      <c r="V385" s="37">
        <v>109</v>
      </c>
      <c r="W385" s="37">
        <v>3267</v>
      </c>
      <c r="X385" s="37">
        <v>3376</v>
      </c>
      <c r="Y385" s="11">
        <f t="shared" si="48"/>
        <v>-4.0898870000000009</v>
      </c>
    </row>
    <row r="386" spans="1:25" x14ac:dyDescent="0.25">
      <c r="A386" s="1">
        <v>384</v>
      </c>
      <c r="B386" s="2">
        <v>40927</v>
      </c>
      <c r="C386" s="1">
        <v>1</v>
      </c>
      <c r="D386" s="4" t="str">
        <f>VLOOKUP(C386,Сезон!$A$2:$G$5,6)</f>
        <v>Зима</v>
      </c>
      <c r="E386" s="1">
        <f t="shared" si="44"/>
        <v>2012</v>
      </c>
      <c r="F386" s="1">
        <f t="shared" si="45"/>
        <v>1</v>
      </c>
      <c r="G386" s="1">
        <v>0</v>
      </c>
      <c r="H386" s="1" t="str">
        <f t="shared" si="41"/>
        <v>Рабочий день</v>
      </c>
      <c r="I386" s="25">
        <f t="shared" si="42"/>
        <v>5</v>
      </c>
      <c r="J386" s="1">
        <v>1</v>
      </c>
      <c r="K386" s="1" t="str">
        <f t="shared" si="43"/>
        <v>Рабочий день</v>
      </c>
      <c r="L386" s="1">
        <v>1</v>
      </c>
      <c r="M386" s="9" t="str">
        <f>LOOKUP(L386,Погода!$A$2:$B$5)</f>
        <v>Ясно, небольшая облачность, переменная облачность, переменная облачность</v>
      </c>
      <c r="N386" s="3">
        <v>0.19</v>
      </c>
      <c r="O386" s="11">
        <f t="shared" si="46"/>
        <v>0.92999999999999972</v>
      </c>
      <c r="P386" s="3">
        <v>0.19003800000000001</v>
      </c>
      <c r="Q386" s="11">
        <f t="shared" si="47"/>
        <v>-3.4574919999999985</v>
      </c>
      <c r="R386" s="3">
        <v>0.4975</v>
      </c>
      <c r="S386" s="11" cm="1">
        <f t="array" ref="S386">_xlfn.IFS(L386=1,R386*Погода!$C$2,L386=2,R386*Погода!$C$3,L386=3,R386*Погода!$C$4,L386=4,R386*Погода!$C$5)</f>
        <v>12.4375</v>
      </c>
      <c r="T386" s="3">
        <v>0.22015799999999999</v>
      </c>
      <c r="U386" s="11" cm="1">
        <f t="array" ref="U386">_xlfn.IFS(L386=1,T386*Погода!$D$2,L386=2,T386*Погода!$D$3,L386=3,T386*Погода!$D$4,L386=4,T386*Погода!$D$5)</f>
        <v>3.6876465</v>
      </c>
      <c r="V386" s="37">
        <v>130</v>
      </c>
      <c r="W386" s="37">
        <v>3162</v>
      </c>
      <c r="X386" s="37">
        <v>3292</v>
      </c>
      <c r="Y386" s="11">
        <f t="shared" si="48"/>
        <v>-4.3874919999999982</v>
      </c>
    </row>
    <row r="387" spans="1:25" x14ac:dyDescent="0.25">
      <c r="A387" s="1">
        <v>385</v>
      </c>
      <c r="B387" s="2">
        <v>40928</v>
      </c>
      <c r="C387" s="1">
        <v>1</v>
      </c>
      <c r="D387" s="4" t="str">
        <f>VLOOKUP(C387,Сезон!$A$2:$G$5,6)</f>
        <v>Зима</v>
      </c>
      <c r="E387" s="1">
        <f t="shared" si="44"/>
        <v>2012</v>
      </c>
      <c r="F387" s="1">
        <f t="shared" si="45"/>
        <v>1</v>
      </c>
      <c r="G387" s="1">
        <v>0</v>
      </c>
      <c r="H387" s="1" t="str">
        <f t="shared" ref="H387:H450" si="49">IF(G387,"Праздничный день","Рабочий день")</f>
        <v>Рабочий день</v>
      </c>
      <c r="I387" s="25">
        <f t="shared" ref="I387:I450" si="50">WEEKDAY(B387,1)</f>
        <v>6</v>
      </c>
      <c r="J387" s="1">
        <v>1</v>
      </c>
      <c r="K387" s="1" t="str">
        <f t="shared" ref="K387:K450" si="51">IF(J387,"Рабочий день","Выходной день")</f>
        <v>Рабочий день</v>
      </c>
      <c r="L387" s="1">
        <v>2</v>
      </c>
      <c r="M387" s="9" t="str">
        <f>LOOKUP(L387,Погода!$A$2:$B$5)</f>
        <v>Туман + Облачно, Туман + Разорванные облака, Туман + Немного облаков, Туман</v>
      </c>
      <c r="N387" s="3">
        <v>0.2175</v>
      </c>
      <c r="O387" s="11">
        <f t="shared" si="46"/>
        <v>2.2225000000000001</v>
      </c>
      <c r="P387" s="3">
        <v>0.22095799999999999</v>
      </c>
      <c r="Q387" s="11">
        <f t="shared" si="47"/>
        <v>-1.4167720000000017</v>
      </c>
      <c r="R387" s="3">
        <v>0.45</v>
      </c>
      <c r="S387" s="11" cm="1">
        <f t="array" ref="S387">_xlfn.IFS(L387=1,R387*Погода!$C$2,L387=2,R387*Погода!$C$3,L387=3,R387*Погода!$C$4,L387=4,R387*Погода!$C$5)</f>
        <v>22.5</v>
      </c>
      <c r="T387" s="3">
        <v>0.20275000000000001</v>
      </c>
      <c r="U387" s="11" cm="1">
        <f t="array" ref="U387">_xlfn.IFS(L387=1,T387*Погода!$D$2,L387=2,T387*Погода!$D$3,L387=3,T387*Погода!$D$4,L387=4,T387*Погода!$D$5)</f>
        <v>6.7921250000000004</v>
      </c>
      <c r="V387" s="37">
        <v>115</v>
      </c>
      <c r="W387" s="37">
        <v>3048</v>
      </c>
      <c r="X387" s="37">
        <v>3163</v>
      </c>
      <c r="Y387" s="11">
        <f t="shared" si="48"/>
        <v>-3.6392720000000018</v>
      </c>
    </row>
    <row r="388" spans="1:25" x14ac:dyDescent="0.25">
      <c r="A388" s="1">
        <v>386</v>
      </c>
      <c r="B388" s="2">
        <v>40929</v>
      </c>
      <c r="C388" s="1">
        <v>1</v>
      </c>
      <c r="D388" s="4" t="str">
        <f>VLOOKUP(C388,Сезон!$A$2:$G$5,6)</f>
        <v>Зима</v>
      </c>
      <c r="E388" s="1">
        <f t="shared" ref="E388:E451" si="52">YEAR(B388)</f>
        <v>2012</v>
      </c>
      <c r="F388" s="1">
        <f t="shared" ref="F388:F451" si="53">MONTH(B388)</f>
        <v>1</v>
      </c>
      <c r="G388" s="1">
        <v>0</v>
      </c>
      <c r="H388" s="1" t="str">
        <f t="shared" si="49"/>
        <v>Рабочий день</v>
      </c>
      <c r="I388" s="25">
        <f t="shared" si="50"/>
        <v>7</v>
      </c>
      <c r="J388" s="1">
        <v>0</v>
      </c>
      <c r="K388" s="1" t="str">
        <f t="shared" si="51"/>
        <v>Выходной день</v>
      </c>
      <c r="L388" s="1">
        <v>2</v>
      </c>
      <c r="M388" s="9" t="str">
        <f>LOOKUP(L388,Погода!$A$2:$B$5)</f>
        <v>Туман + Облачно, Туман + Разорванные облака, Туман + Немного облаков, Туман</v>
      </c>
      <c r="N388" s="3">
        <v>0.17333299999999999</v>
      </c>
      <c r="O388" s="11">
        <f t="shared" ref="O388:O451" si="54">N388*(39-(-8))-8</f>
        <v>0.14665099999999853</v>
      </c>
      <c r="P388" s="3">
        <v>0.174875</v>
      </c>
      <c r="Q388" s="11">
        <f t="shared" ref="Q388:Q451" si="55">P388*(50-(-16))-16</f>
        <v>-4.4582499999999996</v>
      </c>
      <c r="R388" s="3">
        <v>0.83125000000000004</v>
      </c>
      <c r="S388" s="11" cm="1">
        <f t="array" ref="S388">_xlfn.IFS(L388=1,R388*Погода!$C$2,L388=2,R388*Погода!$C$3,L388=3,R388*Погода!$C$4,L388=4,R388*Погода!$C$5)</f>
        <v>41.5625</v>
      </c>
      <c r="T388" s="3">
        <v>0.22264200000000001</v>
      </c>
      <c r="U388" s="11" cm="1">
        <f t="array" ref="U388">_xlfn.IFS(L388=1,T388*Погода!$D$2,L388=2,T388*Погода!$D$3,L388=3,T388*Погода!$D$4,L388=4,T388*Погода!$D$5)</f>
        <v>7.458507</v>
      </c>
      <c r="V388" s="37">
        <v>67</v>
      </c>
      <c r="W388" s="37">
        <v>1234</v>
      </c>
      <c r="X388" s="37">
        <v>1301</v>
      </c>
      <c r="Y388" s="11">
        <f t="shared" ref="Y388:Y451" si="56">Q388-O388</f>
        <v>-4.6049009999999981</v>
      </c>
    </row>
    <row r="389" spans="1:25" x14ac:dyDescent="0.25">
      <c r="A389" s="1">
        <v>387</v>
      </c>
      <c r="B389" s="2">
        <v>40930</v>
      </c>
      <c r="C389" s="1">
        <v>1</v>
      </c>
      <c r="D389" s="4" t="str">
        <f>VLOOKUP(C389,Сезон!$A$2:$G$5,6)</f>
        <v>Зима</v>
      </c>
      <c r="E389" s="1">
        <f t="shared" si="52"/>
        <v>2012</v>
      </c>
      <c r="F389" s="1">
        <f t="shared" si="53"/>
        <v>1</v>
      </c>
      <c r="G389" s="1">
        <v>0</v>
      </c>
      <c r="H389" s="1" t="str">
        <f t="shared" si="49"/>
        <v>Рабочий день</v>
      </c>
      <c r="I389" s="25">
        <f t="shared" si="50"/>
        <v>1</v>
      </c>
      <c r="J389" s="1">
        <v>0</v>
      </c>
      <c r="K389" s="1" t="str">
        <f t="shared" si="51"/>
        <v>Выходной день</v>
      </c>
      <c r="L389" s="1">
        <v>2</v>
      </c>
      <c r="M389" s="9" t="str">
        <f>LOOKUP(L389,Погода!$A$2:$B$5)</f>
        <v>Туман + Облачно, Туман + Разорванные облака, Туман + Немного облаков, Туман</v>
      </c>
      <c r="N389" s="3">
        <v>0.16250000000000001</v>
      </c>
      <c r="O389" s="11">
        <f t="shared" si="54"/>
        <v>-0.36249999999999982</v>
      </c>
      <c r="P389" s="3">
        <v>0.16225000000000001</v>
      </c>
      <c r="Q389" s="11">
        <f t="shared" si="55"/>
        <v>-5.2914999999999992</v>
      </c>
      <c r="R389" s="3">
        <v>0.79625000000000001</v>
      </c>
      <c r="S389" s="11" cm="1">
        <f t="array" ref="S389">_xlfn.IFS(L389=1,R389*Погода!$C$2,L389=2,R389*Погода!$C$3,L389=3,R389*Погода!$C$4,L389=4,R389*Погода!$C$5)</f>
        <v>39.8125</v>
      </c>
      <c r="T389" s="3">
        <v>0.19963800000000001</v>
      </c>
      <c r="U389" s="11" cm="1">
        <f t="array" ref="U389">_xlfn.IFS(L389=1,T389*Погода!$D$2,L389=2,T389*Погода!$D$3,L389=3,T389*Погода!$D$4,L389=4,T389*Погода!$D$5)</f>
        <v>6.6878730000000006</v>
      </c>
      <c r="V389" s="37">
        <v>196</v>
      </c>
      <c r="W389" s="37">
        <v>1781</v>
      </c>
      <c r="X389" s="37">
        <v>1977</v>
      </c>
      <c r="Y389" s="11">
        <f t="shared" si="56"/>
        <v>-4.9289999999999994</v>
      </c>
    </row>
    <row r="390" spans="1:25" x14ac:dyDescent="0.25">
      <c r="A390" s="1">
        <v>388</v>
      </c>
      <c r="B390" s="2">
        <v>40931</v>
      </c>
      <c r="C390" s="1">
        <v>1</v>
      </c>
      <c r="D390" s="4" t="str">
        <f>VLOOKUP(C390,Сезон!$A$2:$G$5,6)</f>
        <v>Зима</v>
      </c>
      <c r="E390" s="1">
        <f t="shared" si="52"/>
        <v>2012</v>
      </c>
      <c r="F390" s="1">
        <f t="shared" si="53"/>
        <v>1</v>
      </c>
      <c r="G390" s="1">
        <v>0</v>
      </c>
      <c r="H390" s="1" t="str">
        <f t="shared" si="49"/>
        <v>Рабочий день</v>
      </c>
      <c r="I390" s="25">
        <f t="shared" si="50"/>
        <v>2</v>
      </c>
      <c r="J390" s="1">
        <v>1</v>
      </c>
      <c r="K390" s="1" t="str">
        <f t="shared" si="51"/>
        <v>Рабочий день</v>
      </c>
      <c r="L390" s="1">
        <v>2</v>
      </c>
      <c r="M390" s="9" t="str">
        <f>LOOKUP(L390,Погода!$A$2:$B$5)</f>
        <v>Туман + Облачно, Туман + Разорванные облака, Туман + Немного облаков, Туман</v>
      </c>
      <c r="N390" s="3">
        <v>0.218333</v>
      </c>
      <c r="O390" s="11">
        <f t="shared" si="54"/>
        <v>2.2616510000000005</v>
      </c>
      <c r="P390" s="3">
        <v>0.243058</v>
      </c>
      <c r="Q390" s="11">
        <f t="shared" si="55"/>
        <v>4.1827999999998866E-2</v>
      </c>
      <c r="R390" s="3">
        <v>0.91125</v>
      </c>
      <c r="S390" s="11" cm="1">
        <f t="array" ref="S390">_xlfn.IFS(L390=1,R390*Погода!$C$2,L390=2,R390*Погода!$C$3,L390=3,R390*Погода!$C$4,L390=4,R390*Погода!$C$5)</f>
        <v>45.5625</v>
      </c>
      <c r="T390" s="3">
        <v>0.110708</v>
      </c>
      <c r="U390" s="11" cm="1">
        <f t="array" ref="U390">_xlfn.IFS(L390=1,T390*Погода!$D$2,L390=2,T390*Погода!$D$3,L390=3,T390*Погода!$D$4,L390=4,T390*Погода!$D$5)</f>
        <v>3.7087180000000002</v>
      </c>
      <c r="V390" s="37">
        <v>145</v>
      </c>
      <c r="W390" s="37">
        <v>2287</v>
      </c>
      <c r="X390" s="37">
        <v>2432</v>
      </c>
      <c r="Y390" s="11">
        <f t="shared" si="56"/>
        <v>-2.2198230000000017</v>
      </c>
    </row>
    <row r="391" spans="1:25" x14ac:dyDescent="0.25">
      <c r="A391" s="1">
        <v>389</v>
      </c>
      <c r="B391" s="2">
        <v>40932</v>
      </c>
      <c r="C391" s="1">
        <v>1</v>
      </c>
      <c r="D391" s="4" t="str">
        <f>VLOOKUP(C391,Сезон!$A$2:$G$5,6)</f>
        <v>Зима</v>
      </c>
      <c r="E391" s="1">
        <f t="shared" si="52"/>
        <v>2012</v>
      </c>
      <c r="F391" s="1">
        <f t="shared" si="53"/>
        <v>1</v>
      </c>
      <c r="G391" s="1">
        <v>0</v>
      </c>
      <c r="H391" s="1" t="str">
        <f t="shared" si="49"/>
        <v>Рабочий день</v>
      </c>
      <c r="I391" s="25">
        <f t="shared" si="50"/>
        <v>3</v>
      </c>
      <c r="J391" s="1">
        <v>1</v>
      </c>
      <c r="K391" s="1" t="str">
        <f t="shared" si="51"/>
        <v>Рабочий день</v>
      </c>
      <c r="L391" s="1">
        <v>1</v>
      </c>
      <c r="M391" s="9" t="str">
        <f>LOOKUP(L391,Погода!$A$2:$B$5)</f>
        <v>Ясно, небольшая облачность, переменная облачность, переменная облачность</v>
      </c>
      <c r="N391" s="3">
        <v>0.34250000000000003</v>
      </c>
      <c r="O391" s="11">
        <f t="shared" si="54"/>
        <v>8.0975000000000001</v>
      </c>
      <c r="P391" s="3">
        <v>0.34910799999999997</v>
      </c>
      <c r="Q391" s="11">
        <f t="shared" si="55"/>
        <v>7.0411279999999969</v>
      </c>
      <c r="R391" s="3">
        <v>0.83583300000000005</v>
      </c>
      <c r="S391" s="11" cm="1">
        <f t="array" ref="S391">_xlfn.IFS(L391=1,R391*Погода!$C$2,L391=2,R391*Погода!$C$3,L391=3,R391*Погода!$C$4,L391=4,R391*Погода!$C$5)</f>
        <v>20.895825000000002</v>
      </c>
      <c r="T391" s="3">
        <v>0.123767</v>
      </c>
      <c r="U391" s="11" cm="1">
        <f t="array" ref="U391">_xlfn.IFS(L391=1,T391*Погода!$D$2,L391=2,T391*Погода!$D$3,L391=3,T391*Погода!$D$4,L391=4,T391*Погода!$D$5)</f>
        <v>2.07309725</v>
      </c>
      <c r="V391" s="37">
        <v>439</v>
      </c>
      <c r="W391" s="37">
        <v>3900</v>
      </c>
      <c r="X391" s="37">
        <v>4339</v>
      </c>
      <c r="Y391" s="11">
        <f t="shared" si="56"/>
        <v>-1.0563720000000032</v>
      </c>
    </row>
    <row r="392" spans="1:25" x14ac:dyDescent="0.25">
      <c r="A392" s="1">
        <v>390</v>
      </c>
      <c r="B392" s="2">
        <v>40933</v>
      </c>
      <c r="C392" s="1">
        <v>1</v>
      </c>
      <c r="D392" s="4" t="str">
        <f>VLOOKUP(C392,Сезон!$A$2:$G$5,6)</f>
        <v>Зима</v>
      </c>
      <c r="E392" s="1">
        <f t="shared" si="52"/>
        <v>2012</v>
      </c>
      <c r="F392" s="1">
        <f t="shared" si="53"/>
        <v>1</v>
      </c>
      <c r="G392" s="1">
        <v>0</v>
      </c>
      <c r="H392" s="1" t="str">
        <f t="shared" si="49"/>
        <v>Рабочий день</v>
      </c>
      <c r="I392" s="25">
        <f t="shared" si="50"/>
        <v>4</v>
      </c>
      <c r="J392" s="1">
        <v>1</v>
      </c>
      <c r="K392" s="1" t="str">
        <f t="shared" si="51"/>
        <v>Рабочий день</v>
      </c>
      <c r="L392" s="1">
        <v>1</v>
      </c>
      <c r="M392" s="9" t="str">
        <f>LOOKUP(L392,Погода!$A$2:$B$5)</f>
        <v>Ясно, небольшая облачность, переменная облачность, переменная облачность</v>
      </c>
      <c r="N392" s="3">
        <v>0.29416700000000001</v>
      </c>
      <c r="O392" s="11">
        <f t="shared" si="54"/>
        <v>5.8258489999999998</v>
      </c>
      <c r="P392" s="3">
        <v>0.294821</v>
      </c>
      <c r="Q392" s="11">
        <f t="shared" si="55"/>
        <v>3.4581860000000013</v>
      </c>
      <c r="R392" s="3">
        <v>0.64375000000000004</v>
      </c>
      <c r="S392" s="11" cm="1">
        <f t="array" ref="S392">_xlfn.IFS(L392=1,R392*Погода!$C$2,L392=2,R392*Погода!$C$3,L392=3,R392*Погода!$C$4,L392=4,R392*Погода!$C$5)</f>
        <v>16.09375</v>
      </c>
      <c r="T392" s="3">
        <v>0.16107099999999999</v>
      </c>
      <c r="U392" s="11" cm="1">
        <f t="array" ref="U392">_xlfn.IFS(L392=1,T392*Погода!$D$2,L392=2,T392*Погода!$D$3,L392=3,T392*Погода!$D$4,L392=4,T392*Погода!$D$5)</f>
        <v>2.6979392499999997</v>
      </c>
      <c r="V392" s="37">
        <v>467</v>
      </c>
      <c r="W392" s="37">
        <v>3803</v>
      </c>
      <c r="X392" s="37">
        <v>4270</v>
      </c>
      <c r="Y392" s="11">
        <f t="shared" si="56"/>
        <v>-2.3676629999999985</v>
      </c>
    </row>
    <row r="393" spans="1:25" x14ac:dyDescent="0.25">
      <c r="A393" s="1">
        <v>391</v>
      </c>
      <c r="B393" s="2">
        <v>40934</v>
      </c>
      <c r="C393" s="1">
        <v>1</v>
      </c>
      <c r="D393" s="4" t="str">
        <f>VLOOKUP(C393,Сезон!$A$2:$G$5,6)</f>
        <v>Зима</v>
      </c>
      <c r="E393" s="1">
        <f t="shared" si="52"/>
        <v>2012</v>
      </c>
      <c r="F393" s="1">
        <f t="shared" si="53"/>
        <v>1</v>
      </c>
      <c r="G393" s="1">
        <v>0</v>
      </c>
      <c r="H393" s="1" t="str">
        <f t="shared" si="49"/>
        <v>Рабочий день</v>
      </c>
      <c r="I393" s="25">
        <f t="shared" si="50"/>
        <v>5</v>
      </c>
      <c r="J393" s="1">
        <v>1</v>
      </c>
      <c r="K393" s="1" t="str">
        <f t="shared" si="51"/>
        <v>Рабочий день</v>
      </c>
      <c r="L393" s="1">
        <v>2</v>
      </c>
      <c r="M393" s="9" t="str">
        <f>LOOKUP(L393,Погода!$A$2:$B$5)</f>
        <v>Туман + Облачно, Туман + Разорванные облака, Туман + Немного облаков, Туман</v>
      </c>
      <c r="N393" s="3">
        <v>0.341667</v>
      </c>
      <c r="O393" s="11">
        <f t="shared" si="54"/>
        <v>8.0583489999999998</v>
      </c>
      <c r="P393" s="3">
        <v>0.35604999999999998</v>
      </c>
      <c r="Q393" s="11">
        <f t="shared" si="55"/>
        <v>7.4992999999999981</v>
      </c>
      <c r="R393" s="3">
        <v>0.76958300000000002</v>
      </c>
      <c r="S393" s="11" cm="1">
        <f t="array" ref="S393">_xlfn.IFS(L393=1,R393*Погода!$C$2,L393=2,R393*Погода!$C$3,L393=3,R393*Погода!$C$4,L393=4,R393*Погода!$C$5)</f>
        <v>38.479150000000004</v>
      </c>
      <c r="T393" s="3">
        <v>7.3395799999999997E-2</v>
      </c>
      <c r="U393" s="11" cm="1">
        <f t="array" ref="U393">_xlfn.IFS(L393=1,T393*Погода!$D$2,L393=2,T393*Погода!$D$3,L393=3,T393*Погода!$D$4,L393=4,T393*Погода!$D$5)</f>
        <v>2.4587593000000001</v>
      </c>
      <c r="V393" s="37">
        <v>244</v>
      </c>
      <c r="W393" s="37">
        <v>3831</v>
      </c>
      <c r="X393" s="37">
        <v>4075</v>
      </c>
      <c r="Y393" s="11">
        <f t="shared" si="56"/>
        <v>-0.55904900000000168</v>
      </c>
    </row>
    <row r="394" spans="1:25" x14ac:dyDescent="0.25">
      <c r="A394" s="1">
        <v>392</v>
      </c>
      <c r="B394" s="2">
        <v>40935</v>
      </c>
      <c r="C394" s="1">
        <v>1</v>
      </c>
      <c r="D394" s="4" t="str">
        <f>VLOOKUP(C394,Сезон!$A$2:$G$5,6)</f>
        <v>Зима</v>
      </c>
      <c r="E394" s="1">
        <f t="shared" si="52"/>
        <v>2012</v>
      </c>
      <c r="F394" s="1">
        <f t="shared" si="53"/>
        <v>1</v>
      </c>
      <c r="G394" s="1">
        <v>0</v>
      </c>
      <c r="H394" s="1" t="str">
        <f t="shared" si="49"/>
        <v>Рабочий день</v>
      </c>
      <c r="I394" s="25">
        <f t="shared" si="50"/>
        <v>6</v>
      </c>
      <c r="J394" s="1">
        <v>1</v>
      </c>
      <c r="K394" s="1" t="str">
        <f t="shared" si="51"/>
        <v>Рабочий день</v>
      </c>
      <c r="L394" s="1">
        <v>2</v>
      </c>
      <c r="M394" s="9" t="str">
        <f>LOOKUP(L394,Погода!$A$2:$B$5)</f>
        <v>Туман + Облачно, Туман + Разорванные облака, Туман + Немного облаков, Туман</v>
      </c>
      <c r="N394" s="3">
        <v>0.42499999999999999</v>
      </c>
      <c r="O394" s="11">
        <f t="shared" si="54"/>
        <v>11.974999999999998</v>
      </c>
      <c r="P394" s="3">
        <v>0.415383</v>
      </c>
      <c r="Q394" s="11">
        <f t="shared" si="55"/>
        <v>11.415278000000001</v>
      </c>
      <c r="R394" s="3">
        <v>0.74124999999999996</v>
      </c>
      <c r="S394" s="11" cm="1">
        <f t="array" ref="S394">_xlfn.IFS(L394=1,R394*Погода!$C$2,L394=2,R394*Погода!$C$3,L394=3,R394*Погода!$C$4,L394=4,R394*Погода!$C$5)</f>
        <v>37.0625</v>
      </c>
      <c r="T394" s="3">
        <v>0.342667</v>
      </c>
      <c r="U394" s="11" cm="1">
        <f t="array" ref="U394">_xlfn.IFS(L394=1,T394*Погода!$D$2,L394=2,T394*Погода!$D$3,L394=3,T394*Погода!$D$4,L394=4,T394*Погода!$D$5)</f>
        <v>11.4793445</v>
      </c>
      <c r="V394" s="37">
        <v>269</v>
      </c>
      <c r="W394" s="37">
        <v>3187</v>
      </c>
      <c r="X394" s="37">
        <v>3456</v>
      </c>
      <c r="Y394" s="11">
        <f t="shared" si="56"/>
        <v>-0.55972199999999717</v>
      </c>
    </row>
    <row r="395" spans="1:25" x14ac:dyDescent="0.25">
      <c r="A395" s="1">
        <v>393</v>
      </c>
      <c r="B395" s="2">
        <v>40936</v>
      </c>
      <c r="C395" s="1">
        <v>1</v>
      </c>
      <c r="D395" s="4" t="str">
        <f>VLOOKUP(C395,Сезон!$A$2:$G$5,6)</f>
        <v>Зима</v>
      </c>
      <c r="E395" s="1">
        <f t="shared" si="52"/>
        <v>2012</v>
      </c>
      <c r="F395" s="1">
        <f t="shared" si="53"/>
        <v>1</v>
      </c>
      <c r="G395" s="1">
        <v>0</v>
      </c>
      <c r="H395" s="1" t="str">
        <f t="shared" si="49"/>
        <v>Рабочий день</v>
      </c>
      <c r="I395" s="25">
        <f t="shared" si="50"/>
        <v>7</v>
      </c>
      <c r="J395" s="1">
        <v>0</v>
      </c>
      <c r="K395" s="1" t="str">
        <f t="shared" si="51"/>
        <v>Выходной день</v>
      </c>
      <c r="L395" s="1">
        <v>1</v>
      </c>
      <c r="M395" s="9" t="str">
        <f>LOOKUP(L395,Погода!$A$2:$B$5)</f>
        <v>Ясно, небольшая облачность, переменная облачность, переменная облачность</v>
      </c>
      <c r="N395" s="3">
        <v>0.31583299999999997</v>
      </c>
      <c r="O395" s="11">
        <f t="shared" si="54"/>
        <v>6.8441509999999983</v>
      </c>
      <c r="P395" s="3">
        <v>0.32637899999999997</v>
      </c>
      <c r="Q395" s="11">
        <f t="shared" si="55"/>
        <v>5.541013999999997</v>
      </c>
      <c r="R395" s="3">
        <v>0.54333299999999995</v>
      </c>
      <c r="S395" s="11" cm="1">
        <f t="array" ref="S395">_xlfn.IFS(L395=1,R395*Погода!$C$2,L395=2,R395*Погода!$C$3,L395=3,R395*Погода!$C$4,L395=4,R395*Погода!$C$5)</f>
        <v>13.583324999999999</v>
      </c>
      <c r="T395" s="3">
        <v>0.21082899999999999</v>
      </c>
      <c r="U395" s="11" cm="1">
        <f t="array" ref="U395">_xlfn.IFS(L395=1,T395*Погода!$D$2,L395=2,T395*Погода!$D$3,L395=3,T395*Погода!$D$4,L395=4,T395*Погода!$D$5)</f>
        <v>3.5313857499999997</v>
      </c>
      <c r="V395" s="37">
        <v>775</v>
      </c>
      <c r="W395" s="37">
        <v>3248</v>
      </c>
      <c r="X395" s="37">
        <v>4023</v>
      </c>
      <c r="Y395" s="11">
        <f t="shared" si="56"/>
        <v>-1.3031370000000013</v>
      </c>
    </row>
    <row r="396" spans="1:25" x14ac:dyDescent="0.25">
      <c r="A396" s="1">
        <v>394</v>
      </c>
      <c r="B396" s="2">
        <v>40937</v>
      </c>
      <c r="C396" s="1">
        <v>1</v>
      </c>
      <c r="D396" s="4" t="str">
        <f>VLOOKUP(C396,Сезон!$A$2:$G$5,6)</f>
        <v>Зима</v>
      </c>
      <c r="E396" s="1">
        <f t="shared" si="52"/>
        <v>2012</v>
      </c>
      <c r="F396" s="1">
        <f t="shared" si="53"/>
        <v>1</v>
      </c>
      <c r="G396" s="1">
        <v>0</v>
      </c>
      <c r="H396" s="1" t="str">
        <f t="shared" si="49"/>
        <v>Рабочий день</v>
      </c>
      <c r="I396" s="25">
        <f t="shared" si="50"/>
        <v>1</v>
      </c>
      <c r="J396" s="1">
        <v>0</v>
      </c>
      <c r="K396" s="1" t="str">
        <f t="shared" si="51"/>
        <v>Выходной день</v>
      </c>
      <c r="L396" s="1">
        <v>1</v>
      </c>
      <c r="M396" s="9" t="str">
        <f>LOOKUP(L396,Погода!$A$2:$B$5)</f>
        <v>Ясно, небольшая облачность, переменная облачность, переменная облачность</v>
      </c>
      <c r="N396" s="3">
        <v>0.28249999999999997</v>
      </c>
      <c r="O396" s="11">
        <f t="shared" si="54"/>
        <v>5.2774999999999981</v>
      </c>
      <c r="P396" s="3">
        <v>0.27272099999999999</v>
      </c>
      <c r="Q396" s="11">
        <f t="shared" si="55"/>
        <v>1.9995860000000008</v>
      </c>
      <c r="R396" s="3">
        <v>0.31125000000000003</v>
      </c>
      <c r="S396" s="11" cm="1">
        <f t="array" ref="S396">_xlfn.IFS(L396=1,R396*Погода!$C$2,L396=2,R396*Погода!$C$3,L396=3,R396*Погода!$C$4,L396=4,R396*Погода!$C$5)</f>
        <v>7.7812500000000009</v>
      </c>
      <c r="T396" s="3">
        <v>0.24005000000000001</v>
      </c>
      <c r="U396" s="11" cm="1">
        <f t="array" ref="U396">_xlfn.IFS(L396=1,T396*Погода!$D$2,L396=2,T396*Погода!$D$3,L396=3,T396*Погода!$D$4,L396=4,T396*Погода!$D$5)</f>
        <v>4.0208374999999998</v>
      </c>
      <c r="V396" s="37">
        <v>558</v>
      </c>
      <c r="W396" s="37">
        <v>2685</v>
      </c>
      <c r="X396" s="37">
        <v>3243</v>
      </c>
      <c r="Y396" s="11">
        <f t="shared" si="56"/>
        <v>-3.2779139999999973</v>
      </c>
    </row>
    <row r="397" spans="1:25" x14ac:dyDescent="0.25">
      <c r="A397" s="1">
        <v>395</v>
      </c>
      <c r="B397" s="2">
        <v>40938</v>
      </c>
      <c r="C397" s="1">
        <v>1</v>
      </c>
      <c r="D397" s="4" t="str">
        <f>VLOOKUP(C397,Сезон!$A$2:$G$5,6)</f>
        <v>Зима</v>
      </c>
      <c r="E397" s="1">
        <f t="shared" si="52"/>
        <v>2012</v>
      </c>
      <c r="F397" s="1">
        <f t="shared" si="53"/>
        <v>1</v>
      </c>
      <c r="G397" s="1">
        <v>0</v>
      </c>
      <c r="H397" s="1" t="str">
        <f t="shared" si="49"/>
        <v>Рабочий день</v>
      </c>
      <c r="I397" s="25">
        <f t="shared" si="50"/>
        <v>2</v>
      </c>
      <c r="J397" s="1">
        <v>1</v>
      </c>
      <c r="K397" s="1" t="str">
        <f t="shared" si="51"/>
        <v>Рабочий день</v>
      </c>
      <c r="L397" s="1">
        <v>1</v>
      </c>
      <c r="M397" s="9" t="str">
        <f>LOOKUP(L397,Погода!$A$2:$B$5)</f>
        <v>Ясно, небольшая облачность, переменная облачность, переменная облачность</v>
      </c>
      <c r="N397" s="3">
        <v>0.26916699999999999</v>
      </c>
      <c r="O397" s="11">
        <f t="shared" si="54"/>
        <v>4.6508489999999991</v>
      </c>
      <c r="P397" s="3">
        <v>0.262625</v>
      </c>
      <c r="Q397" s="11">
        <f t="shared" si="55"/>
        <v>1.3332499999999996</v>
      </c>
      <c r="R397" s="3">
        <v>0.40083299999999999</v>
      </c>
      <c r="S397" s="11" cm="1">
        <f t="array" ref="S397">_xlfn.IFS(L397=1,R397*Погода!$C$2,L397=2,R397*Погода!$C$3,L397=3,R397*Погода!$C$4,L397=4,R397*Погода!$C$5)</f>
        <v>10.020825</v>
      </c>
      <c r="T397" s="3">
        <v>0.21579200000000001</v>
      </c>
      <c r="U397" s="11" cm="1">
        <f t="array" ref="U397">_xlfn.IFS(L397=1,T397*Погода!$D$2,L397=2,T397*Погода!$D$3,L397=3,T397*Погода!$D$4,L397=4,T397*Погода!$D$5)</f>
        <v>3.6145160000000001</v>
      </c>
      <c r="V397" s="37">
        <v>126</v>
      </c>
      <c r="W397" s="37">
        <v>3498</v>
      </c>
      <c r="X397" s="37">
        <v>3624</v>
      </c>
      <c r="Y397" s="11">
        <f t="shared" si="56"/>
        <v>-3.3175989999999995</v>
      </c>
    </row>
    <row r="398" spans="1:25" x14ac:dyDescent="0.25">
      <c r="A398" s="1">
        <v>396</v>
      </c>
      <c r="B398" s="2">
        <v>40939</v>
      </c>
      <c r="C398" s="1">
        <v>1</v>
      </c>
      <c r="D398" s="4" t="str">
        <f>VLOOKUP(C398,Сезон!$A$2:$G$5,6)</f>
        <v>Зима</v>
      </c>
      <c r="E398" s="1">
        <f t="shared" si="52"/>
        <v>2012</v>
      </c>
      <c r="F398" s="1">
        <f t="shared" si="53"/>
        <v>1</v>
      </c>
      <c r="G398" s="1">
        <v>0</v>
      </c>
      <c r="H398" s="1" t="str">
        <f t="shared" si="49"/>
        <v>Рабочий день</v>
      </c>
      <c r="I398" s="25">
        <f t="shared" si="50"/>
        <v>3</v>
      </c>
      <c r="J398" s="1">
        <v>1</v>
      </c>
      <c r="K398" s="1" t="str">
        <f t="shared" si="51"/>
        <v>Рабочий день</v>
      </c>
      <c r="L398" s="1">
        <v>1</v>
      </c>
      <c r="M398" s="9" t="str">
        <f>LOOKUP(L398,Погода!$A$2:$B$5)</f>
        <v>Ясно, небольшая облачность, переменная облачность, переменная облачность</v>
      </c>
      <c r="N398" s="3">
        <v>0.39</v>
      </c>
      <c r="O398" s="11">
        <f t="shared" si="54"/>
        <v>10.330000000000002</v>
      </c>
      <c r="P398" s="3">
        <v>0.38131700000000002</v>
      </c>
      <c r="Q398" s="11">
        <f t="shared" si="55"/>
        <v>9.1669219999999996</v>
      </c>
      <c r="R398" s="3">
        <v>0.41666700000000001</v>
      </c>
      <c r="S398" s="11" cm="1">
        <f t="array" ref="S398">_xlfn.IFS(L398=1,R398*Погода!$C$2,L398=2,R398*Погода!$C$3,L398=3,R398*Погода!$C$4,L398=4,R398*Погода!$C$5)</f>
        <v>10.416675</v>
      </c>
      <c r="T398" s="3">
        <v>0.26181700000000002</v>
      </c>
      <c r="U398" s="11" cm="1">
        <f t="array" ref="U398">_xlfn.IFS(L398=1,T398*Погода!$D$2,L398=2,T398*Погода!$D$3,L398=3,T398*Погода!$D$4,L398=4,T398*Погода!$D$5)</f>
        <v>4.3854347499999999</v>
      </c>
      <c r="V398" s="37">
        <v>324</v>
      </c>
      <c r="W398" s="37">
        <v>4185</v>
      </c>
      <c r="X398" s="37">
        <v>4509</v>
      </c>
      <c r="Y398" s="11">
        <f t="shared" si="56"/>
        <v>-1.1630780000000023</v>
      </c>
    </row>
    <row r="399" spans="1:25" x14ac:dyDescent="0.25">
      <c r="A399" s="1">
        <v>397</v>
      </c>
      <c r="B399" s="2">
        <v>40940</v>
      </c>
      <c r="C399" s="1">
        <v>1</v>
      </c>
      <c r="D399" s="4" t="str">
        <f>VLOOKUP(C399,Сезон!$A$2:$G$5,6)</f>
        <v>Зима</v>
      </c>
      <c r="E399" s="1">
        <f t="shared" si="52"/>
        <v>2012</v>
      </c>
      <c r="F399" s="1">
        <f t="shared" si="53"/>
        <v>2</v>
      </c>
      <c r="G399" s="1">
        <v>0</v>
      </c>
      <c r="H399" s="1" t="str">
        <f t="shared" si="49"/>
        <v>Рабочий день</v>
      </c>
      <c r="I399" s="25">
        <f t="shared" si="50"/>
        <v>4</v>
      </c>
      <c r="J399" s="1">
        <v>1</v>
      </c>
      <c r="K399" s="1" t="str">
        <f t="shared" si="51"/>
        <v>Рабочий день</v>
      </c>
      <c r="L399" s="1">
        <v>1</v>
      </c>
      <c r="M399" s="9" t="str">
        <f>LOOKUP(L399,Погода!$A$2:$B$5)</f>
        <v>Ясно, небольшая облачность, переменная облачность, переменная облачность</v>
      </c>
      <c r="N399" s="3">
        <v>0.469167</v>
      </c>
      <c r="O399" s="11">
        <f t="shared" si="54"/>
        <v>14.050848999999999</v>
      </c>
      <c r="P399" s="3">
        <v>0.46653800000000001</v>
      </c>
      <c r="Q399" s="11">
        <f t="shared" si="55"/>
        <v>14.791508</v>
      </c>
      <c r="R399" s="3">
        <v>0.50791699999999995</v>
      </c>
      <c r="S399" s="11" cm="1">
        <f t="array" ref="S399">_xlfn.IFS(L399=1,R399*Погода!$C$2,L399=2,R399*Погода!$C$3,L399=3,R399*Погода!$C$4,L399=4,R399*Погода!$C$5)</f>
        <v>12.697924999999998</v>
      </c>
      <c r="T399" s="3">
        <v>0.18906700000000001</v>
      </c>
      <c r="U399" s="11" cm="1">
        <f t="array" ref="U399">_xlfn.IFS(L399=1,T399*Погода!$D$2,L399=2,T399*Погода!$D$3,L399=3,T399*Погода!$D$4,L399=4,T399*Погода!$D$5)</f>
        <v>3.1668722500000004</v>
      </c>
      <c r="V399" s="37">
        <v>304</v>
      </c>
      <c r="W399" s="37">
        <v>4275</v>
      </c>
      <c r="X399" s="37">
        <v>4579</v>
      </c>
      <c r="Y399" s="11">
        <f t="shared" si="56"/>
        <v>0.74065900000000084</v>
      </c>
    </row>
    <row r="400" spans="1:25" x14ac:dyDescent="0.25">
      <c r="A400" s="1">
        <v>398</v>
      </c>
      <c r="B400" s="2">
        <v>40941</v>
      </c>
      <c r="C400" s="1">
        <v>1</v>
      </c>
      <c r="D400" s="4" t="str">
        <f>VLOOKUP(C400,Сезон!$A$2:$G$5,6)</f>
        <v>Зима</v>
      </c>
      <c r="E400" s="1">
        <f t="shared" si="52"/>
        <v>2012</v>
      </c>
      <c r="F400" s="1">
        <f t="shared" si="53"/>
        <v>2</v>
      </c>
      <c r="G400" s="1">
        <v>0</v>
      </c>
      <c r="H400" s="1" t="str">
        <f t="shared" si="49"/>
        <v>Рабочий день</v>
      </c>
      <c r="I400" s="25">
        <f t="shared" si="50"/>
        <v>5</v>
      </c>
      <c r="J400" s="1">
        <v>1</v>
      </c>
      <c r="K400" s="1" t="str">
        <f t="shared" si="51"/>
        <v>Рабочий день</v>
      </c>
      <c r="L400" s="1">
        <v>2</v>
      </c>
      <c r="M400" s="9" t="str">
        <f>LOOKUP(L400,Погода!$A$2:$B$5)</f>
        <v>Туман + Облачно, Туман + Разорванные облака, Туман + Немного облаков, Туман</v>
      </c>
      <c r="N400" s="3">
        <v>0.39916699999999999</v>
      </c>
      <c r="O400" s="11">
        <f t="shared" si="54"/>
        <v>10.760849</v>
      </c>
      <c r="P400" s="3">
        <v>0.39897100000000002</v>
      </c>
      <c r="Q400" s="11">
        <f t="shared" si="55"/>
        <v>10.332086</v>
      </c>
      <c r="R400" s="3">
        <v>0.67291699999999999</v>
      </c>
      <c r="S400" s="11" cm="1">
        <f t="array" ref="S400">_xlfn.IFS(L400=1,R400*Погода!$C$2,L400=2,R400*Погода!$C$3,L400=3,R400*Погода!$C$4,L400=4,R400*Погода!$C$5)</f>
        <v>33.645849999999996</v>
      </c>
      <c r="T400" s="3">
        <v>0.18718699999999999</v>
      </c>
      <c r="U400" s="11" cm="1">
        <f t="array" ref="U400">_xlfn.IFS(L400=1,T400*Погода!$D$2,L400=2,T400*Погода!$D$3,L400=3,T400*Погода!$D$4,L400=4,T400*Погода!$D$5)</f>
        <v>6.2707644999999994</v>
      </c>
      <c r="V400" s="37">
        <v>190</v>
      </c>
      <c r="W400" s="37">
        <v>3571</v>
      </c>
      <c r="X400" s="37">
        <v>3761</v>
      </c>
      <c r="Y400" s="11">
        <f t="shared" si="56"/>
        <v>-0.42876300000000001</v>
      </c>
    </row>
    <row r="401" spans="1:25" x14ac:dyDescent="0.25">
      <c r="A401" s="1">
        <v>399</v>
      </c>
      <c r="B401" s="2">
        <v>40942</v>
      </c>
      <c r="C401" s="1">
        <v>1</v>
      </c>
      <c r="D401" s="4" t="str">
        <f>VLOOKUP(C401,Сезон!$A$2:$G$5,6)</f>
        <v>Зима</v>
      </c>
      <c r="E401" s="1">
        <f t="shared" si="52"/>
        <v>2012</v>
      </c>
      <c r="F401" s="1">
        <f t="shared" si="53"/>
        <v>2</v>
      </c>
      <c r="G401" s="1">
        <v>0</v>
      </c>
      <c r="H401" s="1" t="str">
        <f t="shared" si="49"/>
        <v>Рабочий день</v>
      </c>
      <c r="I401" s="25">
        <f t="shared" si="50"/>
        <v>6</v>
      </c>
      <c r="J401" s="1">
        <v>1</v>
      </c>
      <c r="K401" s="1" t="str">
        <f t="shared" si="51"/>
        <v>Рабочий день</v>
      </c>
      <c r="L401" s="1">
        <v>1</v>
      </c>
      <c r="M401" s="9" t="str">
        <f>LOOKUP(L401,Погода!$A$2:$B$5)</f>
        <v>Ясно, небольшая облачность, переменная облачность, переменная облачность</v>
      </c>
      <c r="N401" s="3">
        <v>0.31333299999999997</v>
      </c>
      <c r="O401" s="11">
        <f t="shared" si="54"/>
        <v>6.7266509999999986</v>
      </c>
      <c r="P401" s="3">
        <v>0.30934600000000001</v>
      </c>
      <c r="Q401" s="11">
        <f t="shared" si="55"/>
        <v>4.416836</v>
      </c>
      <c r="R401" s="3">
        <v>0.526667</v>
      </c>
      <c r="S401" s="11" cm="1">
        <f t="array" ref="S401">_xlfn.IFS(L401=1,R401*Погода!$C$2,L401=2,R401*Погода!$C$3,L401=3,R401*Погода!$C$4,L401=4,R401*Погода!$C$5)</f>
        <v>13.166675</v>
      </c>
      <c r="T401" s="3">
        <v>0.17849599999999999</v>
      </c>
      <c r="U401" s="11" cm="1">
        <f t="array" ref="U401">_xlfn.IFS(L401=1,T401*Погода!$D$2,L401=2,T401*Погода!$D$3,L401=3,T401*Погода!$D$4,L401=4,T401*Погода!$D$5)</f>
        <v>2.989808</v>
      </c>
      <c r="V401" s="37">
        <v>310</v>
      </c>
      <c r="W401" s="37">
        <v>3841</v>
      </c>
      <c r="X401" s="37">
        <v>4151</v>
      </c>
      <c r="Y401" s="11">
        <f t="shared" si="56"/>
        <v>-2.3098149999999986</v>
      </c>
    </row>
    <row r="402" spans="1:25" x14ac:dyDescent="0.25">
      <c r="A402" s="1">
        <v>400</v>
      </c>
      <c r="B402" s="2">
        <v>40943</v>
      </c>
      <c r="C402" s="1">
        <v>1</v>
      </c>
      <c r="D402" s="4" t="str">
        <f>VLOOKUP(C402,Сезон!$A$2:$G$5,6)</f>
        <v>Зима</v>
      </c>
      <c r="E402" s="1">
        <f t="shared" si="52"/>
        <v>2012</v>
      </c>
      <c r="F402" s="1">
        <f t="shared" si="53"/>
        <v>2</v>
      </c>
      <c r="G402" s="1">
        <v>0</v>
      </c>
      <c r="H402" s="1" t="str">
        <f t="shared" si="49"/>
        <v>Рабочий день</v>
      </c>
      <c r="I402" s="25">
        <f t="shared" si="50"/>
        <v>7</v>
      </c>
      <c r="J402" s="1">
        <v>0</v>
      </c>
      <c r="K402" s="1" t="str">
        <f t="shared" si="51"/>
        <v>Выходной день</v>
      </c>
      <c r="L402" s="1">
        <v>2</v>
      </c>
      <c r="M402" s="9" t="str">
        <f>LOOKUP(L402,Погода!$A$2:$B$5)</f>
        <v>Туман + Облачно, Туман + Разорванные облака, Туман + Немного облаков, Туман</v>
      </c>
      <c r="N402" s="3">
        <v>0.26416699999999999</v>
      </c>
      <c r="O402" s="11">
        <f t="shared" si="54"/>
        <v>4.4158489999999997</v>
      </c>
      <c r="P402" s="3">
        <v>0.272725</v>
      </c>
      <c r="Q402" s="11">
        <f t="shared" si="55"/>
        <v>1.9998499999999986</v>
      </c>
      <c r="R402" s="3">
        <v>0.77958300000000003</v>
      </c>
      <c r="S402" s="11" cm="1">
        <f t="array" ref="S402">_xlfn.IFS(L402=1,R402*Погода!$C$2,L402=2,R402*Погода!$C$3,L402=3,R402*Погода!$C$4,L402=4,R402*Погода!$C$5)</f>
        <v>38.979150000000004</v>
      </c>
      <c r="T402" s="3">
        <v>0.121896</v>
      </c>
      <c r="U402" s="11" cm="1">
        <f t="array" ref="U402">_xlfn.IFS(L402=1,T402*Погода!$D$2,L402=2,T402*Погода!$D$3,L402=3,T402*Погода!$D$4,L402=4,T402*Погода!$D$5)</f>
        <v>4.0835160000000004</v>
      </c>
      <c r="V402" s="37">
        <v>384</v>
      </c>
      <c r="W402" s="37">
        <v>2448</v>
      </c>
      <c r="X402" s="37">
        <v>2832</v>
      </c>
      <c r="Y402" s="11">
        <f t="shared" si="56"/>
        <v>-2.4159990000000011</v>
      </c>
    </row>
    <row r="403" spans="1:25" x14ac:dyDescent="0.25">
      <c r="A403" s="1">
        <v>401</v>
      </c>
      <c r="B403" s="2">
        <v>40944</v>
      </c>
      <c r="C403" s="1">
        <v>1</v>
      </c>
      <c r="D403" s="4" t="str">
        <f>VLOOKUP(C403,Сезон!$A$2:$G$5,6)</f>
        <v>Зима</v>
      </c>
      <c r="E403" s="1">
        <f t="shared" si="52"/>
        <v>2012</v>
      </c>
      <c r="F403" s="1">
        <f t="shared" si="53"/>
        <v>2</v>
      </c>
      <c r="G403" s="1">
        <v>0</v>
      </c>
      <c r="H403" s="1" t="str">
        <f t="shared" si="49"/>
        <v>Рабочий день</v>
      </c>
      <c r="I403" s="25">
        <f t="shared" si="50"/>
        <v>1</v>
      </c>
      <c r="J403" s="1">
        <v>0</v>
      </c>
      <c r="K403" s="1" t="str">
        <f t="shared" si="51"/>
        <v>Выходной день</v>
      </c>
      <c r="L403" s="1">
        <v>2</v>
      </c>
      <c r="M403" s="9" t="str">
        <f>LOOKUP(L403,Погода!$A$2:$B$5)</f>
        <v>Туман + Облачно, Туман + Разорванные облака, Туман + Немного облаков, Туман</v>
      </c>
      <c r="N403" s="3">
        <v>0.26583299999999999</v>
      </c>
      <c r="O403" s="11">
        <f t="shared" si="54"/>
        <v>4.4941509999999987</v>
      </c>
      <c r="P403" s="3">
        <v>0.26452100000000001</v>
      </c>
      <c r="Q403" s="11">
        <f t="shared" si="55"/>
        <v>1.4583860000000008</v>
      </c>
      <c r="R403" s="3">
        <v>0.687917</v>
      </c>
      <c r="S403" s="11" cm="1">
        <f t="array" ref="S403">_xlfn.IFS(L403=1,R403*Погода!$C$2,L403=2,R403*Погода!$C$3,L403=3,R403*Погода!$C$4,L403=4,R403*Погода!$C$5)</f>
        <v>34.395850000000003</v>
      </c>
      <c r="T403" s="3">
        <v>0.17599600000000001</v>
      </c>
      <c r="U403" s="11" cm="1">
        <f t="array" ref="U403">_xlfn.IFS(L403=1,T403*Погода!$D$2,L403=2,T403*Погода!$D$3,L403=3,T403*Погода!$D$4,L403=4,T403*Погода!$D$5)</f>
        <v>5.8958660000000007</v>
      </c>
      <c r="V403" s="37">
        <v>318</v>
      </c>
      <c r="W403" s="37">
        <v>2629</v>
      </c>
      <c r="X403" s="37">
        <v>2947</v>
      </c>
      <c r="Y403" s="11">
        <f t="shared" si="56"/>
        <v>-3.0357649999999978</v>
      </c>
    </row>
    <row r="404" spans="1:25" x14ac:dyDescent="0.25">
      <c r="A404" s="1">
        <v>402</v>
      </c>
      <c r="B404" s="2">
        <v>40945</v>
      </c>
      <c r="C404" s="1">
        <v>1</v>
      </c>
      <c r="D404" s="4" t="str">
        <f>VLOOKUP(C404,Сезон!$A$2:$G$5,6)</f>
        <v>Зима</v>
      </c>
      <c r="E404" s="1">
        <f t="shared" si="52"/>
        <v>2012</v>
      </c>
      <c r="F404" s="1">
        <f t="shared" si="53"/>
        <v>2</v>
      </c>
      <c r="G404" s="1">
        <v>0</v>
      </c>
      <c r="H404" s="1" t="str">
        <f t="shared" si="49"/>
        <v>Рабочий день</v>
      </c>
      <c r="I404" s="25">
        <f t="shared" si="50"/>
        <v>2</v>
      </c>
      <c r="J404" s="1">
        <v>1</v>
      </c>
      <c r="K404" s="1" t="str">
        <f t="shared" si="51"/>
        <v>Рабочий день</v>
      </c>
      <c r="L404" s="1">
        <v>1</v>
      </c>
      <c r="M404" s="9" t="str">
        <f>LOOKUP(L404,Погода!$A$2:$B$5)</f>
        <v>Ясно, небольшая облачность, переменная облачность, переменная облачность</v>
      </c>
      <c r="N404" s="3">
        <v>0.282609</v>
      </c>
      <c r="O404" s="11">
        <f t="shared" si="54"/>
        <v>5.2826229999999992</v>
      </c>
      <c r="P404" s="3">
        <v>0.29642600000000002</v>
      </c>
      <c r="Q404" s="11">
        <f t="shared" si="55"/>
        <v>3.5641160000000021</v>
      </c>
      <c r="R404" s="3">
        <v>0.622174</v>
      </c>
      <c r="S404" s="11" cm="1">
        <f t="array" ref="S404">_xlfn.IFS(L404=1,R404*Погода!$C$2,L404=2,R404*Погода!$C$3,L404=3,R404*Погода!$C$4,L404=4,R404*Погода!$C$5)</f>
        <v>15.554349999999999</v>
      </c>
      <c r="T404" s="3">
        <v>0.15379999999999999</v>
      </c>
      <c r="U404" s="11" cm="1">
        <f t="array" ref="U404">_xlfn.IFS(L404=1,T404*Погода!$D$2,L404=2,T404*Погода!$D$3,L404=3,T404*Погода!$D$4,L404=4,T404*Погода!$D$5)</f>
        <v>2.5761499999999997</v>
      </c>
      <c r="V404" s="37">
        <v>206</v>
      </c>
      <c r="W404" s="37">
        <v>3578</v>
      </c>
      <c r="X404" s="37">
        <v>3784</v>
      </c>
      <c r="Y404" s="11">
        <f t="shared" si="56"/>
        <v>-1.7185069999999971</v>
      </c>
    </row>
    <row r="405" spans="1:25" x14ac:dyDescent="0.25">
      <c r="A405" s="1">
        <v>403</v>
      </c>
      <c r="B405" s="2">
        <v>40946</v>
      </c>
      <c r="C405" s="1">
        <v>1</v>
      </c>
      <c r="D405" s="4" t="str">
        <f>VLOOKUP(C405,Сезон!$A$2:$G$5,6)</f>
        <v>Зима</v>
      </c>
      <c r="E405" s="1">
        <f t="shared" si="52"/>
        <v>2012</v>
      </c>
      <c r="F405" s="1">
        <f t="shared" si="53"/>
        <v>2</v>
      </c>
      <c r="G405" s="1">
        <v>0</v>
      </c>
      <c r="H405" s="1" t="str">
        <f t="shared" si="49"/>
        <v>Рабочий день</v>
      </c>
      <c r="I405" s="25">
        <f t="shared" si="50"/>
        <v>3</v>
      </c>
      <c r="J405" s="1">
        <v>1</v>
      </c>
      <c r="K405" s="1" t="str">
        <f t="shared" si="51"/>
        <v>Рабочий день</v>
      </c>
      <c r="L405" s="1">
        <v>1</v>
      </c>
      <c r="M405" s="9" t="str">
        <f>LOOKUP(L405,Погода!$A$2:$B$5)</f>
        <v>Ясно, небольшая облачность, переменная облачность, переменная облачность</v>
      </c>
      <c r="N405" s="3">
        <v>0.35416700000000001</v>
      </c>
      <c r="O405" s="11">
        <f t="shared" si="54"/>
        <v>8.6458490000000019</v>
      </c>
      <c r="P405" s="3">
        <v>0.36110399999999998</v>
      </c>
      <c r="Q405" s="11">
        <f t="shared" si="55"/>
        <v>7.8328639999999972</v>
      </c>
      <c r="R405" s="3">
        <v>0.49625000000000002</v>
      </c>
      <c r="S405" s="11" cm="1">
        <f t="array" ref="S405">_xlfn.IFS(L405=1,R405*Погода!$C$2,L405=2,R405*Погода!$C$3,L405=3,R405*Погода!$C$4,L405=4,R405*Погода!$C$5)</f>
        <v>12.40625</v>
      </c>
      <c r="T405" s="3">
        <v>0.14737900000000001</v>
      </c>
      <c r="U405" s="11" cm="1">
        <f t="array" ref="U405">_xlfn.IFS(L405=1,T405*Погода!$D$2,L405=2,T405*Погода!$D$3,L405=3,T405*Погода!$D$4,L405=4,T405*Погода!$D$5)</f>
        <v>2.4685982500000003</v>
      </c>
      <c r="V405" s="37">
        <v>199</v>
      </c>
      <c r="W405" s="37">
        <v>4176</v>
      </c>
      <c r="X405" s="37">
        <v>4375</v>
      </c>
      <c r="Y405" s="11">
        <f t="shared" si="56"/>
        <v>-0.81298500000000473</v>
      </c>
    </row>
    <row r="406" spans="1:25" x14ac:dyDescent="0.25">
      <c r="A406" s="1">
        <v>404</v>
      </c>
      <c r="B406" s="2">
        <v>40947</v>
      </c>
      <c r="C406" s="1">
        <v>1</v>
      </c>
      <c r="D406" s="4" t="str">
        <f>VLOOKUP(C406,Сезон!$A$2:$G$5,6)</f>
        <v>Зима</v>
      </c>
      <c r="E406" s="1">
        <f t="shared" si="52"/>
        <v>2012</v>
      </c>
      <c r="F406" s="1">
        <f t="shared" si="53"/>
        <v>2</v>
      </c>
      <c r="G406" s="1">
        <v>0</v>
      </c>
      <c r="H406" s="1" t="str">
        <f t="shared" si="49"/>
        <v>Рабочий день</v>
      </c>
      <c r="I406" s="25">
        <f t="shared" si="50"/>
        <v>4</v>
      </c>
      <c r="J406" s="1">
        <v>1</v>
      </c>
      <c r="K406" s="1" t="str">
        <f t="shared" si="51"/>
        <v>Рабочий день</v>
      </c>
      <c r="L406" s="1">
        <v>2</v>
      </c>
      <c r="M406" s="9" t="str">
        <f>LOOKUP(L406,Погода!$A$2:$B$5)</f>
        <v>Туман + Облачно, Туман + Разорванные облака, Туман + Немного облаков, Туман</v>
      </c>
      <c r="N406" s="3">
        <v>0.25666699999999998</v>
      </c>
      <c r="O406" s="11">
        <f t="shared" si="54"/>
        <v>4.0633489999999988</v>
      </c>
      <c r="P406" s="3">
        <v>0.26642100000000002</v>
      </c>
      <c r="Q406" s="11">
        <f t="shared" si="55"/>
        <v>1.5837859999999999</v>
      </c>
      <c r="R406" s="3">
        <v>0.72291700000000003</v>
      </c>
      <c r="S406" s="11" cm="1">
        <f t="array" ref="S406">_xlfn.IFS(L406=1,R406*Погода!$C$2,L406=2,R406*Погода!$C$3,L406=3,R406*Погода!$C$4,L406=4,R406*Погода!$C$5)</f>
        <v>36.145850000000003</v>
      </c>
      <c r="T406" s="3">
        <v>0.13372100000000001</v>
      </c>
      <c r="U406" s="11" cm="1">
        <f t="array" ref="U406">_xlfn.IFS(L406=1,T406*Погода!$D$2,L406=2,T406*Погода!$D$3,L406=3,T406*Погода!$D$4,L406=4,T406*Погода!$D$5)</f>
        <v>4.4796535000000004</v>
      </c>
      <c r="V406" s="37">
        <v>109</v>
      </c>
      <c r="W406" s="37">
        <v>2693</v>
      </c>
      <c r="X406" s="37">
        <v>2802</v>
      </c>
      <c r="Y406" s="11">
        <f t="shared" si="56"/>
        <v>-2.4795629999999989</v>
      </c>
    </row>
    <row r="407" spans="1:25" x14ac:dyDescent="0.25">
      <c r="A407" s="1">
        <v>405</v>
      </c>
      <c r="B407" s="2">
        <v>40948</v>
      </c>
      <c r="C407" s="1">
        <v>1</v>
      </c>
      <c r="D407" s="4" t="str">
        <f>VLOOKUP(C407,Сезон!$A$2:$G$5,6)</f>
        <v>Зима</v>
      </c>
      <c r="E407" s="1">
        <f t="shared" si="52"/>
        <v>2012</v>
      </c>
      <c r="F407" s="1">
        <f t="shared" si="53"/>
        <v>2</v>
      </c>
      <c r="G407" s="1">
        <v>0</v>
      </c>
      <c r="H407" s="1" t="str">
        <f t="shared" si="49"/>
        <v>Рабочий день</v>
      </c>
      <c r="I407" s="25">
        <f t="shared" si="50"/>
        <v>5</v>
      </c>
      <c r="J407" s="1">
        <v>1</v>
      </c>
      <c r="K407" s="1" t="str">
        <f t="shared" si="51"/>
        <v>Рабочий день</v>
      </c>
      <c r="L407" s="1">
        <v>1</v>
      </c>
      <c r="M407" s="9" t="str">
        <f>LOOKUP(L407,Погода!$A$2:$B$5)</f>
        <v>Ясно, небольшая облачность, переменная облачность, переменная облачность</v>
      </c>
      <c r="N407" s="3">
        <v>0.26500000000000001</v>
      </c>
      <c r="O407" s="11">
        <f t="shared" si="54"/>
        <v>4.4550000000000001</v>
      </c>
      <c r="P407" s="3">
        <v>0.261988</v>
      </c>
      <c r="Q407" s="11">
        <f t="shared" si="55"/>
        <v>1.291208000000001</v>
      </c>
      <c r="R407" s="3">
        <v>0.562083</v>
      </c>
      <c r="S407" s="11" cm="1">
        <f t="array" ref="S407">_xlfn.IFS(L407=1,R407*Погода!$C$2,L407=2,R407*Погода!$C$3,L407=3,R407*Погода!$C$4,L407=4,R407*Погода!$C$5)</f>
        <v>14.052075</v>
      </c>
      <c r="T407" s="3">
        <v>0.19403699999999999</v>
      </c>
      <c r="U407" s="11" cm="1">
        <f t="array" ref="U407">_xlfn.IFS(L407=1,T407*Погода!$D$2,L407=2,T407*Погода!$D$3,L407=3,T407*Погода!$D$4,L407=4,T407*Погода!$D$5)</f>
        <v>3.2501197499999996</v>
      </c>
      <c r="V407" s="37">
        <v>163</v>
      </c>
      <c r="W407" s="37">
        <v>3667</v>
      </c>
      <c r="X407" s="37">
        <v>3830</v>
      </c>
      <c r="Y407" s="11">
        <f t="shared" si="56"/>
        <v>-3.163791999999999</v>
      </c>
    </row>
    <row r="408" spans="1:25" x14ac:dyDescent="0.25">
      <c r="A408" s="1">
        <v>406</v>
      </c>
      <c r="B408" s="2">
        <v>40949</v>
      </c>
      <c r="C408" s="1">
        <v>1</v>
      </c>
      <c r="D408" s="4" t="str">
        <f>VLOOKUP(C408,Сезон!$A$2:$G$5,6)</f>
        <v>Зима</v>
      </c>
      <c r="E408" s="1">
        <f t="shared" si="52"/>
        <v>2012</v>
      </c>
      <c r="F408" s="1">
        <f t="shared" si="53"/>
        <v>2</v>
      </c>
      <c r="G408" s="1">
        <v>0</v>
      </c>
      <c r="H408" s="1" t="str">
        <f t="shared" si="49"/>
        <v>Рабочий день</v>
      </c>
      <c r="I408" s="25">
        <f t="shared" si="50"/>
        <v>6</v>
      </c>
      <c r="J408" s="1">
        <v>1</v>
      </c>
      <c r="K408" s="1" t="str">
        <f t="shared" si="51"/>
        <v>Рабочий день</v>
      </c>
      <c r="L408" s="1">
        <v>2</v>
      </c>
      <c r="M408" s="9" t="str">
        <f>LOOKUP(L408,Погода!$A$2:$B$5)</f>
        <v>Туман + Облачно, Туман + Разорванные облака, Туман + Немного облаков, Туман</v>
      </c>
      <c r="N408" s="3">
        <v>0.280833</v>
      </c>
      <c r="O408" s="11">
        <f t="shared" si="54"/>
        <v>5.1991510000000005</v>
      </c>
      <c r="P408" s="3">
        <v>0.29355799999999999</v>
      </c>
      <c r="Q408" s="11">
        <f t="shared" si="55"/>
        <v>3.3748280000000008</v>
      </c>
      <c r="R408" s="3">
        <v>0.54</v>
      </c>
      <c r="S408" s="11" cm="1">
        <f t="array" ref="S408">_xlfn.IFS(L408=1,R408*Погода!$C$2,L408=2,R408*Погода!$C$3,L408=3,R408*Погода!$C$4,L408=4,R408*Погода!$C$5)</f>
        <v>27</v>
      </c>
      <c r="T408" s="3">
        <v>0.11692900000000001</v>
      </c>
      <c r="U408" s="11" cm="1">
        <f t="array" ref="U408">_xlfn.IFS(L408=1,T408*Погода!$D$2,L408=2,T408*Погода!$D$3,L408=3,T408*Погода!$D$4,L408=4,T408*Погода!$D$5)</f>
        <v>3.9171215000000004</v>
      </c>
      <c r="V408" s="37">
        <v>227</v>
      </c>
      <c r="W408" s="37">
        <v>3604</v>
      </c>
      <c r="X408" s="37">
        <v>3831</v>
      </c>
      <c r="Y408" s="11">
        <f t="shared" si="56"/>
        <v>-1.8243229999999997</v>
      </c>
    </row>
    <row r="409" spans="1:25" x14ac:dyDescent="0.25">
      <c r="A409" s="1">
        <v>407</v>
      </c>
      <c r="B409" s="2">
        <v>40950</v>
      </c>
      <c r="C409" s="1">
        <v>1</v>
      </c>
      <c r="D409" s="4" t="str">
        <f>VLOOKUP(C409,Сезон!$A$2:$G$5,6)</f>
        <v>Зима</v>
      </c>
      <c r="E409" s="1">
        <f t="shared" si="52"/>
        <v>2012</v>
      </c>
      <c r="F409" s="1">
        <f t="shared" si="53"/>
        <v>2</v>
      </c>
      <c r="G409" s="1">
        <v>0</v>
      </c>
      <c r="H409" s="1" t="str">
        <f t="shared" si="49"/>
        <v>Рабочий день</v>
      </c>
      <c r="I409" s="25">
        <f t="shared" si="50"/>
        <v>7</v>
      </c>
      <c r="J409" s="1">
        <v>0</v>
      </c>
      <c r="K409" s="1" t="str">
        <f t="shared" si="51"/>
        <v>Выходной день</v>
      </c>
      <c r="L409" s="1">
        <v>3</v>
      </c>
      <c r="M409" s="9" t="str">
        <f>LOOKUP(L409,Погода!$A$2:$B$5)</f>
        <v>Слабый снег, Слабый дождь + Гроза + Рассеянные облака, Слабый дождь + Рассеянные облака</v>
      </c>
      <c r="N409" s="3">
        <v>0.22416700000000001</v>
      </c>
      <c r="O409" s="11">
        <f t="shared" si="54"/>
        <v>2.5358490000000007</v>
      </c>
      <c r="P409" s="3">
        <v>0.210867</v>
      </c>
      <c r="Q409" s="11">
        <f t="shared" si="55"/>
        <v>-2.0827779999999994</v>
      </c>
      <c r="R409" s="3">
        <v>0.73124999999999996</v>
      </c>
      <c r="S409" s="11" cm="1">
        <f t="array" ref="S409">_xlfn.IFS(L409=1,R409*Погода!$C$2,L409=2,R409*Погода!$C$3,L409=3,R409*Погода!$C$4,L409=4,R409*Погода!$C$5)</f>
        <v>54.84375</v>
      </c>
      <c r="T409" s="3">
        <v>0.289796</v>
      </c>
      <c r="U409" s="11" cm="1">
        <f t="array" ref="U409">_xlfn.IFS(L409=1,T409*Погода!$D$2,L409=2,T409*Погода!$D$3,L409=3,T409*Погода!$D$4,L409=4,T409*Погода!$D$5)</f>
        <v>14.562249</v>
      </c>
      <c r="V409" s="37">
        <v>192</v>
      </c>
      <c r="W409" s="37">
        <v>1977</v>
      </c>
      <c r="X409" s="37">
        <v>2169</v>
      </c>
      <c r="Y409" s="11">
        <f t="shared" si="56"/>
        <v>-4.618627</v>
      </c>
    </row>
    <row r="410" spans="1:25" x14ac:dyDescent="0.25">
      <c r="A410" s="1">
        <v>408</v>
      </c>
      <c r="B410" s="2">
        <v>40951</v>
      </c>
      <c r="C410" s="1">
        <v>1</v>
      </c>
      <c r="D410" s="4" t="str">
        <f>VLOOKUP(C410,Сезон!$A$2:$G$5,6)</f>
        <v>Зима</v>
      </c>
      <c r="E410" s="1">
        <f t="shared" si="52"/>
        <v>2012</v>
      </c>
      <c r="F410" s="1">
        <f t="shared" si="53"/>
        <v>2</v>
      </c>
      <c r="G410" s="1">
        <v>0</v>
      </c>
      <c r="H410" s="1" t="str">
        <f t="shared" si="49"/>
        <v>Рабочий день</v>
      </c>
      <c r="I410" s="25">
        <f t="shared" si="50"/>
        <v>1</v>
      </c>
      <c r="J410" s="1">
        <v>0</v>
      </c>
      <c r="K410" s="1" t="str">
        <f t="shared" si="51"/>
        <v>Выходной день</v>
      </c>
      <c r="L410" s="1">
        <v>1</v>
      </c>
      <c r="M410" s="9" t="str">
        <f>LOOKUP(L410,Погода!$A$2:$B$5)</f>
        <v>Ясно, небольшая облачность, переменная облачность, переменная облачность</v>
      </c>
      <c r="N410" s="3">
        <v>0.1275</v>
      </c>
      <c r="O410" s="11">
        <f t="shared" si="54"/>
        <v>-2.0075000000000003</v>
      </c>
      <c r="P410" s="3">
        <v>0.101658</v>
      </c>
      <c r="Q410" s="11">
        <f t="shared" si="55"/>
        <v>-9.2905720000000009</v>
      </c>
      <c r="R410" s="3">
        <v>0.46458300000000002</v>
      </c>
      <c r="S410" s="11" cm="1">
        <f t="array" ref="S410">_xlfn.IFS(L410=1,R410*Погода!$C$2,L410=2,R410*Погода!$C$3,L410=3,R410*Погода!$C$4,L410=4,R410*Погода!$C$5)</f>
        <v>11.614575</v>
      </c>
      <c r="T410" s="3">
        <v>0.40921200000000002</v>
      </c>
      <c r="U410" s="11" cm="1">
        <f t="array" ref="U410">_xlfn.IFS(L410=1,T410*Погода!$D$2,L410=2,T410*Погода!$D$3,L410=3,T410*Погода!$D$4,L410=4,T410*Погода!$D$5)</f>
        <v>6.8543010000000004</v>
      </c>
      <c r="V410" s="37">
        <v>73</v>
      </c>
      <c r="W410" s="37">
        <v>1456</v>
      </c>
      <c r="X410" s="37">
        <v>1529</v>
      </c>
      <c r="Y410" s="11">
        <f t="shared" si="56"/>
        <v>-7.2830720000000007</v>
      </c>
    </row>
    <row r="411" spans="1:25" x14ac:dyDescent="0.25">
      <c r="A411" s="1">
        <v>409</v>
      </c>
      <c r="B411" s="2">
        <v>40952</v>
      </c>
      <c r="C411" s="1">
        <v>1</v>
      </c>
      <c r="D411" s="4" t="str">
        <f>VLOOKUP(C411,Сезон!$A$2:$G$5,6)</f>
        <v>Зима</v>
      </c>
      <c r="E411" s="1">
        <f t="shared" si="52"/>
        <v>2012</v>
      </c>
      <c r="F411" s="1">
        <f t="shared" si="53"/>
        <v>2</v>
      </c>
      <c r="G411" s="1">
        <v>0</v>
      </c>
      <c r="H411" s="1" t="str">
        <f t="shared" si="49"/>
        <v>Рабочий день</v>
      </c>
      <c r="I411" s="25">
        <f t="shared" si="50"/>
        <v>2</v>
      </c>
      <c r="J411" s="1">
        <v>1</v>
      </c>
      <c r="K411" s="1" t="str">
        <f t="shared" si="51"/>
        <v>Рабочий день</v>
      </c>
      <c r="L411" s="1">
        <v>1</v>
      </c>
      <c r="M411" s="9" t="str">
        <f>LOOKUP(L411,Погода!$A$2:$B$5)</f>
        <v>Ясно, небольшая облачность, переменная облачность, переменная облачность</v>
      </c>
      <c r="N411" s="3">
        <v>0.2225</v>
      </c>
      <c r="O411" s="11">
        <f t="shared" si="54"/>
        <v>2.4574999999999996</v>
      </c>
      <c r="P411" s="3">
        <v>0.227913</v>
      </c>
      <c r="Q411" s="11">
        <f t="shared" si="55"/>
        <v>-0.95774199999999965</v>
      </c>
      <c r="R411" s="3">
        <v>0.41125</v>
      </c>
      <c r="S411" s="11" cm="1">
        <f t="array" ref="S411">_xlfn.IFS(L411=1,R411*Погода!$C$2,L411=2,R411*Погода!$C$3,L411=3,R411*Погода!$C$4,L411=4,R411*Погода!$C$5)</f>
        <v>10.28125</v>
      </c>
      <c r="T411" s="3">
        <v>0.16728299999999999</v>
      </c>
      <c r="U411" s="11" cm="1">
        <f t="array" ref="U411">_xlfn.IFS(L411=1,T411*Погода!$D$2,L411=2,T411*Погода!$D$3,L411=3,T411*Погода!$D$4,L411=4,T411*Погода!$D$5)</f>
        <v>2.8019902499999998</v>
      </c>
      <c r="V411" s="37">
        <v>94</v>
      </c>
      <c r="W411" s="37">
        <v>3328</v>
      </c>
      <c r="X411" s="37">
        <v>3422</v>
      </c>
      <c r="Y411" s="11">
        <f t="shared" si="56"/>
        <v>-3.4152419999999992</v>
      </c>
    </row>
    <row r="412" spans="1:25" x14ac:dyDescent="0.25">
      <c r="A412" s="1">
        <v>410</v>
      </c>
      <c r="B412" s="2">
        <v>40953</v>
      </c>
      <c r="C412" s="1">
        <v>1</v>
      </c>
      <c r="D412" s="4" t="str">
        <f>VLOOKUP(C412,Сезон!$A$2:$G$5,6)</f>
        <v>Зима</v>
      </c>
      <c r="E412" s="1">
        <f t="shared" si="52"/>
        <v>2012</v>
      </c>
      <c r="F412" s="1">
        <f t="shared" si="53"/>
        <v>2</v>
      </c>
      <c r="G412" s="1">
        <v>0</v>
      </c>
      <c r="H412" s="1" t="str">
        <f t="shared" si="49"/>
        <v>Рабочий день</v>
      </c>
      <c r="I412" s="25">
        <f t="shared" si="50"/>
        <v>3</v>
      </c>
      <c r="J412" s="1">
        <v>1</v>
      </c>
      <c r="K412" s="1" t="str">
        <f t="shared" si="51"/>
        <v>Рабочий день</v>
      </c>
      <c r="L412" s="1">
        <v>2</v>
      </c>
      <c r="M412" s="9" t="str">
        <f>LOOKUP(L412,Погода!$A$2:$B$5)</f>
        <v>Туман + Облачно, Туман + Разорванные облака, Туман + Немного облаков, Туман</v>
      </c>
      <c r="N412" s="3">
        <v>0.31916699999999998</v>
      </c>
      <c r="O412" s="11">
        <f t="shared" si="54"/>
        <v>7.0008489999999988</v>
      </c>
      <c r="P412" s="3">
        <v>0.33394600000000002</v>
      </c>
      <c r="Q412" s="11">
        <f t="shared" si="55"/>
        <v>6.0404359999999997</v>
      </c>
      <c r="R412" s="3">
        <v>0.50875000000000004</v>
      </c>
      <c r="S412" s="11" cm="1">
        <f t="array" ref="S412">_xlfn.IFS(L412=1,R412*Погода!$C$2,L412=2,R412*Погода!$C$3,L412=3,R412*Погода!$C$4,L412=4,R412*Погода!$C$5)</f>
        <v>25.4375</v>
      </c>
      <c r="T412" s="3">
        <v>0.141179</v>
      </c>
      <c r="U412" s="11" cm="1">
        <f t="array" ref="U412">_xlfn.IFS(L412=1,T412*Погода!$D$2,L412=2,T412*Погода!$D$3,L412=3,T412*Погода!$D$4,L412=4,T412*Погода!$D$5)</f>
        <v>4.7294964999999998</v>
      </c>
      <c r="V412" s="37">
        <v>135</v>
      </c>
      <c r="W412" s="37">
        <v>3787</v>
      </c>
      <c r="X412" s="37">
        <v>3922</v>
      </c>
      <c r="Y412" s="11">
        <f t="shared" si="56"/>
        <v>-0.96041299999999907</v>
      </c>
    </row>
    <row r="413" spans="1:25" x14ac:dyDescent="0.25">
      <c r="A413" s="1">
        <v>411</v>
      </c>
      <c r="B413" s="2">
        <v>40954</v>
      </c>
      <c r="C413" s="1">
        <v>1</v>
      </c>
      <c r="D413" s="4" t="str">
        <f>VLOOKUP(C413,Сезон!$A$2:$G$5,6)</f>
        <v>Зима</v>
      </c>
      <c r="E413" s="1">
        <f t="shared" si="52"/>
        <v>2012</v>
      </c>
      <c r="F413" s="1">
        <f t="shared" si="53"/>
        <v>2</v>
      </c>
      <c r="G413" s="1">
        <v>0</v>
      </c>
      <c r="H413" s="1" t="str">
        <f t="shared" si="49"/>
        <v>Рабочий день</v>
      </c>
      <c r="I413" s="25">
        <f t="shared" si="50"/>
        <v>4</v>
      </c>
      <c r="J413" s="1">
        <v>1</v>
      </c>
      <c r="K413" s="1" t="str">
        <f t="shared" si="51"/>
        <v>Рабочий день</v>
      </c>
      <c r="L413" s="1">
        <v>1</v>
      </c>
      <c r="M413" s="9" t="str">
        <f>LOOKUP(L413,Погода!$A$2:$B$5)</f>
        <v>Ясно, небольшая облачность, переменная облачность, переменная облачность</v>
      </c>
      <c r="N413" s="3">
        <v>0.348333</v>
      </c>
      <c r="O413" s="11">
        <f t="shared" si="54"/>
        <v>8.371651</v>
      </c>
      <c r="P413" s="3">
        <v>0.35162900000000002</v>
      </c>
      <c r="Q413" s="11">
        <f t="shared" si="55"/>
        <v>7.2075140000000033</v>
      </c>
      <c r="R413" s="3">
        <v>0.53125</v>
      </c>
      <c r="S413" s="11" cm="1">
        <f t="array" ref="S413">_xlfn.IFS(L413=1,R413*Погода!$C$2,L413=2,R413*Погода!$C$3,L413=3,R413*Погода!$C$4,L413=4,R413*Погода!$C$5)</f>
        <v>13.28125</v>
      </c>
      <c r="T413" s="3">
        <v>0.18160000000000001</v>
      </c>
      <c r="U413" s="11" cm="1">
        <f t="array" ref="U413">_xlfn.IFS(L413=1,T413*Погода!$D$2,L413=2,T413*Погода!$D$3,L413=3,T413*Погода!$D$4,L413=4,T413*Погода!$D$5)</f>
        <v>3.0418000000000003</v>
      </c>
      <c r="V413" s="37">
        <v>141</v>
      </c>
      <c r="W413" s="37">
        <v>4028</v>
      </c>
      <c r="X413" s="37">
        <v>4169</v>
      </c>
      <c r="Y413" s="11">
        <f t="shared" si="56"/>
        <v>-1.1641369999999966</v>
      </c>
    </row>
    <row r="414" spans="1:25" x14ac:dyDescent="0.25">
      <c r="A414" s="1">
        <v>412</v>
      </c>
      <c r="B414" s="2">
        <v>40955</v>
      </c>
      <c r="C414" s="1">
        <v>1</v>
      </c>
      <c r="D414" s="4" t="str">
        <f>VLOOKUP(C414,Сезон!$A$2:$G$5,6)</f>
        <v>Зима</v>
      </c>
      <c r="E414" s="1">
        <f t="shared" si="52"/>
        <v>2012</v>
      </c>
      <c r="F414" s="1">
        <f t="shared" si="53"/>
        <v>2</v>
      </c>
      <c r="G414" s="1">
        <v>0</v>
      </c>
      <c r="H414" s="1" t="str">
        <f t="shared" si="49"/>
        <v>Рабочий день</v>
      </c>
      <c r="I414" s="25">
        <f t="shared" si="50"/>
        <v>5</v>
      </c>
      <c r="J414" s="1">
        <v>1</v>
      </c>
      <c r="K414" s="1" t="str">
        <f t="shared" si="51"/>
        <v>Рабочий день</v>
      </c>
      <c r="L414" s="1">
        <v>2</v>
      </c>
      <c r="M414" s="9" t="str">
        <f>LOOKUP(L414,Погода!$A$2:$B$5)</f>
        <v>Туман + Облачно, Туман + Разорванные облака, Туман + Немного облаков, Туман</v>
      </c>
      <c r="N414" s="3">
        <v>0.31666699999999998</v>
      </c>
      <c r="O414" s="11">
        <f t="shared" si="54"/>
        <v>6.8833489999999991</v>
      </c>
      <c r="P414" s="3">
        <v>0.33016200000000001</v>
      </c>
      <c r="Q414" s="11">
        <f t="shared" si="55"/>
        <v>5.790692</v>
      </c>
      <c r="R414" s="3">
        <v>0.75291699999999995</v>
      </c>
      <c r="S414" s="11" cm="1">
        <f t="array" ref="S414">_xlfn.IFS(L414=1,R414*Погода!$C$2,L414=2,R414*Погода!$C$3,L414=3,R414*Погода!$C$4,L414=4,R414*Погода!$C$5)</f>
        <v>37.645849999999996</v>
      </c>
      <c r="T414" s="3">
        <v>9.1425000000000006E-2</v>
      </c>
      <c r="U414" s="11" cm="1">
        <f t="array" ref="U414">_xlfn.IFS(L414=1,T414*Погода!$D$2,L414=2,T414*Погода!$D$3,L414=3,T414*Погода!$D$4,L414=4,T414*Погода!$D$5)</f>
        <v>3.0627375000000003</v>
      </c>
      <c r="V414" s="37">
        <v>74</v>
      </c>
      <c r="W414" s="37">
        <v>2931</v>
      </c>
      <c r="X414" s="37">
        <v>3005</v>
      </c>
      <c r="Y414" s="11">
        <f t="shared" si="56"/>
        <v>-1.0926569999999991</v>
      </c>
    </row>
    <row r="415" spans="1:25" x14ac:dyDescent="0.25">
      <c r="A415" s="1">
        <v>413</v>
      </c>
      <c r="B415" s="2">
        <v>40956</v>
      </c>
      <c r="C415" s="1">
        <v>1</v>
      </c>
      <c r="D415" s="4" t="str">
        <f>VLOOKUP(C415,Сезон!$A$2:$G$5,6)</f>
        <v>Зима</v>
      </c>
      <c r="E415" s="1">
        <f t="shared" si="52"/>
        <v>2012</v>
      </c>
      <c r="F415" s="1">
        <f t="shared" si="53"/>
        <v>2</v>
      </c>
      <c r="G415" s="1">
        <v>0</v>
      </c>
      <c r="H415" s="1" t="str">
        <f t="shared" si="49"/>
        <v>Рабочий день</v>
      </c>
      <c r="I415" s="25">
        <f t="shared" si="50"/>
        <v>6</v>
      </c>
      <c r="J415" s="1">
        <v>1</v>
      </c>
      <c r="K415" s="1" t="str">
        <f t="shared" si="51"/>
        <v>Рабочий день</v>
      </c>
      <c r="L415" s="1">
        <v>1</v>
      </c>
      <c r="M415" s="9" t="str">
        <f>LOOKUP(L415,Погода!$A$2:$B$5)</f>
        <v>Ясно, небольшая облачность, переменная облачность, переменная облачность</v>
      </c>
      <c r="N415" s="3">
        <v>0.343333</v>
      </c>
      <c r="O415" s="11">
        <f t="shared" si="54"/>
        <v>8.1366510000000005</v>
      </c>
      <c r="P415" s="3">
        <v>0.35162900000000002</v>
      </c>
      <c r="Q415" s="11">
        <f t="shared" si="55"/>
        <v>7.2075140000000033</v>
      </c>
      <c r="R415" s="3">
        <v>0.63458300000000001</v>
      </c>
      <c r="S415" s="11" cm="1">
        <f t="array" ref="S415">_xlfn.IFS(L415=1,R415*Погода!$C$2,L415=2,R415*Погода!$C$3,L415=3,R415*Погода!$C$4,L415=4,R415*Погода!$C$5)</f>
        <v>15.864575</v>
      </c>
      <c r="T415" s="3">
        <v>0.205846</v>
      </c>
      <c r="U415" s="11" cm="1">
        <f t="array" ref="U415">_xlfn.IFS(L415=1,T415*Погода!$D$2,L415=2,T415*Погода!$D$3,L415=3,T415*Погода!$D$4,L415=4,T415*Погода!$D$5)</f>
        <v>3.4479204999999999</v>
      </c>
      <c r="V415" s="37">
        <v>349</v>
      </c>
      <c r="W415" s="37">
        <v>3805</v>
      </c>
      <c r="X415" s="37">
        <v>4154</v>
      </c>
      <c r="Y415" s="11">
        <f t="shared" si="56"/>
        <v>-0.92913699999999722</v>
      </c>
    </row>
    <row r="416" spans="1:25" x14ac:dyDescent="0.25">
      <c r="A416" s="1">
        <v>414</v>
      </c>
      <c r="B416" s="2">
        <v>40957</v>
      </c>
      <c r="C416" s="1">
        <v>1</v>
      </c>
      <c r="D416" s="4" t="str">
        <f>VLOOKUP(C416,Сезон!$A$2:$G$5,6)</f>
        <v>Зима</v>
      </c>
      <c r="E416" s="1">
        <f t="shared" si="52"/>
        <v>2012</v>
      </c>
      <c r="F416" s="1">
        <f t="shared" si="53"/>
        <v>2</v>
      </c>
      <c r="G416" s="1">
        <v>0</v>
      </c>
      <c r="H416" s="1" t="str">
        <f t="shared" si="49"/>
        <v>Рабочий день</v>
      </c>
      <c r="I416" s="25">
        <f t="shared" si="50"/>
        <v>7</v>
      </c>
      <c r="J416" s="1">
        <v>0</v>
      </c>
      <c r="K416" s="1" t="str">
        <f t="shared" si="51"/>
        <v>Выходной день</v>
      </c>
      <c r="L416" s="1">
        <v>1</v>
      </c>
      <c r="M416" s="9" t="str">
        <f>LOOKUP(L416,Погода!$A$2:$B$5)</f>
        <v>Ясно, небольшая облачность, переменная облачность, переменная облачность</v>
      </c>
      <c r="N416" s="3">
        <v>0.346667</v>
      </c>
      <c r="O416" s="11">
        <f t="shared" si="54"/>
        <v>8.2933489999999992</v>
      </c>
      <c r="P416" s="3">
        <v>0.35542499999999999</v>
      </c>
      <c r="Q416" s="11">
        <f t="shared" si="55"/>
        <v>7.4580500000000001</v>
      </c>
      <c r="R416" s="3">
        <v>0.53458300000000003</v>
      </c>
      <c r="S416" s="11" cm="1">
        <f t="array" ref="S416">_xlfn.IFS(L416=1,R416*Погода!$C$2,L416=2,R416*Погода!$C$3,L416=3,R416*Погода!$C$4,L416=4,R416*Погода!$C$5)</f>
        <v>13.364575</v>
      </c>
      <c r="T416" s="3">
        <v>0.19092899999999999</v>
      </c>
      <c r="U416" s="11" cm="1">
        <f t="array" ref="U416">_xlfn.IFS(L416=1,T416*Погода!$D$2,L416=2,T416*Погода!$D$3,L416=3,T416*Погода!$D$4,L416=4,T416*Погода!$D$5)</f>
        <v>3.1980607499999998</v>
      </c>
      <c r="V416" s="37">
        <v>1435</v>
      </c>
      <c r="W416" s="37">
        <v>2883</v>
      </c>
      <c r="X416" s="37">
        <v>4318</v>
      </c>
      <c r="Y416" s="11">
        <f t="shared" si="56"/>
        <v>-0.83529899999999913</v>
      </c>
    </row>
    <row r="417" spans="1:25" x14ac:dyDescent="0.25">
      <c r="A417" s="1">
        <v>415</v>
      </c>
      <c r="B417" s="2">
        <v>40958</v>
      </c>
      <c r="C417" s="1">
        <v>1</v>
      </c>
      <c r="D417" s="4" t="str">
        <f>VLOOKUP(C417,Сезон!$A$2:$G$5,6)</f>
        <v>Зима</v>
      </c>
      <c r="E417" s="1">
        <f t="shared" si="52"/>
        <v>2012</v>
      </c>
      <c r="F417" s="1">
        <f t="shared" si="53"/>
        <v>2</v>
      </c>
      <c r="G417" s="1">
        <v>0</v>
      </c>
      <c r="H417" s="1" t="str">
        <f t="shared" si="49"/>
        <v>Рабочий день</v>
      </c>
      <c r="I417" s="25">
        <f t="shared" si="50"/>
        <v>1</v>
      </c>
      <c r="J417" s="1">
        <v>0</v>
      </c>
      <c r="K417" s="1" t="str">
        <f t="shared" si="51"/>
        <v>Выходной день</v>
      </c>
      <c r="L417" s="1">
        <v>2</v>
      </c>
      <c r="M417" s="9" t="str">
        <f>LOOKUP(L417,Погода!$A$2:$B$5)</f>
        <v>Туман + Облачно, Туман + Разорванные облака, Туман + Немного облаков, Туман</v>
      </c>
      <c r="N417" s="3">
        <v>0.28000000000000003</v>
      </c>
      <c r="O417" s="11">
        <f t="shared" si="54"/>
        <v>5.1600000000000019</v>
      </c>
      <c r="P417" s="3">
        <v>0.26578800000000002</v>
      </c>
      <c r="Q417" s="11">
        <f t="shared" si="55"/>
        <v>1.5420080000000027</v>
      </c>
      <c r="R417" s="3">
        <v>0.51583299999999999</v>
      </c>
      <c r="S417" s="11" cm="1">
        <f t="array" ref="S417">_xlfn.IFS(L417=1,R417*Погода!$C$2,L417=2,R417*Погода!$C$3,L417=3,R417*Погода!$C$4,L417=4,R417*Погода!$C$5)</f>
        <v>25.791650000000001</v>
      </c>
      <c r="T417" s="3">
        <v>0.253112</v>
      </c>
      <c r="U417" s="11" cm="1">
        <f t="array" ref="U417">_xlfn.IFS(L417=1,T417*Погода!$D$2,L417=2,T417*Погода!$D$3,L417=3,T417*Погода!$D$4,L417=4,T417*Погода!$D$5)</f>
        <v>8.4792520000000007</v>
      </c>
      <c r="V417" s="37">
        <v>618</v>
      </c>
      <c r="W417" s="37">
        <v>2071</v>
      </c>
      <c r="X417" s="37">
        <v>2689</v>
      </c>
      <c r="Y417" s="11">
        <f t="shared" si="56"/>
        <v>-3.6179919999999992</v>
      </c>
    </row>
    <row r="418" spans="1:25" x14ac:dyDescent="0.25">
      <c r="A418" s="1">
        <v>416</v>
      </c>
      <c r="B418" s="2">
        <v>40959</v>
      </c>
      <c r="C418" s="1">
        <v>1</v>
      </c>
      <c r="D418" s="4" t="str">
        <f>VLOOKUP(C418,Сезон!$A$2:$G$5,6)</f>
        <v>Зима</v>
      </c>
      <c r="E418" s="1">
        <f t="shared" si="52"/>
        <v>2012</v>
      </c>
      <c r="F418" s="1">
        <f t="shared" si="53"/>
        <v>2</v>
      </c>
      <c r="G418" s="1">
        <v>1</v>
      </c>
      <c r="H418" s="1" t="str">
        <f t="shared" si="49"/>
        <v>Праздничный день</v>
      </c>
      <c r="I418" s="25">
        <f t="shared" si="50"/>
        <v>2</v>
      </c>
      <c r="J418" s="1">
        <v>0</v>
      </c>
      <c r="K418" s="1" t="str">
        <f t="shared" si="51"/>
        <v>Выходной день</v>
      </c>
      <c r="L418" s="1">
        <v>1</v>
      </c>
      <c r="M418" s="9" t="str">
        <f>LOOKUP(L418,Погода!$A$2:$B$5)</f>
        <v>Ясно, небольшая облачность, переменная облачность, переменная облачность</v>
      </c>
      <c r="N418" s="3">
        <v>0.28000000000000003</v>
      </c>
      <c r="O418" s="11">
        <f t="shared" si="54"/>
        <v>5.1600000000000019</v>
      </c>
      <c r="P418" s="3">
        <v>0.273391</v>
      </c>
      <c r="Q418" s="11">
        <f t="shared" si="55"/>
        <v>2.043806</v>
      </c>
      <c r="R418" s="3">
        <v>0.507826</v>
      </c>
      <c r="S418" s="11" cm="1">
        <f t="array" ref="S418">_xlfn.IFS(L418=1,R418*Погода!$C$2,L418=2,R418*Погода!$C$3,L418=3,R418*Погода!$C$4,L418=4,R418*Погода!$C$5)</f>
        <v>12.695650000000001</v>
      </c>
      <c r="T418" s="3">
        <v>0.22908300000000001</v>
      </c>
      <c r="U418" s="11" cm="1">
        <f t="array" ref="U418">_xlfn.IFS(L418=1,T418*Погода!$D$2,L418=2,T418*Погода!$D$3,L418=3,T418*Погода!$D$4,L418=4,T418*Погода!$D$5)</f>
        <v>3.83714025</v>
      </c>
      <c r="V418" s="37">
        <v>502</v>
      </c>
      <c r="W418" s="37">
        <v>2627</v>
      </c>
      <c r="X418" s="37">
        <v>3129</v>
      </c>
      <c r="Y418" s="11">
        <f t="shared" si="56"/>
        <v>-3.1161940000000019</v>
      </c>
    </row>
    <row r="419" spans="1:25" x14ac:dyDescent="0.25">
      <c r="A419" s="1">
        <v>417</v>
      </c>
      <c r="B419" s="2">
        <v>40960</v>
      </c>
      <c r="C419" s="1">
        <v>1</v>
      </c>
      <c r="D419" s="4" t="str">
        <f>VLOOKUP(C419,Сезон!$A$2:$G$5,6)</f>
        <v>Зима</v>
      </c>
      <c r="E419" s="1">
        <f t="shared" si="52"/>
        <v>2012</v>
      </c>
      <c r="F419" s="1">
        <f t="shared" si="53"/>
        <v>2</v>
      </c>
      <c r="G419" s="1">
        <v>0</v>
      </c>
      <c r="H419" s="1" t="str">
        <f t="shared" si="49"/>
        <v>Рабочий день</v>
      </c>
      <c r="I419" s="25">
        <f t="shared" si="50"/>
        <v>3</v>
      </c>
      <c r="J419" s="1">
        <v>1</v>
      </c>
      <c r="K419" s="1" t="str">
        <f t="shared" si="51"/>
        <v>Рабочий день</v>
      </c>
      <c r="L419" s="1">
        <v>1</v>
      </c>
      <c r="M419" s="9" t="str">
        <f>LOOKUP(L419,Погода!$A$2:$B$5)</f>
        <v>Ясно, небольшая облачность, переменная облачность, переменная облачность</v>
      </c>
      <c r="N419" s="3">
        <v>0.28782600000000003</v>
      </c>
      <c r="O419" s="11">
        <f t="shared" si="54"/>
        <v>5.5278220000000005</v>
      </c>
      <c r="P419" s="3">
        <v>0.29511300000000001</v>
      </c>
      <c r="Q419" s="11">
        <f t="shared" si="55"/>
        <v>3.4774580000000022</v>
      </c>
      <c r="R419" s="3">
        <v>0.59434799999999999</v>
      </c>
      <c r="S419" s="11" cm="1">
        <f t="array" ref="S419">_xlfn.IFS(L419=1,R419*Погода!$C$2,L419=2,R419*Погода!$C$3,L419=3,R419*Погода!$C$4,L419=4,R419*Погода!$C$5)</f>
        <v>14.858699999999999</v>
      </c>
      <c r="T419" s="3">
        <v>0.20571700000000001</v>
      </c>
      <c r="U419" s="11" cm="1">
        <f t="array" ref="U419">_xlfn.IFS(L419=1,T419*Погода!$D$2,L419=2,T419*Погода!$D$3,L419=3,T419*Погода!$D$4,L419=4,T419*Погода!$D$5)</f>
        <v>3.4457597500000001</v>
      </c>
      <c r="V419" s="37">
        <v>163</v>
      </c>
      <c r="W419" s="37">
        <v>3614</v>
      </c>
      <c r="X419" s="37">
        <v>3777</v>
      </c>
      <c r="Y419" s="11">
        <f t="shared" si="56"/>
        <v>-2.0503639999999983</v>
      </c>
    </row>
    <row r="420" spans="1:25" x14ac:dyDescent="0.25">
      <c r="A420" s="1">
        <v>418</v>
      </c>
      <c r="B420" s="2">
        <v>40961</v>
      </c>
      <c r="C420" s="1">
        <v>1</v>
      </c>
      <c r="D420" s="4" t="str">
        <f>VLOOKUP(C420,Сезон!$A$2:$G$5,6)</f>
        <v>Зима</v>
      </c>
      <c r="E420" s="1">
        <f t="shared" si="52"/>
        <v>2012</v>
      </c>
      <c r="F420" s="1">
        <f t="shared" si="53"/>
        <v>2</v>
      </c>
      <c r="G420" s="1">
        <v>0</v>
      </c>
      <c r="H420" s="1" t="str">
        <f t="shared" si="49"/>
        <v>Рабочий день</v>
      </c>
      <c r="I420" s="25">
        <f t="shared" si="50"/>
        <v>4</v>
      </c>
      <c r="J420" s="1">
        <v>1</v>
      </c>
      <c r="K420" s="1" t="str">
        <f t="shared" si="51"/>
        <v>Рабочий день</v>
      </c>
      <c r="L420" s="1">
        <v>1</v>
      </c>
      <c r="M420" s="9" t="str">
        <f>LOOKUP(L420,Погода!$A$2:$B$5)</f>
        <v>Ясно, небольшая облачность, переменная облачность, переменная облачность</v>
      </c>
      <c r="N420" s="3">
        <v>0.39583299999999999</v>
      </c>
      <c r="O420" s="11">
        <f t="shared" si="54"/>
        <v>10.604150999999998</v>
      </c>
      <c r="P420" s="3">
        <v>0.39266699999999999</v>
      </c>
      <c r="Q420" s="11">
        <f t="shared" si="55"/>
        <v>9.9160219999999981</v>
      </c>
      <c r="R420" s="3">
        <v>0.56791700000000001</v>
      </c>
      <c r="S420" s="11" cm="1">
        <f t="array" ref="S420">_xlfn.IFS(L420=1,R420*Погода!$C$2,L420=2,R420*Погода!$C$3,L420=3,R420*Погода!$C$4,L420=4,R420*Погода!$C$5)</f>
        <v>14.197925</v>
      </c>
      <c r="T420" s="3">
        <v>0.23447100000000001</v>
      </c>
      <c r="U420" s="11" cm="1">
        <f t="array" ref="U420">_xlfn.IFS(L420=1,T420*Погода!$D$2,L420=2,T420*Погода!$D$3,L420=3,T420*Погода!$D$4,L420=4,T420*Погода!$D$5)</f>
        <v>3.9273892500000001</v>
      </c>
      <c r="V420" s="37">
        <v>394</v>
      </c>
      <c r="W420" s="37">
        <v>4379</v>
      </c>
      <c r="X420" s="37">
        <v>4773</v>
      </c>
      <c r="Y420" s="11">
        <f t="shared" si="56"/>
        <v>-0.68812899999999999</v>
      </c>
    </row>
    <row r="421" spans="1:25" x14ac:dyDescent="0.25">
      <c r="A421" s="1">
        <v>419</v>
      </c>
      <c r="B421" s="2">
        <v>40962</v>
      </c>
      <c r="C421" s="1">
        <v>1</v>
      </c>
      <c r="D421" s="4" t="str">
        <f>VLOOKUP(C421,Сезон!$A$2:$G$5,6)</f>
        <v>Зима</v>
      </c>
      <c r="E421" s="1">
        <f t="shared" si="52"/>
        <v>2012</v>
      </c>
      <c r="F421" s="1">
        <f t="shared" si="53"/>
        <v>2</v>
      </c>
      <c r="G421" s="1">
        <v>0</v>
      </c>
      <c r="H421" s="1" t="str">
        <f t="shared" si="49"/>
        <v>Рабочий день</v>
      </c>
      <c r="I421" s="25">
        <f t="shared" si="50"/>
        <v>5</v>
      </c>
      <c r="J421" s="1">
        <v>1</v>
      </c>
      <c r="K421" s="1" t="str">
        <f t="shared" si="51"/>
        <v>Рабочий день</v>
      </c>
      <c r="L421" s="1">
        <v>1</v>
      </c>
      <c r="M421" s="9" t="str">
        <f>LOOKUP(L421,Погода!$A$2:$B$5)</f>
        <v>Ясно, небольшая облачность, переменная облачность, переменная облачность</v>
      </c>
      <c r="N421" s="3">
        <v>0.45416699999999999</v>
      </c>
      <c r="O421" s="11">
        <f t="shared" si="54"/>
        <v>13.345849000000001</v>
      </c>
      <c r="P421" s="3">
        <v>0.44444600000000001</v>
      </c>
      <c r="Q421" s="11">
        <f t="shared" si="55"/>
        <v>13.333435999999999</v>
      </c>
      <c r="R421" s="3">
        <v>0.55458300000000005</v>
      </c>
      <c r="S421" s="11" cm="1">
        <f t="array" ref="S421">_xlfn.IFS(L421=1,R421*Погода!$C$2,L421=2,R421*Погода!$C$3,L421=3,R421*Погода!$C$4,L421=4,R421*Погода!$C$5)</f>
        <v>13.864575000000002</v>
      </c>
      <c r="T421" s="3">
        <v>0.190913</v>
      </c>
      <c r="U421" s="11" cm="1">
        <f t="array" ref="U421">_xlfn.IFS(L421=1,T421*Погода!$D$2,L421=2,T421*Погода!$D$3,L421=3,T421*Погода!$D$4,L421=4,T421*Погода!$D$5)</f>
        <v>3.1977927500000001</v>
      </c>
      <c r="V421" s="37">
        <v>516</v>
      </c>
      <c r="W421" s="37">
        <v>4546</v>
      </c>
      <c r="X421" s="37">
        <v>5062</v>
      </c>
      <c r="Y421" s="11">
        <f t="shared" si="56"/>
        <v>-1.2413000000002228E-2</v>
      </c>
    </row>
    <row r="422" spans="1:25" x14ac:dyDescent="0.25">
      <c r="A422" s="1">
        <v>420</v>
      </c>
      <c r="B422" s="2">
        <v>40963</v>
      </c>
      <c r="C422" s="1">
        <v>1</v>
      </c>
      <c r="D422" s="4" t="str">
        <f>VLOOKUP(C422,Сезон!$A$2:$G$5,6)</f>
        <v>Зима</v>
      </c>
      <c r="E422" s="1">
        <f t="shared" si="52"/>
        <v>2012</v>
      </c>
      <c r="F422" s="1">
        <f t="shared" si="53"/>
        <v>2</v>
      </c>
      <c r="G422" s="1">
        <v>0</v>
      </c>
      <c r="H422" s="1" t="str">
        <f t="shared" si="49"/>
        <v>Рабочий день</v>
      </c>
      <c r="I422" s="25">
        <f t="shared" si="50"/>
        <v>6</v>
      </c>
      <c r="J422" s="1">
        <v>1</v>
      </c>
      <c r="K422" s="1" t="str">
        <f t="shared" si="51"/>
        <v>Рабочий день</v>
      </c>
      <c r="L422" s="1">
        <v>2</v>
      </c>
      <c r="M422" s="9" t="str">
        <f>LOOKUP(L422,Погода!$A$2:$B$5)</f>
        <v>Туман + Облачно, Туман + Разорванные облака, Туман + Немного облаков, Туман</v>
      </c>
      <c r="N422" s="3">
        <v>0.40749999999999997</v>
      </c>
      <c r="O422" s="11">
        <f t="shared" si="54"/>
        <v>11.1525</v>
      </c>
      <c r="P422" s="3">
        <v>0.41097099999999998</v>
      </c>
      <c r="Q422" s="11">
        <f t="shared" si="55"/>
        <v>11.124085999999998</v>
      </c>
      <c r="R422" s="3">
        <v>0.73750000000000004</v>
      </c>
      <c r="S422" s="11" cm="1">
        <f t="array" ref="S422">_xlfn.IFS(L422=1,R422*Погода!$C$2,L422=2,R422*Погода!$C$3,L422=3,R422*Погода!$C$4,L422=4,R422*Погода!$C$5)</f>
        <v>36.875</v>
      </c>
      <c r="T422" s="3">
        <v>0.237567</v>
      </c>
      <c r="U422" s="11" cm="1">
        <f t="array" ref="U422">_xlfn.IFS(L422=1,T422*Погода!$D$2,L422=2,T422*Погода!$D$3,L422=3,T422*Погода!$D$4,L422=4,T422*Погода!$D$5)</f>
        <v>7.9584944999999996</v>
      </c>
      <c r="V422" s="37">
        <v>246</v>
      </c>
      <c r="W422" s="37">
        <v>3241</v>
      </c>
      <c r="X422" s="37">
        <v>3487</v>
      </c>
      <c r="Y422" s="11">
        <f t="shared" si="56"/>
        <v>-2.8414000000001494E-2</v>
      </c>
    </row>
    <row r="423" spans="1:25" x14ac:dyDescent="0.25">
      <c r="A423" s="1">
        <v>421</v>
      </c>
      <c r="B423" s="2">
        <v>40964</v>
      </c>
      <c r="C423" s="1">
        <v>1</v>
      </c>
      <c r="D423" s="4" t="str">
        <f>VLOOKUP(C423,Сезон!$A$2:$G$5,6)</f>
        <v>Зима</v>
      </c>
      <c r="E423" s="1">
        <f t="shared" si="52"/>
        <v>2012</v>
      </c>
      <c r="F423" s="1">
        <f t="shared" si="53"/>
        <v>2</v>
      </c>
      <c r="G423" s="1">
        <v>0</v>
      </c>
      <c r="H423" s="1" t="str">
        <f t="shared" si="49"/>
        <v>Рабочий день</v>
      </c>
      <c r="I423" s="25">
        <f t="shared" si="50"/>
        <v>7</v>
      </c>
      <c r="J423" s="1">
        <v>0</v>
      </c>
      <c r="K423" s="1" t="str">
        <f t="shared" si="51"/>
        <v>Выходной день</v>
      </c>
      <c r="L423" s="1">
        <v>1</v>
      </c>
      <c r="M423" s="9" t="str">
        <f>LOOKUP(L423,Погода!$A$2:$B$5)</f>
        <v>Ясно, небольшая облачность, переменная облачность, переменная облачность</v>
      </c>
      <c r="N423" s="3">
        <v>0.29083300000000001</v>
      </c>
      <c r="O423" s="11">
        <f t="shared" si="54"/>
        <v>5.6691510000000012</v>
      </c>
      <c r="P423" s="3">
        <v>0.25567499999999999</v>
      </c>
      <c r="Q423" s="11">
        <f t="shared" si="55"/>
        <v>0.87454999999999927</v>
      </c>
      <c r="R423" s="3">
        <v>0.39583299999999999</v>
      </c>
      <c r="S423" s="11" cm="1">
        <f t="array" ref="S423">_xlfn.IFS(L423=1,R423*Погода!$C$2,L423=2,R423*Погода!$C$3,L423=3,R423*Погода!$C$4,L423=4,R423*Погода!$C$5)</f>
        <v>9.8958250000000003</v>
      </c>
      <c r="T423" s="3">
        <v>0.42164200000000002</v>
      </c>
      <c r="U423" s="11" cm="1">
        <f t="array" ref="U423">_xlfn.IFS(L423=1,T423*Погода!$D$2,L423=2,T423*Погода!$D$3,L423=3,T423*Погода!$D$4,L423=4,T423*Погода!$D$5)</f>
        <v>7.0625035</v>
      </c>
      <c r="V423" s="37">
        <v>317</v>
      </c>
      <c r="W423" s="37">
        <v>2415</v>
      </c>
      <c r="X423" s="37">
        <v>2732</v>
      </c>
      <c r="Y423" s="11">
        <f t="shared" si="56"/>
        <v>-4.7946010000000019</v>
      </c>
    </row>
    <row r="424" spans="1:25" x14ac:dyDescent="0.25">
      <c r="A424" s="1">
        <v>422</v>
      </c>
      <c r="B424" s="2">
        <v>40965</v>
      </c>
      <c r="C424" s="1">
        <v>1</v>
      </c>
      <c r="D424" s="4" t="str">
        <f>VLOOKUP(C424,Сезон!$A$2:$G$5,6)</f>
        <v>Зима</v>
      </c>
      <c r="E424" s="1">
        <f t="shared" si="52"/>
        <v>2012</v>
      </c>
      <c r="F424" s="1">
        <f t="shared" si="53"/>
        <v>2</v>
      </c>
      <c r="G424" s="1">
        <v>0</v>
      </c>
      <c r="H424" s="1" t="str">
        <f t="shared" si="49"/>
        <v>Рабочий день</v>
      </c>
      <c r="I424" s="25">
        <f t="shared" si="50"/>
        <v>1</v>
      </c>
      <c r="J424" s="1">
        <v>0</v>
      </c>
      <c r="K424" s="1" t="str">
        <f t="shared" si="51"/>
        <v>Выходной день</v>
      </c>
      <c r="L424" s="1">
        <v>1</v>
      </c>
      <c r="M424" s="9" t="str">
        <f>LOOKUP(L424,Погода!$A$2:$B$5)</f>
        <v>Ясно, небольшая облачность, переменная облачность, переменная облачность</v>
      </c>
      <c r="N424" s="3">
        <v>0.279167</v>
      </c>
      <c r="O424" s="11">
        <f t="shared" si="54"/>
        <v>5.1208489999999998</v>
      </c>
      <c r="P424" s="3">
        <v>0.26830799999999999</v>
      </c>
      <c r="Q424" s="11">
        <f t="shared" si="55"/>
        <v>1.7083279999999981</v>
      </c>
      <c r="R424" s="3">
        <v>0.41</v>
      </c>
      <c r="S424" s="11" cm="1">
        <f t="array" ref="S424">_xlfn.IFS(L424=1,R424*Погода!$C$2,L424=2,R424*Погода!$C$3,L424=3,R424*Погода!$C$4,L424=4,R424*Погода!$C$5)</f>
        <v>10.25</v>
      </c>
      <c r="T424" s="3">
        <v>0.20522899999999999</v>
      </c>
      <c r="U424" s="11" cm="1">
        <f t="array" ref="U424">_xlfn.IFS(L424=1,T424*Погода!$D$2,L424=2,T424*Погода!$D$3,L424=3,T424*Погода!$D$4,L424=4,T424*Погода!$D$5)</f>
        <v>3.4375857499999998</v>
      </c>
      <c r="V424" s="37">
        <v>515</v>
      </c>
      <c r="W424" s="37">
        <v>2874</v>
      </c>
      <c r="X424" s="37">
        <v>3389</v>
      </c>
      <c r="Y424" s="11">
        <f t="shared" si="56"/>
        <v>-3.4125210000000017</v>
      </c>
    </row>
    <row r="425" spans="1:25" x14ac:dyDescent="0.25">
      <c r="A425" s="1">
        <v>423</v>
      </c>
      <c r="B425" s="2">
        <v>40966</v>
      </c>
      <c r="C425" s="1">
        <v>1</v>
      </c>
      <c r="D425" s="4" t="str">
        <f>VLOOKUP(C425,Сезон!$A$2:$G$5,6)</f>
        <v>Зима</v>
      </c>
      <c r="E425" s="1">
        <f t="shared" si="52"/>
        <v>2012</v>
      </c>
      <c r="F425" s="1">
        <f t="shared" si="53"/>
        <v>2</v>
      </c>
      <c r="G425" s="1">
        <v>0</v>
      </c>
      <c r="H425" s="1" t="str">
        <f t="shared" si="49"/>
        <v>Рабочий день</v>
      </c>
      <c r="I425" s="25">
        <f t="shared" si="50"/>
        <v>2</v>
      </c>
      <c r="J425" s="1">
        <v>1</v>
      </c>
      <c r="K425" s="1" t="str">
        <f t="shared" si="51"/>
        <v>Рабочий день</v>
      </c>
      <c r="L425" s="1">
        <v>1</v>
      </c>
      <c r="M425" s="9" t="str">
        <f>LOOKUP(L425,Погода!$A$2:$B$5)</f>
        <v>Ясно, небольшая облачность, переменная облачность, переменная облачность</v>
      </c>
      <c r="N425" s="3">
        <v>0.36666700000000002</v>
      </c>
      <c r="O425" s="11">
        <f t="shared" si="54"/>
        <v>9.2333490000000005</v>
      </c>
      <c r="P425" s="3">
        <v>0.35795399999999999</v>
      </c>
      <c r="Q425" s="11">
        <f t="shared" si="55"/>
        <v>7.6249639999999985</v>
      </c>
      <c r="R425" s="3">
        <v>0.49083300000000002</v>
      </c>
      <c r="S425" s="11" cm="1">
        <f t="array" ref="S425">_xlfn.IFS(L425=1,R425*Погода!$C$2,L425=2,R425*Погода!$C$3,L425=3,R425*Погода!$C$4,L425=4,R425*Погода!$C$5)</f>
        <v>12.270825</v>
      </c>
      <c r="T425" s="3">
        <v>0.26803300000000002</v>
      </c>
      <c r="U425" s="11" cm="1">
        <f t="array" ref="U425">_xlfn.IFS(L425=1,T425*Погода!$D$2,L425=2,T425*Погода!$D$3,L425=3,T425*Погода!$D$4,L425=4,T425*Погода!$D$5)</f>
        <v>4.4895527500000005</v>
      </c>
      <c r="V425" s="37">
        <v>253</v>
      </c>
      <c r="W425" s="37">
        <v>4069</v>
      </c>
      <c r="X425" s="37">
        <v>4322</v>
      </c>
      <c r="Y425" s="11">
        <f t="shared" si="56"/>
        <v>-1.608385000000002</v>
      </c>
    </row>
    <row r="426" spans="1:25" x14ac:dyDescent="0.25">
      <c r="A426" s="1">
        <v>424</v>
      </c>
      <c r="B426" s="2">
        <v>40967</v>
      </c>
      <c r="C426" s="1">
        <v>1</v>
      </c>
      <c r="D426" s="4" t="str">
        <f>VLOOKUP(C426,Сезон!$A$2:$G$5,6)</f>
        <v>Зима</v>
      </c>
      <c r="E426" s="1">
        <f t="shared" si="52"/>
        <v>2012</v>
      </c>
      <c r="F426" s="1">
        <f t="shared" si="53"/>
        <v>2</v>
      </c>
      <c r="G426" s="1">
        <v>0</v>
      </c>
      <c r="H426" s="1" t="str">
        <f t="shared" si="49"/>
        <v>Рабочий день</v>
      </c>
      <c r="I426" s="25">
        <f t="shared" si="50"/>
        <v>3</v>
      </c>
      <c r="J426" s="1">
        <v>1</v>
      </c>
      <c r="K426" s="1" t="str">
        <f t="shared" si="51"/>
        <v>Рабочий день</v>
      </c>
      <c r="L426" s="1">
        <v>1</v>
      </c>
      <c r="M426" s="9" t="str">
        <f>LOOKUP(L426,Погода!$A$2:$B$5)</f>
        <v>Ясно, небольшая облачность, переменная облачность, переменная облачность</v>
      </c>
      <c r="N426" s="3">
        <v>0.35916700000000001</v>
      </c>
      <c r="O426" s="11">
        <f t="shared" si="54"/>
        <v>8.8808490000000013</v>
      </c>
      <c r="P426" s="3">
        <v>0.35352499999999998</v>
      </c>
      <c r="Q426" s="11">
        <f t="shared" si="55"/>
        <v>7.3326499999999974</v>
      </c>
      <c r="R426" s="3">
        <v>0.39583299999999999</v>
      </c>
      <c r="S426" s="11" cm="1">
        <f t="array" ref="S426">_xlfn.IFS(L426=1,R426*Погода!$C$2,L426=2,R426*Погода!$C$3,L426=3,R426*Погода!$C$4,L426=4,R426*Погода!$C$5)</f>
        <v>9.8958250000000003</v>
      </c>
      <c r="T426" s="3">
        <v>0.19341700000000001</v>
      </c>
      <c r="U426" s="11" cm="1">
        <f t="array" ref="U426">_xlfn.IFS(L426=1,T426*Погода!$D$2,L426=2,T426*Погода!$D$3,L426=3,T426*Погода!$D$4,L426=4,T426*Погода!$D$5)</f>
        <v>3.2397347500000002</v>
      </c>
      <c r="V426" s="37">
        <v>229</v>
      </c>
      <c r="W426" s="37">
        <v>4134</v>
      </c>
      <c r="X426" s="37">
        <v>4363</v>
      </c>
      <c r="Y426" s="11">
        <f t="shared" si="56"/>
        <v>-1.5481990000000039</v>
      </c>
    </row>
    <row r="427" spans="1:25" x14ac:dyDescent="0.25">
      <c r="A427" s="1">
        <v>425</v>
      </c>
      <c r="B427" s="2">
        <v>40968</v>
      </c>
      <c r="C427" s="1">
        <v>1</v>
      </c>
      <c r="D427" s="4" t="str">
        <f>VLOOKUP(C427,Сезон!$A$2:$G$5,6)</f>
        <v>Зима</v>
      </c>
      <c r="E427" s="1">
        <f t="shared" si="52"/>
        <v>2012</v>
      </c>
      <c r="F427" s="1">
        <f t="shared" si="53"/>
        <v>2</v>
      </c>
      <c r="G427" s="1">
        <v>0</v>
      </c>
      <c r="H427" s="1" t="str">
        <f t="shared" si="49"/>
        <v>Рабочий день</v>
      </c>
      <c r="I427" s="25">
        <f t="shared" si="50"/>
        <v>4</v>
      </c>
      <c r="J427" s="1">
        <v>1</v>
      </c>
      <c r="K427" s="1" t="str">
        <f t="shared" si="51"/>
        <v>Рабочий день</v>
      </c>
      <c r="L427" s="1">
        <v>2</v>
      </c>
      <c r="M427" s="9" t="str">
        <f>LOOKUP(L427,Погода!$A$2:$B$5)</f>
        <v>Туман + Облачно, Туман + Разорванные облака, Туман + Немного облаков, Туман</v>
      </c>
      <c r="N427" s="3">
        <v>0.34434799999999999</v>
      </c>
      <c r="O427" s="11">
        <f t="shared" si="54"/>
        <v>8.1843560000000011</v>
      </c>
      <c r="P427" s="3">
        <v>0.34847</v>
      </c>
      <c r="Q427" s="11">
        <f t="shared" si="55"/>
        <v>6.9990200000000016</v>
      </c>
      <c r="R427" s="3">
        <v>0.80478300000000003</v>
      </c>
      <c r="S427" s="11" cm="1">
        <f t="array" ref="S427">_xlfn.IFS(L427=1,R427*Погода!$C$2,L427=2,R427*Погода!$C$3,L427=3,R427*Погода!$C$4,L427=4,R427*Погода!$C$5)</f>
        <v>40.239150000000002</v>
      </c>
      <c r="T427" s="3">
        <v>0.179117</v>
      </c>
      <c r="U427" s="11" cm="1">
        <f t="array" ref="U427">_xlfn.IFS(L427=1,T427*Погода!$D$2,L427=2,T427*Погода!$D$3,L427=3,T427*Погода!$D$4,L427=4,T427*Погода!$D$5)</f>
        <v>6.0004194999999996</v>
      </c>
      <c r="V427" s="37">
        <v>65</v>
      </c>
      <c r="W427" s="37">
        <v>1769</v>
      </c>
      <c r="X427" s="37">
        <v>1834</v>
      </c>
      <c r="Y427" s="11">
        <f t="shared" si="56"/>
        <v>-1.1853359999999995</v>
      </c>
    </row>
    <row r="428" spans="1:25" x14ac:dyDescent="0.25">
      <c r="A428" s="1">
        <v>426</v>
      </c>
      <c r="B428" s="2">
        <v>40969</v>
      </c>
      <c r="C428" s="1">
        <v>1</v>
      </c>
      <c r="D428" s="4" t="str">
        <f>VLOOKUP(C428,Сезон!$A$2:$G$5,6)</f>
        <v>Зима</v>
      </c>
      <c r="E428" s="1">
        <f t="shared" si="52"/>
        <v>2012</v>
      </c>
      <c r="F428" s="1">
        <f t="shared" si="53"/>
        <v>3</v>
      </c>
      <c r="G428" s="1">
        <v>0</v>
      </c>
      <c r="H428" s="1" t="str">
        <f t="shared" si="49"/>
        <v>Рабочий день</v>
      </c>
      <c r="I428" s="25">
        <f t="shared" si="50"/>
        <v>5</v>
      </c>
      <c r="J428" s="1">
        <v>1</v>
      </c>
      <c r="K428" s="1" t="str">
        <f t="shared" si="51"/>
        <v>Рабочий день</v>
      </c>
      <c r="L428" s="1">
        <v>1</v>
      </c>
      <c r="M428" s="9" t="str">
        <f>LOOKUP(L428,Погода!$A$2:$B$5)</f>
        <v>Ясно, небольшая облачность, переменная облачность, переменная облачность</v>
      </c>
      <c r="N428" s="3">
        <v>0.48583300000000001</v>
      </c>
      <c r="O428" s="11">
        <f t="shared" si="54"/>
        <v>14.834151000000002</v>
      </c>
      <c r="P428" s="3">
        <v>0.47537099999999999</v>
      </c>
      <c r="Q428" s="11">
        <f t="shared" si="55"/>
        <v>15.374485999999997</v>
      </c>
      <c r="R428" s="3">
        <v>0.61541699999999999</v>
      </c>
      <c r="S428" s="11" cm="1">
        <f t="array" ref="S428">_xlfn.IFS(L428=1,R428*Погода!$C$2,L428=2,R428*Погода!$C$3,L428=3,R428*Погода!$C$4,L428=4,R428*Погода!$C$5)</f>
        <v>15.385425</v>
      </c>
      <c r="T428" s="3">
        <v>0.22698699999999999</v>
      </c>
      <c r="U428" s="11" cm="1">
        <f t="array" ref="U428">_xlfn.IFS(L428=1,T428*Погода!$D$2,L428=2,T428*Погода!$D$3,L428=3,T428*Погода!$D$4,L428=4,T428*Погода!$D$5)</f>
        <v>3.8020322499999999</v>
      </c>
      <c r="V428" s="37">
        <v>325</v>
      </c>
      <c r="W428" s="37">
        <v>4665</v>
      </c>
      <c r="X428" s="37">
        <v>4990</v>
      </c>
      <c r="Y428" s="11">
        <f t="shared" si="56"/>
        <v>0.54033499999999535</v>
      </c>
    </row>
    <row r="429" spans="1:25" x14ac:dyDescent="0.25">
      <c r="A429" s="1">
        <v>427</v>
      </c>
      <c r="B429" s="2">
        <v>40970</v>
      </c>
      <c r="C429" s="1">
        <v>1</v>
      </c>
      <c r="D429" s="4" t="str">
        <f>VLOOKUP(C429,Сезон!$A$2:$G$5,6)</f>
        <v>Зима</v>
      </c>
      <c r="E429" s="1">
        <f t="shared" si="52"/>
        <v>2012</v>
      </c>
      <c r="F429" s="1">
        <f t="shared" si="53"/>
        <v>3</v>
      </c>
      <c r="G429" s="1">
        <v>0</v>
      </c>
      <c r="H429" s="1" t="str">
        <f t="shared" si="49"/>
        <v>Рабочий день</v>
      </c>
      <c r="I429" s="25">
        <f t="shared" si="50"/>
        <v>6</v>
      </c>
      <c r="J429" s="1">
        <v>1</v>
      </c>
      <c r="K429" s="1" t="str">
        <f t="shared" si="51"/>
        <v>Рабочий день</v>
      </c>
      <c r="L429" s="1">
        <v>2</v>
      </c>
      <c r="M429" s="9" t="str">
        <f>LOOKUP(L429,Погода!$A$2:$B$5)</f>
        <v>Туман + Облачно, Туман + Разорванные облака, Туман + Немного облаков, Туман</v>
      </c>
      <c r="N429" s="3">
        <v>0.35333300000000001</v>
      </c>
      <c r="O429" s="11">
        <f t="shared" si="54"/>
        <v>8.6066509999999994</v>
      </c>
      <c r="P429" s="3">
        <v>0.359842</v>
      </c>
      <c r="Q429" s="11">
        <f t="shared" si="55"/>
        <v>7.7495720000000006</v>
      </c>
      <c r="R429" s="3">
        <v>0.65708299999999997</v>
      </c>
      <c r="S429" s="11" cm="1">
        <f t="array" ref="S429">_xlfn.IFS(L429=1,R429*Погода!$C$2,L429=2,R429*Погода!$C$3,L429=3,R429*Погода!$C$4,L429=4,R429*Погода!$C$5)</f>
        <v>32.854149999999997</v>
      </c>
      <c r="T429" s="3">
        <v>0.14490400000000001</v>
      </c>
      <c r="U429" s="11" cm="1">
        <f t="array" ref="U429">_xlfn.IFS(L429=1,T429*Погода!$D$2,L429=2,T429*Погода!$D$3,L429=3,T429*Погода!$D$4,L429=4,T429*Погода!$D$5)</f>
        <v>4.8542839999999998</v>
      </c>
      <c r="V429" s="37">
        <v>246</v>
      </c>
      <c r="W429" s="37">
        <v>2948</v>
      </c>
      <c r="X429" s="37">
        <v>3194</v>
      </c>
      <c r="Y429" s="11">
        <f t="shared" si="56"/>
        <v>-0.85707899999999881</v>
      </c>
    </row>
    <row r="430" spans="1:25" x14ac:dyDescent="0.25">
      <c r="A430" s="1">
        <v>428</v>
      </c>
      <c r="B430" s="2">
        <v>40971</v>
      </c>
      <c r="C430" s="1">
        <v>1</v>
      </c>
      <c r="D430" s="4" t="str">
        <f>VLOOKUP(C430,Сезон!$A$2:$G$5,6)</f>
        <v>Зима</v>
      </c>
      <c r="E430" s="1">
        <f t="shared" si="52"/>
        <v>2012</v>
      </c>
      <c r="F430" s="1">
        <f t="shared" si="53"/>
        <v>3</v>
      </c>
      <c r="G430" s="1">
        <v>0</v>
      </c>
      <c r="H430" s="1" t="str">
        <f t="shared" si="49"/>
        <v>Рабочий день</v>
      </c>
      <c r="I430" s="25">
        <f t="shared" si="50"/>
        <v>7</v>
      </c>
      <c r="J430" s="1">
        <v>0</v>
      </c>
      <c r="K430" s="1" t="str">
        <f t="shared" si="51"/>
        <v>Выходной день</v>
      </c>
      <c r="L430" s="1">
        <v>2</v>
      </c>
      <c r="M430" s="9" t="str">
        <f>LOOKUP(L430,Погода!$A$2:$B$5)</f>
        <v>Туман + Облачно, Туман + Разорванные облака, Туман + Немного облаков, Туман</v>
      </c>
      <c r="N430" s="3">
        <v>0.41416700000000001</v>
      </c>
      <c r="O430" s="11">
        <f t="shared" si="54"/>
        <v>11.465848999999999</v>
      </c>
      <c r="P430" s="3">
        <v>0.41349200000000003</v>
      </c>
      <c r="Q430" s="11">
        <f t="shared" si="55"/>
        <v>11.290472000000001</v>
      </c>
      <c r="R430" s="3">
        <v>0.62124999999999997</v>
      </c>
      <c r="S430" s="11" cm="1">
        <f t="array" ref="S430">_xlfn.IFS(L430=1,R430*Погода!$C$2,L430=2,R430*Погода!$C$3,L430=3,R430*Погода!$C$4,L430=4,R430*Погода!$C$5)</f>
        <v>31.0625</v>
      </c>
      <c r="T430" s="3">
        <v>0.161079</v>
      </c>
      <c r="U430" s="11" cm="1">
        <f t="array" ref="U430">_xlfn.IFS(L430=1,T430*Погода!$D$2,L430=2,T430*Погода!$D$3,L430=3,T430*Погода!$D$4,L430=4,T430*Погода!$D$5)</f>
        <v>5.3961465000000004</v>
      </c>
      <c r="V430" s="37">
        <v>956</v>
      </c>
      <c r="W430" s="37">
        <v>3110</v>
      </c>
      <c r="X430" s="37">
        <v>4066</v>
      </c>
      <c r="Y430" s="11">
        <f t="shared" si="56"/>
        <v>-0.17537699999999745</v>
      </c>
    </row>
    <row r="431" spans="1:25" x14ac:dyDescent="0.25">
      <c r="A431" s="1">
        <v>429</v>
      </c>
      <c r="B431" s="2">
        <v>40972</v>
      </c>
      <c r="C431" s="1">
        <v>1</v>
      </c>
      <c r="D431" s="4" t="str">
        <f>VLOOKUP(C431,Сезон!$A$2:$G$5,6)</f>
        <v>Зима</v>
      </c>
      <c r="E431" s="1">
        <f t="shared" si="52"/>
        <v>2012</v>
      </c>
      <c r="F431" s="1">
        <f t="shared" si="53"/>
        <v>3</v>
      </c>
      <c r="G431" s="1">
        <v>0</v>
      </c>
      <c r="H431" s="1" t="str">
        <f t="shared" si="49"/>
        <v>Рабочий день</v>
      </c>
      <c r="I431" s="25">
        <f t="shared" si="50"/>
        <v>1</v>
      </c>
      <c r="J431" s="1">
        <v>0</v>
      </c>
      <c r="K431" s="1" t="str">
        <f t="shared" si="51"/>
        <v>Выходной день</v>
      </c>
      <c r="L431" s="1">
        <v>1</v>
      </c>
      <c r="M431" s="9" t="str">
        <f>LOOKUP(L431,Погода!$A$2:$B$5)</f>
        <v>Ясно, небольшая облачность, переменная облачность, переменная облачность</v>
      </c>
      <c r="N431" s="3">
        <v>0.32583299999999998</v>
      </c>
      <c r="O431" s="11">
        <f t="shared" si="54"/>
        <v>7.314150999999999</v>
      </c>
      <c r="P431" s="3">
        <v>0.30302099999999998</v>
      </c>
      <c r="Q431" s="11">
        <f t="shared" si="55"/>
        <v>3.9993859999999977</v>
      </c>
      <c r="R431" s="3">
        <v>0.403333</v>
      </c>
      <c r="S431" s="11" cm="1">
        <f t="array" ref="S431">_xlfn.IFS(L431=1,R431*Погода!$C$2,L431=2,R431*Погода!$C$3,L431=3,R431*Погода!$C$4,L431=4,R431*Погода!$C$5)</f>
        <v>10.083325</v>
      </c>
      <c r="T431" s="3">
        <v>0.33457100000000001</v>
      </c>
      <c r="U431" s="11" cm="1">
        <f t="array" ref="U431">_xlfn.IFS(L431=1,T431*Погода!$D$2,L431=2,T431*Погода!$D$3,L431=3,T431*Погода!$D$4,L431=4,T431*Погода!$D$5)</f>
        <v>5.6040642500000004</v>
      </c>
      <c r="V431" s="37">
        <v>710</v>
      </c>
      <c r="W431" s="37">
        <v>2713</v>
      </c>
      <c r="X431" s="37">
        <v>3423</v>
      </c>
      <c r="Y431" s="11">
        <f t="shared" si="56"/>
        <v>-3.3147650000000013</v>
      </c>
    </row>
    <row r="432" spans="1:25" x14ac:dyDescent="0.25">
      <c r="A432" s="1">
        <v>430</v>
      </c>
      <c r="B432" s="2">
        <v>40973</v>
      </c>
      <c r="C432" s="1">
        <v>1</v>
      </c>
      <c r="D432" s="4" t="str">
        <f>VLOOKUP(C432,Сезон!$A$2:$G$5,6)</f>
        <v>Зима</v>
      </c>
      <c r="E432" s="1">
        <f t="shared" si="52"/>
        <v>2012</v>
      </c>
      <c r="F432" s="1">
        <f t="shared" si="53"/>
        <v>3</v>
      </c>
      <c r="G432" s="1">
        <v>0</v>
      </c>
      <c r="H432" s="1" t="str">
        <f t="shared" si="49"/>
        <v>Рабочий день</v>
      </c>
      <c r="I432" s="25">
        <f t="shared" si="50"/>
        <v>2</v>
      </c>
      <c r="J432" s="1">
        <v>1</v>
      </c>
      <c r="K432" s="1" t="str">
        <f t="shared" si="51"/>
        <v>Рабочий день</v>
      </c>
      <c r="L432" s="1">
        <v>1</v>
      </c>
      <c r="M432" s="9" t="str">
        <f>LOOKUP(L432,Погода!$A$2:$B$5)</f>
        <v>Ясно, небольшая облачность, переменная облачность, переменная облачность</v>
      </c>
      <c r="N432" s="3">
        <v>0.24333299999999999</v>
      </c>
      <c r="O432" s="11">
        <f t="shared" si="54"/>
        <v>3.4366509999999995</v>
      </c>
      <c r="P432" s="3">
        <v>0.241171</v>
      </c>
      <c r="Q432" s="11">
        <f t="shared" si="55"/>
        <v>-8.2714000000001064E-2</v>
      </c>
      <c r="R432" s="3">
        <v>0.50624999999999998</v>
      </c>
      <c r="S432" s="11" cm="1">
        <f t="array" ref="S432">_xlfn.IFS(L432=1,R432*Погода!$C$2,L432=2,R432*Погода!$C$3,L432=3,R432*Погода!$C$4,L432=4,R432*Погода!$C$5)</f>
        <v>12.65625</v>
      </c>
      <c r="T432" s="3">
        <v>0.22885800000000001</v>
      </c>
      <c r="U432" s="11" cm="1">
        <f t="array" ref="U432">_xlfn.IFS(L432=1,T432*Погода!$D$2,L432=2,T432*Погода!$D$3,L432=3,T432*Погода!$D$4,L432=4,T432*Погода!$D$5)</f>
        <v>3.8333715000000002</v>
      </c>
      <c r="V432" s="37">
        <v>203</v>
      </c>
      <c r="W432" s="37">
        <v>3130</v>
      </c>
      <c r="X432" s="37">
        <v>3333</v>
      </c>
      <c r="Y432" s="11">
        <f t="shared" si="56"/>
        <v>-3.5193650000000005</v>
      </c>
    </row>
    <row r="433" spans="1:25" x14ac:dyDescent="0.25">
      <c r="A433" s="1">
        <v>431</v>
      </c>
      <c r="B433" s="2">
        <v>40974</v>
      </c>
      <c r="C433" s="1">
        <v>1</v>
      </c>
      <c r="D433" s="4" t="str">
        <f>VLOOKUP(C433,Сезон!$A$2:$G$5,6)</f>
        <v>Зима</v>
      </c>
      <c r="E433" s="1">
        <f t="shared" si="52"/>
        <v>2012</v>
      </c>
      <c r="F433" s="1">
        <f t="shared" si="53"/>
        <v>3</v>
      </c>
      <c r="G433" s="1">
        <v>0</v>
      </c>
      <c r="H433" s="1" t="str">
        <f t="shared" si="49"/>
        <v>Рабочий день</v>
      </c>
      <c r="I433" s="25">
        <f t="shared" si="50"/>
        <v>3</v>
      </c>
      <c r="J433" s="1">
        <v>1</v>
      </c>
      <c r="K433" s="1" t="str">
        <f t="shared" si="51"/>
        <v>Рабочий день</v>
      </c>
      <c r="L433" s="1">
        <v>1</v>
      </c>
      <c r="M433" s="9" t="str">
        <f>LOOKUP(L433,Погода!$A$2:$B$5)</f>
        <v>Ясно, небольшая облачность, переменная облачность, переменная облачность</v>
      </c>
      <c r="N433" s="3">
        <v>0.25833299999999998</v>
      </c>
      <c r="O433" s="11">
        <f t="shared" si="54"/>
        <v>4.1416509999999995</v>
      </c>
      <c r="P433" s="3">
        <v>0.25504199999999999</v>
      </c>
      <c r="Q433" s="11">
        <f t="shared" si="55"/>
        <v>0.83277199999999851</v>
      </c>
      <c r="R433" s="3">
        <v>0.45666699999999999</v>
      </c>
      <c r="S433" s="11" cm="1">
        <f t="array" ref="S433">_xlfn.IFS(L433=1,R433*Погода!$C$2,L433=2,R433*Погода!$C$3,L433=3,R433*Погода!$C$4,L433=4,R433*Погода!$C$5)</f>
        <v>11.416675</v>
      </c>
      <c r="T433" s="3">
        <v>0.200875</v>
      </c>
      <c r="U433" s="11" cm="1">
        <f t="array" ref="U433">_xlfn.IFS(L433=1,T433*Погода!$D$2,L433=2,T433*Погода!$D$3,L433=3,T433*Погода!$D$4,L433=4,T433*Погода!$D$5)</f>
        <v>3.3646562499999999</v>
      </c>
      <c r="V433" s="37">
        <v>221</v>
      </c>
      <c r="W433" s="37">
        <v>3735</v>
      </c>
      <c r="X433" s="37">
        <v>3956</v>
      </c>
      <c r="Y433" s="11">
        <f t="shared" si="56"/>
        <v>-3.308879000000001</v>
      </c>
    </row>
    <row r="434" spans="1:25" x14ac:dyDescent="0.25">
      <c r="A434" s="1">
        <v>432</v>
      </c>
      <c r="B434" s="2">
        <v>40975</v>
      </c>
      <c r="C434" s="1">
        <v>1</v>
      </c>
      <c r="D434" s="4" t="str">
        <f>VLOOKUP(C434,Сезон!$A$2:$G$5,6)</f>
        <v>Зима</v>
      </c>
      <c r="E434" s="1">
        <f t="shared" si="52"/>
        <v>2012</v>
      </c>
      <c r="F434" s="1">
        <f t="shared" si="53"/>
        <v>3</v>
      </c>
      <c r="G434" s="1">
        <v>0</v>
      </c>
      <c r="H434" s="1" t="str">
        <f t="shared" si="49"/>
        <v>Рабочий день</v>
      </c>
      <c r="I434" s="25">
        <f t="shared" si="50"/>
        <v>4</v>
      </c>
      <c r="J434" s="1">
        <v>1</v>
      </c>
      <c r="K434" s="1" t="str">
        <f t="shared" si="51"/>
        <v>Рабочий день</v>
      </c>
      <c r="L434" s="1">
        <v>1</v>
      </c>
      <c r="M434" s="9" t="str">
        <f>LOOKUP(L434,Погода!$A$2:$B$5)</f>
        <v>Ясно, небольшая облачность, переменная облачность, переменная облачность</v>
      </c>
      <c r="N434" s="3">
        <v>0.404167</v>
      </c>
      <c r="O434" s="11">
        <f t="shared" si="54"/>
        <v>10.995849</v>
      </c>
      <c r="P434" s="3">
        <v>0.3851</v>
      </c>
      <c r="Q434" s="11">
        <f t="shared" si="55"/>
        <v>9.416599999999999</v>
      </c>
      <c r="R434" s="3">
        <v>0.51333300000000004</v>
      </c>
      <c r="S434" s="11" cm="1">
        <f t="array" ref="S434">_xlfn.IFS(L434=1,R434*Погода!$C$2,L434=2,R434*Погода!$C$3,L434=3,R434*Погода!$C$4,L434=4,R434*Погода!$C$5)</f>
        <v>12.833325</v>
      </c>
      <c r="T434" s="3">
        <v>0.345779</v>
      </c>
      <c r="U434" s="11" cm="1">
        <f t="array" ref="U434">_xlfn.IFS(L434=1,T434*Погода!$D$2,L434=2,T434*Погода!$D$3,L434=3,T434*Погода!$D$4,L434=4,T434*Погода!$D$5)</f>
        <v>5.7917982500000003</v>
      </c>
      <c r="V434" s="37">
        <v>432</v>
      </c>
      <c r="W434" s="37">
        <v>4484</v>
      </c>
      <c r="X434" s="37">
        <v>4916</v>
      </c>
      <c r="Y434" s="11">
        <f t="shared" si="56"/>
        <v>-1.5792490000000008</v>
      </c>
    </row>
    <row r="435" spans="1:25" x14ac:dyDescent="0.25">
      <c r="A435" s="1">
        <v>433</v>
      </c>
      <c r="B435" s="2">
        <v>40976</v>
      </c>
      <c r="C435" s="1">
        <v>1</v>
      </c>
      <c r="D435" s="4" t="str">
        <f>VLOOKUP(C435,Сезон!$A$2:$G$5,6)</f>
        <v>Зима</v>
      </c>
      <c r="E435" s="1">
        <f t="shared" si="52"/>
        <v>2012</v>
      </c>
      <c r="F435" s="1">
        <f t="shared" si="53"/>
        <v>3</v>
      </c>
      <c r="G435" s="1">
        <v>0</v>
      </c>
      <c r="H435" s="1" t="str">
        <f t="shared" si="49"/>
        <v>Рабочий день</v>
      </c>
      <c r="I435" s="25">
        <f t="shared" si="50"/>
        <v>5</v>
      </c>
      <c r="J435" s="1">
        <v>1</v>
      </c>
      <c r="K435" s="1" t="str">
        <f t="shared" si="51"/>
        <v>Рабочий день</v>
      </c>
      <c r="L435" s="1">
        <v>1</v>
      </c>
      <c r="M435" s="9" t="str">
        <f>LOOKUP(L435,Погода!$A$2:$B$5)</f>
        <v>Ясно, небольшая облачность, переменная облачность, переменная облачность</v>
      </c>
      <c r="N435" s="3">
        <v>0.52749999999999997</v>
      </c>
      <c r="O435" s="11">
        <f t="shared" si="54"/>
        <v>16.792499999999997</v>
      </c>
      <c r="P435" s="3">
        <v>0.52460399999999996</v>
      </c>
      <c r="Q435" s="11">
        <f t="shared" si="55"/>
        <v>18.623863999999998</v>
      </c>
      <c r="R435" s="3">
        <v>0.5675</v>
      </c>
      <c r="S435" s="11" cm="1">
        <f t="array" ref="S435">_xlfn.IFS(L435=1,R435*Погода!$C$2,L435=2,R435*Погода!$C$3,L435=3,R435*Погода!$C$4,L435=4,R435*Погода!$C$5)</f>
        <v>14.1875</v>
      </c>
      <c r="T435" s="3">
        <v>0.44156299999999998</v>
      </c>
      <c r="U435" s="11" cm="1">
        <f t="array" ref="U435">_xlfn.IFS(L435=1,T435*Погода!$D$2,L435=2,T435*Погода!$D$3,L435=3,T435*Погода!$D$4,L435=4,T435*Погода!$D$5)</f>
        <v>7.3961802499999996</v>
      </c>
      <c r="V435" s="37">
        <v>486</v>
      </c>
      <c r="W435" s="37">
        <v>4896</v>
      </c>
      <c r="X435" s="37">
        <v>5382</v>
      </c>
      <c r="Y435" s="11">
        <f t="shared" si="56"/>
        <v>1.8313640000000007</v>
      </c>
    </row>
    <row r="436" spans="1:25" x14ac:dyDescent="0.25">
      <c r="A436" s="1">
        <v>434</v>
      </c>
      <c r="B436" s="2">
        <v>40977</v>
      </c>
      <c r="C436" s="1">
        <v>1</v>
      </c>
      <c r="D436" s="4" t="str">
        <f>VLOOKUP(C436,Сезон!$A$2:$G$5,6)</f>
        <v>Зима</v>
      </c>
      <c r="E436" s="1">
        <f t="shared" si="52"/>
        <v>2012</v>
      </c>
      <c r="F436" s="1">
        <f t="shared" si="53"/>
        <v>3</v>
      </c>
      <c r="G436" s="1">
        <v>0</v>
      </c>
      <c r="H436" s="1" t="str">
        <f t="shared" si="49"/>
        <v>Рабочий день</v>
      </c>
      <c r="I436" s="25">
        <f t="shared" si="50"/>
        <v>6</v>
      </c>
      <c r="J436" s="1">
        <v>1</v>
      </c>
      <c r="K436" s="1" t="str">
        <f t="shared" si="51"/>
        <v>Рабочий день</v>
      </c>
      <c r="L436" s="1">
        <v>2</v>
      </c>
      <c r="M436" s="9" t="str">
        <f>LOOKUP(L436,Погода!$A$2:$B$5)</f>
        <v>Туман + Облачно, Туман + Разорванные облака, Туман + Немного облаков, Туман</v>
      </c>
      <c r="N436" s="3">
        <v>0.410833</v>
      </c>
      <c r="O436" s="11">
        <f t="shared" si="54"/>
        <v>11.309151</v>
      </c>
      <c r="P436" s="3">
        <v>0.39708300000000002</v>
      </c>
      <c r="Q436" s="11">
        <f t="shared" si="55"/>
        <v>10.207478000000002</v>
      </c>
      <c r="R436" s="3">
        <v>0.40708299999999997</v>
      </c>
      <c r="S436" s="11" cm="1">
        <f t="array" ref="S436">_xlfn.IFS(L436=1,R436*Погода!$C$2,L436=2,R436*Погода!$C$3,L436=3,R436*Погода!$C$4,L436=4,R436*Погода!$C$5)</f>
        <v>20.354149999999997</v>
      </c>
      <c r="T436" s="3">
        <v>0.4148</v>
      </c>
      <c r="U436" s="11" cm="1">
        <f t="array" ref="U436">_xlfn.IFS(L436=1,T436*Погода!$D$2,L436=2,T436*Погода!$D$3,L436=3,T436*Погода!$D$4,L436=4,T436*Погода!$D$5)</f>
        <v>13.895799999999999</v>
      </c>
      <c r="V436" s="37">
        <v>447</v>
      </c>
      <c r="W436" s="37">
        <v>4122</v>
      </c>
      <c r="X436" s="37">
        <v>4569</v>
      </c>
      <c r="Y436" s="11">
        <f t="shared" si="56"/>
        <v>-1.1016729999999981</v>
      </c>
    </row>
    <row r="437" spans="1:25" x14ac:dyDescent="0.25">
      <c r="A437" s="1">
        <v>435</v>
      </c>
      <c r="B437" s="2">
        <v>40978</v>
      </c>
      <c r="C437" s="1">
        <v>1</v>
      </c>
      <c r="D437" s="4" t="str">
        <f>VLOOKUP(C437,Сезон!$A$2:$G$5,6)</f>
        <v>Зима</v>
      </c>
      <c r="E437" s="1">
        <f t="shared" si="52"/>
        <v>2012</v>
      </c>
      <c r="F437" s="1">
        <f t="shared" si="53"/>
        <v>3</v>
      </c>
      <c r="G437" s="1">
        <v>0</v>
      </c>
      <c r="H437" s="1" t="str">
        <f t="shared" si="49"/>
        <v>Рабочий день</v>
      </c>
      <c r="I437" s="25">
        <f t="shared" si="50"/>
        <v>7</v>
      </c>
      <c r="J437" s="1">
        <v>0</v>
      </c>
      <c r="K437" s="1" t="str">
        <f t="shared" si="51"/>
        <v>Выходной день</v>
      </c>
      <c r="L437" s="1">
        <v>1</v>
      </c>
      <c r="M437" s="9" t="str">
        <f>LOOKUP(L437,Погода!$A$2:$B$5)</f>
        <v>Ясно, небольшая облачность, переменная облачность, переменная облачность</v>
      </c>
      <c r="N437" s="3">
        <v>0.28749999999999998</v>
      </c>
      <c r="O437" s="11">
        <f t="shared" si="54"/>
        <v>5.5124999999999993</v>
      </c>
      <c r="P437" s="3">
        <v>0.27776699999999999</v>
      </c>
      <c r="Q437" s="11">
        <f t="shared" si="55"/>
        <v>2.3326220000000006</v>
      </c>
      <c r="R437" s="3">
        <v>0.35041699999999998</v>
      </c>
      <c r="S437" s="11" cm="1">
        <f t="array" ref="S437">_xlfn.IFS(L437=1,R437*Погода!$C$2,L437=2,R437*Погода!$C$3,L437=3,R437*Погода!$C$4,L437=4,R437*Погода!$C$5)</f>
        <v>8.7604249999999997</v>
      </c>
      <c r="T437" s="3">
        <v>0.22575000000000001</v>
      </c>
      <c r="U437" s="11" cm="1">
        <f t="array" ref="U437">_xlfn.IFS(L437=1,T437*Погода!$D$2,L437=2,T437*Погода!$D$3,L437=3,T437*Погода!$D$4,L437=4,T437*Погода!$D$5)</f>
        <v>3.7813125000000003</v>
      </c>
      <c r="V437" s="37">
        <v>968</v>
      </c>
      <c r="W437" s="37">
        <v>3150</v>
      </c>
      <c r="X437" s="37">
        <v>4118</v>
      </c>
      <c r="Y437" s="11">
        <f t="shared" si="56"/>
        <v>-3.1798779999999987</v>
      </c>
    </row>
    <row r="438" spans="1:25" x14ac:dyDescent="0.25">
      <c r="A438" s="1">
        <v>436</v>
      </c>
      <c r="B438" s="2">
        <v>40979</v>
      </c>
      <c r="C438" s="1">
        <v>1</v>
      </c>
      <c r="D438" s="4" t="str">
        <f>VLOOKUP(C438,Сезон!$A$2:$G$5,6)</f>
        <v>Зима</v>
      </c>
      <c r="E438" s="1">
        <f t="shared" si="52"/>
        <v>2012</v>
      </c>
      <c r="F438" s="1">
        <f t="shared" si="53"/>
        <v>3</v>
      </c>
      <c r="G438" s="1">
        <v>0</v>
      </c>
      <c r="H438" s="1" t="str">
        <f t="shared" si="49"/>
        <v>Рабочий день</v>
      </c>
      <c r="I438" s="25">
        <f t="shared" si="50"/>
        <v>1</v>
      </c>
      <c r="J438" s="1">
        <v>0</v>
      </c>
      <c r="K438" s="1" t="str">
        <f t="shared" si="51"/>
        <v>Выходной день</v>
      </c>
      <c r="L438" s="1">
        <v>1</v>
      </c>
      <c r="M438" s="9" t="str">
        <f>LOOKUP(L438,Погода!$A$2:$B$5)</f>
        <v>Ясно, небольшая облачность, переменная облачность, переменная облачность</v>
      </c>
      <c r="N438" s="3">
        <v>0.36173899999999998</v>
      </c>
      <c r="O438" s="11">
        <f t="shared" si="54"/>
        <v>9.001732999999998</v>
      </c>
      <c r="P438" s="3">
        <v>0.35966999999999999</v>
      </c>
      <c r="Q438" s="11">
        <f t="shared" si="55"/>
        <v>7.7382199999999983</v>
      </c>
      <c r="R438" s="3">
        <v>0.47695700000000002</v>
      </c>
      <c r="S438" s="11" cm="1">
        <f t="array" ref="S438">_xlfn.IFS(L438=1,R438*Погода!$C$2,L438=2,R438*Погода!$C$3,L438=3,R438*Погода!$C$4,L438=4,R438*Погода!$C$5)</f>
        <v>11.923925000000001</v>
      </c>
      <c r="T438" s="3">
        <v>0.22258700000000001</v>
      </c>
      <c r="U438" s="11" cm="1">
        <f t="array" ref="U438">_xlfn.IFS(L438=1,T438*Погода!$D$2,L438=2,T438*Погода!$D$3,L438=3,T438*Погода!$D$4,L438=4,T438*Погода!$D$5)</f>
        <v>3.7283322500000002</v>
      </c>
      <c r="V438" s="37">
        <v>1658</v>
      </c>
      <c r="W438" s="37">
        <v>3253</v>
      </c>
      <c r="X438" s="37">
        <v>4911</v>
      </c>
      <c r="Y438" s="11">
        <f t="shared" si="56"/>
        <v>-1.2635129999999997</v>
      </c>
    </row>
    <row r="439" spans="1:25" x14ac:dyDescent="0.25">
      <c r="A439" s="1">
        <v>437</v>
      </c>
      <c r="B439" s="2">
        <v>40980</v>
      </c>
      <c r="C439" s="1">
        <v>1</v>
      </c>
      <c r="D439" s="4" t="str">
        <f>VLOOKUP(C439,Сезон!$A$2:$G$5,6)</f>
        <v>Зима</v>
      </c>
      <c r="E439" s="1">
        <f t="shared" si="52"/>
        <v>2012</v>
      </c>
      <c r="F439" s="1">
        <f t="shared" si="53"/>
        <v>3</v>
      </c>
      <c r="G439" s="1">
        <v>0</v>
      </c>
      <c r="H439" s="1" t="str">
        <f t="shared" si="49"/>
        <v>Рабочий день</v>
      </c>
      <c r="I439" s="25">
        <f t="shared" si="50"/>
        <v>2</v>
      </c>
      <c r="J439" s="1">
        <v>1</v>
      </c>
      <c r="K439" s="1" t="str">
        <f t="shared" si="51"/>
        <v>Рабочий день</v>
      </c>
      <c r="L439" s="1">
        <v>1</v>
      </c>
      <c r="M439" s="9" t="str">
        <f>LOOKUP(L439,Погода!$A$2:$B$5)</f>
        <v>Ясно, небольшая облачность, переменная облачность, переменная облачность</v>
      </c>
      <c r="N439" s="3">
        <v>0.466667</v>
      </c>
      <c r="O439" s="11">
        <f t="shared" si="54"/>
        <v>13.933349</v>
      </c>
      <c r="P439" s="3">
        <v>0.459592</v>
      </c>
      <c r="Q439" s="11">
        <f t="shared" si="55"/>
        <v>14.333072000000001</v>
      </c>
      <c r="R439" s="3">
        <v>0.48916700000000002</v>
      </c>
      <c r="S439" s="11" cm="1">
        <f t="array" ref="S439">_xlfn.IFS(L439=1,R439*Погода!$C$2,L439=2,R439*Погода!$C$3,L439=3,R439*Погода!$C$4,L439=4,R439*Погода!$C$5)</f>
        <v>12.229175</v>
      </c>
      <c r="T439" s="3">
        <v>0.20771300000000001</v>
      </c>
      <c r="U439" s="11" cm="1">
        <f t="array" ref="U439">_xlfn.IFS(L439=1,T439*Погода!$D$2,L439=2,T439*Погода!$D$3,L439=3,T439*Погода!$D$4,L439=4,T439*Погода!$D$5)</f>
        <v>3.4791927500000002</v>
      </c>
      <c r="V439" s="37">
        <v>838</v>
      </c>
      <c r="W439" s="37">
        <v>4460</v>
      </c>
      <c r="X439" s="37">
        <v>5298</v>
      </c>
      <c r="Y439" s="11">
        <f t="shared" si="56"/>
        <v>0.3997230000000016</v>
      </c>
    </row>
    <row r="440" spans="1:25" x14ac:dyDescent="0.25">
      <c r="A440" s="1">
        <v>438</v>
      </c>
      <c r="B440" s="2">
        <v>40981</v>
      </c>
      <c r="C440" s="1">
        <v>1</v>
      </c>
      <c r="D440" s="4" t="str">
        <f>VLOOKUP(C440,Сезон!$A$2:$G$5,6)</f>
        <v>Зима</v>
      </c>
      <c r="E440" s="1">
        <f t="shared" si="52"/>
        <v>2012</v>
      </c>
      <c r="F440" s="1">
        <f t="shared" si="53"/>
        <v>3</v>
      </c>
      <c r="G440" s="1">
        <v>0</v>
      </c>
      <c r="H440" s="1" t="str">
        <f t="shared" si="49"/>
        <v>Рабочий день</v>
      </c>
      <c r="I440" s="25">
        <f t="shared" si="50"/>
        <v>3</v>
      </c>
      <c r="J440" s="1">
        <v>1</v>
      </c>
      <c r="K440" s="1" t="str">
        <f t="shared" si="51"/>
        <v>Рабочий день</v>
      </c>
      <c r="L440" s="1">
        <v>1</v>
      </c>
      <c r="M440" s="9" t="str">
        <f>LOOKUP(L440,Погода!$A$2:$B$5)</f>
        <v>Ясно, небольшая облачность, переменная облачность, переменная облачность</v>
      </c>
      <c r="N440" s="3">
        <v>0.56499999999999995</v>
      </c>
      <c r="O440" s="11">
        <f t="shared" si="54"/>
        <v>18.554999999999996</v>
      </c>
      <c r="P440" s="3">
        <v>0.54292899999999999</v>
      </c>
      <c r="Q440" s="11">
        <f t="shared" si="55"/>
        <v>19.833314000000001</v>
      </c>
      <c r="R440" s="3">
        <v>0.61750000000000005</v>
      </c>
      <c r="S440" s="11" cm="1">
        <f t="array" ref="S440">_xlfn.IFS(L440=1,R440*Погода!$C$2,L440=2,R440*Погода!$C$3,L440=3,R440*Погода!$C$4,L440=4,R440*Погода!$C$5)</f>
        <v>15.437500000000002</v>
      </c>
      <c r="T440" s="3">
        <v>0.23694999999999999</v>
      </c>
      <c r="U440" s="11" cm="1">
        <f t="array" ref="U440">_xlfn.IFS(L440=1,T440*Погода!$D$2,L440=2,T440*Погода!$D$3,L440=3,T440*Погода!$D$4,L440=4,T440*Погода!$D$5)</f>
        <v>3.9689125000000001</v>
      </c>
      <c r="V440" s="37">
        <v>762</v>
      </c>
      <c r="W440" s="37">
        <v>5085</v>
      </c>
      <c r="X440" s="37">
        <v>5847</v>
      </c>
      <c r="Y440" s="11">
        <f t="shared" si="56"/>
        <v>1.2783140000000053</v>
      </c>
    </row>
    <row r="441" spans="1:25" x14ac:dyDescent="0.25">
      <c r="A441" s="1">
        <v>439</v>
      </c>
      <c r="B441" s="2">
        <v>40982</v>
      </c>
      <c r="C441" s="1">
        <v>1</v>
      </c>
      <c r="D441" s="4" t="str">
        <f>VLOOKUP(C441,Сезон!$A$2:$G$5,6)</f>
        <v>Зима</v>
      </c>
      <c r="E441" s="1">
        <f t="shared" si="52"/>
        <v>2012</v>
      </c>
      <c r="F441" s="1">
        <f t="shared" si="53"/>
        <v>3</v>
      </c>
      <c r="G441" s="1">
        <v>0</v>
      </c>
      <c r="H441" s="1" t="str">
        <f t="shared" si="49"/>
        <v>Рабочий день</v>
      </c>
      <c r="I441" s="25">
        <f t="shared" si="50"/>
        <v>4</v>
      </c>
      <c r="J441" s="1">
        <v>1</v>
      </c>
      <c r="K441" s="1" t="str">
        <f t="shared" si="51"/>
        <v>Рабочий день</v>
      </c>
      <c r="L441" s="1">
        <v>1</v>
      </c>
      <c r="M441" s="9" t="str">
        <f>LOOKUP(L441,Погода!$A$2:$B$5)</f>
        <v>Ясно, небольшая облачность, переменная облачность, переменная облачность</v>
      </c>
      <c r="N441" s="3">
        <v>0.57250000000000001</v>
      </c>
      <c r="O441" s="11">
        <f t="shared" si="54"/>
        <v>18.907499999999999</v>
      </c>
      <c r="P441" s="3">
        <v>0.54861700000000002</v>
      </c>
      <c r="Q441" s="11">
        <f t="shared" si="55"/>
        <v>20.208722000000002</v>
      </c>
      <c r="R441" s="3">
        <v>0.50708299999999995</v>
      </c>
      <c r="S441" s="11" cm="1">
        <f t="array" ref="S441">_xlfn.IFS(L441=1,R441*Погода!$C$2,L441=2,R441*Погода!$C$3,L441=3,R441*Погода!$C$4,L441=4,R441*Погода!$C$5)</f>
        <v>12.677074999999999</v>
      </c>
      <c r="T441" s="3">
        <v>0.115062</v>
      </c>
      <c r="U441" s="11" cm="1">
        <f t="array" ref="U441">_xlfn.IFS(L441=1,T441*Погода!$D$2,L441=2,T441*Погода!$D$3,L441=3,T441*Погода!$D$4,L441=4,T441*Погода!$D$5)</f>
        <v>1.9272885</v>
      </c>
      <c r="V441" s="37">
        <v>997</v>
      </c>
      <c r="W441" s="37">
        <v>5315</v>
      </c>
      <c r="X441" s="37">
        <v>6312</v>
      </c>
      <c r="Y441" s="11">
        <f t="shared" si="56"/>
        <v>1.3012220000000028</v>
      </c>
    </row>
    <row r="442" spans="1:25" x14ac:dyDescent="0.25">
      <c r="A442" s="1">
        <v>440</v>
      </c>
      <c r="B442" s="2">
        <v>40983</v>
      </c>
      <c r="C442" s="1">
        <v>1</v>
      </c>
      <c r="D442" s="4" t="str">
        <f>VLOOKUP(C442,Сезон!$A$2:$G$5,6)</f>
        <v>Зима</v>
      </c>
      <c r="E442" s="1">
        <f t="shared" si="52"/>
        <v>2012</v>
      </c>
      <c r="F442" s="1">
        <f t="shared" si="53"/>
        <v>3</v>
      </c>
      <c r="G442" s="1">
        <v>0</v>
      </c>
      <c r="H442" s="1" t="str">
        <f t="shared" si="49"/>
        <v>Рабочий день</v>
      </c>
      <c r="I442" s="25">
        <f t="shared" si="50"/>
        <v>5</v>
      </c>
      <c r="J442" s="1">
        <v>1</v>
      </c>
      <c r="K442" s="1" t="str">
        <f t="shared" si="51"/>
        <v>Рабочий день</v>
      </c>
      <c r="L442" s="1">
        <v>1</v>
      </c>
      <c r="M442" s="9" t="str">
        <f>LOOKUP(L442,Погода!$A$2:$B$5)</f>
        <v>Ясно, небольшая облачность, переменная облачность, переменная облачность</v>
      </c>
      <c r="N442" s="3">
        <v>0.5575</v>
      </c>
      <c r="O442" s="11">
        <f t="shared" si="54"/>
        <v>18.202500000000001</v>
      </c>
      <c r="P442" s="3">
        <v>0.53282499999999999</v>
      </c>
      <c r="Q442" s="11">
        <f t="shared" si="55"/>
        <v>19.166449999999998</v>
      </c>
      <c r="R442" s="3">
        <v>0.57958299999999996</v>
      </c>
      <c r="S442" s="11" cm="1">
        <f t="array" ref="S442">_xlfn.IFS(L442=1,R442*Погода!$C$2,L442=2,R442*Погода!$C$3,L442=3,R442*Погода!$C$4,L442=4,R442*Погода!$C$5)</f>
        <v>14.489574999999999</v>
      </c>
      <c r="T442" s="3">
        <v>0.14988299999999999</v>
      </c>
      <c r="U442" s="11" cm="1">
        <f t="array" ref="U442">_xlfn.IFS(L442=1,T442*Погода!$D$2,L442=2,T442*Погода!$D$3,L442=3,T442*Погода!$D$4,L442=4,T442*Погода!$D$5)</f>
        <v>2.51054025</v>
      </c>
      <c r="V442" s="37">
        <v>1005</v>
      </c>
      <c r="W442" s="37">
        <v>5187</v>
      </c>
      <c r="X442" s="37">
        <v>6192</v>
      </c>
      <c r="Y442" s="11">
        <f t="shared" si="56"/>
        <v>0.96394999999999698</v>
      </c>
    </row>
    <row r="443" spans="1:25" x14ac:dyDescent="0.25">
      <c r="A443" s="1">
        <v>441</v>
      </c>
      <c r="B443" s="2">
        <v>40984</v>
      </c>
      <c r="C443" s="1">
        <v>1</v>
      </c>
      <c r="D443" s="4" t="str">
        <f>VLOOKUP(C443,Сезон!$A$2:$G$5,6)</f>
        <v>Зима</v>
      </c>
      <c r="E443" s="1">
        <f t="shared" si="52"/>
        <v>2012</v>
      </c>
      <c r="F443" s="1">
        <f t="shared" si="53"/>
        <v>3</v>
      </c>
      <c r="G443" s="1">
        <v>0</v>
      </c>
      <c r="H443" s="1" t="str">
        <f t="shared" si="49"/>
        <v>Рабочий день</v>
      </c>
      <c r="I443" s="25">
        <f t="shared" si="50"/>
        <v>6</v>
      </c>
      <c r="J443" s="1">
        <v>1</v>
      </c>
      <c r="K443" s="1" t="str">
        <f t="shared" si="51"/>
        <v>Рабочий день</v>
      </c>
      <c r="L443" s="1">
        <v>2</v>
      </c>
      <c r="M443" s="9" t="str">
        <f>LOOKUP(L443,Погода!$A$2:$B$5)</f>
        <v>Туман + Облачно, Туман + Разорванные облака, Туман + Немного облаков, Туман</v>
      </c>
      <c r="N443" s="3">
        <v>0.43583300000000003</v>
      </c>
      <c r="O443" s="11">
        <f t="shared" si="54"/>
        <v>12.484151000000001</v>
      </c>
      <c r="P443" s="3">
        <v>0.43622899999999998</v>
      </c>
      <c r="Q443" s="11">
        <f t="shared" si="55"/>
        <v>12.791114</v>
      </c>
      <c r="R443" s="3">
        <v>0.84208300000000003</v>
      </c>
      <c r="S443" s="11" cm="1">
        <f t="array" ref="S443">_xlfn.IFS(L443=1,R443*Погода!$C$2,L443=2,R443*Погода!$C$3,L443=3,R443*Погода!$C$4,L443=4,R443*Погода!$C$5)</f>
        <v>42.104150000000004</v>
      </c>
      <c r="T443" s="3">
        <v>0.113192</v>
      </c>
      <c r="U443" s="11" cm="1">
        <f t="array" ref="U443">_xlfn.IFS(L443=1,T443*Погода!$D$2,L443=2,T443*Погода!$D$3,L443=3,T443*Погода!$D$4,L443=4,T443*Погода!$D$5)</f>
        <v>3.7919320000000001</v>
      </c>
      <c r="V443" s="37">
        <v>548</v>
      </c>
      <c r="W443" s="37">
        <v>3830</v>
      </c>
      <c r="X443" s="37">
        <v>4378</v>
      </c>
      <c r="Y443" s="11">
        <f t="shared" si="56"/>
        <v>0.30696299999999965</v>
      </c>
    </row>
    <row r="444" spans="1:25" x14ac:dyDescent="0.25">
      <c r="A444" s="1">
        <v>442</v>
      </c>
      <c r="B444" s="2">
        <v>40985</v>
      </c>
      <c r="C444" s="1">
        <v>1</v>
      </c>
      <c r="D444" s="4" t="str">
        <f>VLOOKUP(C444,Сезон!$A$2:$G$5,6)</f>
        <v>Зима</v>
      </c>
      <c r="E444" s="1">
        <f t="shared" si="52"/>
        <v>2012</v>
      </c>
      <c r="F444" s="1">
        <f t="shared" si="53"/>
        <v>3</v>
      </c>
      <c r="G444" s="1">
        <v>0</v>
      </c>
      <c r="H444" s="1" t="str">
        <f t="shared" si="49"/>
        <v>Рабочий день</v>
      </c>
      <c r="I444" s="25">
        <f t="shared" si="50"/>
        <v>7</v>
      </c>
      <c r="J444" s="1">
        <v>0</v>
      </c>
      <c r="K444" s="1" t="str">
        <f t="shared" si="51"/>
        <v>Выходной день</v>
      </c>
      <c r="L444" s="1">
        <v>2</v>
      </c>
      <c r="M444" s="9" t="str">
        <f>LOOKUP(L444,Погода!$A$2:$B$5)</f>
        <v>Туман + Облачно, Туман + Разорванные облака, Туман + Немного облаков, Туман</v>
      </c>
      <c r="N444" s="3">
        <v>0.51416700000000004</v>
      </c>
      <c r="O444" s="11">
        <f t="shared" si="54"/>
        <v>16.165849000000001</v>
      </c>
      <c r="P444" s="3">
        <v>0.50504599999999999</v>
      </c>
      <c r="Q444" s="11">
        <f t="shared" si="55"/>
        <v>17.333036</v>
      </c>
      <c r="R444" s="3">
        <v>0.75583299999999998</v>
      </c>
      <c r="S444" s="11" cm="1">
        <f t="array" ref="S444">_xlfn.IFS(L444=1,R444*Погода!$C$2,L444=2,R444*Погода!$C$3,L444=3,R444*Погода!$C$4,L444=4,R444*Погода!$C$5)</f>
        <v>37.791649999999997</v>
      </c>
      <c r="T444" s="3">
        <v>0.110704</v>
      </c>
      <c r="U444" s="11" cm="1">
        <f t="array" ref="U444">_xlfn.IFS(L444=1,T444*Погода!$D$2,L444=2,T444*Погода!$D$3,L444=3,T444*Погода!$D$4,L444=4,T444*Погода!$D$5)</f>
        <v>3.7085840000000001</v>
      </c>
      <c r="V444" s="37">
        <v>3155</v>
      </c>
      <c r="W444" s="37">
        <v>4681</v>
      </c>
      <c r="X444" s="37">
        <v>7836</v>
      </c>
      <c r="Y444" s="11">
        <f t="shared" si="56"/>
        <v>1.1671869999999984</v>
      </c>
    </row>
    <row r="445" spans="1:25" x14ac:dyDescent="0.25">
      <c r="A445" s="1">
        <v>443</v>
      </c>
      <c r="B445" s="2">
        <v>40986</v>
      </c>
      <c r="C445" s="1">
        <v>1</v>
      </c>
      <c r="D445" s="4" t="str">
        <f>VLOOKUP(C445,Сезон!$A$2:$G$5,6)</f>
        <v>Зима</v>
      </c>
      <c r="E445" s="1">
        <f t="shared" si="52"/>
        <v>2012</v>
      </c>
      <c r="F445" s="1">
        <f t="shared" si="53"/>
        <v>3</v>
      </c>
      <c r="G445" s="1">
        <v>0</v>
      </c>
      <c r="H445" s="1" t="str">
        <f t="shared" si="49"/>
        <v>Рабочий день</v>
      </c>
      <c r="I445" s="25">
        <f t="shared" si="50"/>
        <v>1</v>
      </c>
      <c r="J445" s="1">
        <v>0</v>
      </c>
      <c r="K445" s="1" t="str">
        <f t="shared" si="51"/>
        <v>Выходной день</v>
      </c>
      <c r="L445" s="1">
        <v>2</v>
      </c>
      <c r="M445" s="9" t="str">
        <f>LOOKUP(L445,Погода!$A$2:$B$5)</f>
        <v>Туман + Облачно, Туман + Разорванные облака, Туман + Немного облаков, Туман</v>
      </c>
      <c r="N445" s="3">
        <v>0.47249999999999998</v>
      </c>
      <c r="O445" s="11">
        <f t="shared" si="54"/>
        <v>14.2075</v>
      </c>
      <c r="P445" s="3">
        <v>0.46400000000000002</v>
      </c>
      <c r="Q445" s="11">
        <f t="shared" si="55"/>
        <v>14.624000000000002</v>
      </c>
      <c r="R445" s="3">
        <v>0.81</v>
      </c>
      <c r="S445" s="11" cm="1">
        <f t="array" ref="S445">_xlfn.IFS(L445=1,R445*Погода!$C$2,L445=2,R445*Погода!$C$3,L445=3,R445*Погода!$C$4,L445=4,R445*Погода!$C$5)</f>
        <v>40.5</v>
      </c>
      <c r="T445" s="3">
        <v>0.126883</v>
      </c>
      <c r="U445" s="11" cm="1">
        <f t="array" ref="U445">_xlfn.IFS(L445=1,T445*Погода!$D$2,L445=2,T445*Погода!$D$3,L445=3,T445*Погода!$D$4,L445=4,T445*Погода!$D$5)</f>
        <v>4.2505804999999999</v>
      </c>
      <c r="V445" s="37">
        <v>2207</v>
      </c>
      <c r="W445" s="37">
        <v>3685</v>
      </c>
      <c r="X445" s="37">
        <v>5892</v>
      </c>
      <c r="Y445" s="11">
        <f t="shared" si="56"/>
        <v>0.41650000000000276</v>
      </c>
    </row>
    <row r="446" spans="1:25" x14ac:dyDescent="0.25">
      <c r="A446" s="1">
        <v>444</v>
      </c>
      <c r="B446" s="2">
        <v>40987</v>
      </c>
      <c r="C446" s="1">
        <v>1</v>
      </c>
      <c r="D446" s="4" t="str">
        <f>VLOOKUP(C446,Сезон!$A$2:$G$5,6)</f>
        <v>Зима</v>
      </c>
      <c r="E446" s="1">
        <f t="shared" si="52"/>
        <v>2012</v>
      </c>
      <c r="F446" s="1">
        <f t="shared" si="53"/>
        <v>3</v>
      </c>
      <c r="G446" s="1">
        <v>0</v>
      </c>
      <c r="H446" s="1" t="str">
        <f t="shared" si="49"/>
        <v>Рабочий день</v>
      </c>
      <c r="I446" s="25">
        <f t="shared" si="50"/>
        <v>2</v>
      </c>
      <c r="J446" s="1">
        <v>1</v>
      </c>
      <c r="K446" s="1" t="str">
        <f t="shared" si="51"/>
        <v>Рабочий день</v>
      </c>
      <c r="L446" s="1">
        <v>1</v>
      </c>
      <c r="M446" s="9" t="str">
        <f>LOOKUP(L446,Погода!$A$2:$B$5)</f>
        <v>Ясно, небольшая облачность, переменная облачность, переменная облачность</v>
      </c>
      <c r="N446" s="3">
        <v>0.54500000000000004</v>
      </c>
      <c r="O446" s="11">
        <f t="shared" si="54"/>
        <v>17.615000000000002</v>
      </c>
      <c r="P446" s="3">
        <v>0.53282099999999999</v>
      </c>
      <c r="Q446" s="11">
        <f t="shared" si="55"/>
        <v>19.166185999999996</v>
      </c>
      <c r="R446" s="3">
        <v>0.72875000000000001</v>
      </c>
      <c r="S446" s="11" cm="1">
        <f t="array" ref="S446">_xlfn.IFS(L446=1,R446*Погода!$C$2,L446=2,R446*Погода!$C$3,L446=3,R446*Погода!$C$4,L446=4,R446*Погода!$C$5)</f>
        <v>18.21875</v>
      </c>
      <c r="T446" s="3">
        <v>0.16231699999999999</v>
      </c>
      <c r="U446" s="11" cm="1">
        <f t="array" ref="U446">_xlfn.IFS(L446=1,T446*Погода!$D$2,L446=2,T446*Погода!$D$3,L446=3,T446*Погода!$D$4,L446=4,T446*Погода!$D$5)</f>
        <v>2.7188097499999997</v>
      </c>
      <c r="V446" s="37">
        <v>982</v>
      </c>
      <c r="W446" s="37">
        <v>5171</v>
      </c>
      <c r="X446" s="37">
        <v>6153</v>
      </c>
      <c r="Y446" s="11">
        <f t="shared" si="56"/>
        <v>1.5511859999999942</v>
      </c>
    </row>
    <row r="447" spans="1:25" x14ac:dyDescent="0.25">
      <c r="A447" s="1">
        <v>445</v>
      </c>
      <c r="B447" s="2">
        <v>40988</v>
      </c>
      <c r="C447" s="1">
        <v>1</v>
      </c>
      <c r="D447" s="4" t="str">
        <f>VLOOKUP(C447,Сезон!$A$2:$G$5,6)</f>
        <v>Зима</v>
      </c>
      <c r="E447" s="1">
        <f t="shared" si="52"/>
        <v>2012</v>
      </c>
      <c r="F447" s="1">
        <f t="shared" si="53"/>
        <v>3</v>
      </c>
      <c r="G447" s="1">
        <v>0</v>
      </c>
      <c r="H447" s="1" t="str">
        <f t="shared" si="49"/>
        <v>Рабочий день</v>
      </c>
      <c r="I447" s="25">
        <f t="shared" si="50"/>
        <v>3</v>
      </c>
      <c r="J447" s="1">
        <v>1</v>
      </c>
      <c r="K447" s="1" t="str">
        <f t="shared" si="51"/>
        <v>Рабочий день</v>
      </c>
      <c r="L447" s="1">
        <v>1</v>
      </c>
      <c r="M447" s="9" t="str">
        <f>LOOKUP(L447,Погода!$A$2:$B$5)</f>
        <v>Ясно, небольшая облачность, переменная облачность, переменная облачность</v>
      </c>
      <c r="N447" s="3">
        <v>0.56083300000000003</v>
      </c>
      <c r="O447" s="11">
        <f t="shared" si="54"/>
        <v>18.359151000000001</v>
      </c>
      <c r="P447" s="3">
        <v>0.53853300000000004</v>
      </c>
      <c r="Q447" s="11">
        <f t="shared" si="55"/>
        <v>19.543178000000005</v>
      </c>
      <c r="R447" s="3">
        <v>0.807917</v>
      </c>
      <c r="S447" s="11" cm="1">
        <f t="array" ref="S447">_xlfn.IFS(L447=1,R447*Погода!$C$2,L447=2,R447*Погода!$C$3,L447=3,R447*Погода!$C$4,L447=4,R447*Погода!$C$5)</f>
        <v>20.197925000000001</v>
      </c>
      <c r="T447" s="3">
        <v>0.121271</v>
      </c>
      <c r="U447" s="11" cm="1">
        <f t="array" ref="U447">_xlfn.IFS(L447=1,T447*Погода!$D$2,L447=2,T447*Погода!$D$3,L447=3,T447*Погода!$D$4,L447=4,T447*Погода!$D$5)</f>
        <v>2.0312892499999999</v>
      </c>
      <c r="V447" s="37">
        <v>1051</v>
      </c>
      <c r="W447" s="37">
        <v>5042</v>
      </c>
      <c r="X447" s="37">
        <v>6093</v>
      </c>
      <c r="Y447" s="11">
        <f t="shared" si="56"/>
        <v>1.1840270000000039</v>
      </c>
    </row>
    <row r="448" spans="1:25" x14ac:dyDescent="0.25">
      <c r="A448" s="1">
        <v>446</v>
      </c>
      <c r="B448" s="2">
        <v>40989</v>
      </c>
      <c r="C448" s="1">
        <v>2</v>
      </c>
      <c r="D448" s="4" t="str">
        <f>VLOOKUP(C448,Сезон!$A$2:$G$5,6)</f>
        <v>Весна</v>
      </c>
      <c r="E448" s="1">
        <f t="shared" si="52"/>
        <v>2012</v>
      </c>
      <c r="F448" s="1">
        <f t="shared" si="53"/>
        <v>3</v>
      </c>
      <c r="G448" s="1">
        <v>0</v>
      </c>
      <c r="H448" s="1" t="str">
        <f t="shared" si="49"/>
        <v>Рабочий день</v>
      </c>
      <c r="I448" s="25">
        <f t="shared" si="50"/>
        <v>4</v>
      </c>
      <c r="J448" s="1">
        <v>1</v>
      </c>
      <c r="K448" s="1" t="str">
        <f t="shared" si="51"/>
        <v>Рабочий день</v>
      </c>
      <c r="L448" s="1">
        <v>2</v>
      </c>
      <c r="M448" s="9" t="str">
        <f>LOOKUP(L448,Погода!$A$2:$B$5)</f>
        <v>Туман + Облачно, Туман + Разорванные облака, Туман + Немного облаков, Туман</v>
      </c>
      <c r="N448" s="3">
        <v>0.531667</v>
      </c>
      <c r="O448" s="11">
        <f t="shared" si="54"/>
        <v>16.988348999999999</v>
      </c>
      <c r="P448" s="3">
        <v>0.51325799999999999</v>
      </c>
      <c r="Q448" s="11">
        <f t="shared" si="55"/>
        <v>17.875028</v>
      </c>
      <c r="R448" s="3">
        <v>0.82125000000000004</v>
      </c>
      <c r="S448" s="11" cm="1">
        <f t="array" ref="S448">_xlfn.IFS(L448=1,R448*Погода!$C$2,L448=2,R448*Погода!$C$3,L448=3,R448*Погода!$C$4,L448=4,R448*Погода!$C$5)</f>
        <v>41.0625</v>
      </c>
      <c r="T448" s="3">
        <v>8.9558299999999993E-2</v>
      </c>
      <c r="U448" s="11" cm="1">
        <f t="array" ref="U448">_xlfn.IFS(L448=1,T448*Погода!$D$2,L448=2,T448*Погода!$D$3,L448=3,T448*Погода!$D$4,L448=4,T448*Погода!$D$5)</f>
        <v>3.0002030499999996</v>
      </c>
      <c r="V448" s="37">
        <v>1122</v>
      </c>
      <c r="W448" s="37">
        <v>5108</v>
      </c>
      <c r="X448" s="37">
        <v>6230</v>
      </c>
      <c r="Y448" s="11">
        <f t="shared" si="56"/>
        <v>0.88667900000000088</v>
      </c>
    </row>
    <row r="449" spans="1:25" x14ac:dyDescent="0.25">
      <c r="A449" s="1">
        <v>447</v>
      </c>
      <c r="B449" s="2">
        <v>40990</v>
      </c>
      <c r="C449" s="1">
        <v>2</v>
      </c>
      <c r="D449" s="4" t="str">
        <f>VLOOKUP(C449,Сезон!$A$2:$G$5,6)</f>
        <v>Весна</v>
      </c>
      <c r="E449" s="1">
        <f t="shared" si="52"/>
        <v>2012</v>
      </c>
      <c r="F449" s="1">
        <f t="shared" si="53"/>
        <v>3</v>
      </c>
      <c r="G449" s="1">
        <v>0</v>
      </c>
      <c r="H449" s="1" t="str">
        <f t="shared" si="49"/>
        <v>Рабочий день</v>
      </c>
      <c r="I449" s="25">
        <f t="shared" si="50"/>
        <v>5</v>
      </c>
      <c r="J449" s="1">
        <v>1</v>
      </c>
      <c r="K449" s="1" t="str">
        <f t="shared" si="51"/>
        <v>Рабочий день</v>
      </c>
      <c r="L449" s="1">
        <v>1</v>
      </c>
      <c r="M449" s="9" t="str">
        <f>LOOKUP(L449,Погода!$A$2:$B$5)</f>
        <v>Ясно, небольшая облачность, переменная облачность, переменная облачность</v>
      </c>
      <c r="N449" s="3">
        <v>0.55416699999999997</v>
      </c>
      <c r="O449" s="11">
        <f t="shared" si="54"/>
        <v>18.045848999999997</v>
      </c>
      <c r="P449" s="3">
        <v>0.53156700000000001</v>
      </c>
      <c r="Q449" s="11">
        <f t="shared" si="55"/>
        <v>19.083421999999999</v>
      </c>
      <c r="R449" s="3">
        <v>0.83125000000000004</v>
      </c>
      <c r="S449" s="11" cm="1">
        <f t="array" ref="S449">_xlfn.IFS(L449=1,R449*Погода!$C$2,L449=2,R449*Погода!$C$3,L449=3,R449*Погода!$C$4,L449=4,R449*Погода!$C$5)</f>
        <v>20.78125</v>
      </c>
      <c r="T449" s="3">
        <v>0.117562</v>
      </c>
      <c r="U449" s="11" cm="1">
        <f t="array" ref="U449">_xlfn.IFS(L449=1,T449*Погода!$D$2,L449=2,T449*Погода!$D$3,L449=3,T449*Погода!$D$4,L449=4,T449*Погода!$D$5)</f>
        <v>1.9691635000000001</v>
      </c>
      <c r="V449" s="37">
        <v>1334</v>
      </c>
      <c r="W449" s="37">
        <v>5537</v>
      </c>
      <c r="X449" s="37">
        <v>6871</v>
      </c>
      <c r="Y449" s="11">
        <f t="shared" si="56"/>
        <v>1.0375730000000019</v>
      </c>
    </row>
    <row r="450" spans="1:25" x14ac:dyDescent="0.25">
      <c r="A450" s="1">
        <v>448</v>
      </c>
      <c r="B450" s="2">
        <v>40991</v>
      </c>
      <c r="C450" s="1">
        <v>2</v>
      </c>
      <c r="D450" s="4" t="str">
        <f>VLOOKUP(C450,Сезон!$A$2:$G$5,6)</f>
        <v>Весна</v>
      </c>
      <c r="E450" s="1">
        <f t="shared" si="52"/>
        <v>2012</v>
      </c>
      <c r="F450" s="1">
        <f t="shared" si="53"/>
        <v>3</v>
      </c>
      <c r="G450" s="1">
        <v>0</v>
      </c>
      <c r="H450" s="1" t="str">
        <f t="shared" si="49"/>
        <v>Рабочий день</v>
      </c>
      <c r="I450" s="25">
        <f t="shared" si="50"/>
        <v>6</v>
      </c>
      <c r="J450" s="1">
        <v>1</v>
      </c>
      <c r="K450" s="1" t="str">
        <f t="shared" si="51"/>
        <v>Рабочий день</v>
      </c>
      <c r="L450" s="1">
        <v>2</v>
      </c>
      <c r="M450" s="9" t="str">
        <f>LOOKUP(L450,Погода!$A$2:$B$5)</f>
        <v>Туман + Облачно, Туман + Разорванные облака, Туман + Немного облаков, Туман</v>
      </c>
      <c r="N450" s="3">
        <v>0.60166699999999995</v>
      </c>
      <c r="O450" s="11">
        <f t="shared" si="54"/>
        <v>20.278348999999999</v>
      </c>
      <c r="P450" s="3">
        <v>0.57006699999999999</v>
      </c>
      <c r="Q450" s="11">
        <f t="shared" si="55"/>
        <v>21.624422000000003</v>
      </c>
      <c r="R450" s="3">
        <v>0.69416699999999998</v>
      </c>
      <c r="S450" s="11" cm="1">
        <f t="array" ref="S450">_xlfn.IFS(L450=1,R450*Погода!$C$2,L450=2,R450*Погода!$C$3,L450=3,R450*Погода!$C$4,L450=4,R450*Погода!$C$5)</f>
        <v>34.708349999999996</v>
      </c>
      <c r="T450" s="3">
        <v>0.1163</v>
      </c>
      <c r="U450" s="11" cm="1">
        <f t="array" ref="U450">_xlfn.IFS(L450=1,T450*Погода!$D$2,L450=2,T450*Погода!$D$3,L450=3,T450*Погода!$D$4,L450=4,T450*Погода!$D$5)</f>
        <v>3.8960500000000002</v>
      </c>
      <c r="V450" s="37">
        <v>2469</v>
      </c>
      <c r="W450" s="37">
        <v>5893</v>
      </c>
      <c r="X450" s="37">
        <v>8362</v>
      </c>
      <c r="Y450" s="11">
        <f t="shared" si="56"/>
        <v>1.3460730000000041</v>
      </c>
    </row>
    <row r="451" spans="1:25" x14ac:dyDescent="0.25">
      <c r="A451" s="1">
        <v>449</v>
      </c>
      <c r="B451" s="2">
        <v>40992</v>
      </c>
      <c r="C451" s="1">
        <v>2</v>
      </c>
      <c r="D451" s="4" t="str">
        <f>VLOOKUP(C451,Сезон!$A$2:$G$5,6)</f>
        <v>Весна</v>
      </c>
      <c r="E451" s="1">
        <f t="shared" si="52"/>
        <v>2012</v>
      </c>
      <c r="F451" s="1">
        <f t="shared" si="53"/>
        <v>3</v>
      </c>
      <c r="G451" s="1">
        <v>0</v>
      </c>
      <c r="H451" s="1" t="str">
        <f t="shared" ref="H451:H514" si="57">IF(G451,"Праздничный день","Рабочий день")</f>
        <v>Рабочий день</v>
      </c>
      <c r="I451" s="25">
        <f t="shared" ref="I451:I514" si="58">WEEKDAY(B451,1)</f>
        <v>7</v>
      </c>
      <c r="J451" s="1">
        <v>0</v>
      </c>
      <c r="K451" s="1" t="str">
        <f t="shared" ref="K451:K514" si="59">IF(J451,"Рабочий день","Выходной день")</f>
        <v>Выходной день</v>
      </c>
      <c r="L451" s="1">
        <v>2</v>
      </c>
      <c r="M451" s="9" t="str">
        <f>LOOKUP(L451,Погода!$A$2:$B$5)</f>
        <v>Туман + Облачно, Туман + Разорванные облака, Туман + Немного облаков, Туман</v>
      </c>
      <c r="N451" s="3">
        <v>0.50249999999999995</v>
      </c>
      <c r="O451" s="11">
        <f t="shared" si="54"/>
        <v>15.617499999999996</v>
      </c>
      <c r="P451" s="3">
        <v>0.48673300000000003</v>
      </c>
      <c r="Q451" s="11">
        <f t="shared" si="55"/>
        <v>16.124378</v>
      </c>
      <c r="R451" s="3">
        <v>0.88541700000000001</v>
      </c>
      <c r="S451" s="11" cm="1">
        <f t="array" ref="S451">_xlfn.IFS(L451=1,R451*Погода!$C$2,L451=2,R451*Погода!$C$3,L451=3,R451*Погода!$C$4,L451=4,R451*Погода!$C$5)</f>
        <v>44.270850000000003</v>
      </c>
      <c r="T451" s="3">
        <v>0.19278300000000001</v>
      </c>
      <c r="U451" s="11" cm="1">
        <f t="array" ref="U451">_xlfn.IFS(L451=1,T451*Погода!$D$2,L451=2,T451*Погода!$D$3,L451=3,T451*Погода!$D$4,L451=4,T451*Погода!$D$5)</f>
        <v>6.4582305</v>
      </c>
      <c r="V451" s="37">
        <v>1033</v>
      </c>
      <c r="W451" s="37">
        <v>2339</v>
      </c>
      <c r="X451" s="37">
        <v>3372</v>
      </c>
      <c r="Y451" s="11">
        <f t="shared" si="56"/>
        <v>0.50687800000000394</v>
      </c>
    </row>
    <row r="452" spans="1:25" x14ac:dyDescent="0.25">
      <c r="A452" s="1">
        <v>450</v>
      </c>
      <c r="B452" s="2">
        <v>40993</v>
      </c>
      <c r="C452" s="1">
        <v>2</v>
      </c>
      <c r="D452" s="4" t="str">
        <f>VLOOKUP(C452,Сезон!$A$2:$G$5,6)</f>
        <v>Весна</v>
      </c>
      <c r="E452" s="1">
        <f t="shared" ref="E452:E515" si="60">YEAR(B452)</f>
        <v>2012</v>
      </c>
      <c r="F452" s="1">
        <f t="shared" ref="F452:F515" si="61">MONTH(B452)</f>
        <v>3</v>
      </c>
      <c r="G452" s="1">
        <v>0</v>
      </c>
      <c r="H452" s="1" t="str">
        <f t="shared" si="57"/>
        <v>Рабочий день</v>
      </c>
      <c r="I452" s="25">
        <f t="shared" si="58"/>
        <v>1</v>
      </c>
      <c r="J452" s="1">
        <v>0</v>
      </c>
      <c r="K452" s="1" t="str">
        <f t="shared" si="59"/>
        <v>Выходной день</v>
      </c>
      <c r="L452" s="1">
        <v>2</v>
      </c>
      <c r="M452" s="9" t="str">
        <f>LOOKUP(L452,Погода!$A$2:$B$5)</f>
        <v>Туман + Облачно, Туман + Разорванные облака, Туман + Немного облаков, Туман</v>
      </c>
      <c r="N452" s="3">
        <v>0.4375</v>
      </c>
      <c r="O452" s="11">
        <f t="shared" ref="O452:O515" si="62">N452*(39-(-8))-8</f>
        <v>12.5625</v>
      </c>
      <c r="P452" s="3">
        <v>0.43748799999999999</v>
      </c>
      <c r="Q452" s="11">
        <f t="shared" ref="Q452:Q515" si="63">P452*(50-(-16))-16</f>
        <v>12.874207999999999</v>
      </c>
      <c r="R452" s="3">
        <v>0.88083299999999998</v>
      </c>
      <c r="S452" s="11" cm="1">
        <f t="array" ref="S452">_xlfn.IFS(L452=1,R452*Погода!$C$2,L452=2,R452*Погода!$C$3,L452=3,R452*Погода!$C$4,L452=4,R452*Погода!$C$5)</f>
        <v>44.041649999999997</v>
      </c>
      <c r="T452" s="3">
        <v>0.220775</v>
      </c>
      <c r="U452" s="11" cm="1">
        <f t="array" ref="U452">_xlfn.IFS(L452=1,T452*Погода!$D$2,L452=2,T452*Погода!$D$3,L452=3,T452*Погода!$D$4,L452=4,T452*Погода!$D$5)</f>
        <v>7.3959624999999996</v>
      </c>
      <c r="V452" s="37">
        <v>1532</v>
      </c>
      <c r="W452" s="37">
        <v>3464</v>
      </c>
      <c r="X452" s="37">
        <v>4996</v>
      </c>
      <c r="Y452" s="11">
        <f t="shared" ref="Y452:Y515" si="64">Q452-O452</f>
        <v>0.31170799999999943</v>
      </c>
    </row>
    <row r="453" spans="1:25" x14ac:dyDescent="0.25">
      <c r="A453" s="1">
        <v>451</v>
      </c>
      <c r="B453" s="2">
        <v>40994</v>
      </c>
      <c r="C453" s="1">
        <v>2</v>
      </c>
      <c r="D453" s="4" t="str">
        <f>VLOOKUP(C453,Сезон!$A$2:$G$5,6)</f>
        <v>Весна</v>
      </c>
      <c r="E453" s="1">
        <f t="shared" si="60"/>
        <v>2012</v>
      </c>
      <c r="F453" s="1">
        <f t="shared" si="61"/>
        <v>3</v>
      </c>
      <c r="G453" s="1">
        <v>0</v>
      </c>
      <c r="H453" s="1" t="str">
        <f t="shared" si="57"/>
        <v>Рабочий день</v>
      </c>
      <c r="I453" s="25">
        <f t="shared" si="58"/>
        <v>2</v>
      </c>
      <c r="J453" s="1">
        <v>1</v>
      </c>
      <c r="K453" s="1" t="str">
        <f t="shared" si="59"/>
        <v>Рабочий день</v>
      </c>
      <c r="L453" s="1">
        <v>1</v>
      </c>
      <c r="M453" s="9" t="str">
        <f>LOOKUP(L453,Погода!$A$2:$B$5)</f>
        <v>Ясно, небольшая облачность, переменная облачность, переменная облачность</v>
      </c>
      <c r="N453" s="3">
        <v>0.44583299999999998</v>
      </c>
      <c r="O453" s="11">
        <f t="shared" si="62"/>
        <v>12.954151</v>
      </c>
      <c r="P453" s="3">
        <v>0.43874999999999997</v>
      </c>
      <c r="Q453" s="11">
        <f t="shared" si="63"/>
        <v>12.9575</v>
      </c>
      <c r="R453" s="3">
        <v>0.47791699999999998</v>
      </c>
      <c r="S453" s="11" cm="1">
        <f t="array" ref="S453">_xlfn.IFS(L453=1,R453*Погода!$C$2,L453=2,R453*Погода!$C$3,L453=3,R453*Погода!$C$4,L453=4,R453*Погода!$C$5)</f>
        <v>11.947925</v>
      </c>
      <c r="T453" s="3">
        <v>0.38682100000000003</v>
      </c>
      <c r="U453" s="11" cm="1">
        <f t="array" ref="U453">_xlfn.IFS(L453=1,T453*Погода!$D$2,L453=2,T453*Погода!$D$3,L453=3,T453*Погода!$D$4,L453=4,T453*Погода!$D$5)</f>
        <v>6.4792517500000004</v>
      </c>
      <c r="V453" s="37">
        <v>795</v>
      </c>
      <c r="W453" s="37">
        <v>4763</v>
      </c>
      <c r="X453" s="37">
        <v>5558</v>
      </c>
      <c r="Y453" s="11">
        <f t="shared" si="64"/>
        <v>3.3490000000000464E-3</v>
      </c>
    </row>
    <row r="454" spans="1:25" x14ac:dyDescent="0.25">
      <c r="A454" s="1">
        <v>452</v>
      </c>
      <c r="B454" s="2">
        <v>40995</v>
      </c>
      <c r="C454" s="1">
        <v>2</v>
      </c>
      <c r="D454" s="4" t="str">
        <f>VLOOKUP(C454,Сезон!$A$2:$G$5,6)</f>
        <v>Весна</v>
      </c>
      <c r="E454" s="1">
        <f t="shared" si="60"/>
        <v>2012</v>
      </c>
      <c r="F454" s="1">
        <f t="shared" si="61"/>
        <v>3</v>
      </c>
      <c r="G454" s="1">
        <v>0</v>
      </c>
      <c r="H454" s="1" t="str">
        <f t="shared" si="57"/>
        <v>Рабочий день</v>
      </c>
      <c r="I454" s="25">
        <f t="shared" si="58"/>
        <v>3</v>
      </c>
      <c r="J454" s="1">
        <v>1</v>
      </c>
      <c r="K454" s="1" t="str">
        <f t="shared" si="59"/>
        <v>Рабочий день</v>
      </c>
      <c r="L454" s="1">
        <v>1</v>
      </c>
      <c r="M454" s="9" t="str">
        <f>LOOKUP(L454,Погода!$A$2:$B$5)</f>
        <v>Ясно, небольшая облачность, переменная облачность, переменная облачность</v>
      </c>
      <c r="N454" s="3">
        <v>0.32333299999999998</v>
      </c>
      <c r="O454" s="11">
        <f t="shared" si="62"/>
        <v>7.1966509999999992</v>
      </c>
      <c r="P454" s="3">
        <v>0.31565399999999999</v>
      </c>
      <c r="Q454" s="11">
        <f t="shared" si="63"/>
        <v>4.833164</v>
      </c>
      <c r="R454" s="3">
        <v>0.28999999999999998</v>
      </c>
      <c r="S454" s="11" cm="1">
        <f t="array" ref="S454">_xlfn.IFS(L454=1,R454*Погода!$C$2,L454=2,R454*Погода!$C$3,L454=3,R454*Погода!$C$4,L454=4,R454*Погода!$C$5)</f>
        <v>7.2499999999999991</v>
      </c>
      <c r="T454" s="3">
        <v>0.187192</v>
      </c>
      <c r="U454" s="11" cm="1">
        <f t="array" ref="U454">_xlfn.IFS(L454=1,T454*Погода!$D$2,L454=2,T454*Погода!$D$3,L454=3,T454*Погода!$D$4,L454=4,T454*Погода!$D$5)</f>
        <v>3.1354660000000001</v>
      </c>
      <c r="V454" s="37">
        <v>531</v>
      </c>
      <c r="W454" s="37">
        <v>4571</v>
      </c>
      <c r="X454" s="37">
        <v>5102</v>
      </c>
      <c r="Y454" s="11">
        <f t="shared" si="64"/>
        <v>-2.3634869999999992</v>
      </c>
    </row>
    <row r="455" spans="1:25" x14ac:dyDescent="0.25">
      <c r="A455" s="1">
        <v>453</v>
      </c>
      <c r="B455" s="2">
        <v>40996</v>
      </c>
      <c r="C455" s="1">
        <v>2</v>
      </c>
      <c r="D455" s="4" t="str">
        <f>VLOOKUP(C455,Сезон!$A$2:$G$5,6)</f>
        <v>Весна</v>
      </c>
      <c r="E455" s="1">
        <f t="shared" si="60"/>
        <v>2012</v>
      </c>
      <c r="F455" s="1">
        <f t="shared" si="61"/>
        <v>3</v>
      </c>
      <c r="G455" s="1">
        <v>0</v>
      </c>
      <c r="H455" s="1" t="str">
        <f t="shared" si="57"/>
        <v>Рабочий день</v>
      </c>
      <c r="I455" s="25">
        <f t="shared" si="58"/>
        <v>4</v>
      </c>
      <c r="J455" s="1">
        <v>1</v>
      </c>
      <c r="K455" s="1" t="str">
        <f t="shared" si="59"/>
        <v>Рабочий день</v>
      </c>
      <c r="L455" s="1">
        <v>1</v>
      </c>
      <c r="M455" s="9" t="str">
        <f>LOOKUP(L455,Погода!$A$2:$B$5)</f>
        <v>Ясно, небольшая облачность, переменная облачность, переменная облачность</v>
      </c>
      <c r="N455" s="3">
        <v>0.48416700000000001</v>
      </c>
      <c r="O455" s="11">
        <f t="shared" si="62"/>
        <v>14.755849000000001</v>
      </c>
      <c r="P455" s="3">
        <v>0.47094999999999998</v>
      </c>
      <c r="Q455" s="11">
        <f t="shared" si="63"/>
        <v>15.082699999999999</v>
      </c>
      <c r="R455" s="3">
        <v>0.48125000000000001</v>
      </c>
      <c r="S455" s="11" cm="1">
        <f t="array" ref="S455">_xlfn.IFS(L455=1,R455*Погода!$C$2,L455=2,R455*Погода!$C$3,L455=3,R455*Погода!$C$4,L455=4,R455*Погода!$C$5)</f>
        <v>12.03125</v>
      </c>
      <c r="T455" s="3">
        <v>0.29167100000000001</v>
      </c>
      <c r="U455" s="11" cm="1">
        <f t="array" ref="U455">_xlfn.IFS(L455=1,T455*Погода!$D$2,L455=2,T455*Погода!$D$3,L455=3,T455*Погода!$D$4,L455=4,T455*Погода!$D$5)</f>
        <v>4.88548925</v>
      </c>
      <c r="V455" s="37">
        <v>674</v>
      </c>
      <c r="W455" s="37">
        <v>5024</v>
      </c>
      <c r="X455" s="37">
        <v>5698</v>
      </c>
      <c r="Y455" s="11">
        <f t="shared" si="64"/>
        <v>0.32685099999999778</v>
      </c>
    </row>
    <row r="456" spans="1:25" x14ac:dyDescent="0.25">
      <c r="A456" s="1">
        <v>454</v>
      </c>
      <c r="B456" s="2">
        <v>40997</v>
      </c>
      <c r="C456" s="1">
        <v>2</v>
      </c>
      <c r="D456" s="4" t="str">
        <f>VLOOKUP(C456,Сезон!$A$2:$G$5,6)</f>
        <v>Весна</v>
      </c>
      <c r="E456" s="1">
        <f t="shared" si="60"/>
        <v>2012</v>
      </c>
      <c r="F456" s="1">
        <f t="shared" si="61"/>
        <v>3</v>
      </c>
      <c r="G456" s="1">
        <v>0</v>
      </c>
      <c r="H456" s="1" t="str">
        <f t="shared" si="57"/>
        <v>Рабочий день</v>
      </c>
      <c r="I456" s="25">
        <f t="shared" si="58"/>
        <v>5</v>
      </c>
      <c r="J456" s="1">
        <v>1</v>
      </c>
      <c r="K456" s="1" t="str">
        <f t="shared" si="59"/>
        <v>Рабочий день</v>
      </c>
      <c r="L456" s="1">
        <v>1</v>
      </c>
      <c r="M456" s="9" t="str">
        <f>LOOKUP(L456,Погода!$A$2:$B$5)</f>
        <v>Ясно, небольшая облачность, переменная облачность, переменная облачность</v>
      </c>
      <c r="N456" s="3">
        <v>0.49416700000000002</v>
      </c>
      <c r="O456" s="11">
        <f t="shared" si="62"/>
        <v>15.225849</v>
      </c>
      <c r="P456" s="3">
        <v>0.48230400000000001</v>
      </c>
      <c r="Q456" s="11">
        <f t="shared" si="63"/>
        <v>15.832063999999999</v>
      </c>
      <c r="R456" s="3">
        <v>0.43916699999999997</v>
      </c>
      <c r="S456" s="11" cm="1">
        <f t="array" ref="S456">_xlfn.IFS(L456=1,R456*Погода!$C$2,L456=2,R456*Погода!$C$3,L456=3,R456*Погода!$C$4,L456=4,R456*Погода!$C$5)</f>
        <v>10.979175</v>
      </c>
      <c r="T456" s="3">
        <v>0.31964999999999999</v>
      </c>
      <c r="U456" s="11" cm="1">
        <f t="array" ref="U456">_xlfn.IFS(L456=1,T456*Погода!$D$2,L456=2,T456*Погода!$D$3,L456=3,T456*Погода!$D$4,L456=4,T456*Погода!$D$5)</f>
        <v>5.3541375000000002</v>
      </c>
      <c r="V456" s="37">
        <v>834</v>
      </c>
      <c r="W456" s="37">
        <v>5299</v>
      </c>
      <c r="X456" s="37">
        <v>6133</v>
      </c>
      <c r="Y456" s="11">
        <f t="shared" si="64"/>
        <v>0.60621499999999884</v>
      </c>
    </row>
    <row r="457" spans="1:25" x14ac:dyDescent="0.25">
      <c r="A457" s="1">
        <v>455</v>
      </c>
      <c r="B457" s="2">
        <v>40998</v>
      </c>
      <c r="C457" s="1">
        <v>2</v>
      </c>
      <c r="D457" s="4" t="str">
        <f>VLOOKUP(C457,Сезон!$A$2:$G$5,6)</f>
        <v>Весна</v>
      </c>
      <c r="E457" s="1">
        <f t="shared" si="60"/>
        <v>2012</v>
      </c>
      <c r="F457" s="1">
        <f t="shared" si="61"/>
        <v>3</v>
      </c>
      <c r="G457" s="1">
        <v>0</v>
      </c>
      <c r="H457" s="1" t="str">
        <f t="shared" si="57"/>
        <v>Рабочий день</v>
      </c>
      <c r="I457" s="25">
        <f t="shared" si="58"/>
        <v>6</v>
      </c>
      <c r="J457" s="1">
        <v>1</v>
      </c>
      <c r="K457" s="1" t="str">
        <f t="shared" si="59"/>
        <v>Рабочий день</v>
      </c>
      <c r="L457" s="1">
        <v>2</v>
      </c>
      <c r="M457" s="9" t="str">
        <f>LOOKUP(L457,Погода!$A$2:$B$5)</f>
        <v>Туман + Облачно, Туман + Разорванные облака, Туман + Немного облаков, Туман</v>
      </c>
      <c r="N457" s="3">
        <v>0.37</v>
      </c>
      <c r="O457" s="11">
        <f t="shared" si="62"/>
        <v>9.39</v>
      </c>
      <c r="P457" s="3">
        <v>0.37562099999999998</v>
      </c>
      <c r="Q457" s="11">
        <f t="shared" si="63"/>
        <v>8.7909860000000002</v>
      </c>
      <c r="R457" s="3">
        <v>0.58083300000000004</v>
      </c>
      <c r="S457" s="11" cm="1">
        <f t="array" ref="S457">_xlfn.IFS(L457=1,R457*Погода!$C$2,L457=2,R457*Погода!$C$3,L457=3,R457*Погода!$C$4,L457=4,R457*Погода!$C$5)</f>
        <v>29.041650000000001</v>
      </c>
      <c r="T457" s="3">
        <v>0.138067</v>
      </c>
      <c r="U457" s="11" cm="1">
        <f t="array" ref="U457">_xlfn.IFS(L457=1,T457*Погода!$D$2,L457=2,T457*Погода!$D$3,L457=3,T457*Погода!$D$4,L457=4,T457*Погода!$D$5)</f>
        <v>4.6252445</v>
      </c>
      <c r="V457" s="37">
        <v>796</v>
      </c>
      <c r="W457" s="37">
        <v>4663</v>
      </c>
      <c r="X457" s="37">
        <v>5459</v>
      </c>
      <c r="Y457" s="11">
        <f t="shared" si="64"/>
        <v>-0.59901400000000038</v>
      </c>
    </row>
    <row r="458" spans="1:25" x14ac:dyDescent="0.25">
      <c r="A458" s="1">
        <v>456</v>
      </c>
      <c r="B458" s="2">
        <v>40999</v>
      </c>
      <c r="C458" s="1">
        <v>2</v>
      </c>
      <c r="D458" s="4" t="str">
        <f>VLOOKUP(C458,Сезон!$A$2:$G$5,6)</f>
        <v>Весна</v>
      </c>
      <c r="E458" s="1">
        <f t="shared" si="60"/>
        <v>2012</v>
      </c>
      <c r="F458" s="1">
        <f t="shared" si="61"/>
        <v>3</v>
      </c>
      <c r="G458" s="1">
        <v>0</v>
      </c>
      <c r="H458" s="1" t="str">
        <f t="shared" si="57"/>
        <v>Рабочий день</v>
      </c>
      <c r="I458" s="25">
        <f t="shared" si="58"/>
        <v>7</v>
      </c>
      <c r="J458" s="1">
        <v>0</v>
      </c>
      <c r="K458" s="1" t="str">
        <f t="shared" si="59"/>
        <v>Выходной день</v>
      </c>
      <c r="L458" s="1">
        <v>2</v>
      </c>
      <c r="M458" s="9" t="str">
        <f>LOOKUP(L458,Погода!$A$2:$B$5)</f>
        <v>Туман + Облачно, Туман + Разорванные облака, Туман + Немного облаков, Туман</v>
      </c>
      <c r="N458" s="3">
        <v>0.42416700000000002</v>
      </c>
      <c r="O458" s="11">
        <f t="shared" si="62"/>
        <v>11.935849000000001</v>
      </c>
      <c r="P458" s="3">
        <v>0.42170800000000003</v>
      </c>
      <c r="Q458" s="11">
        <f t="shared" si="63"/>
        <v>11.832728000000003</v>
      </c>
      <c r="R458" s="3">
        <v>0.73833300000000002</v>
      </c>
      <c r="S458" s="11" cm="1">
        <f t="array" ref="S458">_xlfn.IFS(L458=1,R458*Погода!$C$2,L458=2,R458*Погода!$C$3,L458=3,R458*Погода!$C$4,L458=4,R458*Погода!$C$5)</f>
        <v>36.916650000000004</v>
      </c>
      <c r="T458" s="3">
        <v>0.25061699999999998</v>
      </c>
      <c r="U458" s="11" cm="1">
        <f t="array" ref="U458">_xlfn.IFS(L458=1,T458*Погода!$D$2,L458=2,T458*Погода!$D$3,L458=3,T458*Погода!$D$4,L458=4,T458*Погода!$D$5)</f>
        <v>8.3956694999999986</v>
      </c>
      <c r="V458" s="37">
        <v>2301</v>
      </c>
      <c r="W458" s="37">
        <v>3934</v>
      </c>
      <c r="X458" s="37">
        <v>6235</v>
      </c>
      <c r="Y458" s="11">
        <f t="shared" si="64"/>
        <v>-0.10312099999999802</v>
      </c>
    </row>
    <row r="459" spans="1:25" x14ac:dyDescent="0.25">
      <c r="A459" s="1">
        <v>457</v>
      </c>
      <c r="B459" s="2">
        <v>41000</v>
      </c>
      <c r="C459" s="1">
        <v>2</v>
      </c>
      <c r="D459" s="4" t="str">
        <f>VLOOKUP(C459,Сезон!$A$2:$G$5,6)</f>
        <v>Весна</v>
      </c>
      <c r="E459" s="1">
        <f t="shared" si="60"/>
        <v>2012</v>
      </c>
      <c r="F459" s="1">
        <f t="shared" si="61"/>
        <v>4</v>
      </c>
      <c r="G459" s="1">
        <v>0</v>
      </c>
      <c r="H459" s="1" t="str">
        <f t="shared" si="57"/>
        <v>Рабочий день</v>
      </c>
      <c r="I459" s="25">
        <f t="shared" si="58"/>
        <v>1</v>
      </c>
      <c r="J459" s="1">
        <v>0</v>
      </c>
      <c r="K459" s="1" t="str">
        <f t="shared" si="59"/>
        <v>Выходной день</v>
      </c>
      <c r="L459" s="1">
        <v>2</v>
      </c>
      <c r="M459" s="9" t="str">
        <f>LOOKUP(L459,Погода!$A$2:$B$5)</f>
        <v>Туман + Облачно, Туман + Разорванные облака, Туман + Немного облаков, Туман</v>
      </c>
      <c r="N459" s="3">
        <v>0.42583300000000002</v>
      </c>
      <c r="O459" s="11">
        <f t="shared" si="62"/>
        <v>12.014151000000002</v>
      </c>
      <c r="P459" s="3">
        <v>0.41728700000000002</v>
      </c>
      <c r="Q459" s="11">
        <f t="shared" si="63"/>
        <v>11.540942000000001</v>
      </c>
      <c r="R459" s="3">
        <v>0.67625000000000002</v>
      </c>
      <c r="S459" s="11" cm="1">
        <f t="array" ref="S459">_xlfn.IFS(L459=1,R459*Погода!$C$2,L459=2,R459*Погода!$C$3,L459=3,R459*Погода!$C$4,L459=4,R459*Погода!$C$5)</f>
        <v>33.8125</v>
      </c>
      <c r="T459" s="3">
        <v>0.172267</v>
      </c>
      <c r="U459" s="11" cm="1">
        <f t="array" ref="U459">_xlfn.IFS(L459=1,T459*Погода!$D$2,L459=2,T459*Погода!$D$3,L459=3,T459*Погода!$D$4,L459=4,T459*Погода!$D$5)</f>
        <v>5.7709444999999997</v>
      </c>
      <c r="V459" s="37">
        <v>2347</v>
      </c>
      <c r="W459" s="37">
        <v>3694</v>
      </c>
      <c r="X459" s="37">
        <v>6041</v>
      </c>
      <c r="Y459" s="11">
        <f t="shared" si="64"/>
        <v>-0.47320900000000066</v>
      </c>
    </row>
    <row r="460" spans="1:25" x14ac:dyDescent="0.25">
      <c r="A460" s="1">
        <v>458</v>
      </c>
      <c r="B460" s="2">
        <v>41001</v>
      </c>
      <c r="C460" s="1">
        <v>2</v>
      </c>
      <c r="D460" s="4" t="str">
        <f>VLOOKUP(C460,Сезон!$A$2:$G$5,6)</f>
        <v>Весна</v>
      </c>
      <c r="E460" s="1">
        <f t="shared" si="60"/>
        <v>2012</v>
      </c>
      <c r="F460" s="1">
        <f t="shared" si="61"/>
        <v>4</v>
      </c>
      <c r="G460" s="1">
        <v>0</v>
      </c>
      <c r="H460" s="1" t="str">
        <f t="shared" si="57"/>
        <v>Рабочий день</v>
      </c>
      <c r="I460" s="25">
        <f t="shared" si="58"/>
        <v>2</v>
      </c>
      <c r="J460" s="1">
        <v>1</v>
      </c>
      <c r="K460" s="1" t="str">
        <f t="shared" si="59"/>
        <v>Рабочий день</v>
      </c>
      <c r="L460" s="1">
        <v>1</v>
      </c>
      <c r="M460" s="9" t="str">
        <f>LOOKUP(L460,Погода!$A$2:$B$5)</f>
        <v>Ясно, небольшая облачность, переменная облачность, переменная облачность</v>
      </c>
      <c r="N460" s="3">
        <v>0.43391299999999999</v>
      </c>
      <c r="O460" s="11">
        <f t="shared" si="62"/>
        <v>12.393910999999999</v>
      </c>
      <c r="P460" s="3">
        <v>0.42751299999999998</v>
      </c>
      <c r="Q460" s="11">
        <f t="shared" si="63"/>
        <v>12.215857999999997</v>
      </c>
      <c r="R460" s="3">
        <v>0.50434800000000002</v>
      </c>
      <c r="S460" s="11" cm="1">
        <f t="array" ref="S460">_xlfn.IFS(L460=1,R460*Погода!$C$2,L460=2,R460*Погода!$C$3,L460=3,R460*Погода!$C$4,L460=4,R460*Погода!$C$5)</f>
        <v>12.608700000000001</v>
      </c>
      <c r="T460" s="3">
        <v>0.312139</v>
      </c>
      <c r="U460" s="11" cm="1">
        <f t="array" ref="U460">_xlfn.IFS(L460=1,T460*Погода!$D$2,L460=2,T460*Погода!$D$3,L460=3,T460*Погода!$D$4,L460=4,T460*Погода!$D$5)</f>
        <v>5.2283282499999997</v>
      </c>
      <c r="V460" s="37">
        <v>1208</v>
      </c>
      <c r="W460" s="37">
        <v>4728</v>
      </c>
      <c r="X460" s="37">
        <v>5936</v>
      </c>
      <c r="Y460" s="11">
        <f t="shared" si="64"/>
        <v>-0.17805300000000202</v>
      </c>
    </row>
    <row r="461" spans="1:25" x14ac:dyDescent="0.25">
      <c r="A461" s="1">
        <v>459</v>
      </c>
      <c r="B461" s="2">
        <v>41002</v>
      </c>
      <c r="C461" s="1">
        <v>2</v>
      </c>
      <c r="D461" s="4" t="str">
        <f>VLOOKUP(C461,Сезон!$A$2:$G$5,6)</f>
        <v>Весна</v>
      </c>
      <c r="E461" s="1">
        <f t="shared" si="60"/>
        <v>2012</v>
      </c>
      <c r="F461" s="1">
        <f t="shared" si="61"/>
        <v>4</v>
      </c>
      <c r="G461" s="1">
        <v>0</v>
      </c>
      <c r="H461" s="1" t="str">
        <f t="shared" si="57"/>
        <v>Рабочий день</v>
      </c>
      <c r="I461" s="25">
        <f t="shared" si="58"/>
        <v>3</v>
      </c>
      <c r="J461" s="1">
        <v>1</v>
      </c>
      <c r="K461" s="1" t="str">
        <f t="shared" si="59"/>
        <v>Рабочий день</v>
      </c>
      <c r="L461" s="1">
        <v>1</v>
      </c>
      <c r="M461" s="9" t="str">
        <f>LOOKUP(L461,Погода!$A$2:$B$5)</f>
        <v>Ясно, небольшая облачность, переменная облачность, переменная облачность</v>
      </c>
      <c r="N461" s="3">
        <v>0.466667</v>
      </c>
      <c r="O461" s="11">
        <f t="shared" si="62"/>
        <v>13.933349</v>
      </c>
      <c r="P461" s="3">
        <v>0.46148299999999998</v>
      </c>
      <c r="Q461" s="11">
        <f t="shared" si="63"/>
        <v>14.457877999999997</v>
      </c>
      <c r="R461" s="3">
        <v>0.39666699999999999</v>
      </c>
      <c r="S461" s="11" cm="1">
        <f t="array" ref="S461">_xlfn.IFS(L461=1,R461*Погода!$C$2,L461=2,R461*Погода!$C$3,L461=3,R461*Погода!$C$4,L461=4,R461*Погода!$C$5)</f>
        <v>9.9166749999999997</v>
      </c>
      <c r="T461" s="3">
        <v>0.100133</v>
      </c>
      <c r="U461" s="11" cm="1">
        <f t="array" ref="U461">_xlfn.IFS(L461=1,T461*Погода!$D$2,L461=2,T461*Погода!$D$3,L461=3,T461*Погода!$D$4,L461=4,T461*Погода!$D$5)</f>
        <v>1.6772277499999999</v>
      </c>
      <c r="V461" s="37">
        <v>1348</v>
      </c>
      <c r="W461" s="37">
        <v>5424</v>
      </c>
      <c r="X461" s="37">
        <v>6772</v>
      </c>
      <c r="Y461" s="11">
        <f t="shared" si="64"/>
        <v>0.52452899999999758</v>
      </c>
    </row>
    <row r="462" spans="1:25" x14ac:dyDescent="0.25">
      <c r="A462" s="1">
        <v>460</v>
      </c>
      <c r="B462" s="2">
        <v>41003</v>
      </c>
      <c r="C462" s="1">
        <v>2</v>
      </c>
      <c r="D462" s="4" t="str">
        <f>VLOOKUP(C462,Сезон!$A$2:$G$5,6)</f>
        <v>Весна</v>
      </c>
      <c r="E462" s="1">
        <f t="shared" si="60"/>
        <v>2012</v>
      </c>
      <c r="F462" s="1">
        <f t="shared" si="61"/>
        <v>4</v>
      </c>
      <c r="G462" s="1">
        <v>0</v>
      </c>
      <c r="H462" s="1" t="str">
        <f t="shared" si="57"/>
        <v>Рабочий день</v>
      </c>
      <c r="I462" s="25">
        <f t="shared" si="58"/>
        <v>4</v>
      </c>
      <c r="J462" s="1">
        <v>1</v>
      </c>
      <c r="K462" s="1" t="str">
        <f t="shared" si="59"/>
        <v>Рабочий день</v>
      </c>
      <c r="L462" s="1">
        <v>1</v>
      </c>
      <c r="M462" s="9" t="str">
        <f>LOOKUP(L462,Погода!$A$2:$B$5)</f>
        <v>Ясно, небольшая облачность, переменная облачность, переменная облачность</v>
      </c>
      <c r="N462" s="3">
        <v>0.54166700000000001</v>
      </c>
      <c r="O462" s="11">
        <f t="shared" si="62"/>
        <v>17.458349000000002</v>
      </c>
      <c r="P462" s="3">
        <v>0.53344999999999998</v>
      </c>
      <c r="Q462" s="11">
        <f t="shared" si="63"/>
        <v>19.207699999999996</v>
      </c>
      <c r="R462" s="3">
        <v>0.46958299999999997</v>
      </c>
      <c r="S462" s="11" cm="1">
        <f t="array" ref="S462">_xlfn.IFS(L462=1,R462*Погода!$C$2,L462=2,R462*Погода!$C$3,L462=3,R462*Погода!$C$4,L462=4,R462*Погода!$C$5)</f>
        <v>11.739574999999999</v>
      </c>
      <c r="T462" s="3">
        <v>0.180975</v>
      </c>
      <c r="U462" s="11" cm="1">
        <f t="array" ref="U462">_xlfn.IFS(L462=1,T462*Погода!$D$2,L462=2,T462*Погода!$D$3,L462=3,T462*Погода!$D$4,L462=4,T462*Погода!$D$5)</f>
        <v>3.03133125</v>
      </c>
      <c r="V462" s="37">
        <v>1058</v>
      </c>
      <c r="W462" s="37">
        <v>5378</v>
      </c>
      <c r="X462" s="37">
        <v>6436</v>
      </c>
      <c r="Y462" s="11">
        <f t="shared" si="64"/>
        <v>1.7493509999999937</v>
      </c>
    </row>
    <row r="463" spans="1:25" x14ac:dyDescent="0.25">
      <c r="A463" s="1">
        <v>461</v>
      </c>
      <c r="B463" s="2">
        <v>41004</v>
      </c>
      <c r="C463" s="1">
        <v>2</v>
      </c>
      <c r="D463" s="4" t="str">
        <f>VLOOKUP(C463,Сезон!$A$2:$G$5,6)</f>
        <v>Весна</v>
      </c>
      <c r="E463" s="1">
        <f t="shared" si="60"/>
        <v>2012</v>
      </c>
      <c r="F463" s="1">
        <f t="shared" si="61"/>
        <v>4</v>
      </c>
      <c r="G463" s="1">
        <v>0</v>
      </c>
      <c r="H463" s="1" t="str">
        <f t="shared" si="57"/>
        <v>Рабочий день</v>
      </c>
      <c r="I463" s="25">
        <f t="shared" si="58"/>
        <v>5</v>
      </c>
      <c r="J463" s="1">
        <v>1</v>
      </c>
      <c r="K463" s="1" t="str">
        <f t="shared" si="59"/>
        <v>Рабочий день</v>
      </c>
      <c r="L463" s="1">
        <v>1</v>
      </c>
      <c r="M463" s="9" t="str">
        <f>LOOKUP(L463,Погода!$A$2:$B$5)</f>
        <v>Ясно, небольшая облачность, переменная облачность, переменная облачность</v>
      </c>
      <c r="N463" s="3">
        <v>0.435</v>
      </c>
      <c r="O463" s="11">
        <f t="shared" si="62"/>
        <v>12.445</v>
      </c>
      <c r="P463" s="3">
        <v>0.43116300000000002</v>
      </c>
      <c r="Q463" s="11">
        <f t="shared" si="63"/>
        <v>12.456758000000001</v>
      </c>
      <c r="R463" s="3">
        <v>0.37416700000000003</v>
      </c>
      <c r="S463" s="11" cm="1">
        <f t="array" ref="S463">_xlfn.IFS(L463=1,R463*Погода!$C$2,L463=2,R463*Погода!$C$3,L463=3,R463*Погода!$C$4,L463=4,R463*Погода!$C$5)</f>
        <v>9.3541750000000015</v>
      </c>
      <c r="T463" s="3">
        <v>0.219529</v>
      </c>
      <c r="U463" s="11" cm="1">
        <f t="array" ref="U463">_xlfn.IFS(L463=1,T463*Погода!$D$2,L463=2,T463*Погода!$D$3,L463=3,T463*Погода!$D$4,L463=4,T463*Погода!$D$5)</f>
        <v>3.6771107500000002</v>
      </c>
      <c r="V463" s="37">
        <v>1192</v>
      </c>
      <c r="W463" s="37">
        <v>5265</v>
      </c>
      <c r="X463" s="37">
        <v>6457</v>
      </c>
      <c r="Y463" s="11">
        <f t="shared" si="64"/>
        <v>1.1758000000000379E-2</v>
      </c>
    </row>
    <row r="464" spans="1:25" x14ac:dyDescent="0.25">
      <c r="A464" s="1">
        <v>462</v>
      </c>
      <c r="B464" s="2">
        <v>41005</v>
      </c>
      <c r="C464" s="1">
        <v>2</v>
      </c>
      <c r="D464" s="4" t="str">
        <f>VLOOKUP(C464,Сезон!$A$2:$G$5,6)</f>
        <v>Весна</v>
      </c>
      <c r="E464" s="1">
        <f t="shared" si="60"/>
        <v>2012</v>
      </c>
      <c r="F464" s="1">
        <f t="shared" si="61"/>
        <v>4</v>
      </c>
      <c r="G464" s="1">
        <v>0</v>
      </c>
      <c r="H464" s="1" t="str">
        <f t="shared" si="57"/>
        <v>Рабочий день</v>
      </c>
      <c r="I464" s="25">
        <f t="shared" si="58"/>
        <v>6</v>
      </c>
      <c r="J464" s="1">
        <v>1</v>
      </c>
      <c r="K464" s="1" t="str">
        <f t="shared" si="59"/>
        <v>Рабочий день</v>
      </c>
      <c r="L464" s="1">
        <v>1</v>
      </c>
      <c r="M464" s="9" t="str">
        <f>LOOKUP(L464,Погода!$A$2:$B$5)</f>
        <v>Ясно, небольшая облачность, переменная облачность, переменная облачность</v>
      </c>
      <c r="N464" s="3">
        <v>0.403333</v>
      </c>
      <c r="O464" s="11">
        <f t="shared" si="62"/>
        <v>10.956651000000001</v>
      </c>
      <c r="P464" s="3">
        <v>0.39076699999999998</v>
      </c>
      <c r="Q464" s="11">
        <f t="shared" si="63"/>
        <v>9.790621999999999</v>
      </c>
      <c r="R464" s="3">
        <v>0.377083</v>
      </c>
      <c r="S464" s="11" cm="1">
        <f t="array" ref="S464">_xlfn.IFS(L464=1,R464*Погода!$C$2,L464=2,R464*Погода!$C$3,L464=3,R464*Погода!$C$4,L464=4,R464*Погода!$C$5)</f>
        <v>9.4270750000000003</v>
      </c>
      <c r="T464" s="3">
        <v>0.30038799999999999</v>
      </c>
      <c r="U464" s="11" cm="1">
        <f t="array" ref="U464">_xlfn.IFS(L464=1,T464*Погода!$D$2,L464=2,T464*Погода!$D$3,L464=3,T464*Погода!$D$4,L464=4,T464*Погода!$D$5)</f>
        <v>5.0314990000000002</v>
      </c>
      <c r="V464" s="37">
        <v>1807</v>
      </c>
      <c r="W464" s="37">
        <v>4653</v>
      </c>
      <c r="X464" s="37">
        <v>6460</v>
      </c>
      <c r="Y464" s="11">
        <f t="shared" si="64"/>
        <v>-1.1660290000000018</v>
      </c>
    </row>
    <row r="465" spans="1:25" x14ac:dyDescent="0.25">
      <c r="A465" s="1">
        <v>463</v>
      </c>
      <c r="B465" s="2">
        <v>41006</v>
      </c>
      <c r="C465" s="1">
        <v>2</v>
      </c>
      <c r="D465" s="4" t="str">
        <f>VLOOKUP(C465,Сезон!$A$2:$G$5,6)</f>
        <v>Весна</v>
      </c>
      <c r="E465" s="1">
        <f t="shared" si="60"/>
        <v>2012</v>
      </c>
      <c r="F465" s="1">
        <f t="shared" si="61"/>
        <v>4</v>
      </c>
      <c r="G465" s="1">
        <v>0</v>
      </c>
      <c r="H465" s="1" t="str">
        <f t="shared" si="57"/>
        <v>Рабочий день</v>
      </c>
      <c r="I465" s="25">
        <f t="shared" si="58"/>
        <v>7</v>
      </c>
      <c r="J465" s="1">
        <v>0</v>
      </c>
      <c r="K465" s="1" t="str">
        <f t="shared" si="59"/>
        <v>Выходной день</v>
      </c>
      <c r="L465" s="1">
        <v>1</v>
      </c>
      <c r="M465" s="9" t="str">
        <f>LOOKUP(L465,Погода!$A$2:$B$5)</f>
        <v>Ясно, небольшая облачность, переменная облачность, переменная облачность</v>
      </c>
      <c r="N465" s="3">
        <v>0.4375</v>
      </c>
      <c r="O465" s="11">
        <f t="shared" si="62"/>
        <v>12.5625</v>
      </c>
      <c r="P465" s="3">
        <v>0.42612899999999998</v>
      </c>
      <c r="Q465" s="11">
        <f t="shared" si="63"/>
        <v>12.124513999999998</v>
      </c>
      <c r="R465" s="3">
        <v>0.25416699999999998</v>
      </c>
      <c r="S465" s="11" cm="1">
        <f t="array" ref="S465">_xlfn.IFS(L465=1,R465*Погода!$C$2,L465=2,R465*Погода!$C$3,L465=3,R465*Погода!$C$4,L465=4,R465*Погода!$C$5)</f>
        <v>6.3541749999999997</v>
      </c>
      <c r="T465" s="3">
        <v>0.27487099999999998</v>
      </c>
      <c r="U465" s="11" cm="1">
        <f t="array" ref="U465">_xlfn.IFS(L465=1,T465*Погода!$D$2,L465=2,T465*Погода!$D$3,L465=3,T465*Погода!$D$4,L465=4,T465*Погода!$D$5)</f>
        <v>4.6040892499999995</v>
      </c>
      <c r="V465" s="37">
        <v>3252</v>
      </c>
      <c r="W465" s="37">
        <v>3605</v>
      </c>
      <c r="X465" s="37">
        <v>6857</v>
      </c>
      <c r="Y465" s="11">
        <f t="shared" si="64"/>
        <v>-0.43798600000000221</v>
      </c>
    </row>
    <row r="466" spans="1:25" x14ac:dyDescent="0.25">
      <c r="A466" s="1">
        <v>464</v>
      </c>
      <c r="B466" s="2">
        <v>41007</v>
      </c>
      <c r="C466" s="1">
        <v>2</v>
      </c>
      <c r="D466" s="4" t="str">
        <f>VLOOKUP(C466,Сезон!$A$2:$G$5,6)</f>
        <v>Весна</v>
      </c>
      <c r="E466" s="1">
        <f t="shared" si="60"/>
        <v>2012</v>
      </c>
      <c r="F466" s="1">
        <f t="shared" si="61"/>
        <v>4</v>
      </c>
      <c r="G466" s="1">
        <v>0</v>
      </c>
      <c r="H466" s="1" t="str">
        <f t="shared" si="57"/>
        <v>Рабочий день</v>
      </c>
      <c r="I466" s="25">
        <f t="shared" si="58"/>
        <v>1</v>
      </c>
      <c r="J466" s="1">
        <v>0</v>
      </c>
      <c r="K466" s="1" t="str">
        <f t="shared" si="59"/>
        <v>Выходной день</v>
      </c>
      <c r="L466" s="1">
        <v>1</v>
      </c>
      <c r="M466" s="9" t="str">
        <f>LOOKUP(L466,Погода!$A$2:$B$5)</f>
        <v>Ясно, небольшая облачность, переменная облачность, переменная облачность</v>
      </c>
      <c r="N466" s="3">
        <v>0.5</v>
      </c>
      <c r="O466" s="11">
        <f t="shared" si="62"/>
        <v>15.5</v>
      </c>
      <c r="P466" s="3">
        <v>0.492425</v>
      </c>
      <c r="Q466" s="11">
        <f t="shared" si="63"/>
        <v>16.500050000000002</v>
      </c>
      <c r="R466" s="3">
        <v>0.27583299999999999</v>
      </c>
      <c r="S466" s="11" cm="1">
        <f t="array" ref="S466">_xlfn.IFS(L466=1,R466*Погода!$C$2,L466=2,R466*Погода!$C$3,L466=3,R466*Погода!$C$4,L466=4,R466*Погода!$C$5)</f>
        <v>6.8958250000000003</v>
      </c>
      <c r="T466" s="3">
        <v>0.232596</v>
      </c>
      <c r="U466" s="11" cm="1">
        <f t="array" ref="U466">_xlfn.IFS(L466=1,T466*Погода!$D$2,L466=2,T466*Погода!$D$3,L466=3,T466*Погода!$D$4,L466=4,T466*Погода!$D$5)</f>
        <v>3.8959829999999998</v>
      </c>
      <c r="V466" s="37">
        <v>2230</v>
      </c>
      <c r="W466" s="37">
        <v>2939</v>
      </c>
      <c r="X466" s="37">
        <v>5169</v>
      </c>
      <c r="Y466" s="11">
        <f t="shared" si="64"/>
        <v>1.0000500000000017</v>
      </c>
    </row>
    <row r="467" spans="1:25" x14ac:dyDescent="0.25">
      <c r="A467" s="1">
        <v>465</v>
      </c>
      <c r="B467" s="2">
        <v>41008</v>
      </c>
      <c r="C467" s="1">
        <v>2</v>
      </c>
      <c r="D467" s="4" t="str">
        <f>VLOOKUP(C467,Сезон!$A$2:$G$5,6)</f>
        <v>Весна</v>
      </c>
      <c r="E467" s="1">
        <f t="shared" si="60"/>
        <v>2012</v>
      </c>
      <c r="F467" s="1">
        <f t="shared" si="61"/>
        <v>4</v>
      </c>
      <c r="G467" s="1">
        <v>0</v>
      </c>
      <c r="H467" s="1" t="str">
        <f t="shared" si="57"/>
        <v>Рабочий день</v>
      </c>
      <c r="I467" s="25">
        <f t="shared" si="58"/>
        <v>2</v>
      </c>
      <c r="J467" s="1">
        <v>1</v>
      </c>
      <c r="K467" s="1" t="str">
        <f t="shared" si="59"/>
        <v>Рабочий день</v>
      </c>
      <c r="L467" s="1">
        <v>1</v>
      </c>
      <c r="M467" s="9" t="str">
        <f>LOOKUP(L467,Погода!$A$2:$B$5)</f>
        <v>Ясно, небольшая облачность, переменная облачность, переменная облачность</v>
      </c>
      <c r="N467" s="3">
        <v>0.48916700000000002</v>
      </c>
      <c r="O467" s="11">
        <f t="shared" si="62"/>
        <v>14.990849000000001</v>
      </c>
      <c r="P467" s="3">
        <v>0.47663800000000001</v>
      </c>
      <c r="Q467" s="11">
        <f t="shared" si="63"/>
        <v>15.458107999999999</v>
      </c>
      <c r="R467" s="3">
        <v>0.3175</v>
      </c>
      <c r="S467" s="11" cm="1">
        <f t="array" ref="S467">_xlfn.IFS(L467=1,R467*Погода!$C$2,L467=2,R467*Погода!$C$3,L467=3,R467*Погода!$C$4,L467=4,R467*Погода!$C$5)</f>
        <v>7.9375</v>
      </c>
      <c r="T467" s="3">
        <v>0.35819600000000001</v>
      </c>
      <c r="U467" s="11" cm="1">
        <f t="array" ref="U467">_xlfn.IFS(L467=1,T467*Погода!$D$2,L467=2,T467*Погода!$D$3,L467=3,T467*Погода!$D$4,L467=4,T467*Погода!$D$5)</f>
        <v>5.9997829999999999</v>
      </c>
      <c r="V467" s="37">
        <v>905</v>
      </c>
      <c r="W467" s="37">
        <v>4680</v>
      </c>
      <c r="X467" s="37">
        <v>5585</v>
      </c>
      <c r="Y467" s="11">
        <f t="shared" si="64"/>
        <v>0.46725899999999854</v>
      </c>
    </row>
    <row r="468" spans="1:25" x14ac:dyDescent="0.25">
      <c r="A468" s="1">
        <v>466</v>
      </c>
      <c r="B468" s="2">
        <v>41009</v>
      </c>
      <c r="C468" s="1">
        <v>2</v>
      </c>
      <c r="D468" s="4" t="str">
        <f>VLOOKUP(C468,Сезон!$A$2:$G$5,6)</f>
        <v>Весна</v>
      </c>
      <c r="E468" s="1">
        <f t="shared" si="60"/>
        <v>2012</v>
      </c>
      <c r="F468" s="1">
        <f t="shared" si="61"/>
        <v>4</v>
      </c>
      <c r="G468" s="1">
        <v>0</v>
      </c>
      <c r="H468" s="1" t="str">
        <f t="shared" si="57"/>
        <v>Рабочий день</v>
      </c>
      <c r="I468" s="25">
        <f t="shared" si="58"/>
        <v>3</v>
      </c>
      <c r="J468" s="1">
        <v>1</v>
      </c>
      <c r="K468" s="1" t="str">
        <f t="shared" si="59"/>
        <v>Рабочий день</v>
      </c>
      <c r="L468" s="1">
        <v>1</v>
      </c>
      <c r="M468" s="9" t="str">
        <f>LOOKUP(L468,Погода!$A$2:$B$5)</f>
        <v>Ясно, небольшая облачность, переменная облачность, переменная облачность</v>
      </c>
      <c r="N468" s="3">
        <v>0.44666699999999998</v>
      </c>
      <c r="O468" s="11">
        <f t="shared" si="62"/>
        <v>12.993348999999998</v>
      </c>
      <c r="P468" s="3">
        <v>0.43623299999999998</v>
      </c>
      <c r="Q468" s="11">
        <f t="shared" si="63"/>
        <v>12.791377999999998</v>
      </c>
      <c r="R468" s="3">
        <v>0.435</v>
      </c>
      <c r="S468" s="11" cm="1">
        <f t="array" ref="S468">_xlfn.IFS(L468=1,R468*Погода!$C$2,L468=2,R468*Погода!$C$3,L468=3,R468*Погода!$C$4,L468=4,R468*Погода!$C$5)</f>
        <v>10.875</v>
      </c>
      <c r="T468" s="3">
        <v>0.24937500000000001</v>
      </c>
      <c r="U468" s="11" cm="1">
        <f t="array" ref="U468">_xlfn.IFS(L468=1,T468*Погода!$D$2,L468=2,T468*Погода!$D$3,L468=3,T468*Погода!$D$4,L468=4,T468*Погода!$D$5)</f>
        <v>4.1770312500000006</v>
      </c>
      <c r="V468" s="37">
        <v>819</v>
      </c>
      <c r="W468" s="37">
        <v>5099</v>
      </c>
      <c r="X468" s="37">
        <v>5918</v>
      </c>
      <c r="Y468" s="11">
        <f t="shared" si="64"/>
        <v>-0.20197100000000034</v>
      </c>
    </row>
    <row r="469" spans="1:25" x14ac:dyDescent="0.25">
      <c r="A469" s="1">
        <v>467</v>
      </c>
      <c r="B469" s="2">
        <v>41010</v>
      </c>
      <c r="C469" s="1">
        <v>2</v>
      </c>
      <c r="D469" s="4" t="str">
        <f>VLOOKUP(C469,Сезон!$A$2:$G$5,6)</f>
        <v>Весна</v>
      </c>
      <c r="E469" s="1">
        <f t="shared" si="60"/>
        <v>2012</v>
      </c>
      <c r="F469" s="1">
        <f t="shared" si="61"/>
        <v>4</v>
      </c>
      <c r="G469" s="1">
        <v>0</v>
      </c>
      <c r="H469" s="1" t="str">
        <f t="shared" si="57"/>
        <v>Рабочий день</v>
      </c>
      <c r="I469" s="25">
        <f t="shared" si="58"/>
        <v>4</v>
      </c>
      <c r="J469" s="1">
        <v>1</v>
      </c>
      <c r="K469" s="1" t="str">
        <f t="shared" si="59"/>
        <v>Рабочий день</v>
      </c>
      <c r="L469" s="1">
        <v>1</v>
      </c>
      <c r="M469" s="9" t="str">
        <f>LOOKUP(L469,Погода!$A$2:$B$5)</f>
        <v>Ясно, небольшая облачность, переменная облачность, переменная облачность</v>
      </c>
      <c r="N469" s="3">
        <v>0.34869600000000001</v>
      </c>
      <c r="O469" s="11">
        <f t="shared" si="62"/>
        <v>8.3887120000000017</v>
      </c>
      <c r="P469" s="3">
        <v>0.33727400000000002</v>
      </c>
      <c r="Q469" s="11">
        <f t="shared" si="63"/>
        <v>6.2600840000000026</v>
      </c>
      <c r="R469" s="3">
        <v>0.46956500000000001</v>
      </c>
      <c r="S469" s="11" cm="1">
        <f t="array" ref="S469">_xlfn.IFS(L469=1,R469*Погода!$C$2,L469=2,R469*Погода!$C$3,L469=3,R469*Погода!$C$4,L469=4,R469*Погода!$C$5)</f>
        <v>11.739125</v>
      </c>
      <c r="T469" s="3">
        <v>0.29527399999999998</v>
      </c>
      <c r="U469" s="11" cm="1">
        <f t="array" ref="U469">_xlfn.IFS(L469=1,T469*Погода!$D$2,L469=2,T469*Погода!$D$3,L469=3,T469*Погода!$D$4,L469=4,T469*Погода!$D$5)</f>
        <v>4.9458394999999999</v>
      </c>
      <c r="V469" s="37">
        <v>482</v>
      </c>
      <c r="W469" s="37">
        <v>4380</v>
      </c>
      <c r="X469" s="37">
        <v>4862</v>
      </c>
      <c r="Y469" s="11">
        <f t="shared" si="64"/>
        <v>-2.1286279999999991</v>
      </c>
    </row>
    <row r="470" spans="1:25" x14ac:dyDescent="0.25">
      <c r="A470" s="1">
        <v>468</v>
      </c>
      <c r="B470" s="2">
        <v>41011</v>
      </c>
      <c r="C470" s="1">
        <v>2</v>
      </c>
      <c r="D470" s="4" t="str">
        <f>VLOOKUP(C470,Сезон!$A$2:$G$5,6)</f>
        <v>Весна</v>
      </c>
      <c r="E470" s="1">
        <f t="shared" si="60"/>
        <v>2012</v>
      </c>
      <c r="F470" s="1">
        <f t="shared" si="61"/>
        <v>4</v>
      </c>
      <c r="G470" s="1">
        <v>0</v>
      </c>
      <c r="H470" s="1" t="str">
        <f t="shared" si="57"/>
        <v>Рабочий день</v>
      </c>
      <c r="I470" s="25">
        <f t="shared" si="58"/>
        <v>5</v>
      </c>
      <c r="J470" s="1">
        <v>1</v>
      </c>
      <c r="K470" s="1" t="str">
        <f t="shared" si="59"/>
        <v>Рабочий день</v>
      </c>
      <c r="L470" s="1">
        <v>1</v>
      </c>
      <c r="M470" s="9" t="str">
        <f>LOOKUP(L470,Погода!$A$2:$B$5)</f>
        <v>Ясно, небольшая облачность, переменная облачность, переменная облачность</v>
      </c>
      <c r="N470" s="3">
        <v>0.39750000000000002</v>
      </c>
      <c r="O470" s="11">
        <f t="shared" si="62"/>
        <v>10.682500000000001</v>
      </c>
      <c r="P470" s="3">
        <v>0.387604</v>
      </c>
      <c r="Q470" s="11">
        <f t="shared" si="63"/>
        <v>9.5818639999999995</v>
      </c>
      <c r="R470" s="3">
        <v>0.46625</v>
      </c>
      <c r="S470" s="11" cm="1">
        <f t="array" ref="S470">_xlfn.IFS(L470=1,R470*Погода!$C$2,L470=2,R470*Погода!$C$3,L470=3,R470*Погода!$C$4,L470=4,R470*Погода!$C$5)</f>
        <v>11.65625</v>
      </c>
      <c r="T470" s="3">
        <v>0.29042899999999999</v>
      </c>
      <c r="U470" s="11" cm="1">
        <f t="array" ref="U470">_xlfn.IFS(L470=1,T470*Погода!$D$2,L470=2,T470*Погода!$D$3,L470=3,T470*Погода!$D$4,L470=4,T470*Погода!$D$5)</f>
        <v>4.8646857499999996</v>
      </c>
      <c r="V470" s="37">
        <v>663</v>
      </c>
      <c r="W470" s="37">
        <v>4746</v>
      </c>
      <c r="X470" s="37">
        <v>5409</v>
      </c>
      <c r="Y470" s="11">
        <f t="shared" si="64"/>
        <v>-1.1006360000000015</v>
      </c>
    </row>
    <row r="471" spans="1:25" x14ac:dyDescent="0.25">
      <c r="A471" s="1">
        <v>469</v>
      </c>
      <c r="B471" s="2">
        <v>41012</v>
      </c>
      <c r="C471" s="1">
        <v>2</v>
      </c>
      <c r="D471" s="4" t="str">
        <f>VLOOKUP(C471,Сезон!$A$2:$G$5,6)</f>
        <v>Весна</v>
      </c>
      <c r="E471" s="1">
        <f t="shared" si="60"/>
        <v>2012</v>
      </c>
      <c r="F471" s="1">
        <f t="shared" si="61"/>
        <v>4</v>
      </c>
      <c r="G471" s="1">
        <v>0</v>
      </c>
      <c r="H471" s="1" t="str">
        <f t="shared" si="57"/>
        <v>Рабочий день</v>
      </c>
      <c r="I471" s="25">
        <f t="shared" si="58"/>
        <v>6</v>
      </c>
      <c r="J471" s="1">
        <v>1</v>
      </c>
      <c r="K471" s="1" t="str">
        <f t="shared" si="59"/>
        <v>Рабочий день</v>
      </c>
      <c r="L471" s="1">
        <v>1</v>
      </c>
      <c r="M471" s="9" t="str">
        <f>LOOKUP(L471,Погода!$A$2:$B$5)</f>
        <v>Ясно, небольшая облачность, переменная облачность, переменная облачность</v>
      </c>
      <c r="N471" s="3">
        <v>0.4425</v>
      </c>
      <c r="O471" s="11">
        <f t="shared" si="62"/>
        <v>12.797499999999999</v>
      </c>
      <c r="P471" s="3">
        <v>0.43180800000000003</v>
      </c>
      <c r="Q471" s="11">
        <f t="shared" si="63"/>
        <v>12.499328000000002</v>
      </c>
      <c r="R471" s="3">
        <v>0.408333</v>
      </c>
      <c r="S471" s="11" cm="1">
        <f t="array" ref="S471">_xlfn.IFS(L471=1,R471*Погода!$C$2,L471=2,R471*Погода!$C$3,L471=3,R471*Погода!$C$4,L471=4,R471*Погода!$C$5)</f>
        <v>10.208325</v>
      </c>
      <c r="T471" s="3">
        <v>0.155471</v>
      </c>
      <c r="U471" s="11" cm="1">
        <f t="array" ref="U471">_xlfn.IFS(L471=1,T471*Погода!$D$2,L471=2,T471*Погода!$D$3,L471=3,T471*Погода!$D$4,L471=4,T471*Погода!$D$5)</f>
        <v>2.6041392499999998</v>
      </c>
      <c r="V471" s="37">
        <v>1252</v>
      </c>
      <c r="W471" s="37">
        <v>5146</v>
      </c>
      <c r="X471" s="37">
        <v>6398</v>
      </c>
      <c r="Y471" s="11">
        <f t="shared" si="64"/>
        <v>-0.29817199999999744</v>
      </c>
    </row>
    <row r="472" spans="1:25" x14ac:dyDescent="0.25">
      <c r="A472" s="1">
        <v>470</v>
      </c>
      <c r="B472" s="2">
        <v>41013</v>
      </c>
      <c r="C472" s="1">
        <v>2</v>
      </c>
      <c r="D472" s="4" t="str">
        <f>VLOOKUP(C472,Сезон!$A$2:$G$5,6)</f>
        <v>Весна</v>
      </c>
      <c r="E472" s="1">
        <f t="shared" si="60"/>
        <v>2012</v>
      </c>
      <c r="F472" s="1">
        <f t="shared" si="61"/>
        <v>4</v>
      </c>
      <c r="G472" s="1">
        <v>0</v>
      </c>
      <c r="H472" s="1" t="str">
        <f t="shared" si="57"/>
        <v>Рабочий день</v>
      </c>
      <c r="I472" s="25">
        <f t="shared" si="58"/>
        <v>7</v>
      </c>
      <c r="J472" s="1">
        <v>0</v>
      </c>
      <c r="K472" s="1" t="str">
        <f t="shared" si="59"/>
        <v>Выходной день</v>
      </c>
      <c r="L472" s="1">
        <v>1</v>
      </c>
      <c r="M472" s="9" t="str">
        <f>LOOKUP(L472,Погода!$A$2:$B$5)</f>
        <v>Ясно, небольшая облачность, переменная облачность, переменная облачность</v>
      </c>
      <c r="N472" s="3">
        <v>0.495</v>
      </c>
      <c r="O472" s="11">
        <f t="shared" si="62"/>
        <v>15.265000000000001</v>
      </c>
      <c r="P472" s="3">
        <v>0.48799599999999999</v>
      </c>
      <c r="Q472" s="11">
        <f t="shared" si="63"/>
        <v>16.207735999999997</v>
      </c>
      <c r="R472" s="3">
        <v>0.50291699999999995</v>
      </c>
      <c r="S472" s="11" cm="1">
        <f t="array" ref="S472">_xlfn.IFS(L472=1,R472*Погода!$C$2,L472=2,R472*Погода!$C$3,L472=3,R472*Погода!$C$4,L472=4,R472*Погода!$C$5)</f>
        <v>12.572924999999998</v>
      </c>
      <c r="T472" s="3">
        <v>0.190917</v>
      </c>
      <c r="U472" s="11" cm="1">
        <f t="array" ref="U472">_xlfn.IFS(L472=1,T472*Погода!$D$2,L472=2,T472*Погода!$D$3,L472=3,T472*Погода!$D$4,L472=4,T472*Погода!$D$5)</f>
        <v>3.1978597500000001</v>
      </c>
      <c r="V472" s="37">
        <v>2795</v>
      </c>
      <c r="W472" s="37">
        <v>4665</v>
      </c>
      <c r="X472" s="37">
        <v>7460</v>
      </c>
      <c r="Y472" s="11">
        <f t="shared" si="64"/>
        <v>0.94273599999999647</v>
      </c>
    </row>
    <row r="473" spans="1:25" x14ac:dyDescent="0.25">
      <c r="A473" s="1">
        <v>471</v>
      </c>
      <c r="B473" s="2">
        <v>41014</v>
      </c>
      <c r="C473" s="1">
        <v>2</v>
      </c>
      <c r="D473" s="4" t="str">
        <f>VLOOKUP(C473,Сезон!$A$2:$G$5,6)</f>
        <v>Весна</v>
      </c>
      <c r="E473" s="1">
        <f t="shared" si="60"/>
        <v>2012</v>
      </c>
      <c r="F473" s="1">
        <f t="shared" si="61"/>
        <v>4</v>
      </c>
      <c r="G473" s="1">
        <v>0</v>
      </c>
      <c r="H473" s="1" t="str">
        <f t="shared" si="57"/>
        <v>Рабочий день</v>
      </c>
      <c r="I473" s="25">
        <f t="shared" si="58"/>
        <v>1</v>
      </c>
      <c r="J473" s="1">
        <v>0</v>
      </c>
      <c r="K473" s="1" t="str">
        <f t="shared" si="59"/>
        <v>Выходной день</v>
      </c>
      <c r="L473" s="1">
        <v>1</v>
      </c>
      <c r="M473" s="9" t="str">
        <f>LOOKUP(L473,Погода!$A$2:$B$5)</f>
        <v>Ясно, небольшая облачность, переменная облачность, переменная облачность</v>
      </c>
      <c r="N473" s="3">
        <v>0.60666699999999996</v>
      </c>
      <c r="O473" s="11">
        <f t="shared" si="62"/>
        <v>20.513348999999998</v>
      </c>
      <c r="P473" s="3">
        <v>0.57387500000000002</v>
      </c>
      <c r="Q473" s="11">
        <f t="shared" si="63"/>
        <v>21.875750000000004</v>
      </c>
      <c r="R473" s="3">
        <v>0.50791699999999995</v>
      </c>
      <c r="S473" s="11" cm="1">
        <f t="array" ref="S473">_xlfn.IFS(L473=1,R473*Погода!$C$2,L473=2,R473*Погода!$C$3,L473=3,R473*Погода!$C$4,L473=4,R473*Погода!$C$5)</f>
        <v>12.697924999999998</v>
      </c>
      <c r="T473" s="3">
        <v>0.225129</v>
      </c>
      <c r="U473" s="11" cm="1">
        <f t="array" ref="U473">_xlfn.IFS(L473=1,T473*Погода!$D$2,L473=2,T473*Погода!$D$3,L473=3,T473*Погода!$D$4,L473=4,T473*Погода!$D$5)</f>
        <v>3.7709107500000001</v>
      </c>
      <c r="V473" s="37">
        <v>2846</v>
      </c>
      <c r="W473" s="37">
        <v>4286</v>
      </c>
      <c r="X473" s="37">
        <v>7132</v>
      </c>
      <c r="Y473" s="11">
        <f t="shared" si="64"/>
        <v>1.3624010000000055</v>
      </c>
    </row>
    <row r="474" spans="1:25" x14ac:dyDescent="0.25">
      <c r="A474" s="1">
        <v>472</v>
      </c>
      <c r="B474" s="2">
        <v>41015</v>
      </c>
      <c r="C474" s="1">
        <v>2</v>
      </c>
      <c r="D474" s="4" t="str">
        <f>VLOOKUP(C474,Сезон!$A$2:$G$5,6)</f>
        <v>Весна</v>
      </c>
      <c r="E474" s="1">
        <f t="shared" si="60"/>
        <v>2012</v>
      </c>
      <c r="F474" s="1">
        <f t="shared" si="61"/>
        <v>4</v>
      </c>
      <c r="G474" s="1">
        <v>1</v>
      </c>
      <c r="H474" s="1" t="str">
        <f t="shared" si="57"/>
        <v>Праздничный день</v>
      </c>
      <c r="I474" s="25">
        <f t="shared" si="58"/>
        <v>2</v>
      </c>
      <c r="J474" s="1">
        <v>0</v>
      </c>
      <c r="K474" s="1" t="str">
        <f t="shared" si="59"/>
        <v>Выходной день</v>
      </c>
      <c r="L474" s="1">
        <v>1</v>
      </c>
      <c r="M474" s="9" t="str">
        <f>LOOKUP(L474,Погода!$A$2:$B$5)</f>
        <v>Ясно, небольшая облачность, переменная облачность, переменная облачность</v>
      </c>
      <c r="N474" s="3">
        <v>0.66416699999999995</v>
      </c>
      <c r="O474" s="11">
        <f t="shared" si="62"/>
        <v>23.215848999999999</v>
      </c>
      <c r="P474" s="3">
        <v>0.61492500000000005</v>
      </c>
      <c r="Q474" s="11">
        <f t="shared" si="63"/>
        <v>24.585050000000003</v>
      </c>
      <c r="R474" s="3">
        <v>0.56166700000000003</v>
      </c>
      <c r="S474" s="11" cm="1">
        <f t="array" ref="S474">_xlfn.IFS(L474=1,R474*Погода!$C$2,L474=2,R474*Погода!$C$3,L474=3,R474*Погода!$C$4,L474=4,R474*Погода!$C$5)</f>
        <v>14.041675000000001</v>
      </c>
      <c r="T474" s="3">
        <v>0.284829</v>
      </c>
      <c r="U474" s="11" cm="1">
        <f t="array" ref="U474">_xlfn.IFS(L474=1,T474*Погода!$D$2,L474=2,T474*Погода!$D$3,L474=3,T474*Погода!$D$4,L474=4,T474*Погода!$D$5)</f>
        <v>4.7708857499999997</v>
      </c>
      <c r="V474" s="37">
        <v>1198</v>
      </c>
      <c r="W474" s="37">
        <v>5172</v>
      </c>
      <c r="X474" s="37">
        <v>6370</v>
      </c>
      <c r="Y474" s="11">
        <f t="shared" si="64"/>
        <v>1.3692010000000039</v>
      </c>
    </row>
    <row r="475" spans="1:25" x14ac:dyDescent="0.25">
      <c r="A475" s="1">
        <v>473</v>
      </c>
      <c r="B475" s="2">
        <v>41016</v>
      </c>
      <c r="C475" s="1">
        <v>2</v>
      </c>
      <c r="D475" s="4" t="str">
        <f>VLOOKUP(C475,Сезон!$A$2:$G$5,6)</f>
        <v>Весна</v>
      </c>
      <c r="E475" s="1">
        <f t="shared" si="60"/>
        <v>2012</v>
      </c>
      <c r="F475" s="1">
        <f t="shared" si="61"/>
        <v>4</v>
      </c>
      <c r="G475" s="1">
        <v>0</v>
      </c>
      <c r="H475" s="1" t="str">
        <f t="shared" si="57"/>
        <v>Рабочий день</v>
      </c>
      <c r="I475" s="25">
        <f t="shared" si="58"/>
        <v>3</v>
      </c>
      <c r="J475" s="1">
        <v>1</v>
      </c>
      <c r="K475" s="1" t="str">
        <f t="shared" si="59"/>
        <v>Рабочий день</v>
      </c>
      <c r="L475" s="1">
        <v>1</v>
      </c>
      <c r="M475" s="9" t="str">
        <f>LOOKUP(L475,Погода!$A$2:$B$5)</f>
        <v>Ясно, небольшая облачность, переменная облачность, переменная облачность</v>
      </c>
      <c r="N475" s="3">
        <v>0.60833300000000001</v>
      </c>
      <c r="O475" s="11">
        <f t="shared" si="62"/>
        <v>20.591650999999999</v>
      </c>
      <c r="P475" s="3">
        <v>0.59848699999999999</v>
      </c>
      <c r="Q475" s="11">
        <f t="shared" si="63"/>
        <v>23.500141999999997</v>
      </c>
      <c r="R475" s="3">
        <v>0.39041700000000001</v>
      </c>
      <c r="S475" s="11" cm="1">
        <f t="array" ref="S475">_xlfn.IFS(L475=1,R475*Погода!$C$2,L475=2,R475*Погода!$C$3,L475=3,R475*Погода!$C$4,L475=4,R475*Погода!$C$5)</f>
        <v>9.7604249999999997</v>
      </c>
      <c r="T475" s="3">
        <v>0.27362900000000001</v>
      </c>
      <c r="U475" s="11" cm="1">
        <f t="array" ref="U475">_xlfn.IFS(L475=1,T475*Погода!$D$2,L475=2,T475*Погода!$D$3,L475=3,T475*Погода!$D$4,L475=4,T475*Погода!$D$5)</f>
        <v>4.5832857499999999</v>
      </c>
      <c r="V475" s="37">
        <v>989</v>
      </c>
      <c r="W475" s="37">
        <v>5702</v>
      </c>
      <c r="X475" s="37">
        <v>6691</v>
      </c>
      <c r="Y475" s="11">
        <f t="shared" si="64"/>
        <v>2.9084909999999979</v>
      </c>
    </row>
    <row r="476" spans="1:25" x14ac:dyDescent="0.25">
      <c r="A476" s="1">
        <v>474</v>
      </c>
      <c r="B476" s="2">
        <v>41017</v>
      </c>
      <c r="C476" s="1">
        <v>2</v>
      </c>
      <c r="D476" s="4" t="str">
        <f>VLOOKUP(C476,Сезон!$A$2:$G$5,6)</f>
        <v>Весна</v>
      </c>
      <c r="E476" s="1">
        <f t="shared" si="60"/>
        <v>2012</v>
      </c>
      <c r="F476" s="1">
        <f t="shared" si="61"/>
        <v>4</v>
      </c>
      <c r="G476" s="1">
        <v>0</v>
      </c>
      <c r="H476" s="1" t="str">
        <f t="shared" si="57"/>
        <v>Рабочий день</v>
      </c>
      <c r="I476" s="25">
        <f t="shared" si="58"/>
        <v>4</v>
      </c>
      <c r="J476" s="1">
        <v>1</v>
      </c>
      <c r="K476" s="1" t="str">
        <f t="shared" si="59"/>
        <v>Рабочий день</v>
      </c>
      <c r="L476" s="1">
        <v>2</v>
      </c>
      <c r="M476" s="9" t="str">
        <f>LOOKUP(L476,Погода!$A$2:$B$5)</f>
        <v>Туман + Облачно, Туман + Разорванные облака, Туман + Немного облаков, Туман</v>
      </c>
      <c r="N476" s="3">
        <v>0.46333299999999999</v>
      </c>
      <c r="O476" s="11">
        <f t="shared" si="62"/>
        <v>13.776651000000001</v>
      </c>
      <c r="P476" s="3">
        <v>0.457038</v>
      </c>
      <c r="Q476" s="11">
        <f t="shared" si="63"/>
        <v>14.164508000000001</v>
      </c>
      <c r="R476" s="3">
        <v>0.56916699999999998</v>
      </c>
      <c r="S476" s="11" cm="1">
        <f t="array" ref="S476">_xlfn.IFS(L476=1,R476*Погода!$C$2,L476=2,R476*Погода!$C$3,L476=3,R476*Погода!$C$4,L476=4,R476*Погода!$C$5)</f>
        <v>28.458349999999999</v>
      </c>
      <c r="T476" s="3">
        <v>0.16791200000000001</v>
      </c>
      <c r="U476" s="11" cm="1">
        <f t="array" ref="U476">_xlfn.IFS(L476=1,T476*Погода!$D$2,L476=2,T476*Погода!$D$3,L476=3,T476*Погода!$D$4,L476=4,T476*Погода!$D$5)</f>
        <v>5.6250520000000002</v>
      </c>
      <c r="V476" s="37">
        <v>347</v>
      </c>
      <c r="W476" s="37">
        <v>4020</v>
      </c>
      <c r="X476" s="37">
        <v>4367</v>
      </c>
      <c r="Y476" s="11">
        <f t="shared" si="64"/>
        <v>0.38785700000000034</v>
      </c>
    </row>
    <row r="477" spans="1:25" x14ac:dyDescent="0.25">
      <c r="A477" s="1">
        <v>475</v>
      </c>
      <c r="B477" s="2">
        <v>41018</v>
      </c>
      <c r="C477" s="1">
        <v>2</v>
      </c>
      <c r="D477" s="4" t="str">
        <f>VLOOKUP(C477,Сезон!$A$2:$G$5,6)</f>
        <v>Весна</v>
      </c>
      <c r="E477" s="1">
        <f t="shared" si="60"/>
        <v>2012</v>
      </c>
      <c r="F477" s="1">
        <f t="shared" si="61"/>
        <v>4</v>
      </c>
      <c r="G477" s="1">
        <v>0</v>
      </c>
      <c r="H477" s="1" t="str">
        <f t="shared" si="57"/>
        <v>Рабочий день</v>
      </c>
      <c r="I477" s="25">
        <f t="shared" si="58"/>
        <v>5</v>
      </c>
      <c r="J477" s="1">
        <v>1</v>
      </c>
      <c r="K477" s="1" t="str">
        <f t="shared" si="59"/>
        <v>Рабочий день</v>
      </c>
      <c r="L477" s="1">
        <v>1</v>
      </c>
      <c r="M477" s="9" t="str">
        <f>LOOKUP(L477,Погода!$A$2:$B$5)</f>
        <v>Ясно, небольшая облачность, переменная облачность, переменная облачность</v>
      </c>
      <c r="N477" s="3">
        <v>0.49833300000000003</v>
      </c>
      <c r="O477" s="11">
        <f t="shared" si="62"/>
        <v>15.421651000000001</v>
      </c>
      <c r="P477" s="3">
        <v>0.49304599999999998</v>
      </c>
      <c r="Q477" s="11">
        <f t="shared" si="63"/>
        <v>16.541035999999998</v>
      </c>
      <c r="R477" s="3">
        <v>0.61250000000000004</v>
      </c>
      <c r="S477" s="11" cm="1">
        <f t="array" ref="S477">_xlfn.IFS(L477=1,R477*Погода!$C$2,L477=2,R477*Погода!$C$3,L477=3,R477*Погода!$C$4,L477=4,R477*Погода!$C$5)</f>
        <v>15.312500000000002</v>
      </c>
      <c r="T477" s="3">
        <v>6.5929199999999993E-2</v>
      </c>
      <c r="U477" s="11" cm="1">
        <f t="array" ref="U477">_xlfn.IFS(L477=1,T477*Погода!$D$2,L477=2,T477*Погода!$D$3,L477=3,T477*Погода!$D$4,L477=4,T477*Погода!$D$5)</f>
        <v>1.1043140999999999</v>
      </c>
      <c r="V477" s="37">
        <v>846</v>
      </c>
      <c r="W477" s="37">
        <v>5719</v>
      </c>
      <c r="X477" s="37">
        <v>6565</v>
      </c>
      <c r="Y477" s="11">
        <f t="shared" si="64"/>
        <v>1.1193849999999976</v>
      </c>
    </row>
    <row r="478" spans="1:25" x14ac:dyDescent="0.25">
      <c r="A478" s="1">
        <v>476</v>
      </c>
      <c r="B478" s="2">
        <v>41019</v>
      </c>
      <c r="C478" s="1">
        <v>2</v>
      </c>
      <c r="D478" s="4" t="str">
        <f>VLOOKUP(C478,Сезон!$A$2:$G$5,6)</f>
        <v>Весна</v>
      </c>
      <c r="E478" s="1">
        <f t="shared" si="60"/>
        <v>2012</v>
      </c>
      <c r="F478" s="1">
        <f t="shared" si="61"/>
        <v>4</v>
      </c>
      <c r="G478" s="1">
        <v>0</v>
      </c>
      <c r="H478" s="1" t="str">
        <f t="shared" si="57"/>
        <v>Рабочий день</v>
      </c>
      <c r="I478" s="25">
        <f t="shared" si="58"/>
        <v>6</v>
      </c>
      <c r="J478" s="1">
        <v>1</v>
      </c>
      <c r="K478" s="1" t="str">
        <f t="shared" si="59"/>
        <v>Рабочий день</v>
      </c>
      <c r="L478" s="1">
        <v>1</v>
      </c>
      <c r="M478" s="9" t="str">
        <f>LOOKUP(L478,Погода!$A$2:$B$5)</f>
        <v>Ясно, небольшая облачность, переменная облачность, переменная облачность</v>
      </c>
      <c r="N478" s="3">
        <v>0.526667</v>
      </c>
      <c r="O478" s="11">
        <f t="shared" si="62"/>
        <v>16.753349</v>
      </c>
      <c r="P478" s="3">
        <v>0.51577499999999998</v>
      </c>
      <c r="Q478" s="11">
        <f t="shared" si="63"/>
        <v>18.041150000000002</v>
      </c>
      <c r="R478" s="3">
        <v>0.69458299999999995</v>
      </c>
      <c r="S478" s="11" cm="1">
        <f t="array" ref="S478">_xlfn.IFS(L478=1,R478*Погода!$C$2,L478=2,R478*Погода!$C$3,L478=3,R478*Погода!$C$4,L478=4,R478*Погода!$C$5)</f>
        <v>17.364574999999999</v>
      </c>
      <c r="T478" s="3">
        <v>0.149871</v>
      </c>
      <c r="U478" s="11" cm="1">
        <f t="array" ref="U478">_xlfn.IFS(L478=1,T478*Погода!$D$2,L478=2,T478*Погода!$D$3,L478=3,T478*Погода!$D$4,L478=4,T478*Погода!$D$5)</f>
        <v>2.5103392499999999</v>
      </c>
      <c r="V478" s="37">
        <v>1340</v>
      </c>
      <c r="W478" s="37">
        <v>5950</v>
      </c>
      <c r="X478" s="37">
        <v>7290</v>
      </c>
      <c r="Y478" s="11">
        <f t="shared" si="64"/>
        <v>1.2878010000000017</v>
      </c>
    </row>
    <row r="479" spans="1:25" x14ac:dyDescent="0.25">
      <c r="A479" s="1">
        <v>477</v>
      </c>
      <c r="B479" s="2">
        <v>41020</v>
      </c>
      <c r="C479" s="1">
        <v>2</v>
      </c>
      <c r="D479" s="4" t="str">
        <f>VLOOKUP(C479,Сезон!$A$2:$G$5,6)</f>
        <v>Весна</v>
      </c>
      <c r="E479" s="1">
        <f t="shared" si="60"/>
        <v>2012</v>
      </c>
      <c r="F479" s="1">
        <f t="shared" si="61"/>
        <v>4</v>
      </c>
      <c r="G479" s="1">
        <v>0</v>
      </c>
      <c r="H479" s="1" t="str">
        <f t="shared" si="57"/>
        <v>Рабочий день</v>
      </c>
      <c r="I479" s="25">
        <f t="shared" si="58"/>
        <v>7</v>
      </c>
      <c r="J479" s="1">
        <v>0</v>
      </c>
      <c r="K479" s="1" t="str">
        <f t="shared" si="59"/>
        <v>Выходной день</v>
      </c>
      <c r="L479" s="1">
        <v>1</v>
      </c>
      <c r="M479" s="9" t="str">
        <f>LOOKUP(L479,Погода!$A$2:$B$5)</f>
        <v>Ясно, небольшая облачность, переменная облачность, переменная облачность</v>
      </c>
      <c r="N479" s="3">
        <v>0.56999999999999995</v>
      </c>
      <c r="O479" s="11">
        <f t="shared" si="62"/>
        <v>18.79</v>
      </c>
      <c r="P479" s="3">
        <v>0.54292099999999999</v>
      </c>
      <c r="Q479" s="11">
        <f t="shared" si="63"/>
        <v>19.832785999999999</v>
      </c>
      <c r="R479" s="3">
        <v>0.682917</v>
      </c>
      <c r="S479" s="11" cm="1">
        <f t="array" ref="S479">_xlfn.IFS(L479=1,R479*Погода!$C$2,L479=2,R479*Погода!$C$3,L479=3,R479*Погода!$C$4,L479=4,R479*Погода!$C$5)</f>
        <v>17.072925000000001</v>
      </c>
      <c r="T479" s="3">
        <v>0.28358699999999998</v>
      </c>
      <c r="U479" s="11" cm="1">
        <f t="array" ref="U479">_xlfn.IFS(L479=1,T479*Погода!$D$2,L479=2,T479*Погода!$D$3,L479=3,T479*Погода!$D$4,L479=4,T479*Погода!$D$5)</f>
        <v>4.7500822499999993</v>
      </c>
      <c r="V479" s="37">
        <v>2541</v>
      </c>
      <c r="W479" s="37">
        <v>4083</v>
      </c>
      <c r="X479" s="37">
        <v>6624</v>
      </c>
      <c r="Y479" s="11">
        <f t="shared" si="64"/>
        <v>1.0427859999999995</v>
      </c>
    </row>
    <row r="480" spans="1:25" x14ac:dyDescent="0.25">
      <c r="A480" s="1">
        <v>478</v>
      </c>
      <c r="B480" s="2">
        <v>41021</v>
      </c>
      <c r="C480" s="1">
        <v>2</v>
      </c>
      <c r="D480" s="4" t="str">
        <f>VLOOKUP(C480,Сезон!$A$2:$G$5,6)</f>
        <v>Весна</v>
      </c>
      <c r="E480" s="1">
        <f t="shared" si="60"/>
        <v>2012</v>
      </c>
      <c r="F480" s="1">
        <f t="shared" si="61"/>
        <v>4</v>
      </c>
      <c r="G480" s="1">
        <v>0</v>
      </c>
      <c r="H480" s="1" t="str">
        <f t="shared" si="57"/>
        <v>Рабочий день</v>
      </c>
      <c r="I480" s="25">
        <f t="shared" si="58"/>
        <v>1</v>
      </c>
      <c r="J480" s="1">
        <v>0</v>
      </c>
      <c r="K480" s="1" t="str">
        <f t="shared" si="59"/>
        <v>Выходной день</v>
      </c>
      <c r="L480" s="1">
        <v>3</v>
      </c>
      <c r="M480" s="9" t="str">
        <f>LOOKUP(L480,Погода!$A$2:$B$5)</f>
        <v>Слабый снег, Слабый дождь + Гроза + Рассеянные облака, Слабый дождь + Рассеянные облака</v>
      </c>
      <c r="N480" s="3">
        <v>0.39666699999999999</v>
      </c>
      <c r="O480" s="11">
        <f t="shared" si="62"/>
        <v>10.643349000000001</v>
      </c>
      <c r="P480" s="3">
        <v>0.38950400000000002</v>
      </c>
      <c r="Q480" s="11">
        <f t="shared" si="63"/>
        <v>9.7072640000000021</v>
      </c>
      <c r="R480" s="3">
        <v>0.83541699999999997</v>
      </c>
      <c r="S480" s="11" cm="1">
        <f t="array" ref="S480">_xlfn.IFS(L480=1,R480*Погода!$C$2,L480=2,R480*Погода!$C$3,L480=3,R480*Погода!$C$4,L480=4,R480*Погода!$C$5)</f>
        <v>62.656275000000001</v>
      </c>
      <c r="T480" s="3">
        <v>0.34454600000000002</v>
      </c>
      <c r="U480" s="11" cm="1">
        <f t="array" ref="U480">_xlfn.IFS(L480=1,T480*Погода!$D$2,L480=2,T480*Погода!$D$3,L480=3,T480*Погода!$D$4,L480=4,T480*Погода!$D$5)</f>
        <v>17.313436500000002</v>
      </c>
      <c r="V480" s="37">
        <v>120</v>
      </c>
      <c r="W480" s="37">
        <v>907</v>
      </c>
      <c r="X480" s="37">
        <v>1027</v>
      </c>
      <c r="Y480" s="11">
        <f t="shared" si="64"/>
        <v>-0.9360849999999985</v>
      </c>
    </row>
    <row r="481" spans="1:25" x14ac:dyDescent="0.25">
      <c r="A481" s="1">
        <v>479</v>
      </c>
      <c r="B481" s="2">
        <v>41022</v>
      </c>
      <c r="C481" s="1">
        <v>2</v>
      </c>
      <c r="D481" s="4" t="str">
        <f>VLOOKUP(C481,Сезон!$A$2:$G$5,6)</f>
        <v>Весна</v>
      </c>
      <c r="E481" s="1">
        <f t="shared" si="60"/>
        <v>2012</v>
      </c>
      <c r="F481" s="1">
        <f t="shared" si="61"/>
        <v>4</v>
      </c>
      <c r="G481" s="1">
        <v>0</v>
      </c>
      <c r="H481" s="1" t="str">
        <f t="shared" si="57"/>
        <v>Рабочий день</v>
      </c>
      <c r="I481" s="25">
        <f t="shared" si="58"/>
        <v>2</v>
      </c>
      <c r="J481" s="1">
        <v>1</v>
      </c>
      <c r="K481" s="1" t="str">
        <f t="shared" si="59"/>
        <v>Рабочий день</v>
      </c>
      <c r="L481" s="1">
        <v>2</v>
      </c>
      <c r="M481" s="9" t="str">
        <f>LOOKUP(L481,Погода!$A$2:$B$5)</f>
        <v>Туман + Облачно, Туман + Разорванные облака, Туман + Немного облаков, Туман</v>
      </c>
      <c r="N481" s="3">
        <v>0.32166699999999998</v>
      </c>
      <c r="O481" s="11">
        <f t="shared" si="62"/>
        <v>7.1183489999999985</v>
      </c>
      <c r="P481" s="3">
        <v>0.30112499999999998</v>
      </c>
      <c r="Q481" s="11">
        <f t="shared" si="63"/>
        <v>3.87425</v>
      </c>
      <c r="R481" s="3">
        <v>0.76666699999999999</v>
      </c>
      <c r="S481" s="11" cm="1">
        <f t="array" ref="S481">_xlfn.IFS(L481=1,R481*Погода!$C$2,L481=2,R481*Погода!$C$3,L481=3,R481*Погода!$C$4,L481=4,R481*Погода!$C$5)</f>
        <v>38.333349999999996</v>
      </c>
      <c r="T481" s="3">
        <v>0.30349599999999999</v>
      </c>
      <c r="U481" s="11" cm="1">
        <f t="array" ref="U481">_xlfn.IFS(L481=1,T481*Погода!$D$2,L481=2,T481*Погода!$D$3,L481=3,T481*Погода!$D$4,L481=4,T481*Погода!$D$5)</f>
        <v>10.167116</v>
      </c>
      <c r="V481" s="37">
        <v>195</v>
      </c>
      <c r="W481" s="37">
        <v>3019</v>
      </c>
      <c r="X481" s="37">
        <v>3214</v>
      </c>
      <c r="Y481" s="11">
        <f t="shared" si="64"/>
        <v>-3.2440989999999985</v>
      </c>
    </row>
    <row r="482" spans="1:25" x14ac:dyDescent="0.25">
      <c r="A482" s="1">
        <v>480</v>
      </c>
      <c r="B482" s="2">
        <v>41023</v>
      </c>
      <c r="C482" s="1">
        <v>2</v>
      </c>
      <c r="D482" s="4" t="str">
        <f>VLOOKUP(C482,Сезон!$A$2:$G$5,6)</f>
        <v>Весна</v>
      </c>
      <c r="E482" s="1">
        <f t="shared" si="60"/>
        <v>2012</v>
      </c>
      <c r="F482" s="1">
        <f t="shared" si="61"/>
        <v>4</v>
      </c>
      <c r="G482" s="1">
        <v>0</v>
      </c>
      <c r="H482" s="1" t="str">
        <f t="shared" si="57"/>
        <v>Рабочий день</v>
      </c>
      <c r="I482" s="25">
        <f t="shared" si="58"/>
        <v>3</v>
      </c>
      <c r="J482" s="1">
        <v>1</v>
      </c>
      <c r="K482" s="1" t="str">
        <f t="shared" si="59"/>
        <v>Рабочий день</v>
      </c>
      <c r="L482" s="1">
        <v>1</v>
      </c>
      <c r="M482" s="9" t="str">
        <f>LOOKUP(L482,Погода!$A$2:$B$5)</f>
        <v>Ясно, небольшая облачность, переменная облачность, переменная облачность</v>
      </c>
      <c r="N482" s="3">
        <v>0.41333300000000001</v>
      </c>
      <c r="O482" s="11">
        <f t="shared" si="62"/>
        <v>11.426651</v>
      </c>
      <c r="P482" s="3">
        <v>0.405283</v>
      </c>
      <c r="Q482" s="11">
        <f t="shared" si="63"/>
        <v>10.748678000000002</v>
      </c>
      <c r="R482" s="3">
        <v>0.45416699999999999</v>
      </c>
      <c r="S482" s="11" cm="1">
        <f t="array" ref="S482">_xlfn.IFS(L482=1,R482*Погода!$C$2,L482=2,R482*Погода!$C$3,L482=3,R482*Погода!$C$4,L482=4,R482*Погода!$C$5)</f>
        <v>11.354175</v>
      </c>
      <c r="T482" s="3">
        <v>0.24938299999999999</v>
      </c>
      <c r="U482" s="11" cm="1">
        <f t="array" ref="U482">_xlfn.IFS(L482=1,T482*Погода!$D$2,L482=2,T482*Погода!$D$3,L482=3,T482*Погода!$D$4,L482=4,T482*Погода!$D$5)</f>
        <v>4.1771652499999998</v>
      </c>
      <c r="V482" s="37">
        <v>518</v>
      </c>
      <c r="W482" s="37">
        <v>5115</v>
      </c>
      <c r="X482" s="37">
        <v>5633</v>
      </c>
      <c r="Y482" s="11">
        <f t="shared" si="64"/>
        <v>-0.67797299999999794</v>
      </c>
    </row>
    <row r="483" spans="1:25" x14ac:dyDescent="0.25">
      <c r="A483" s="1">
        <v>481</v>
      </c>
      <c r="B483" s="2">
        <v>41024</v>
      </c>
      <c r="C483" s="1">
        <v>2</v>
      </c>
      <c r="D483" s="4" t="str">
        <f>VLOOKUP(C483,Сезон!$A$2:$G$5,6)</f>
        <v>Весна</v>
      </c>
      <c r="E483" s="1">
        <f t="shared" si="60"/>
        <v>2012</v>
      </c>
      <c r="F483" s="1">
        <f t="shared" si="61"/>
        <v>4</v>
      </c>
      <c r="G483" s="1">
        <v>0</v>
      </c>
      <c r="H483" s="1" t="str">
        <f t="shared" si="57"/>
        <v>Рабочий день</v>
      </c>
      <c r="I483" s="25">
        <f t="shared" si="58"/>
        <v>4</v>
      </c>
      <c r="J483" s="1">
        <v>1</v>
      </c>
      <c r="K483" s="1" t="str">
        <f t="shared" si="59"/>
        <v>Рабочий день</v>
      </c>
      <c r="L483" s="1">
        <v>1</v>
      </c>
      <c r="M483" s="9" t="str">
        <f>LOOKUP(L483,Погода!$A$2:$B$5)</f>
        <v>Ясно, небольшая облачность, переменная облачность, переменная облачность</v>
      </c>
      <c r="N483" s="3">
        <v>0.47666700000000001</v>
      </c>
      <c r="O483" s="11">
        <f t="shared" si="62"/>
        <v>14.403348999999999</v>
      </c>
      <c r="P483" s="3">
        <v>0.47031699999999999</v>
      </c>
      <c r="Q483" s="11">
        <f t="shared" si="63"/>
        <v>15.040921999999998</v>
      </c>
      <c r="R483" s="3">
        <v>0.42791699999999999</v>
      </c>
      <c r="S483" s="11" cm="1">
        <f t="array" ref="S483">_xlfn.IFS(L483=1,R483*Погода!$C$2,L483=2,R483*Погода!$C$3,L483=3,R483*Погода!$C$4,L483=4,R483*Погода!$C$5)</f>
        <v>10.697925</v>
      </c>
      <c r="T483" s="3">
        <v>0.11879199999999999</v>
      </c>
      <c r="U483" s="11" cm="1">
        <f t="array" ref="U483">_xlfn.IFS(L483=1,T483*Погода!$D$2,L483=2,T483*Погода!$D$3,L483=3,T483*Погода!$D$4,L483=4,T483*Погода!$D$5)</f>
        <v>1.9897659999999999</v>
      </c>
      <c r="V483" s="37">
        <v>655</v>
      </c>
      <c r="W483" s="37">
        <v>5541</v>
      </c>
      <c r="X483" s="37">
        <v>6196</v>
      </c>
      <c r="Y483" s="11">
        <f t="shared" si="64"/>
        <v>0.63757299999999972</v>
      </c>
    </row>
    <row r="484" spans="1:25" x14ac:dyDescent="0.25">
      <c r="A484" s="1">
        <v>482</v>
      </c>
      <c r="B484" s="2">
        <v>41025</v>
      </c>
      <c r="C484" s="1">
        <v>2</v>
      </c>
      <c r="D484" s="4" t="str">
        <f>VLOOKUP(C484,Сезон!$A$2:$G$5,6)</f>
        <v>Весна</v>
      </c>
      <c r="E484" s="1">
        <f t="shared" si="60"/>
        <v>2012</v>
      </c>
      <c r="F484" s="1">
        <f t="shared" si="61"/>
        <v>4</v>
      </c>
      <c r="G484" s="1">
        <v>0</v>
      </c>
      <c r="H484" s="1" t="str">
        <f t="shared" si="57"/>
        <v>Рабочий день</v>
      </c>
      <c r="I484" s="25">
        <f t="shared" si="58"/>
        <v>5</v>
      </c>
      <c r="J484" s="1">
        <v>1</v>
      </c>
      <c r="K484" s="1" t="str">
        <f t="shared" si="59"/>
        <v>Рабочий день</v>
      </c>
      <c r="L484" s="1">
        <v>2</v>
      </c>
      <c r="M484" s="9" t="str">
        <f>LOOKUP(L484,Погода!$A$2:$B$5)</f>
        <v>Туман + Облачно, Туман + Разорванные облака, Туман + Немного облаков, Туман</v>
      </c>
      <c r="N484" s="3">
        <v>0.49833300000000003</v>
      </c>
      <c r="O484" s="11">
        <f t="shared" si="62"/>
        <v>15.421651000000001</v>
      </c>
      <c r="P484" s="3">
        <v>0.48358299999999999</v>
      </c>
      <c r="Q484" s="11">
        <f t="shared" si="63"/>
        <v>15.916477999999998</v>
      </c>
      <c r="R484" s="3">
        <v>0.75666699999999998</v>
      </c>
      <c r="S484" s="11" cm="1">
        <f t="array" ref="S484">_xlfn.IFS(L484=1,R484*Погода!$C$2,L484=2,R484*Погода!$C$3,L484=3,R484*Погода!$C$4,L484=4,R484*Погода!$C$5)</f>
        <v>37.833349999999996</v>
      </c>
      <c r="T484" s="3">
        <v>0.176625</v>
      </c>
      <c r="U484" s="11" cm="1">
        <f t="array" ref="U484">_xlfn.IFS(L484=1,T484*Погода!$D$2,L484=2,T484*Погода!$D$3,L484=3,T484*Погода!$D$4,L484=4,T484*Погода!$D$5)</f>
        <v>5.9169375000000004</v>
      </c>
      <c r="V484" s="37">
        <v>475</v>
      </c>
      <c r="W484" s="37">
        <v>4551</v>
      </c>
      <c r="X484" s="37">
        <v>5026</v>
      </c>
      <c r="Y484" s="11">
        <f t="shared" si="64"/>
        <v>0.49482699999999724</v>
      </c>
    </row>
    <row r="485" spans="1:25" x14ac:dyDescent="0.25">
      <c r="A485" s="1">
        <v>483</v>
      </c>
      <c r="B485" s="2">
        <v>41026</v>
      </c>
      <c r="C485" s="1">
        <v>2</v>
      </c>
      <c r="D485" s="4" t="str">
        <f>VLOOKUP(C485,Сезон!$A$2:$G$5,6)</f>
        <v>Весна</v>
      </c>
      <c r="E485" s="1">
        <f t="shared" si="60"/>
        <v>2012</v>
      </c>
      <c r="F485" s="1">
        <f t="shared" si="61"/>
        <v>4</v>
      </c>
      <c r="G485" s="1">
        <v>0</v>
      </c>
      <c r="H485" s="1" t="str">
        <f t="shared" si="57"/>
        <v>Рабочий день</v>
      </c>
      <c r="I485" s="25">
        <f t="shared" si="58"/>
        <v>6</v>
      </c>
      <c r="J485" s="1">
        <v>1</v>
      </c>
      <c r="K485" s="1" t="str">
        <f t="shared" si="59"/>
        <v>Рабочий день</v>
      </c>
      <c r="L485" s="1">
        <v>1</v>
      </c>
      <c r="M485" s="9" t="str">
        <f>LOOKUP(L485,Погода!$A$2:$B$5)</f>
        <v>Ясно, небольшая облачность, переменная облачность, переменная облачность</v>
      </c>
      <c r="N485" s="3">
        <v>0.45750000000000002</v>
      </c>
      <c r="O485" s="11">
        <f t="shared" si="62"/>
        <v>13.502500000000001</v>
      </c>
      <c r="P485" s="3">
        <v>0.45263700000000001</v>
      </c>
      <c r="Q485" s="11">
        <f t="shared" si="63"/>
        <v>13.874041999999999</v>
      </c>
      <c r="R485" s="3">
        <v>0.40083299999999999</v>
      </c>
      <c r="S485" s="11" cm="1">
        <f t="array" ref="S485">_xlfn.IFS(L485=1,R485*Погода!$C$2,L485=2,R485*Погода!$C$3,L485=3,R485*Погода!$C$4,L485=4,R485*Погода!$C$5)</f>
        <v>10.020825</v>
      </c>
      <c r="T485" s="3">
        <v>0.34763300000000003</v>
      </c>
      <c r="U485" s="11" cm="1">
        <f t="array" ref="U485">_xlfn.IFS(L485=1,T485*Погода!$D$2,L485=2,T485*Погода!$D$3,L485=3,T485*Погода!$D$4,L485=4,T485*Погода!$D$5)</f>
        <v>5.82285275</v>
      </c>
      <c r="V485" s="37">
        <v>1014</v>
      </c>
      <c r="W485" s="37">
        <v>5219</v>
      </c>
      <c r="X485" s="37">
        <v>6233</v>
      </c>
      <c r="Y485" s="11">
        <f t="shared" si="64"/>
        <v>0.37154199999999804</v>
      </c>
    </row>
    <row r="486" spans="1:25" x14ac:dyDescent="0.25">
      <c r="A486" s="1">
        <v>484</v>
      </c>
      <c r="B486" s="2">
        <v>41027</v>
      </c>
      <c r="C486" s="1">
        <v>2</v>
      </c>
      <c r="D486" s="4" t="str">
        <f>VLOOKUP(C486,Сезон!$A$2:$G$5,6)</f>
        <v>Весна</v>
      </c>
      <c r="E486" s="1">
        <f t="shared" si="60"/>
        <v>2012</v>
      </c>
      <c r="F486" s="1">
        <f t="shared" si="61"/>
        <v>4</v>
      </c>
      <c r="G486" s="1">
        <v>0</v>
      </c>
      <c r="H486" s="1" t="str">
        <f t="shared" si="57"/>
        <v>Рабочий день</v>
      </c>
      <c r="I486" s="25">
        <f t="shared" si="58"/>
        <v>7</v>
      </c>
      <c r="J486" s="1">
        <v>0</v>
      </c>
      <c r="K486" s="1" t="str">
        <f t="shared" si="59"/>
        <v>Выходной день</v>
      </c>
      <c r="L486" s="1">
        <v>2</v>
      </c>
      <c r="M486" s="9" t="str">
        <f>LOOKUP(L486,Погода!$A$2:$B$5)</f>
        <v>Туман + Облачно, Туман + Разорванные облака, Туман + Немного облаков, Туман</v>
      </c>
      <c r="N486" s="3">
        <v>0.37666699999999997</v>
      </c>
      <c r="O486" s="11">
        <f t="shared" si="62"/>
        <v>9.7033489999999993</v>
      </c>
      <c r="P486" s="3">
        <v>0.37750400000000001</v>
      </c>
      <c r="Q486" s="11">
        <f t="shared" si="63"/>
        <v>8.9152640000000005</v>
      </c>
      <c r="R486" s="3">
        <v>0.48958299999999999</v>
      </c>
      <c r="S486" s="11" cm="1">
        <f t="array" ref="S486">_xlfn.IFS(L486=1,R486*Погода!$C$2,L486=2,R486*Погода!$C$3,L486=3,R486*Погода!$C$4,L486=4,R486*Погода!$C$5)</f>
        <v>24.479150000000001</v>
      </c>
      <c r="T486" s="3">
        <v>0.12997500000000001</v>
      </c>
      <c r="U486" s="11" cm="1">
        <f t="array" ref="U486">_xlfn.IFS(L486=1,T486*Погода!$D$2,L486=2,T486*Погода!$D$3,L486=3,T486*Погода!$D$4,L486=4,T486*Погода!$D$5)</f>
        <v>4.3541625000000002</v>
      </c>
      <c r="V486" s="37">
        <v>1120</v>
      </c>
      <c r="W486" s="37">
        <v>3100</v>
      </c>
      <c r="X486" s="37">
        <v>4220</v>
      </c>
      <c r="Y486" s="11">
        <f t="shared" si="64"/>
        <v>-0.78808499999999881</v>
      </c>
    </row>
    <row r="487" spans="1:25" x14ac:dyDescent="0.25">
      <c r="A487" s="1">
        <v>485</v>
      </c>
      <c r="B487" s="2">
        <v>41028</v>
      </c>
      <c r="C487" s="1">
        <v>2</v>
      </c>
      <c r="D487" s="4" t="str">
        <f>VLOOKUP(C487,Сезон!$A$2:$G$5,6)</f>
        <v>Весна</v>
      </c>
      <c r="E487" s="1">
        <f t="shared" si="60"/>
        <v>2012</v>
      </c>
      <c r="F487" s="1">
        <f t="shared" si="61"/>
        <v>4</v>
      </c>
      <c r="G487" s="1">
        <v>0</v>
      </c>
      <c r="H487" s="1" t="str">
        <f t="shared" si="57"/>
        <v>Рабочий день</v>
      </c>
      <c r="I487" s="25">
        <f t="shared" si="58"/>
        <v>1</v>
      </c>
      <c r="J487" s="1">
        <v>0</v>
      </c>
      <c r="K487" s="1" t="str">
        <f t="shared" si="59"/>
        <v>Выходной день</v>
      </c>
      <c r="L487" s="1">
        <v>1</v>
      </c>
      <c r="M487" s="9" t="str">
        <f>LOOKUP(L487,Погода!$A$2:$B$5)</f>
        <v>Ясно, небольшая облачность, переменная облачность, переменная облачность</v>
      </c>
      <c r="N487" s="3">
        <v>0.45833299999999999</v>
      </c>
      <c r="O487" s="11">
        <f t="shared" si="62"/>
        <v>13.541650999999998</v>
      </c>
      <c r="P487" s="3">
        <v>0.45012099999999999</v>
      </c>
      <c r="Q487" s="11">
        <f t="shared" si="63"/>
        <v>13.707985999999998</v>
      </c>
      <c r="R487" s="3">
        <v>0.58708300000000002</v>
      </c>
      <c r="S487" s="11" cm="1">
        <f t="array" ref="S487">_xlfn.IFS(L487=1,R487*Погода!$C$2,L487=2,R487*Погода!$C$3,L487=3,R487*Погода!$C$4,L487=4,R487*Погода!$C$5)</f>
        <v>14.677075</v>
      </c>
      <c r="T487" s="3">
        <v>0.116908</v>
      </c>
      <c r="U487" s="11" cm="1">
        <f t="array" ref="U487">_xlfn.IFS(L487=1,T487*Погода!$D$2,L487=2,T487*Погода!$D$3,L487=3,T487*Погода!$D$4,L487=4,T487*Погода!$D$5)</f>
        <v>1.9582089999999999</v>
      </c>
      <c r="V487" s="37">
        <v>2229</v>
      </c>
      <c r="W487" s="37">
        <v>4075</v>
      </c>
      <c r="X487" s="37">
        <v>6304</v>
      </c>
      <c r="Y487" s="11">
        <f t="shared" si="64"/>
        <v>0.16633500000000012</v>
      </c>
    </row>
    <row r="488" spans="1:25" x14ac:dyDescent="0.25">
      <c r="A488" s="1">
        <v>486</v>
      </c>
      <c r="B488" s="2">
        <v>41029</v>
      </c>
      <c r="C488" s="1">
        <v>2</v>
      </c>
      <c r="D488" s="4" t="str">
        <f>VLOOKUP(C488,Сезон!$A$2:$G$5,6)</f>
        <v>Весна</v>
      </c>
      <c r="E488" s="1">
        <f t="shared" si="60"/>
        <v>2012</v>
      </c>
      <c r="F488" s="1">
        <f t="shared" si="61"/>
        <v>4</v>
      </c>
      <c r="G488" s="1">
        <v>0</v>
      </c>
      <c r="H488" s="1" t="str">
        <f t="shared" si="57"/>
        <v>Рабочий день</v>
      </c>
      <c r="I488" s="25">
        <f t="shared" si="58"/>
        <v>2</v>
      </c>
      <c r="J488" s="1">
        <v>1</v>
      </c>
      <c r="K488" s="1" t="str">
        <f t="shared" si="59"/>
        <v>Рабочий день</v>
      </c>
      <c r="L488" s="1">
        <v>2</v>
      </c>
      <c r="M488" s="9" t="str">
        <f>LOOKUP(L488,Погода!$A$2:$B$5)</f>
        <v>Туман + Облачно, Туман + Разорванные облака, Туман + Немного облаков, Туман</v>
      </c>
      <c r="N488" s="3">
        <v>0.464167</v>
      </c>
      <c r="O488" s="11">
        <f t="shared" si="62"/>
        <v>13.815849</v>
      </c>
      <c r="P488" s="3">
        <v>0.45769599999999999</v>
      </c>
      <c r="Q488" s="11">
        <f t="shared" si="63"/>
        <v>14.207936</v>
      </c>
      <c r="R488" s="3">
        <v>0.56999999999999995</v>
      </c>
      <c r="S488" s="11" cm="1">
        <f t="array" ref="S488">_xlfn.IFS(L488=1,R488*Погода!$C$2,L488=2,R488*Погода!$C$3,L488=3,R488*Погода!$C$4,L488=4,R488*Погода!$C$5)</f>
        <v>28.499999999999996</v>
      </c>
      <c r="T488" s="3">
        <v>0.17163800000000001</v>
      </c>
      <c r="U488" s="11" cm="1">
        <f t="array" ref="U488">_xlfn.IFS(L488=1,T488*Погода!$D$2,L488=2,T488*Погода!$D$3,L488=3,T488*Погода!$D$4,L488=4,T488*Погода!$D$5)</f>
        <v>5.749873</v>
      </c>
      <c r="V488" s="37">
        <v>665</v>
      </c>
      <c r="W488" s="37">
        <v>4907</v>
      </c>
      <c r="X488" s="37">
        <v>5572</v>
      </c>
      <c r="Y488" s="11">
        <f t="shared" si="64"/>
        <v>0.39208700000000007</v>
      </c>
    </row>
    <row r="489" spans="1:25" x14ac:dyDescent="0.25">
      <c r="A489" s="1">
        <v>487</v>
      </c>
      <c r="B489" s="2">
        <v>41030</v>
      </c>
      <c r="C489" s="1">
        <v>2</v>
      </c>
      <c r="D489" s="4" t="str">
        <f>VLOOKUP(C489,Сезон!$A$2:$G$5,6)</f>
        <v>Весна</v>
      </c>
      <c r="E489" s="1">
        <f t="shared" si="60"/>
        <v>2012</v>
      </c>
      <c r="F489" s="1">
        <f t="shared" si="61"/>
        <v>5</v>
      </c>
      <c r="G489" s="1">
        <v>0</v>
      </c>
      <c r="H489" s="1" t="str">
        <f t="shared" si="57"/>
        <v>Рабочий день</v>
      </c>
      <c r="I489" s="25">
        <f t="shared" si="58"/>
        <v>3</v>
      </c>
      <c r="J489" s="1">
        <v>1</v>
      </c>
      <c r="K489" s="1" t="str">
        <f t="shared" si="59"/>
        <v>Рабочий день</v>
      </c>
      <c r="L489" s="1">
        <v>2</v>
      </c>
      <c r="M489" s="9" t="str">
        <f>LOOKUP(L489,Погода!$A$2:$B$5)</f>
        <v>Туман + Облачно, Туман + Разорванные облака, Туман + Немного облаков, Туман</v>
      </c>
      <c r="N489" s="3">
        <v>0.61333300000000002</v>
      </c>
      <c r="O489" s="11">
        <f t="shared" si="62"/>
        <v>20.826651000000002</v>
      </c>
      <c r="P489" s="3">
        <v>0.57702100000000001</v>
      </c>
      <c r="Q489" s="11">
        <f t="shared" si="63"/>
        <v>22.083385999999997</v>
      </c>
      <c r="R489" s="3">
        <v>0.65958300000000003</v>
      </c>
      <c r="S489" s="11" cm="1">
        <f t="array" ref="S489">_xlfn.IFS(L489=1,R489*Погода!$C$2,L489=2,R489*Погода!$C$3,L489=3,R489*Погода!$C$4,L489=4,R489*Погода!$C$5)</f>
        <v>32.979150000000004</v>
      </c>
      <c r="T489" s="3">
        <v>0.15609600000000001</v>
      </c>
      <c r="U489" s="11" cm="1">
        <f t="array" ref="U489">_xlfn.IFS(L489=1,T489*Погода!$D$2,L489=2,T489*Погода!$D$3,L489=3,T489*Погода!$D$4,L489=4,T489*Погода!$D$5)</f>
        <v>5.2292160000000001</v>
      </c>
      <c r="V489" s="37">
        <v>653</v>
      </c>
      <c r="W489" s="37">
        <v>5087</v>
      </c>
      <c r="X489" s="37">
        <v>5740</v>
      </c>
      <c r="Y489" s="11">
        <f t="shared" si="64"/>
        <v>1.2567349999999955</v>
      </c>
    </row>
    <row r="490" spans="1:25" x14ac:dyDescent="0.25">
      <c r="A490" s="1">
        <v>488</v>
      </c>
      <c r="B490" s="2">
        <v>41031</v>
      </c>
      <c r="C490" s="1">
        <v>2</v>
      </c>
      <c r="D490" s="4" t="str">
        <f>VLOOKUP(C490,Сезон!$A$2:$G$5,6)</f>
        <v>Весна</v>
      </c>
      <c r="E490" s="1">
        <f t="shared" si="60"/>
        <v>2012</v>
      </c>
      <c r="F490" s="1">
        <f t="shared" si="61"/>
        <v>5</v>
      </c>
      <c r="G490" s="1">
        <v>0</v>
      </c>
      <c r="H490" s="1" t="str">
        <f t="shared" si="57"/>
        <v>Рабочий день</v>
      </c>
      <c r="I490" s="25">
        <f t="shared" si="58"/>
        <v>4</v>
      </c>
      <c r="J490" s="1">
        <v>1</v>
      </c>
      <c r="K490" s="1" t="str">
        <f t="shared" si="59"/>
        <v>Рабочий день</v>
      </c>
      <c r="L490" s="1">
        <v>1</v>
      </c>
      <c r="M490" s="9" t="str">
        <f>LOOKUP(L490,Погода!$A$2:$B$5)</f>
        <v>Ясно, небольшая облачность, переменная облачность, переменная облачность</v>
      </c>
      <c r="N490" s="3">
        <v>0.56416699999999997</v>
      </c>
      <c r="O490" s="11">
        <f t="shared" si="62"/>
        <v>18.515848999999999</v>
      </c>
      <c r="P490" s="3">
        <v>0.53789600000000004</v>
      </c>
      <c r="Q490" s="11">
        <f t="shared" si="63"/>
        <v>19.501136000000002</v>
      </c>
      <c r="R490" s="3">
        <v>0.79708299999999999</v>
      </c>
      <c r="S490" s="11" cm="1">
        <f t="array" ref="S490">_xlfn.IFS(L490=1,R490*Погода!$C$2,L490=2,R490*Погода!$C$3,L490=3,R490*Погода!$C$4,L490=4,R490*Погода!$C$5)</f>
        <v>19.927074999999999</v>
      </c>
      <c r="T490" s="3">
        <v>0.13805799999999999</v>
      </c>
      <c r="U490" s="11" cm="1">
        <f t="array" ref="U490">_xlfn.IFS(L490=1,T490*Погода!$D$2,L490=2,T490*Погода!$D$3,L490=3,T490*Погода!$D$4,L490=4,T490*Погода!$D$5)</f>
        <v>2.3124714999999996</v>
      </c>
      <c r="V490" s="37">
        <v>667</v>
      </c>
      <c r="W490" s="37">
        <v>5502</v>
      </c>
      <c r="X490" s="37">
        <v>6169</v>
      </c>
      <c r="Y490" s="11">
        <f t="shared" si="64"/>
        <v>0.98528700000000313</v>
      </c>
    </row>
    <row r="491" spans="1:25" x14ac:dyDescent="0.25">
      <c r="A491" s="1">
        <v>489</v>
      </c>
      <c r="B491" s="2">
        <v>41032</v>
      </c>
      <c r="C491" s="1">
        <v>2</v>
      </c>
      <c r="D491" s="4" t="str">
        <f>VLOOKUP(C491,Сезон!$A$2:$G$5,6)</f>
        <v>Весна</v>
      </c>
      <c r="E491" s="1">
        <f t="shared" si="60"/>
        <v>2012</v>
      </c>
      <c r="F491" s="1">
        <f t="shared" si="61"/>
        <v>5</v>
      </c>
      <c r="G491" s="1">
        <v>0</v>
      </c>
      <c r="H491" s="1" t="str">
        <f t="shared" si="57"/>
        <v>Рабочий день</v>
      </c>
      <c r="I491" s="25">
        <f t="shared" si="58"/>
        <v>5</v>
      </c>
      <c r="J491" s="1">
        <v>1</v>
      </c>
      <c r="K491" s="1" t="str">
        <f t="shared" si="59"/>
        <v>Рабочий день</v>
      </c>
      <c r="L491" s="1">
        <v>2</v>
      </c>
      <c r="M491" s="9" t="str">
        <f>LOOKUP(L491,Погода!$A$2:$B$5)</f>
        <v>Туман + Облачно, Туман + Разорванные облака, Туман + Немного облаков, Туман</v>
      </c>
      <c r="N491" s="3">
        <v>0.56000000000000005</v>
      </c>
      <c r="O491" s="11">
        <f t="shared" si="62"/>
        <v>18.320000000000004</v>
      </c>
      <c r="P491" s="3">
        <v>0.537242</v>
      </c>
      <c r="Q491" s="11">
        <f t="shared" si="63"/>
        <v>19.457971999999998</v>
      </c>
      <c r="R491" s="3">
        <v>0.76833300000000004</v>
      </c>
      <c r="S491" s="11" cm="1">
        <f t="array" ref="S491">_xlfn.IFS(L491=1,R491*Погода!$C$2,L491=2,R491*Погода!$C$3,L491=3,R491*Погода!$C$4,L491=4,R491*Погода!$C$5)</f>
        <v>38.416650000000004</v>
      </c>
      <c r="T491" s="3">
        <v>0.13369600000000001</v>
      </c>
      <c r="U491" s="11" cm="1">
        <f t="array" ref="U491">_xlfn.IFS(L491=1,T491*Погода!$D$2,L491=2,T491*Погода!$D$3,L491=3,T491*Погода!$D$4,L491=4,T491*Погода!$D$5)</f>
        <v>4.4788160000000001</v>
      </c>
      <c r="V491" s="37">
        <v>764</v>
      </c>
      <c r="W491" s="37">
        <v>5657</v>
      </c>
      <c r="X491" s="37">
        <v>6421</v>
      </c>
      <c r="Y491" s="11">
        <f t="shared" si="64"/>
        <v>1.1379719999999942</v>
      </c>
    </row>
    <row r="492" spans="1:25" x14ac:dyDescent="0.25">
      <c r="A492" s="1">
        <v>490</v>
      </c>
      <c r="B492" s="2">
        <v>41033</v>
      </c>
      <c r="C492" s="1">
        <v>2</v>
      </c>
      <c r="D492" s="4" t="str">
        <f>VLOOKUP(C492,Сезон!$A$2:$G$5,6)</f>
        <v>Весна</v>
      </c>
      <c r="E492" s="1">
        <f t="shared" si="60"/>
        <v>2012</v>
      </c>
      <c r="F492" s="1">
        <f t="shared" si="61"/>
        <v>5</v>
      </c>
      <c r="G492" s="1">
        <v>0</v>
      </c>
      <c r="H492" s="1" t="str">
        <f t="shared" si="57"/>
        <v>Рабочий день</v>
      </c>
      <c r="I492" s="25">
        <f t="shared" si="58"/>
        <v>6</v>
      </c>
      <c r="J492" s="1">
        <v>1</v>
      </c>
      <c r="K492" s="1" t="str">
        <f t="shared" si="59"/>
        <v>Рабочий день</v>
      </c>
      <c r="L492" s="1">
        <v>1</v>
      </c>
      <c r="M492" s="9" t="str">
        <f>LOOKUP(L492,Погода!$A$2:$B$5)</f>
        <v>Ясно, небольшая облачность, переменная облачность, переменная облачность</v>
      </c>
      <c r="N492" s="3">
        <v>0.62749999999999995</v>
      </c>
      <c r="O492" s="11">
        <f t="shared" si="62"/>
        <v>21.492499999999996</v>
      </c>
      <c r="P492" s="3">
        <v>0.59091700000000003</v>
      </c>
      <c r="Q492" s="11">
        <f t="shared" si="63"/>
        <v>23.000522000000004</v>
      </c>
      <c r="R492" s="3">
        <v>0.73541699999999999</v>
      </c>
      <c r="S492" s="11" cm="1">
        <f t="array" ref="S492">_xlfn.IFS(L492=1,R492*Погода!$C$2,L492=2,R492*Погода!$C$3,L492=3,R492*Погода!$C$4,L492=4,R492*Погода!$C$5)</f>
        <v>18.385424999999998</v>
      </c>
      <c r="T492" s="3">
        <v>0.162938</v>
      </c>
      <c r="U492" s="11" cm="1">
        <f t="array" ref="U492">_xlfn.IFS(L492=1,T492*Погода!$D$2,L492=2,T492*Погода!$D$3,L492=3,T492*Погода!$D$4,L492=4,T492*Погода!$D$5)</f>
        <v>2.7292114999999999</v>
      </c>
      <c r="V492" s="37">
        <v>1069</v>
      </c>
      <c r="W492" s="37">
        <v>5227</v>
      </c>
      <c r="X492" s="37">
        <v>6296</v>
      </c>
      <c r="Y492" s="11">
        <f t="shared" si="64"/>
        <v>1.5080220000000075</v>
      </c>
    </row>
    <row r="493" spans="1:25" x14ac:dyDescent="0.25">
      <c r="A493" s="1">
        <v>491</v>
      </c>
      <c r="B493" s="2">
        <v>41034</v>
      </c>
      <c r="C493" s="1">
        <v>2</v>
      </c>
      <c r="D493" s="4" t="str">
        <f>VLOOKUP(C493,Сезон!$A$2:$G$5,6)</f>
        <v>Весна</v>
      </c>
      <c r="E493" s="1">
        <f t="shared" si="60"/>
        <v>2012</v>
      </c>
      <c r="F493" s="1">
        <f t="shared" si="61"/>
        <v>5</v>
      </c>
      <c r="G493" s="1">
        <v>0</v>
      </c>
      <c r="H493" s="1" t="str">
        <f t="shared" si="57"/>
        <v>Рабочий день</v>
      </c>
      <c r="I493" s="25">
        <f t="shared" si="58"/>
        <v>7</v>
      </c>
      <c r="J493" s="1">
        <v>0</v>
      </c>
      <c r="K493" s="1" t="str">
        <f t="shared" si="59"/>
        <v>Выходной день</v>
      </c>
      <c r="L493" s="1">
        <v>2</v>
      </c>
      <c r="M493" s="9" t="str">
        <f>LOOKUP(L493,Погода!$A$2:$B$5)</f>
        <v>Туман + Облачно, Туман + Разорванные облака, Туман + Немного облаков, Туман</v>
      </c>
      <c r="N493" s="3">
        <v>0.62166699999999997</v>
      </c>
      <c r="O493" s="11">
        <f t="shared" si="62"/>
        <v>21.218349</v>
      </c>
      <c r="P493" s="3">
        <v>0.58460800000000002</v>
      </c>
      <c r="Q493" s="11">
        <f t="shared" si="63"/>
        <v>22.584128</v>
      </c>
      <c r="R493" s="3">
        <v>0.75666699999999998</v>
      </c>
      <c r="S493" s="11" cm="1">
        <f t="array" ref="S493">_xlfn.IFS(L493=1,R493*Погода!$C$2,L493=2,R493*Погода!$C$3,L493=3,R493*Погода!$C$4,L493=4,R493*Погода!$C$5)</f>
        <v>37.833349999999996</v>
      </c>
      <c r="T493" s="3">
        <v>0.15299199999999999</v>
      </c>
      <c r="U493" s="11" cm="1">
        <f t="array" ref="U493">_xlfn.IFS(L493=1,T493*Погода!$D$2,L493=2,T493*Погода!$D$3,L493=3,T493*Погода!$D$4,L493=4,T493*Погода!$D$5)</f>
        <v>5.1252319999999996</v>
      </c>
      <c r="V493" s="37">
        <v>2496</v>
      </c>
      <c r="W493" s="37">
        <v>4387</v>
      </c>
      <c r="X493" s="37">
        <v>6883</v>
      </c>
      <c r="Y493" s="11">
        <f t="shared" si="64"/>
        <v>1.3657789999999999</v>
      </c>
    </row>
    <row r="494" spans="1:25" x14ac:dyDescent="0.25">
      <c r="A494" s="1">
        <v>492</v>
      </c>
      <c r="B494" s="2">
        <v>41035</v>
      </c>
      <c r="C494" s="1">
        <v>2</v>
      </c>
      <c r="D494" s="4" t="str">
        <f>VLOOKUP(C494,Сезон!$A$2:$G$5,6)</f>
        <v>Весна</v>
      </c>
      <c r="E494" s="1">
        <f t="shared" si="60"/>
        <v>2012</v>
      </c>
      <c r="F494" s="1">
        <f t="shared" si="61"/>
        <v>5</v>
      </c>
      <c r="G494" s="1">
        <v>0</v>
      </c>
      <c r="H494" s="1" t="str">
        <f t="shared" si="57"/>
        <v>Рабочий день</v>
      </c>
      <c r="I494" s="25">
        <f t="shared" si="58"/>
        <v>1</v>
      </c>
      <c r="J494" s="1">
        <v>0</v>
      </c>
      <c r="K494" s="1" t="str">
        <f t="shared" si="59"/>
        <v>Выходной день</v>
      </c>
      <c r="L494" s="1">
        <v>2</v>
      </c>
      <c r="M494" s="9" t="str">
        <f>LOOKUP(L494,Погода!$A$2:$B$5)</f>
        <v>Туман + Облачно, Туман + Разорванные облака, Туман + Немного облаков, Туман</v>
      </c>
      <c r="N494" s="3">
        <v>0.5625</v>
      </c>
      <c r="O494" s="11">
        <f t="shared" si="62"/>
        <v>18.4375</v>
      </c>
      <c r="P494" s="3">
        <v>0.54673700000000003</v>
      </c>
      <c r="Q494" s="11">
        <f t="shared" si="63"/>
        <v>20.084642000000002</v>
      </c>
      <c r="R494" s="3">
        <v>0.74</v>
      </c>
      <c r="S494" s="11" cm="1">
        <f t="array" ref="S494">_xlfn.IFS(L494=1,R494*Погода!$C$2,L494=2,R494*Погода!$C$3,L494=3,R494*Погода!$C$4,L494=4,R494*Погода!$C$5)</f>
        <v>37</v>
      </c>
      <c r="T494" s="3">
        <v>0.14987900000000001</v>
      </c>
      <c r="U494" s="11" cm="1">
        <f t="array" ref="U494">_xlfn.IFS(L494=1,T494*Погода!$D$2,L494=2,T494*Погода!$D$3,L494=3,T494*Погода!$D$4,L494=4,T494*Погода!$D$5)</f>
        <v>5.0209465</v>
      </c>
      <c r="V494" s="37">
        <v>2135</v>
      </c>
      <c r="W494" s="37">
        <v>4224</v>
      </c>
      <c r="X494" s="37">
        <v>6359</v>
      </c>
      <c r="Y494" s="11">
        <f t="shared" si="64"/>
        <v>1.6471420000000023</v>
      </c>
    </row>
    <row r="495" spans="1:25" x14ac:dyDescent="0.25">
      <c r="A495" s="1">
        <v>493</v>
      </c>
      <c r="B495" s="2">
        <v>41036</v>
      </c>
      <c r="C495" s="1">
        <v>2</v>
      </c>
      <c r="D495" s="4" t="str">
        <f>VLOOKUP(C495,Сезон!$A$2:$G$5,6)</f>
        <v>Весна</v>
      </c>
      <c r="E495" s="1">
        <f t="shared" si="60"/>
        <v>2012</v>
      </c>
      <c r="F495" s="1">
        <f t="shared" si="61"/>
        <v>5</v>
      </c>
      <c r="G495" s="1">
        <v>0</v>
      </c>
      <c r="H495" s="1" t="str">
        <f t="shared" si="57"/>
        <v>Рабочий день</v>
      </c>
      <c r="I495" s="25">
        <f t="shared" si="58"/>
        <v>2</v>
      </c>
      <c r="J495" s="1">
        <v>1</v>
      </c>
      <c r="K495" s="1" t="str">
        <f t="shared" si="59"/>
        <v>Рабочий день</v>
      </c>
      <c r="L495" s="1">
        <v>2</v>
      </c>
      <c r="M495" s="9" t="str">
        <f>LOOKUP(L495,Погода!$A$2:$B$5)</f>
        <v>Туман + Облачно, Туман + Разорванные облака, Туман + Немного облаков, Туман</v>
      </c>
      <c r="N495" s="3">
        <v>0.53749999999999998</v>
      </c>
      <c r="O495" s="11">
        <f t="shared" si="62"/>
        <v>17.262499999999999</v>
      </c>
      <c r="P495" s="3">
        <v>0.527142</v>
      </c>
      <c r="Q495" s="11">
        <f t="shared" si="63"/>
        <v>18.791372000000003</v>
      </c>
      <c r="R495" s="3">
        <v>0.66416699999999995</v>
      </c>
      <c r="S495" s="11" cm="1">
        <f t="array" ref="S495">_xlfn.IFS(L495=1,R495*Погода!$C$2,L495=2,R495*Погода!$C$3,L495=3,R495*Погода!$C$4,L495=4,R495*Погода!$C$5)</f>
        <v>33.208349999999996</v>
      </c>
      <c r="T495" s="3">
        <v>0.23072100000000001</v>
      </c>
      <c r="U495" s="11" cm="1">
        <f t="array" ref="U495">_xlfn.IFS(L495=1,T495*Погода!$D$2,L495=2,T495*Погода!$D$3,L495=3,T495*Погода!$D$4,L495=4,T495*Погода!$D$5)</f>
        <v>7.7291535000000007</v>
      </c>
      <c r="V495" s="37">
        <v>1008</v>
      </c>
      <c r="W495" s="37">
        <v>5265</v>
      </c>
      <c r="X495" s="37">
        <v>6273</v>
      </c>
      <c r="Y495" s="11">
        <f t="shared" si="64"/>
        <v>1.5288720000000033</v>
      </c>
    </row>
    <row r="496" spans="1:25" x14ac:dyDescent="0.25">
      <c r="A496" s="1">
        <v>494</v>
      </c>
      <c r="B496" s="2">
        <v>41037</v>
      </c>
      <c r="C496" s="1">
        <v>2</v>
      </c>
      <c r="D496" s="4" t="str">
        <f>VLOOKUP(C496,Сезон!$A$2:$G$5,6)</f>
        <v>Весна</v>
      </c>
      <c r="E496" s="1">
        <f t="shared" si="60"/>
        <v>2012</v>
      </c>
      <c r="F496" s="1">
        <f t="shared" si="61"/>
        <v>5</v>
      </c>
      <c r="G496" s="1">
        <v>0</v>
      </c>
      <c r="H496" s="1" t="str">
        <f t="shared" si="57"/>
        <v>Рабочий день</v>
      </c>
      <c r="I496" s="25">
        <f t="shared" si="58"/>
        <v>3</v>
      </c>
      <c r="J496" s="1">
        <v>1</v>
      </c>
      <c r="K496" s="1" t="str">
        <f t="shared" si="59"/>
        <v>Рабочий день</v>
      </c>
      <c r="L496" s="1">
        <v>2</v>
      </c>
      <c r="M496" s="9" t="str">
        <f>LOOKUP(L496,Погода!$A$2:$B$5)</f>
        <v>Туман + Облачно, Туман + Разорванные облака, Туман + Немного облаков, Туман</v>
      </c>
      <c r="N496" s="3">
        <v>0.58166700000000005</v>
      </c>
      <c r="O496" s="11">
        <f t="shared" si="62"/>
        <v>19.338349000000001</v>
      </c>
      <c r="P496" s="3">
        <v>0.55747100000000005</v>
      </c>
      <c r="Q496" s="11">
        <f t="shared" si="63"/>
        <v>20.793086000000002</v>
      </c>
      <c r="R496" s="3">
        <v>0.68583300000000003</v>
      </c>
      <c r="S496" s="11" cm="1">
        <f t="array" ref="S496">_xlfn.IFS(L496=1,R496*Погода!$C$2,L496=2,R496*Погода!$C$3,L496=3,R496*Погода!$C$4,L496=4,R496*Погода!$C$5)</f>
        <v>34.291650000000004</v>
      </c>
      <c r="T496" s="3">
        <v>0.29602899999999999</v>
      </c>
      <c r="U496" s="11" cm="1">
        <f t="array" ref="U496">_xlfn.IFS(L496=1,T496*Погода!$D$2,L496=2,T496*Погода!$D$3,L496=3,T496*Погода!$D$4,L496=4,T496*Погода!$D$5)</f>
        <v>9.9169714999999989</v>
      </c>
      <c r="V496" s="37">
        <v>738</v>
      </c>
      <c r="W496" s="37">
        <v>4990</v>
      </c>
      <c r="X496" s="37">
        <v>5728</v>
      </c>
      <c r="Y496" s="11">
        <f t="shared" si="64"/>
        <v>1.4547370000000015</v>
      </c>
    </row>
    <row r="497" spans="1:25" x14ac:dyDescent="0.25">
      <c r="A497" s="1">
        <v>495</v>
      </c>
      <c r="B497" s="2">
        <v>41038</v>
      </c>
      <c r="C497" s="1">
        <v>2</v>
      </c>
      <c r="D497" s="4" t="str">
        <f>VLOOKUP(C497,Сезон!$A$2:$G$5,6)</f>
        <v>Весна</v>
      </c>
      <c r="E497" s="1">
        <f t="shared" si="60"/>
        <v>2012</v>
      </c>
      <c r="F497" s="1">
        <f t="shared" si="61"/>
        <v>5</v>
      </c>
      <c r="G497" s="1">
        <v>0</v>
      </c>
      <c r="H497" s="1" t="str">
        <f t="shared" si="57"/>
        <v>Рабочий день</v>
      </c>
      <c r="I497" s="25">
        <f t="shared" si="58"/>
        <v>4</v>
      </c>
      <c r="J497" s="1">
        <v>1</v>
      </c>
      <c r="K497" s="1" t="str">
        <f t="shared" si="59"/>
        <v>Рабочий день</v>
      </c>
      <c r="L497" s="1">
        <v>2</v>
      </c>
      <c r="M497" s="9" t="str">
        <f>LOOKUP(L497,Погода!$A$2:$B$5)</f>
        <v>Туман + Облачно, Туман + Разорванные облака, Туман + Немного облаков, Туман</v>
      </c>
      <c r="N497" s="3">
        <v>0.57499999999999996</v>
      </c>
      <c r="O497" s="11">
        <f t="shared" si="62"/>
        <v>19.024999999999999</v>
      </c>
      <c r="P497" s="3">
        <v>0.55302499999999999</v>
      </c>
      <c r="Q497" s="11">
        <f t="shared" si="63"/>
        <v>20.499650000000003</v>
      </c>
      <c r="R497" s="3">
        <v>0.74416700000000002</v>
      </c>
      <c r="S497" s="11" cm="1">
        <f t="array" ref="S497">_xlfn.IFS(L497=1,R497*Погода!$C$2,L497=2,R497*Погода!$C$3,L497=3,R497*Погода!$C$4,L497=4,R497*Погода!$C$5)</f>
        <v>37.208350000000003</v>
      </c>
      <c r="T497" s="3">
        <v>0.21641199999999999</v>
      </c>
      <c r="U497" s="11" cm="1">
        <f t="array" ref="U497">_xlfn.IFS(L497=1,T497*Погода!$D$2,L497=2,T497*Погода!$D$3,L497=3,T497*Погода!$D$4,L497=4,T497*Погода!$D$5)</f>
        <v>7.2498019999999999</v>
      </c>
      <c r="V497" s="37">
        <v>620</v>
      </c>
      <c r="W497" s="37">
        <v>4097</v>
      </c>
      <c r="X497" s="37">
        <v>4717</v>
      </c>
      <c r="Y497" s="11">
        <f t="shared" si="64"/>
        <v>1.474650000000004</v>
      </c>
    </row>
    <row r="498" spans="1:25" x14ac:dyDescent="0.25">
      <c r="A498" s="1">
        <v>496</v>
      </c>
      <c r="B498" s="2">
        <v>41039</v>
      </c>
      <c r="C498" s="1">
        <v>2</v>
      </c>
      <c r="D498" s="4" t="str">
        <f>VLOOKUP(C498,Сезон!$A$2:$G$5,6)</f>
        <v>Весна</v>
      </c>
      <c r="E498" s="1">
        <f t="shared" si="60"/>
        <v>2012</v>
      </c>
      <c r="F498" s="1">
        <f t="shared" si="61"/>
        <v>5</v>
      </c>
      <c r="G498" s="1">
        <v>0</v>
      </c>
      <c r="H498" s="1" t="str">
        <f t="shared" si="57"/>
        <v>Рабочий день</v>
      </c>
      <c r="I498" s="25">
        <f t="shared" si="58"/>
        <v>5</v>
      </c>
      <c r="J498" s="1">
        <v>1</v>
      </c>
      <c r="K498" s="1" t="str">
        <f t="shared" si="59"/>
        <v>Рабочий день</v>
      </c>
      <c r="L498" s="1">
        <v>1</v>
      </c>
      <c r="M498" s="9" t="str">
        <f>LOOKUP(L498,Погода!$A$2:$B$5)</f>
        <v>Ясно, небольшая облачность, переменная облачность, переменная облачность</v>
      </c>
      <c r="N498" s="3">
        <v>0.50583299999999998</v>
      </c>
      <c r="O498" s="11">
        <f t="shared" si="62"/>
        <v>15.774151</v>
      </c>
      <c r="P498" s="3">
        <v>0.49178300000000003</v>
      </c>
      <c r="Q498" s="11">
        <f t="shared" si="63"/>
        <v>16.457678000000001</v>
      </c>
      <c r="R498" s="3">
        <v>0.55208299999999999</v>
      </c>
      <c r="S498" s="11" cm="1">
        <f t="array" ref="S498">_xlfn.IFS(L498=1,R498*Погода!$C$2,L498=2,R498*Погода!$C$3,L498=3,R498*Погода!$C$4,L498=4,R498*Погода!$C$5)</f>
        <v>13.802075</v>
      </c>
      <c r="T498" s="3">
        <v>0.31406299999999998</v>
      </c>
      <c r="U498" s="11" cm="1">
        <f t="array" ref="U498">_xlfn.IFS(L498=1,T498*Погода!$D$2,L498=2,T498*Погода!$D$3,L498=3,T498*Погода!$D$4,L498=4,T498*Погода!$D$5)</f>
        <v>5.2605552499999995</v>
      </c>
      <c r="V498" s="37">
        <v>1026</v>
      </c>
      <c r="W498" s="37">
        <v>5546</v>
      </c>
      <c r="X498" s="37">
        <v>6572</v>
      </c>
      <c r="Y498" s="11">
        <f t="shared" si="64"/>
        <v>0.68352700000000155</v>
      </c>
    </row>
    <row r="499" spans="1:25" x14ac:dyDescent="0.25">
      <c r="A499" s="1">
        <v>497</v>
      </c>
      <c r="B499" s="2">
        <v>41040</v>
      </c>
      <c r="C499" s="1">
        <v>2</v>
      </c>
      <c r="D499" s="4" t="str">
        <f>VLOOKUP(C499,Сезон!$A$2:$G$5,6)</f>
        <v>Весна</v>
      </c>
      <c r="E499" s="1">
        <f t="shared" si="60"/>
        <v>2012</v>
      </c>
      <c r="F499" s="1">
        <f t="shared" si="61"/>
        <v>5</v>
      </c>
      <c r="G499" s="1">
        <v>0</v>
      </c>
      <c r="H499" s="1" t="str">
        <f t="shared" si="57"/>
        <v>Рабочий день</v>
      </c>
      <c r="I499" s="25">
        <f t="shared" si="58"/>
        <v>6</v>
      </c>
      <c r="J499" s="1">
        <v>1</v>
      </c>
      <c r="K499" s="1" t="str">
        <f t="shared" si="59"/>
        <v>Рабочий день</v>
      </c>
      <c r="L499" s="1">
        <v>1</v>
      </c>
      <c r="M499" s="9" t="str">
        <f>LOOKUP(L499,Погода!$A$2:$B$5)</f>
        <v>Ясно, небольшая облачность, переменная облачность, переменная облачность</v>
      </c>
      <c r="N499" s="3">
        <v>0.53333299999999995</v>
      </c>
      <c r="O499" s="11">
        <f t="shared" si="62"/>
        <v>17.066650999999997</v>
      </c>
      <c r="P499" s="3">
        <v>0.52083299999999999</v>
      </c>
      <c r="Q499" s="11">
        <f t="shared" si="63"/>
        <v>18.374977999999999</v>
      </c>
      <c r="R499" s="3">
        <v>0.36041699999999999</v>
      </c>
      <c r="S499" s="11" cm="1">
        <f t="array" ref="S499">_xlfn.IFS(L499=1,R499*Погода!$C$2,L499=2,R499*Погода!$C$3,L499=3,R499*Погода!$C$4,L499=4,R499*Погода!$C$5)</f>
        <v>9.0104249999999997</v>
      </c>
      <c r="T499" s="3">
        <v>0.23693700000000001</v>
      </c>
      <c r="U499" s="11" cm="1">
        <f t="array" ref="U499">_xlfn.IFS(L499=1,T499*Погода!$D$2,L499=2,T499*Погода!$D$3,L499=3,T499*Погода!$D$4,L499=4,T499*Погода!$D$5)</f>
        <v>3.96869475</v>
      </c>
      <c r="V499" s="37">
        <v>1319</v>
      </c>
      <c r="W499" s="37">
        <v>5711</v>
      </c>
      <c r="X499" s="37">
        <v>7030</v>
      </c>
      <c r="Y499" s="11">
        <f t="shared" si="64"/>
        <v>1.308327000000002</v>
      </c>
    </row>
    <row r="500" spans="1:25" x14ac:dyDescent="0.25">
      <c r="A500" s="1">
        <v>498</v>
      </c>
      <c r="B500" s="2">
        <v>41041</v>
      </c>
      <c r="C500" s="1">
        <v>2</v>
      </c>
      <c r="D500" s="4" t="str">
        <f>VLOOKUP(C500,Сезон!$A$2:$G$5,6)</f>
        <v>Весна</v>
      </c>
      <c r="E500" s="1">
        <f t="shared" si="60"/>
        <v>2012</v>
      </c>
      <c r="F500" s="1">
        <f t="shared" si="61"/>
        <v>5</v>
      </c>
      <c r="G500" s="1">
        <v>0</v>
      </c>
      <c r="H500" s="1" t="str">
        <f t="shared" si="57"/>
        <v>Рабочий день</v>
      </c>
      <c r="I500" s="25">
        <f t="shared" si="58"/>
        <v>7</v>
      </c>
      <c r="J500" s="1">
        <v>0</v>
      </c>
      <c r="K500" s="1" t="str">
        <f t="shared" si="59"/>
        <v>Выходной день</v>
      </c>
      <c r="L500" s="1">
        <v>1</v>
      </c>
      <c r="M500" s="9" t="str">
        <f>LOOKUP(L500,Погода!$A$2:$B$5)</f>
        <v>Ясно, небольшая облачность, переменная облачность, переменная облачность</v>
      </c>
      <c r="N500" s="3">
        <v>0.56416699999999997</v>
      </c>
      <c r="O500" s="11">
        <f t="shared" si="62"/>
        <v>18.515848999999999</v>
      </c>
      <c r="P500" s="3">
        <v>0.544817</v>
      </c>
      <c r="Q500" s="11">
        <f t="shared" si="63"/>
        <v>19.957921999999996</v>
      </c>
      <c r="R500" s="3">
        <v>0.48041699999999998</v>
      </c>
      <c r="S500" s="11" cm="1">
        <f t="array" ref="S500">_xlfn.IFS(L500=1,R500*Погода!$C$2,L500=2,R500*Погода!$C$3,L500=3,R500*Погода!$C$4,L500=4,R500*Погода!$C$5)</f>
        <v>12.010425</v>
      </c>
      <c r="T500" s="3">
        <v>0.12313300000000001</v>
      </c>
      <c r="U500" s="11" cm="1">
        <f t="array" ref="U500">_xlfn.IFS(L500=1,T500*Погода!$D$2,L500=2,T500*Погода!$D$3,L500=3,T500*Погода!$D$4,L500=4,T500*Погода!$D$5)</f>
        <v>2.0624777500000002</v>
      </c>
      <c r="V500" s="37">
        <v>2622</v>
      </c>
      <c r="W500" s="37">
        <v>4807</v>
      </c>
      <c r="X500" s="37">
        <v>7429</v>
      </c>
      <c r="Y500" s="11">
        <f t="shared" si="64"/>
        <v>1.4420729999999971</v>
      </c>
    </row>
    <row r="501" spans="1:25" x14ac:dyDescent="0.25">
      <c r="A501" s="1">
        <v>499</v>
      </c>
      <c r="B501" s="2">
        <v>41042</v>
      </c>
      <c r="C501" s="1">
        <v>2</v>
      </c>
      <c r="D501" s="4" t="str">
        <f>VLOOKUP(C501,Сезон!$A$2:$G$5,6)</f>
        <v>Весна</v>
      </c>
      <c r="E501" s="1">
        <f t="shared" si="60"/>
        <v>2012</v>
      </c>
      <c r="F501" s="1">
        <f t="shared" si="61"/>
        <v>5</v>
      </c>
      <c r="G501" s="1">
        <v>0</v>
      </c>
      <c r="H501" s="1" t="str">
        <f t="shared" si="57"/>
        <v>Рабочий день</v>
      </c>
      <c r="I501" s="25">
        <f t="shared" si="58"/>
        <v>1</v>
      </c>
      <c r="J501" s="1">
        <v>0</v>
      </c>
      <c r="K501" s="1" t="str">
        <f t="shared" si="59"/>
        <v>Выходной день</v>
      </c>
      <c r="L501" s="1">
        <v>1</v>
      </c>
      <c r="M501" s="9" t="str">
        <f>LOOKUP(L501,Погода!$A$2:$B$5)</f>
        <v>Ясно, небольшая облачность, переменная облачность, переменная облачность</v>
      </c>
      <c r="N501" s="3">
        <v>0.61250000000000004</v>
      </c>
      <c r="O501" s="11">
        <f t="shared" si="62"/>
        <v>20.787500000000001</v>
      </c>
      <c r="P501" s="3">
        <v>0.58523800000000004</v>
      </c>
      <c r="Q501" s="11">
        <f t="shared" si="63"/>
        <v>22.625708000000003</v>
      </c>
      <c r="R501" s="3">
        <v>0.57625000000000004</v>
      </c>
      <c r="S501" s="11" cm="1">
        <f t="array" ref="S501">_xlfn.IFS(L501=1,R501*Погода!$C$2,L501=2,R501*Погода!$C$3,L501=3,R501*Погода!$C$4,L501=4,R501*Погода!$C$5)</f>
        <v>14.406250000000002</v>
      </c>
      <c r="T501" s="3">
        <v>0.22511700000000001</v>
      </c>
      <c r="U501" s="11" cm="1">
        <f t="array" ref="U501">_xlfn.IFS(L501=1,T501*Погода!$D$2,L501=2,T501*Погода!$D$3,L501=3,T501*Погода!$D$4,L501=4,T501*Погода!$D$5)</f>
        <v>3.77070975</v>
      </c>
      <c r="V501" s="37">
        <v>2172</v>
      </c>
      <c r="W501" s="37">
        <v>3946</v>
      </c>
      <c r="X501" s="37">
        <v>6118</v>
      </c>
      <c r="Y501" s="11">
        <f t="shared" si="64"/>
        <v>1.8382080000000016</v>
      </c>
    </row>
    <row r="502" spans="1:25" x14ac:dyDescent="0.25">
      <c r="A502" s="1">
        <v>500</v>
      </c>
      <c r="B502" s="2">
        <v>41043</v>
      </c>
      <c r="C502" s="1">
        <v>2</v>
      </c>
      <c r="D502" s="4" t="str">
        <f>VLOOKUP(C502,Сезон!$A$2:$G$5,6)</f>
        <v>Весна</v>
      </c>
      <c r="E502" s="1">
        <f t="shared" si="60"/>
        <v>2012</v>
      </c>
      <c r="F502" s="1">
        <f t="shared" si="61"/>
        <v>5</v>
      </c>
      <c r="G502" s="1">
        <v>0</v>
      </c>
      <c r="H502" s="1" t="str">
        <f t="shared" si="57"/>
        <v>Рабочий день</v>
      </c>
      <c r="I502" s="25">
        <f t="shared" si="58"/>
        <v>2</v>
      </c>
      <c r="J502" s="1">
        <v>1</v>
      </c>
      <c r="K502" s="1" t="str">
        <f t="shared" si="59"/>
        <v>Рабочий день</v>
      </c>
      <c r="L502" s="1">
        <v>2</v>
      </c>
      <c r="M502" s="9" t="str">
        <f>LOOKUP(L502,Погода!$A$2:$B$5)</f>
        <v>Туман + Облачно, Туман + Разорванные облака, Туман + Немного облаков, Туман</v>
      </c>
      <c r="N502" s="3">
        <v>0.57333299999999998</v>
      </c>
      <c r="O502" s="11">
        <f t="shared" si="62"/>
        <v>18.946650999999999</v>
      </c>
      <c r="P502" s="3">
        <v>0.54990000000000006</v>
      </c>
      <c r="Q502" s="11">
        <f t="shared" si="63"/>
        <v>20.293400000000005</v>
      </c>
      <c r="R502" s="3">
        <v>0.78958300000000003</v>
      </c>
      <c r="S502" s="11" cm="1">
        <f t="array" ref="S502">_xlfn.IFS(L502=1,R502*Погода!$C$2,L502=2,R502*Погода!$C$3,L502=3,R502*Погода!$C$4,L502=4,R502*Погода!$C$5)</f>
        <v>39.479150000000004</v>
      </c>
      <c r="T502" s="3">
        <v>0.21269199999999999</v>
      </c>
      <c r="U502" s="11" cm="1">
        <f t="array" ref="U502">_xlfn.IFS(L502=1,T502*Погода!$D$2,L502=2,T502*Погода!$D$3,L502=3,T502*Погода!$D$4,L502=4,T502*Погода!$D$5)</f>
        <v>7.1251819999999997</v>
      </c>
      <c r="V502" s="37">
        <v>342</v>
      </c>
      <c r="W502" s="37">
        <v>2501</v>
      </c>
      <c r="X502" s="37">
        <v>2843</v>
      </c>
      <c r="Y502" s="11">
        <f t="shared" si="64"/>
        <v>1.3467490000000062</v>
      </c>
    </row>
    <row r="503" spans="1:25" x14ac:dyDescent="0.25">
      <c r="A503" s="1">
        <v>501</v>
      </c>
      <c r="B503" s="2">
        <v>41044</v>
      </c>
      <c r="C503" s="1">
        <v>2</v>
      </c>
      <c r="D503" s="4" t="str">
        <f>VLOOKUP(C503,Сезон!$A$2:$G$5,6)</f>
        <v>Весна</v>
      </c>
      <c r="E503" s="1">
        <f t="shared" si="60"/>
        <v>2012</v>
      </c>
      <c r="F503" s="1">
        <f t="shared" si="61"/>
        <v>5</v>
      </c>
      <c r="G503" s="1">
        <v>0</v>
      </c>
      <c r="H503" s="1" t="str">
        <f t="shared" si="57"/>
        <v>Рабочий день</v>
      </c>
      <c r="I503" s="25">
        <f t="shared" si="58"/>
        <v>3</v>
      </c>
      <c r="J503" s="1">
        <v>1</v>
      </c>
      <c r="K503" s="1" t="str">
        <f t="shared" si="59"/>
        <v>Рабочий день</v>
      </c>
      <c r="L503" s="1">
        <v>2</v>
      </c>
      <c r="M503" s="9" t="str">
        <f>LOOKUP(L503,Погода!$A$2:$B$5)</f>
        <v>Туман + Облачно, Туман + Разорванные облака, Туман + Немного облаков, Туман</v>
      </c>
      <c r="N503" s="3">
        <v>0.61166699999999996</v>
      </c>
      <c r="O503" s="11">
        <f t="shared" si="62"/>
        <v>20.748348999999997</v>
      </c>
      <c r="P503" s="3">
        <v>0.57640400000000003</v>
      </c>
      <c r="Q503" s="11">
        <f t="shared" si="63"/>
        <v>22.042664000000002</v>
      </c>
      <c r="R503" s="3">
        <v>0.79458300000000004</v>
      </c>
      <c r="S503" s="11" cm="1">
        <f t="array" ref="S503">_xlfn.IFS(L503=1,R503*Погода!$C$2,L503=2,R503*Погода!$C$3,L503=3,R503*Погода!$C$4,L503=4,R503*Погода!$C$5)</f>
        <v>39.729150000000004</v>
      </c>
      <c r="T503" s="3">
        <v>0.147392</v>
      </c>
      <c r="U503" s="11" cm="1">
        <f t="array" ref="U503">_xlfn.IFS(L503=1,T503*Погода!$D$2,L503=2,T503*Погода!$D$3,L503=3,T503*Погода!$D$4,L503=4,T503*Погода!$D$5)</f>
        <v>4.9376319999999998</v>
      </c>
      <c r="V503" s="37">
        <v>625</v>
      </c>
      <c r="W503" s="37">
        <v>4490</v>
      </c>
      <c r="X503" s="37">
        <v>5115</v>
      </c>
      <c r="Y503" s="11">
        <f t="shared" si="64"/>
        <v>1.2943150000000045</v>
      </c>
    </row>
    <row r="504" spans="1:25" x14ac:dyDescent="0.25">
      <c r="A504" s="1">
        <v>502</v>
      </c>
      <c r="B504" s="2">
        <v>41045</v>
      </c>
      <c r="C504" s="1">
        <v>2</v>
      </c>
      <c r="D504" s="4" t="str">
        <f>VLOOKUP(C504,Сезон!$A$2:$G$5,6)</f>
        <v>Весна</v>
      </c>
      <c r="E504" s="1">
        <f t="shared" si="60"/>
        <v>2012</v>
      </c>
      <c r="F504" s="1">
        <f t="shared" si="61"/>
        <v>5</v>
      </c>
      <c r="G504" s="1">
        <v>0</v>
      </c>
      <c r="H504" s="1" t="str">
        <f t="shared" si="57"/>
        <v>Рабочий день</v>
      </c>
      <c r="I504" s="25">
        <f t="shared" si="58"/>
        <v>4</v>
      </c>
      <c r="J504" s="1">
        <v>1</v>
      </c>
      <c r="K504" s="1" t="str">
        <f t="shared" si="59"/>
        <v>Рабочий день</v>
      </c>
      <c r="L504" s="1">
        <v>1</v>
      </c>
      <c r="M504" s="9" t="str">
        <f>LOOKUP(L504,Погода!$A$2:$B$5)</f>
        <v>Ясно, небольшая облачность, переменная облачность, переменная облачность</v>
      </c>
      <c r="N504" s="3">
        <v>0.63666699999999998</v>
      </c>
      <c r="O504" s="11">
        <f t="shared" si="62"/>
        <v>21.923348999999998</v>
      </c>
      <c r="P504" s="3">
        <v>0.59597500000000003</v>
      </c>
      <c r="Q504" s="11">
        <f t="shared" si="63"/>
        <v>23.334350000000001</v>
      </c>
      <c r="R504" s="3">
        <v>0.69791700000000001</v>
      </c>
      <c r="S504" s="11" cm="1">
        <f t="array" ref="S504">_xlfn.IFS(L504=1,R504*Погода!$C$2,L504=2,R504*Погода!$C$3,L504=3,R504*Погода!$C$4,L504=4,R504*Погода!$C$5)</f>
        <v>17.447925000000001</v>
      </c>
      <c r="T504" s="3">
        <v>0.122512</v>
      </c>
      <c r="U504" s="11" cm="1">
        <f t="array" ref="U504">_xlfn.IFS(L504=1,T504*Погода!$D$2,L504=2,T504*Погода!$D$3,L504=3,T504*Погода!$D$4,L504=4,T504*Погода!$D$5)</f>
        <v>2.052076</v>
      </c>
      <c r="V504" s="37">
        <v>991</v>
      </c>
      <c r="W504" s="37">
        <v>6433</v>
      </c>
      <c r="X504" s="37">
        <v>7424</v>
      </c>
      <c r="Y504" s="11">
        <f t="shared" si="64"/>
        <v>1.4110010000000024</v>
      </c>
    </row>
    <row r="505" spans="1:25" x14ac:dyDescent="0.25">
      <c r="A505" s="1">
        <v>503</v>
      </c>
      <c r="B505" s="2">
        <v>41046</v>
      </c>
      <c r="C505" s="1">
        <v>2</v>
      </c>
      <c r="D505" s="4" t="str">
        <f>VLOOKUP(C505,Сезон!$A$2:$G$5,6)</f>
        <v>Весна</v>
      </c>
      <c r="E505" s="1">
        <f t="shared" si="60"/>
        <v>2012</v>
      </c>
      <c r="F505" s="1">
        <f t="shared" si="61"/>
        <v>5</v>
      </c>
      <c r="G505" s="1">
        <v>0</v>
      </c>
      <c r="H505" s="1" t="str">
        <f t="shared" si="57"/>
        <v>Рабочий день</v>
      </c>
      <c r="I505" s="25">
        <f t="shared" si="58"/>
        <v>5</v>
      </c>
      <c r="J505" s="1">
        <v>1</v>
      </c>
      <c r="K505" s="1" t="str">
        <f t="shared" si="59"/>
        <v>Рабочий день</v>
      </c>
      <c r="L505" s="1">
        <v>1</v>
      </c>
      <c r="M505" s="9" t="str">
        <f>LOOKUP(L505,Погода!$A$2:$B$5)</f>
        <v>Ясно, небольшая облачность, переменная облачность, переменная облачность</v>
      </c>
      <c r="N505" s="3">
        <v>0.593333</v>
      </c>
      <c r="O505" s="11">
        <f t="shared" si="62"/>
        <v>19.886651000000001</v>
      </c>
      <c r="P505" s="3">
        <v>0.57261300000000004</v>
      </c>
      <c r="Q505" s="11">
        <f t="shared" si="63"/>
        <v>21.792458000000003</v>
      </c>
      <c r="R505" s="3">
        <v>0.52</v>
      </c>
      <c r="S505" s="11" cm="1">
        <f t="array" ref="S505">_xlfn.IFS(L505=1,R505*Погода!$C$2,L505=2,R505*Погода!$C$3,L505=3,R505*Погода!$C$4,L505=4,R505*Погода!$C$5)</f>
        <v>13</v>
      </c>
      <c r="T505" s="3">
        <v>0.22947500000000001</v>
      </c>
      <c r="U505" s="11" cm="1">
        <f t="array" ref="U505">_xlfn.IFS(L505=1,T505*Погода!$D$2,L505=2,T505*Погода!$D$3,L505=3,T505*Погода!$D$4,L505=4,T505*Погода!$D$5)</f>
        <v>3.8437062500000003</v>
      </c>
      <c r="V505" s="37">
        <v>1242</v>
      </c>
      <c r="W505" s="37">
        <v>6142</v>
      </c>
      <c r="X505" s="37">
        <v>7384</v>
      </c>
      <c r="Y505" s="11">
        <f t="shared" si="64"/>
        <v>1.9058070000000029</v>
      </c>
    </row>
    <row r="506" spans="1:25" x14ac:dyDescent="0.25">
      <c r="A506" s="1">
        <v>504</v>
      </c>
      <c r="B506" s="2">
        <v>41047</v>
      </c>
      <c r="C506" s="1">
        <v>2</v>
      </c>
      <c r="D506" s="4" t="str">
        <f>VLOOKUP(C506,Сезон!$A$2:$G$5,6)</f>
        <v>Весна</v>
      </c>
      <c r="E506" s="1">
        <f t="shared" si="60"/>
        <v>2012</v>
      </c>
      <c r="F506" s="1">
        <f t="shared" si="61"/>
        <v>5</v>
      </c>
      <c r="G506" s="1">
        <v>0</v>
      </c>
      <c r="H506" s="1" t="str">
        <f t="shared" si="57"/>
        <v>Рабочий день</v>
      </c>
      <c r="I506" s="25">
        <f t="shared" si="58"/>
        <v>6</v>
      </c>
      <c r="J506" s="1">
        <v>1</v>
      </c>
      <c r="K506" s="1" t="str">
        <f t="shared" si="59"/>
        <v>Рабочий день</v>
      </c>
      <c r="L506" s="1">
        <v>1</v>
      </c>
      <c r="M506" s="9" t="str">
        <f>LOOKUP(L506,Погода!$A$2:$B$5)</f>
        <v>Ясно, небольшая облачность, переменная облачность, переменная облачность</v>
      </c>
      <c r="N506" s="3">
        <v>0.56416699999999997</v>
      </c>
      <c r="O506" s="11">
        <f t="shared" si="62"/>
        <v>18.515848999999999</v>
      </c>
      <c r="P506" s="3">
        <v>0.55112099999999997</v>
      </c>
      <c r="Q506" s="11">
        <f t="shared" si="63"/>
        <v>20.373985999999995</v>
      </c>
      <c r="R506" s="3">
        <v>0.52333300000000005</v>
      </c>
      <c r="S506" s="11" cm="1">
        <f t="array" ref="S506">_xlfn.IFS(L506=1,R506*Погода!$C$2,L506=2,R506*Погода!$C$3,L506=3,R506*Погода!$C$4,L506=4,R506*Погода!$C$5)</f>
        <v>13.083325000000002</v>
      </c>
      <c r="T506" s="3">
        <v>0.13681699999999999</v>
      </c>
      <c r="U506" s="11" cm="1">
        <f t="array" ref="U506">_xlfn.IFS(L506=1,T506*Погода!$D$2,L506=2,T506*Погода!$D$3,L506=3,T506*Погода!$D$4,L506=4,T506*Погода!$D$5)</f>
        <v>2.2916847499999999</v>
      </c>
      <c r="V506" s="37">
        <v>1521</v>
      </c>
      <c r="W506" s="37">
        <v>6118</v>
      </c>
      <c r="X506" s="37">
        <v>7639</v>
      </c>
      <c r="Y506" s="11">
        <f t="shared" si="64"/>
        <v>1.8581369999999957</v>
      </c>
    </row>
    <row r="507" spans="1:25" x14ac:dyDescent="0.25">
      <c r="A507" s="1">
        <v>505</v>
      </c>
      <c r="B507" s="2">
        <v>41048</v>
      </c>
      <c r="C507" s="1">
        <v>2</v>
      </c>
      <c r="D507" s="4" t="str">
        <f>VLOOKUP(C507,Сезон!$A$2:$G$5,6)</f>
        <v>Весна</v>
      </c>
      <c r="E507" s="1">
        <f t="shared" si="60"/>
        <v>2012</v>
      </c>
      <c r="F507" s="1">
        <f t="shared" si="61"/>
        <v>5</v>
      </c>
      <c r="G507" s="1">
        <v>0</v>
      </c>
      <c r="H507" s="1" t="str">
        <f t="shared" si="57"/>
        <v>Рабочий день</v>
      </c>
      <c r="I507" s="25">
        <f t="shared" si="58"/>
        <v>7</v>
      </c>
      <c r="J507" s="1">
        <v>0</v>
      </c>
      <c r="K507" s="1" t="str">
        <f t="shared" si="59"/>
        <v>Выходной день</v>
      </c>
      <c r="L507" s="1">
        <v>1</v>
      </c>
      <c r="M507" s="9" t="str">
        <f>LOOKUP(L507,Погода!$A$2:$B$5)</f>
        <v>Ясно, небольшая облачность, переменная облачность, переменная облачность</v>
      </c>
      <c r="N507" s="3">
        <v>0.6</v>
      </c>
      <c r="O507" s="11">
        <f t="shared" si="62"/>
        <v>20.2</v>
      </c>
      <c r="P507" s="3">
        <v>0.56690799999999997</v>
      </c>
      <c r="Q507" s="11">
        <f t="shared" si="63"/>
        <v>21.415928000000001</v>
      </c>
      <c r="R507" s="3">
        <v>0.45624999999999999</v>
      </c>
      <c r="S507" s="11" cm="1">
        <f t="array" ref="S507">_xlfn.IFS(L507=1,R507*Погода!$C$2,L507=2,R507*Погода!$C$3,L507=3,R507*Погода!$C$4,L507=4,R507*Погода!$C$5)</f>
        <v>11.40625</v>
      </c>
      <c r="T507" s="3">
        <v>8.3974999999999994E-2</v>
      </c>
      <c r="U507" s="11" cm="1">
        <f t="array" ref="U507">_xlfn.IFS(L507=1,T507*Погода!$D$2,L507=2,T507*Погода!$D$3,L507=3,T507*Погода!$D$4,L507=4,T507*Погода!$D$5)</f>
        <v>1.4065812499999999</v>
      </c>
      <c r="V507" s="37">
        <v>3410</v>
      </c>
      <c r="W507" s="37">
        <v>4884</v>
      </c>
      <c r="X507" s="37">
        <v>8294</v>
      </c>
      <c r="Y507" s="11">
        <f t="shared" si="64"/>
        <v>1.2159280000000017</v>
      </c>
    </row>
    <row r="508" spans="1:25" x14ac:dyDescent="0.25">
      <c r="A508" s="1">
        <v>506</v>
      </c>
      <c r="B508" s="2">
        <v>41049</v>
      </c>
      <c r="C508" s="1">
        <v>2</v>
      </c>
      <c r="D508" s="4" t="str">
        <f>VLOOKUP(C508,Сезон!$A$2:$G$5,6)</f>
        <v>Весна</v>
      </c>
      <c r="E508" s="1">
        <f t="shared" si="60"/>
        <v>2012</v>
      </c>
      <c r="F508" s="1">
        <f t="shared" si="61"/>
        <v>5</v>
      </c>
      <c r="G508" s="1">
        <v>0</v>
      </c>
      <c r="H508" s="1" t="str">
        <f t="shared" si="57"/>
        <v>Рабочий день</v>
      </c>
      <c r="I508" s="25">
        <f t="shared" si="58"/>
        <v>1</v>
      </c>
      <c r="J508" s="1">
        <v>0</v>
      </c>
      <c r="K508" s="1" t="str">
        <f t="shared" si="59"/>
        <v>Выходной день</v>
      </c>
      <c r="L508" s="1">
        <v>1</v>
      </c>
      <c r="M508" s="9" t="str">
        <f>LOOKUP(L508,Погода!$A$2:$B$5)</f>
        <v>Ясно, небольшая облачность, переменная облачность, переменная облачность</v>
      </c>
      <c r="N508" s="3">
        <v>0.62083299999999997</v>
      </c>
      <c r="O508" s="11">
        <f t="shared" si="62"/>
        <v>21.179150999999997</v>
      </c>
      <c r="P508" s="3">
        <v>0.58396700000000001</v>
      </c>
      <c r="Q508" s="11">
        <f t="shared" si="63"/>
        <v>22.541822000000003</v>
      </c>
      <c r="R508" s="3">
        <v>0.53041700000000003</v>
      </c>
      <c r="S508" s="11" cm="1">
        <f t="array" ref="S508">_xlfn.IFS(L508=1,R508*Погода!$C$2,L508=2,R508*Погода!$C$3,L508=3,R508*Погода!$C$4,L508=4,R508*Погода!$C$5)</f>
        <v>13.260425000000001</v>
      </c>
      <c r="T508" s="3">
        <v>0.25436700000000001</v>
      </c>
      <c r="U508" s="11" cm="1">
        <f t="array" ref="U508">_xlfn.IFS(L508=1,T508*Погода!$D$2,L508=2,T508*Погода!$D$3,L508=3,T508*Погода!$D$4,L508=4,T508*Погода!$D$5)</f>
        <v>4.2606472499999999</v>
      </c>
      <c r="V508" s="37">
        <v>2704</v>
      </c>
      <c r="W508" s="37">
        <v>4425</v>
      </c>
      <c r="X508" s="37">
        <v>7129</v>
      </c>
      <c r="Y508" s="11">
        <f t="shared" si="64"/>
        <v>1.362671000000006</v>
      </c>
    </row>
    <row r="509" spans="1:25" x14ac:dyDescent="0.25">
      <c r="A509" s="1">
        <v>507</v>
      </c>
      <c r="B509" s="2">
        <v>41050</v>
      </c>
      <c r="C509" s="1">
        <v>2</v>
      </c>
      <c r="D509" s="4" t="str">
        <f>VLOOKUP(C509,Сезон!$A$2:$G$5,6)</f>
        <v>Весна</v>
      </c>
      <c r="E509" s="1">
        <f t="shared" si="60"/>
        <v>2012</v>
      </c>
      <c r="F509" s="1">
        <f t="shared" si="61"/>
        <v>5</v>
      </c>
      <c r="G509" s="1">
        <v>0</v>
      </c>
      <c r="H509" s="1" t="str">
        <f t="shared" si="57"/>
        <v>Рабочий день</v>
      </c>
      <c r="I509" s="25">
        <f t="shared" si="58"/>
        <v>2</v>
      </c>
      <c r="J509" s="1">
        <v>1</v>
      </c>
      <c r="K509" s="1" t="str">
        <f t="shared" si="59"/>
        <v>Рабочий день</v>
      </c>
      <c r="L509" s="1">
        <v>2</v>
      </c>
      <c r="M509" s="9" t="str">
        <f>LOOKUP(L509,Погода!$A$2:$B$5)</f>
        <v>Туман + Облачно, Туман + Разорванные облака, Туман + Немного облаков, Туман</v>
      </c>
      <c r="N509" s="3">
        <v>0.598333</v>
      </c>
      <c r="O509" s="11">
        <f t="shared" si="62"/>
        <v>20.121651</v>
      </c>
      <c r="P509" s="3">
        <v>0.56566700000000003</v>
      </c>
      <c r="Q509" s="11">
        <f t="shared" si="63"/>
        <v>21.334022000000004</v>
      </c>
      <c r="R509" s="3">
        <v>0.81125000000000003</v>
      </c>
      <c r="S509" s="11" cm="1">
        <f t="array" ref="S509">_xlfn.IFS(L509=1,R509*Погода!$C$2,L509=2,R509*Погода!$C$3,L509=3,R509*Погода!$C$4,L509=4,R509*Погода!$C$5)</f>
        <v>40.5625</v>
      </c>
      <c r="T509" s="3">
        <v>0.23320399999999999</v>
      </c>
      <c r="U509" s="11" cm="1">
        <f t="array" ref="U509">_xlfn.IFS(L509=1,T509*Погода!$D$2,L509=2,T509*Погода!$D$3,L509=3,T509*Погода!$D$4,L509=4,T509*Погода!$D$5)</f>
        <v>7.8123339999999999</v>
      </c>
      <c r="V509" s="37">
        <v>630</v>
      </c>
      <c r="W509" s="37">
        <v>3729</v>
      </c>
      <c r="X509" s="37">
        <v>4359</v>
      </c>
      <c r="Y509" s="11">
        <f t="shared" si="64"/>
        <v>1.2123710000000045</v>
      </c>
    </row>
    <row r="510" spans="1:25" x14ac:dyDescent="0.25">
      <c r="A510" s="1">
        <v>508</v>
      </c>
      <c r="B510" s="2">
        <v>41051</v>
      </c>
      <c r="C510" s="1">
        <v>2</v>
      </c>
      <c r="D510" s="4" t="str">
        <f>VLOOKUP(C510,Сезон!$A$2:$G$5,6)</f>
        <v>Весна</v>
      </c>
      <c r="E510" s="1">
        <f t="shared" si="60"/>
        <v>2012</v>
      </c>
      <c r="F510" s="1">
        <f t="shared" si="61"/>
        <v>5</v>
      </c>
      <c r="G510" s="1">
        <v>0</v>
      </c>
      <c r="H510" s="1" t="str">
        <f t="shared" si="57"/>
        <v>Рабочий день</v>
      </c>
      <c r="I510" s="25">
        <f t="shared" si="58"/>
        <v>3</v>
      </c>
      <c r="J510" s="1">
        <v>1</v>
      </c>
      <c r="K510" s="1" t="str">
        <f t="shared" si="59"/>
        <v>Рабочий день</v>
      </c>
      <c r="L510" s="1">
        <v>2</v>
      </c>
      <c r="M510" s="9" t="str">
        <f>LOOKUP(L510,Погода!$A$2:$B$5)</f>
        <v>Туман + Облачно, Туман + Разорванные облака, Туман + Немного облаков, Туман</v>
      </c>
      <c r="N510" s="3">
        <v>0.61499999999999999</v>
      </c>
      <c r="O510" s="11">
        <f t="shared" si="62"/>
        <v>20.905000000000001</v>
      </c>
      <c r="P510" s="3">
        <v>0.58082500000000004</v>
      </c>
      <c r="Q510" s="11">
        <f t="shared" si="63"/>
        <v>22.334450000000004</v>
      </c>
      <c r="R510" s="3">
        <v>0.76583299999999999</v>
      </c>
      <c r="S510" s="11" cm="1">
        <f t="array" ref="S510">_xlfn.IFS(L510=1,R510*Погода!$C$2,L510=2,R510*Погода!$C$3,L510=3,R510*Погода!$C$4,L510=4,R510*Погода!$C$5)</f>
        <v>38.291649999999997</v>
      </c>
      <c r="T510" s="3">
        <v>0.11816699999999999</v>
      </c>
      <c r="U510" s="11" cm="1">
        <f t="array" ref="U510">_xlfn.IFS(L510=1,T510*Погода!$D$2,L510=2,T510*Погода!$D$3,L510=3,T510*Погода!$D$4,L510=4,T510*Погода!$D$5)</f>
        <v>3.9585944999999998</v>
      </c>
      <c r="V510" s="37">
        <v>819</v>
      </c>
      <c r="W510" s="37">
        <v>5254</v>
      </c>
      <c r="X510" s="37">
        <v>6073</v>
      </c>
      <c r="Y510" s="11">
        <f t="shared" si="64"/>
        <v>1.4294500000000028</v>
      </c>
    </row>
    <row r="511" spans="1:25" x14ac:dyDescent="0.25">
      <c r="A511" s="1">
        <v>509</v>
      </c>
      <c r="B511" s="2">
        <v>41052</v>
      </c>
      <c r="C511" s="1">
        <v>2</v>
      </c>
      <c r="D511" s="4" t="str">
        <f>VLOOKUP(C511,Сезон!$A$2:$G$5,6)</f>
        <v>Весна</v>
      </c>
      <c r="E511" s="1">
        <f t="shared" si="60"/>
        <v>2012</v>
      </c>
      <c r="F511" s="1">
        <f t="shared" si="61"/>
        <v>5</v>
      </c>
      <c r="G511" s="1">
        <v>0</v>
      </c>
      <c r="H511" s="1" t="str">
        <f t="shared" si="57"/>
        <v>Рабочий день</v>
      </c>
      <c r="I511" s="25">
        <f t="shared" si="58"/>
        <v>4</v>
      </c>
      <c r="J511" s="1">
        <v>1</v>
      </c>
      <c r="K511" s="1" t="str">
        <f t="shared" si="59"/>
        <v>Рабочий день</v>
      </c>
      <c r="L511" s="1">
        <v>2</v>
      </c>
      <c r="M511" s="9" t="str">
        <f>LOOKUP(L511,Погода!$A$2:$B$5)</f>
        <v>Туман + Облачно, Туман + Разорванные облака, Туман + Немного облаков, Туман</v>
      </c>
      <c r="N511" s="3">
        <v>0.62166699999999997</v>
      </c>
      <c r="O511" s="11">
        <f t="shared" si="62"/>
        <v>21.218349</v>
      </c>
      <c r="P511" s="3">
        <v>0.58461200000000002</v>
      </c>
      <c r="Q511" s="11">
        <f t="shared" si="63"/>
        <v>22.584392000000001</v>
      </c>
      <c r="R511" s="3">
        <v>0.77458300000000002</v>
      </c>
      <c r="S511" s="11" cm="1">
        <f t="array" ref="S511">_xlfn.IFS(L511=1,R511*Погода!$C$2,L511=2,R511*Погода!$C$3,L511=3,R511*Погода!$C$4,L511=4,R511*Погода!$C$5)</f>
        <v>38.729150000000004</v>
      </c>
      <c r="T511" s="3">
        <v>0.10199999999999999</v>
      </c>
      <c r="U511" s="11" cm="1">
        <f t="array" ref="U511">_xlfn.IFS(L511=1,T511*Погода!$D$2,L511=2,T511*Погода!$D$3,L511=3,T511*Погода!$D$4,L511=4,T511*Погода!$D$5)</f>
        <v>3.4169999999999998</v>
      </c>
      <c r="V511" s="37">
        <v>766</v>
      </c>
      <c r="W511" s="37">
        <v>4494</v>
      </c>
      <c r="X511" s="37">
        <v>5260</v>
      </c>
      <c r="Y511" s="11">
        <f t="shared" si="64"/>
        <v>1.3660430000000012</v>
      </c>
    </row>
    <row r="512" spans="1:25" x14ac:dyDescent="0.25">
      <c r="A512" s="1">
        <v>510</v>
      </c>
      <c r="B512" s="2">
        <v>41053</v>
      </c>
      <c r="C512" s="1">
        <v>2</v>
      </c>
      <c r="D512" s="4" t="str">
        <f>VLOOKUP(C512,Сезон!$A$2:$G$5,6)</f>
        <v>Весна</v>
      </c>
      <c r="E512" s="1">
        <f t="shared" si="60"/>
        <v>2012</v>
      </c>
      <c r="F512" s="1">
        <f t="shared" si="61"/>
        <v>5</v>
      </c>
      <c r="G512" s="1">
        <v>0</v>
      </c>
      <c r="H512" s="1" t="str">
        <f t="shared" si="57"/>
        <v>Рабочий день</v>
      </c>
      <c r="I512" s="25">
        <f t="shared" si="58"/>
        <v>5</v>
      </c>
      <c r="J512" s="1">
        <v>1</v>
      </c>
      <c r="K512" s="1" t="str">
        <f t="shared" si="59"/>
        <v>Рабочий день</v>
      </c>
      <c r="L512" s="1">
        <v>1</v>
      </c>
      <c r="M512" s="9" t="str">
        <f>LOOKUP(L512,Погода!$A$2:$B$5)</f>
        <v>Ясно, небольшая облачность, переменная облачность, переменная облачность</v>
      </c>
      <c r="N512" s="3">
        <v>0.65500000000000003</v>
      </c>
      <c r="O512" s="11">
        <f t="shared" si="62"/>
        <v>22.785</v>
      </c>
      <c r="P512" s="3">
        <v>0.60670000000000002</v>
      </c>
      <c r="Q512" s="11">
        <f t="shared" si="63"/>
        <v>24.042200000000001</v>
      </c>
      <c r="R512" s="3">
        <v>0.71666700000000005</v>
      </c>
      <c r="S512" s="11" cm="1">
        <f t="array" ref="S512">_xlfn.IFS(L512=1,R512*Погода!$C$2,L512=2,R512*Погода!$C$3,L512=3,R512*Погода!$C$4,L512=4,R512*Погода!$C$5)</f>
        <v>17.916675000000001</v>
      </c>
      <c r="T512" s="3">
        <v>0.17289599999999999</v>
      </c>
      <c r="U512" s="11" cm="1">
        <f t="array" ref="U512">_xlfn.IFS(L512=1,T512*Погода!$D$2,L512=2,T512*Погода!$D$3,L512=3,T512*Погода!$D$4,L512=4,T512*Погода!$D$5)</f>
        <v>2.8960079999999997</v>
      </c>
      <c r="V512" s="37">
        <v>1059</v>
      </c>
      <c r="W512" s="37">
        <v>5711</v>
      </c>
      <c r="X512" s="37">
        <v>6770</v>
      </c>
      <c r="Y512" s="11">
        <f t="shared" si="64"/>
        <v>1.257200000000001</v>
      </c>
    </row>
    <row r="513" spans="1:25" x14ac:dyDescent="0.25">
      <c r="A513" s="1">
        <v>511</v>
      </c>
      <c r="B513" s="2">
        <v>41054</v>
      </c>
      <c r="C513" s="1">
        <v>2</v>
      </c>
      <c r="D513" s="4" t="str">
        <f>VLOOKUP(C513,Сезон!$A$2:$G$5,6)</f>
        <v>Весна</v>
      </c>
      <c r="E513" s="1">
        <f t="shared" si="60"/>
        <v>2012</v>
      </c>
      <c r="F513" s="1">
        <f t="shared" si="61"/>
        <v>5</v>
      </c>
      <c r="G513" s="1">
        <v>0</v>
      </c>
      <c r="H513" s="1" t="str">
        <f t="shared" si="57"/>
        <v>Рабочий день</v>
      </c>
      <c r="I513" s="25">
        <f t="shared" si="58"/>
        <v>6</v>
      </c>
      <c r="J513" s="1">
        <v>1</v>
      </c>
      <c r="K513" s="1" t="str">
        <f t="shared" si="59"/>
        <v>Рабочий день</v>
      </c>
      <c r="L513" s="1">
        <v>1</v>
      </c>
      <c r="M513" s="9" t="str">
        <f>LOOKUP(L513,Погода!$A$2:$B$5)</f>
        <v>Ясно, небольшая облачность, переменная облачность, переменная облачность</v>
      </c>
      <c r="N513" s="3">
        <v>0.68</v>
      </c>
      <c r="O513" s="11">
        <f t="shared" si="62"/>
        <v>23.96</v>
      </c>
      <c r="P513" s="3">
        <v>0.627529</v>
      </c>
      <c r="Q513" s="11">
        <f t="shared" si="63"/>
        <v>25.416913999999998</v>
      </c>
      <c r="R513" s="3">
        <v>0.74708300000000005</v>
      </c>
      <c r="S513" s="11" cm="1">
        <f t="array" ref="S513">_xlfn.IFS(L513=1,R513*Погода!$C$2,L513=2,R513*Погода!$C$3,L513=3,R513*Погода!$C$4,L513=4,R513*Погода!$C$5)</f>
        <v>18.677075000000002</v>
      </c>
      <c r="T513" s="3">
        <v>0.14055000000000001</v>
      </c>
      <c r="U513" s="11" cm="1">
        <f t="array" ref="U513">_xlfn.IFS(L513=1,T513*Погода!$D$2,L513=2,T513*Погода!$D$3,L513=3,T513*Погода!$D$4,L513=4,T513*Погода!$D$5)</f>
        <v>2.3542125</v>
      </c>
      <c r="V513" s="37">
        <v>1417</v>
      </c>
      <c r="W513" s="37">
        <v>5317</v>
      </c>
      <c r="X513" s="37">
        <v>6734</v>
      </c>
      <c r="Y513" s="11">
        <f t="shared" si="64"/>
        <v>1.4569139999999976</v>
      </c>
    </row>
    <row r="514" spans="1:25" x14ac:dyDescent="0.25">
      <c r="A514" s="1">
        <v>512</v>
      </c>
      <c r="B514" s="2">
        <v>41055</v>
      </c>
      <c r="C514" s="1">
        <v>2</v>
      </c>
      <c r="D514" s="4" t="str">
        <f>VLOOKUP(C514,Сезон!$A$2:$G$5,6)</f>
        <v>Весна</v>
      </c>
      <c r="E514" s="1">
        <f t="shared" si="60"/>
        <v>2012</v>
      </c>
      <c r="F514" s="1">
        <f t="shared" si="61"/>
        <v>5</v>
      </c>
      <c r="G514" s="1">
        <v>0</v>
      </c>
      <c r="H514" s="1" t="str">
        <f t="shared" si="57"/>
        <v>Рабочий день</v>
      </c>
      <c r="I514" s="25">
        <f t="shared" si="58"/>
        <v>7</v>
      </c>
      <c r="J514" s="1">
        <v>0</v>
      </c>
      <c r="K514" s="1" t="str">
        <f t="shared" si="59"/>
        <v>Выходной день</v>
      </c>
      <c r="L514" s="1">
        <v>1</v>
      </c>
      <c r="M514" s="9" t="str">
        <f>LOOKUP(L514,Погода!$A$2:$B$5)</f>
        <v>Ясно, небольшая облачность, переменная облачность, переменная облачность</v>
      </c>
      <c r="N514" s="3">
        <v>0.6925</v>
      </c>
      <c r="O514" s="11">
        <f t="shared" si="62"/>
        <v>24.547499999999999</v>
      </c>
      <c r="P514" s="3">
        <v>0.64269600000000005</v>
      </c>
      <c r="Q514" s="11">
        <f t="shared" si="63"/>
        <v>26.417936000000005</v>
      </c>
      <c r="R514" s="3">
        <v>0.73250000000000004</v>
      </c>
      <c r="S514" s="11" cm="1">
        <f t="array" ref="S514">_xlfn.IFS(L514=1,R514*Погода!$C$2,L514=2,R514*Погода!$C$3,L514=3,R514*Погода!$C$4,L514=4,R514*Погода!$C$5)</f>
        <v>18.3125</v>
      </c>
      <c r="T514" s="3">
        <v>0.198992</v>
      </c>
      <c r="U514" s="11" cm="1">
        <f t="array" ref="U514">_xlfn.IFS(L514=1,T514*Погода!$D$2,L514=2,T514*Погода!$D$3,L514=3,T514*Погода!$D$4,L514=4,T514*Погода!$D$5)</f>
        <v>3.333116</v>
      </c>
      <c r="V514" s="37">
        <v>2855</v>
      </c>
      <c r="W514" s="37">
        <v>3681</v>
      </c>
      <c r="X514" s="37">
        <v>6536</v>
      </c>
      <c r="Y514" s="11">
        <f t="shared" si="64"/>
        <v>1.8704360000000051</v>
      </c>
    </row>
    <row r="515" spans="1:25" x14ac:dyDescent="0.25">
      <c r="A515" s="1">
        <v>513</v>
      </c>
      <c r="B515" s="2">
        <v>41056</v>
      </c>
      <c r="C515" s="1">
        <v>2</v>
      </c>
      <c r="D515" s="4" t="str">
        <f>VLOOKUP(C515,Сезон!$A$2:$G$5,6)</f>
        <v>Весна</v>
      </c>
      <c r="E515" s="1">
        <f t="shared" si="60"/>
        <v>2012</v>
      </c>
      <c r="F515" s="1">
        <f t="shared" si="61"/>
        <v>5</v>
      </c>
      <c r="G515" s="1">
        <v>0</v>
      </c>
      <c r="H515" s="1" t="str">
        <f t="shared" ref="H515:H578" si="65">IF(G515,"Праздничный день","Рабочий день")</f>
        <v>Рабочий день</v>
      </c>
      <c r="I515" s="25">
        <f t="shared" ref="I515:I578" si="66">WEEKDAY(B515,1)</f>
        <v>1</v>
      </c>
      <c r="J515" s="1">
        <v>0</v>
      </c>
      <c r="K515" s="1" t="str">
        <f t="shared" ref="K515:K578" si="67">IF(J515,"Рабочий день","Выходной день")</f>
        <v>Выходной день</v>
      </c>
      <c r="L515" s="1">
        <v>1</v>
      </c>
      <c r="M515" s="9" t="str">
        <f>LOOKUP(L515,Погода!$A$2:$B$5)</f>
        <v>Ясно, небольшая облачность, переменная облачность, переменная облачность</v>
      </c>
      <c r="N515" s="3">
        <v>0.69</v>
      </c>
      <c r="O515" s="11">
        <f t="shared" si="62"/>
        <v>24.43</v>
      </c>
      <c r="P515" s="3">
        <v>0.64142500000000002</v>
      </c>
      <c r="Q515" s="11">
        <f t="shared" si="63"/>
        <v>26.334050000000005</v>
      </c>
      <c r="R515" s="3">
        <v>0.69708300000000001</v>
      </c>
      <c r="S515" s="11" cm="1">
        <f t="array" ref="S515">_xlfn.IFS(L515=1,R515*Погода!$C$2,L515=2,R515*Погода!$C$3,L515=3,R515*Погода!$C$4,L515=4,R515*Погода!$C$5)</f>
        <v>17.427074999999999</v>
      </c>
      <c r="T515" s="3">
        <v>0.215171</v>
      </c>
      <c r="U515" s="11" cm="1">
        <f t="array" ref="U515">_xlfn.IFS(L515=1,T515*Погода!$D$2,L515=2,T515*Погода!$D$3,L515=3,T515*Погода!$D$4,L515=4,T515*Погода!$D$5)</f>
        <v>3.6041142499999999</v>
      </c>
      <c r="V515" s="37">
        <v>3283</v>
      </c>
      <c r="W515" s="37">
        <v>3308</v>
      </c>
      <c r="X515" s="37">
        <v>6591</v>
      </c>
      <c r="Y515" s="11">
        <f t="shared" si="64"/>
        <v>1.9040500000000051</v>
      </c>
    </row>
    <row r="516" spans="1:25" x14ac:dyDescent="0.25">
      <c r="A516" s="1">
        <v>514</v>
      </c>
      <c r="B516" s="2">
        <v>41057</v>
      </c>
      <c r="C516" s="1">
        <v>2</v>
      </c>
      <c r="D516" s="4" t="str">
        <f>VLOOKUP(C516,Сезон!$A$2:$G$5,6)</f>
        <v>Весна</v>
      </c>
      <c r="E516" s="1">
        <f t="shared" ref="E516:E579" si="68">YEAR(B516)</f>
        <v>2012</v>
      </c>
      <c r="F516" s="1">
        <f t="shared" ref="F516:F579" si="69">MONTH(B516)</f>
        <v>5</v>
      </c>
      <c r="G516" s="1">
        <v>1</v>
      </c>
      <c r="H516" s="1" t="str">
        <f t="shared" si="65"/>
        <v>Праздничный день</v>
      </c>
      <c r="I516" s="25">
        <f t="shared" si="66"/>
        <v>2</v>
      </c>
      <c r="J516" s="1">
        <v>0</v>
      </c>
      <c r="K516" s="1" t="str">
        <f t="shared" si="67"/>
        <v>Выходной день</v>
      </c>
      <c r="L516" s="1">
        <v>1</v>
      </c>
      <c r="M516" s="9" t="str">
        <f>LOOKUP(L516,Погода!$A$2:$B$5)</f>
        <v>Ясно, небольшая облачность, переменная облачность, переменная облачность</v>
      </c>
      <c r="N516" s="3">
        <v>0.71250000000000002</v>
      </c>
      <c r="O516" s="11">
        <f t="shared" ref="O516:O579" si="70">N516*(39-(-8))-8</f>
        <v>25.487500000000004</v>
      </c>
      <c r="P516" s="3">
        <v>0.67930000000000001</v>
      </c>
      <c r="Q516" s="11">
        <f t="shared" ref="Q516:Q579" si="71">P516*(50-(-16))-16</f>
        <v>28.833800000000004</v>
      </c>
      <c r="R516" s="3">
        <v>0.67625000000000002</v>
      </c>
      <c r="S516" s="11" cm="1">
        <f t="array" ref="S516">_xlfn.IFS(L516=1,R516*Погода!$C$2,L516=2,R516*Погода!$C$3,L516=3,R516*Погода!$C$4,L516=4,R516*Погода!$C$5)</f>
        <v>16.90625</v>
      </c>
      <c r="T516" s="3">
        <v>0.196521</v>
      </c>
      <c r="U516" s="11" cm="1">
        <f t="array" ref="U516">_xlfn.IFS(L516=1,T516*Погода!$D$2,L516=2,T516*Погода!$D$3,L516=3,T516*Погода!$D$4,L516=4,T516*Погода!$D$5)</f>
        <v>3.29172675</v>
      </c>
      <c r="V516" s="37">
        <v>2557</v>
      </c>
      <c r="W516" s="37">
        <v>3486</v>
      </c>
      <c r="X516" s="37">
        <v>6043</v>
      </c>
      <c r="Y516" s="11">
        <f t="shared" ref="Y516:Y579" si="72">Q516-O516</f>
        <v>3.3462999999999994</v>
      </c>
    </row>
    <row r="517" spans="1:25" x14ac:dyDescent="0.25">
      <c r="A517" s="1">
        <v>515</v>
      </c>
      <c r="B517" s="2">
        <v>41058</v>
      </c>
      <c r="C517" s="1">
        <v>2</v>
      </c>
      <c r="D517" s="4" t="str">
        <f>VLOOKUP(C517,Сезон!$A$2:$G$5,6)</f>
        <v>Весна</v>
      </c>
      <c r="E517" s="1">
        <f t="shared" si="68"/>
        <v>2012</v>
      </c>
      <c r="F517" s="1">
        <f t="shared" si="69"/>
        <v>5</v>
      </c>
      <c r="G517" s="1">
        <v>0</v>
      </c>
      <c r="H517" s="1" t="str">
        <f t="shared" si="65"/>
        <v>Рабочий день</v>
      </c>
      <c r="I517" s="25">
        <f t="shared" si="66"/>
        <v>3</v>
      </c>
      <c r="J517" s="1">
        <v>1</v>
      </c>
      <c r="K517" s="1" t="str">
        <f t="shared" si="67"/>
        <v>Рабочий день</v>
      </c>
      <c r="L517" s="1">
        <v>1</v>
      </c>
      <c r="M517" s="9" t="str">
        <f>LOOKUP(L517,Погода!$A$2:$B$5)</f>
        <v>Ясно, небольшая облачность, переменная облачность, переменная облачность</v>
      </c>
      <c r="N517" s="3">
        <v>0.72250000000000003</v>
      </c>
      <c r="O517" s="11">
        <f t="shared" si="70"/>
        <v>25.957500000000003</v>
      </c>
      <c r="P517" s="3">
        <v>0.67299200000000003</v>
      </c>
      <c r="Q517" s="11">
        <f t="shared" si="71"/>
        <v>28.417472000000004</v>
      </c>
      <c r="R517" s="3">
        <v>0.68458300000000005</v>
      </c>
      <c r="S517" s="11" cm="1">
        <f t="array" ref="S517">_xlfn.IFS(L517=1,R517*Погода!$C$2,L517=2,R517*Погода!$C$3,L517=3,R517*Погода!$C$4,L517=4,R517*Погода!$C$5)</f>
        <v>17.114575000000002</v>
      </c>
      <c r="T517" s="3">
        <v>0.2954</v>
      </c>
      <c r="U517" s="11" cm="1">
        <f t="array" ref="U517">_xlfn.IFS(L517=1,T517*Погода!$D$2,L517=2,T517*Погода!$D$3,L517=3,T517*Погода!$D$4,L517=4,T517*Погода!$D$5)</f>
        <v>4.9479499999999996</v>
      </c>
      <c r="V517" s="37">
        <v>880</v>
      </c>
      <c r="W517" s="37">
        <v>4863</v>
      </c>
      <c r="X517" s="37">
        <v>5743</v>
      </c>
      <c r="Y517" s="11">
        <f t="shared" si="72"/>
        <v>2.4599720000000005</v>
      </c>
    </row>
    <row r="518" spans="1:25" x14ac:dyDescent="0.25">
      <c r="A518" s="1">
        <v>516</v>
      </c>
      <c r="B518" s="2">
        <v>41059</v>
      </c>
      <c r="C518" s="1">
        <v>2</v>
      </c>
      <c r="D518" s="4" t="str">
        <f>VLOOKUP(C518,Сезон!$A$2:$G$5,6)</f>
        <v>Весна</v>
      </c>
      <c r="E518" s="1">
        <f t="shared" si="68"/>
        <v>2012</v>
      </c>
      <c r="F518" s="1">
        <f t="shared" si="69"/>
        <v>5</v>
      </c>
      <c r="G518" s="1">
        <v>0</v>
      </c>
      <c r="H518" s="1" t="str">
        <f t="shared" si="65"/>
        <v>Рабочий день</v>
      </c>
      <c r="I518" s="25">
        <f t="shared" si="66"/>
        <v>4</v>
      </c>
      <c r="J518" s="1">
        <v>1</v>
      </c>
      <c r="K518" s="1" t="str">
        <f t="shared" si="67"/>
        <v>Рабочий день</v>
      </c>
      <c r="L518" s="1">
        <v>2</v>
      </c>
      <c r="M518" s="9" t="str">
        <f>LOOKUP(L518,Погода!$A$2:$B$5)</f>
        <v>Туман + Облачно, Туман + Разорванные облака, Туман + Немного облаков, Туман</v>
      </c>
      <c r="N518" s="3">
        <v>0.656667</v>
      </c>
      <c r="O518" s="11">
        <f t="shared" si="70"/>
        <v>22.863348999999999</v>
      </c>
      <c r="P518" s="3">
        <v>0.61112900000000003</v>
      </c>
      <c r="Q518" s="11">
        <f t="shared" si="71"/>
        <v>24.334513999999999</v>
      </c>
      <c r="R518" s="3">
        <v>0.67</v>
      </c>
      <c r="S518" s="11" cm="1">
        <f t="array" ref="S518">_xlfn.IFS(L518=1,R518*Погода!$C$2,L518=2,R518*Погода!$C$3,L518=3,R518*Погода!$C$4,L518=4,R518*Погода!$C$5)</f>
        <v>33.5</v>
      </c>
      <c r="T518" s="3">
        <v>0.134329</v>
      </c>
      <c r="U518" s="11" cm="1">
        <f t="array" ref="U518">_xlfn.IFS(L518=1,T518*Погода!$D$2,L518=2,T518*Погода!$D$3,L518=3,T518*Погода!$D$4,L518=4,T518*Погода!$D$5)</f>
        <v>4.5000214999999999</v>
      </c>
      <c r="V518" s="37">
        <v>745</v>
      </c>
      <c r="W518" s="37">
        <v>6110</v>
      </c>
      <c r="X518" s="37">
        <v>6855</v>
      </c>
      <c r="Y518" s="11">
        <f t="shared" si="72"/>
        <v>1.4711649999999992</v>
      </c>
    </row>
    <row r="519" spans="1:25" x14ac:dyDescent="0.25">
      <c r="A519" s="1">
        <v>517</v>
      </c>
      <c r="B519" s="2">
        <v>41060</v>
      </c>
      <c r="C519" s="1">
        <v>2</v>
      </c>
      <c r="D519" s="4" t="str">
        <f>VLOOKUP(C519,Сезон!$A$2:$G$5,6)</f>
        <v>Весна</v>
      </c>
      <c r="E519" s="1">
        <f t="shared" si="68"/>
        <v>2012</v>
      </c>
      <c r="F519" s="1">
        <f t="shared" si="69"/>
        <v>5</v>
      </c>
      <c r="G519" s="1">
        <v>0</v>
      </c>
      <c r="H519" s="1" t="str">
        <f t="shared" si="65"/>
        <v>Рабочий день</v>
      </c>
      <c r="I519" s="25">
        <f t="shared" si="66"/>
        <v>5</v>
      </c>
      <c r="J519" s="1">
        <v>1</v>
      </c>
      <c r="K519" s="1" t="str">
        <f t="shared" si="67"/>
        <v>Рабочий день</v>
      </c>
      <c r="L519" s="1">
        <v>1</v>
      </c>
      <c r="M519" s="9" t="str">
        <f>LOOKUP(L519,Погода!$A$2:$B$5)</f>
        <v>Ясно, небольшая облачность, переменная облачность, переменная облачность</v>
      </c>
      <c r="N519" s="3">
        <v>0.68</v>
      </c>
      <c r="O519" s="11">
        <f t="shared" si="70"/>
        <v>23.96</v>
      </c>
      <c r="P519" s="3">
        <v>0.63132900000000003</v>
      </c>
      <c r="Q519" s="11">
        <f t="shared" si="71"/>
        <v>25.667714000000004</v>
      </c>
      <c r="R519" s="3">
        <v>0.49291699999999999</v>
      </c>
      <c r="S519" s="11" cm="1">
        <f t="array" ref="S519">_xlfn.IFS(L519=1,R519*Погода!$C$2,L519=2,R519*Погода!$C$3,L519=3,R519*Погода!$C$4,L519=4,R519*Погода!$C$5)</f>
        <v>12.322925</v>
      </c>
      <c r="T519" s="3">
        <v>0.19527900000000001</v>
      </c>
      <c r="U519" s="11" cm="1">
        <f t="array" ref="U519">_xlfn.IFS(L519=1,T519*Погода!$D$2,L519=2,T519*Погода!$D$3,L519=3,T519*Погода!$D$4,L519=4,T519*Погода!$D$5)</f>
        <v>3.2709232500000001</v>
      </c>
      <c r="V519" s="37">
        <v>1100</v>
      </c>
      <c r="W519" s="37">
        <v>6238</v>
      </c>
      <c r="X519" s="37">
        <v>7338</v>
      </c>
      <c r="Y519" s="11">
        <f t="shared" si="72"/>
        <v>1.7077140000000028</v>
      </c>
    </row>
    <row r="520" spans="1:25" x14ac:dyDescent="0.25">
      <c r="A520" s="1">
        <v>518</v>
      </c>
      <c r="B520" s="2">
        <v>41061</v>
      </c>
      <c r="C520" s="1">
        <v>2</v>
      </c>
      <c r="D520" s="4" t="str">
        <f>VLOOKUP(C520,Сезон!$A$2:$G$5,6)</f>
        <v>Весна</v>
      </c>
      <c r="E520" s="1">
        <f t="shared" si="68"/>
        <v>2012</v>
      </c>
      <c r="F520" s="1">
        <f t="shared" si="69"/>
        <v>6</v>
      </c>
      <c r="G520" s="1">
        <v>0</v>
      </c>
      <c r="H520" s="1" t="str">
        <f t="shared" si="65"/>
        <v>Рабочий день</v>
      </c>
      <c r="I520" s="25">
        <f t="shared" si="66"/>
        <v>6</v>
      </c>
      <c r="J520" s="1">
        <v>1</v>
      </c>
      <c r="K520" s="1" t="str">
        <f t="shared" si="67"/>
        <v>Рабочий день</v>
      </c>
      <c r="L520" s="1">
        <v>2</v>
      </c>
      <c r="M520" s="9" t="str">
        <f>LOOKUP(L520,Погода!$A$2:$B$5)</f>
        <v>Туман + Облачно, Туман + Разорванные облака, Туман + Немного облаков, Туман</v>
      </c>
      <c r="N520" s="3">
        <v>0.65416700000000005</v>
      </c>
      <c r="O520" s="11">
        <f t="shared" si="70"/>
        <v>22.745849000000003</v>
      </c>
      <c r="P520" s="3">
        <v>0.607962</v>
      </c>
      <c r="Q520" s="11">
        <f t="shared" si="71"/>
        <v>24.125492000000001</v>
      </c>
      <c r="R520" s="3">
        <v>0.75541700000000001</v>
      </c>
      <c r="S520" s="11" cm="1">
        <f t="array" ref="S520">_xlfn.IFS(L520=1,R520*Погода!$C$2,L520=2,R520*Погода!$C$3,L520=3,R520*Погода!$C$4,L520=4,R520*Погода!$C$5)</f>
        <v>37.770850000000003</v>
      </c>
      <c r="T520" s="3">
        <v>0.237563</v>
      </c>
      <c r="U520" s="11" cm="1">
        <f t="array" ref="U520">_xlfn.IFS(L520=1,T520*Погода!$D$2,L520=2,T520*Погода!$D$3,L520=3,T520*Погода!$D$4,L520=4,T520*Погода!$D$5)</f>
        <v>7.9583604999999995</v>
      </c>
      <c r="V520" s="37">
        <v>533</v>
      </c>
      <c r="W520" s="37">
        <v>3594</v>
      </c>
      <c r="X520" s="37">
        <v>4127</v>
      </c>
      <c r="Y520" s="11">
        <f t="shared" si="72"/>
        <v>1.379642999999998</v>
      </c>
    </row>
    <row r="521" spans="1:25" x14ac:dyDescent="0.25">
      <c r="A521" s="1">
        <v>519</v>
      </c>
      <c r="B521" s="2">
        <v>41062</v>
      </c>
      <c r="C521" s="1">
        <v>2</v>
      </c>
      <c r="D521" s="4" t="str">
        <f>VLOOKUP(C521,Сезон!$A$2:$G$5,6)</f>
        <v>Весна</v>
      </c>
      <c r="E521" s="1">
        <f t="shared" si="68"/>
        <v>2012</v>
      </c>
      <c r="F521" s="1">
        <f t="shared" si="69"/>
        <v>6</v>
      </c>
      <c r="G521" s="1">
        <v>0</v>
      </c>
      <c r="H521" s="1" t="str">
        <f t="shared" si="65"/>
        <v>Рабочий день</v>
      </c>
      <c r="I521" s="25">
        <f t="shared" si="66"/>
        <v>7</v>
      </c>
      <c r="J521" s="1">
        <v>0</v>
      </c>
      <c r="K521" s="1" t="str">
        <f t="shared" si="67"/>
        <v>Выходной день</v>
      </c>
      <c r="L521" s="1">
        <v>1</v>
      </c>
      <c r="M521" s="9" t="str">
        <f>LOOKUP(L521,Погода!$A$2:$B$5)</f>
        <v>Ясно, небольшая облачность, переменная облачность, переменная облачность</v>
      </c>
      <c r="N521" s="3">
        <v>0.58333299999999999</v>
      </c>
      <c r="O521" s="11">
        <f t="shared" si="70"/>
        <v>19.416650999999998</v>
      </c>
      <c r="P521" s="3">
        <v>0.56628800000000001</v>
      </c>
      <c r="Q521" s="11">
        <f t="shared" si="71"/>
        <v>21.375008000000001</v>
      </c>
      <c r="R521" s="3">
        <v>0.54916699999999996</v>
      </c>
      <c r="S521" s="11" cm="1">
        <f t="array" ref="S521">_xlfn.IFS(L521=1,R521*Погода!$C$2,L521=2,R521*Погода!$C$3,L521=3,R521*Погода!$C$4,L521=4,R521*Погода!$C$5)</f>
        <v>13.729175</v>
      </c>
      <c r="T521" s="3">
        <v>0.18656200000000001</v>
      </c>
      <c r="U521" s="11" cm="1">
        <f t="array" ref="U521">_xlfn.IFS(L521=1,T521*Погода!$D$2,L521=2,T521*Погода!$D$3,L521=3,T521*Погода!$D$4,L521=4,T521*Погода!$D$5)</f>
        <v>3.1249134999999999</v>
      </c>
      <c r="V521" s="37">
        <v>2795</v>
      </c>
      <c r="W521" s="37">
        <v>5325</v>
      </c>
      <c r="X521" s="37">
        <v>8120</v>
      </c>
      <c r="Y521" s="11">
        <f t="shared" si="72"/>
        <v>1.958357000000003</v>
      </c>
    </row>
    <row r="522" spans="1:25" x14ac:dyDescent="0.25">
      <c r="A522" s="1">
        <v>520</v>
      </c>
      <c r="B522" s="2">
        <v>41063</v>
      </c>
      <c r="C522" s="1">
        <v>2</v>
      </c>
      <c r="D522" s="4" t="str">
        <f>VLOOKUP(C522,Сезон!$A$2:$G$5,6)</f>
        <v>Весна</v>
      </c>
      <c r="E522" s="1">
        <f t="shared" si="68"/>
        <v>2012</v>
      </c>
      <c r="F522" s="1">
        <f t="shared" si="69"/>
        <v>6</v>
      </c>
      <c r="G522" s="1">
        <v>0</v>
      </c>
      <c r="H522" s="1" t="str">
        <f t="shared" si="65"/>
        <v>Рабочий день</v>
      </c>
      <c r="I522" s="25">
        <f t="shared" si="66"/>
        <v>1</v>
      </c>
      <c r="J522" s="1">
        <v>0</v>
      </c>
      <c r="K522" s="1" t="str">
        <f t="shared" si="67"/>
        <v>Выходной день</v>
      </c>
      <c r="L522" s="1">
        <v>1</v>
      </c>
      <c r="M522" s="9" t="str">
        <f>LOOKUP(L522,Погода!$A$2:$B$5)</f>
        <v>Ясно, небольшая облачность, переменная облачность, переменная облачность</v>
      </c>
      <c r="N522" s="3">
        <v>0.60250000000000004</v>
      </c>
      <c r="O522" s="11">
        <f t="shared" si="70"/>
        <v>20.317500000000003</v>
      </c>
      <c r="P522" s="3">
        <v>0.57513300000000001</v>
      </c>
      <c r="Q522" s="11">
        <f t="shared" si="71"/>
        <v>21.958778000000002</v>
      </c>
      <c r="R522" s="3">
        <v>0.49333300000000002</v>
      </c>
      <c r="S522" s="11" cm="1">
        <f t="array" ref="S522">_xlfn.IFS(L522=1,R522*Погода!$C$2,L522=2,R522*Погода!$C$3,L522=3,R522*Погода!$C$4,L522=4,R522*Погода!$C$5)</f>
        <v>12.333325</v>
      </c>
      <c r="T522" s="3">
        <v>0.184087</v>
      </c>
      <c r="U522" s="11" cm="1">
        <f t="array" ref="U522">_xlfn.IFS(L522=1,T522*Погода!$D$2,L522=2,T522*Погода!$D$3,L522=3,T522*Погода!$D$4,L522=4,T522*Погода!$D$5)</f>
        <v>3.0834572499999999</v>
      </c>
      <c r="V522" s="37">
        <v>2494</v>
      </c>
      <c r="W522" s="37">
        <v>5147</v>
      </c>
      <c r="X522" s="37">
        <v>7641</v>
      </c>
      <c r="Y522" s="11">
        <f t="shared" si="72"/>
        <v>1.6412779999999998</v>
      </c>
    </row>
    <row r="523" spans="1:25" x14ac:dyDescent="0.25">
      <c r="A523" s="1">
        <v>521</v>
      </c>
      <c r="B523" s="2">
        <v>41064</v>
      </c>
      <c r="C523" s="1">
        <v>2</v>
      </c>
      <c r="D523" s="4" t="str">
        <f>VLOOKUP(C523,Сезон!$A$2:$G$5,6)</f>
        <v>Весна</v>
      </c>
      <c r="E523" s="1">
        <f t="shared" si="68"/>
        <v>2012</v>
      </c>
      <c r="F523" s="1">
        <f t="shared" si="69"/>
        <v>6</v>
      </c>
      <c r="G523" s="1">
        <v>0</v>
      </c>
      <c r="H523" s="1" t="str">
        <f t="shared" si="65"/>
        <v>Рабочий день</v>
      </c>
      <c r="I523" s="25">
        <f t="shared" si="66"/>
        <v>2</v>
      </c>
      <c r="J523" s="1">
        <v>1</v>
      </c>
      <c r="K523" s="1" t="str">
        <f t="shared" si="67"/>
        <v>Рабочий день</v>
      </c>
      <c r="L523" s="1">
        <v>1</v>
      </c>
      <c r="M523" s="9" t="str">
        <f>LOOKUP(L523,Погода!$A$2:$B$5)</f>
        <v>Ясно, небольшая облачность, переменная облачность, переменная облачность</v>
      </c>
      <c r="N523" s="3">
        <v>0.59750000000000003</v>
      </c>
      <c r="O523" s="11">
        <f t="shared" si="70"/>
        <v>20.082500000000003</v>
      </c>
      <c r="P523" s="3">
        <v>0.57828299999999999</v>
      </c>
      <c r="Q523" s="11">
        <f t="shared" si="71"/>
        <v>22.166677999999997</v>
      </c>
      <c r="R523" s="3">
        <v>0.48708299999999999</v>
      </c>
      <c r="S523" s="11" cm="1">
        <f t="array" ref="S523">_xlfn.IFS(L523=1,R523*Погода!$C$2,L523=2,R523*Погода!$C$3,L523=3,R523*Погода!$C$4,L523=4,R523*Погода!$C$5)</f>
        <v>12.177075</v>
      </c>
      <c r="T523" s="3">
        <v>0.284833</v>
      </c>
      <c r="U523" s="11" cm="1">
        <f t="array" ref="U523">_xlfn.IFS(L523=1,T523*Погода!$D$2,L523=2,T523*Погода!$D$3,L523=3,T523*Погода!$D$4,L523=4,T523*Погода!$D$5)</f>
        <v>4.7709527500000002</v>
      </c>
      <c r="V523" s="37">
        <v>1071</v>
      </c>
      <c r="W523" s="37">
        <v>5927</v>
      </c>
      <c r="X523" s="37">
        <v>6998</v>
      </c>
      <c r="Y523" s="11">
        <f t="shared" si="72"/>
        <v>2.0841779999999943</v>
      </c>
    </row>
    <row r="524" spans="1:25" x14ac:dyDescent="0.25">
      <c r="A524" s="1">
        <v>522</v>
      </c>
      <c r="B524" s="2">
        <v>41065</v>
      </c>
      <c r="C524" s="1">
        <v>2</v>
      </c>
      <c r="D524" s="4" t="str">
        <f>VLOOKUP(C524,Сезон!$A$2:$G$5,6)</f>
        <v>Весна</v>
      </c>
      <c r="E524" s="1">
        <f t="shared" si="68"/>
        <v>2012</v>
      </c>
      <c r="F524" s="1">
        <f t="shared" si="69"/>
        <v>6</v>
      </c>
      <c r="G524" s="1">
        <v>0</v>
      </c>
      <c r="H524" s="1" t="str">
        <f t="shared" si="65"/>
        <v>Рабочий день</v>
      </c>
      <c r="I524" s="25">
        <f t="shared" si="66"/>
        <v>3</v>
      </c>
      <c r="J524" s="1">
        <v>1</v>
      </c>
      <c r="K524" s="1" t="str">
        <f t="shared" si="67"/>
        <v>Рабочий день</v>
      </c>
      <c r="L524" s="1">
        <v>2</v>
      </c>
      <c r="M524" s="9" t="str">
        <f>LOOKUP(L524,Погода!$A$2:$B$5)</f>
        <v>Туман + Облачно, Туман + Разорванные облака, Туман + Немного облаков, Туман</v>
      </c>
      <c r="N524" s="3">
        <v>0.54083300000000001</v>
      </c>
      <c r="O524" s="11">
        <f t="shared" si="70"/>
        <v>17.419150999999999</v>
      </c>
      <c r="P524" s="3">
        <v>0.52589200000000003</v>
      </c>
      <c r="Q524" s="11">
        <f t="shared" si="71"/>
        <v>18.708872</v>
      </c>
      <c r="R524" s="3">
        <v>0.61333300000000002</v>
      </c>
      <c r="S524" s="11" cm="1">
        <f t="array" ref="S524">_xlfn.IFS(L524=1,R524*Погода!$C$2,L524=2,R524*Погода!$C$3,L524=3,R524*Погода!$C$4,L524=4,R524*Погода!$C$5)</f>
        <v>30.666650000000001</v>
      </c>
      <c r="T524" s="3">
        <v>0.20957500000000001</v>
      </c>
      <c r="U524" s="11" cm="1">
        <f t="array" ref="U524">_xlfn.IFS(L524=1,T524*Погода!$D$2,L524=2,T524*Погода!$D$3,L524=3,T524*Погода!$D$4,L524=4,T524*Погода!$D$5)</f>
        <v>7.0207625</v>
      </c>
      <c r="V524" s="37">
        <v>968</v>
      </c>
      <c r="W524" s="37">
        <v>6033</v>
      </c>
      <c r="X524" s="37">
        <v>7001</v>
      </c>
      <c r="Y524" s="11">
        <f t="shared" si="72"/>
        <v>1.2897210000000001</v>
      </c>
    </row>
    <row r="525" spans="1:25" x14ac:dyDescent="0.25">
      <c r="A525" s="1">
        <v>523</v>
      </c>
      <c r="B525" s="2">
        <v>41066</v>
      </c>
      <c r="C525" s="1">
        <v>2</v>
      </c>
      <c r="D525" s="4" t="str">
        <f>VLOOKUP(C525,Сезон!$A$2:$G$5,6)</f>
        <v>Весна</v>
      </c>
      <c r="E525" s="1">
        <f t="shared" si="68"/>
        <v>2012</v>
      </c>
      <c r="F525" s="1">
        <f t="shared" si="69"/>
        <v>6</v>
      </c>
      <c r="G525" s="1">
        <v>0</v>
      </c>
      <c r="H525" s="1" t="str">
        <f t="shared" si="65"/>
        <v>Рабочий день</v>
      </c>
      <c r="I525" s="25">
        <f t="shared" si="66"/>
        <v>4</v>
      </c>
      <c r="J525" s="1">
        <v>1</v>
      </c>
      <c r="K525" s="1" t="str">
        <f t="shared" si="67"/>
        <v>Рабочий день</v>
      </c>
      <c r="L525" s="1">
        <v>1</v>
      </c>
      <c r="M525" s="9" t="str">
        <f>LOOKUP(L525,Погода!$A$2:$B$5)</f>
        <v>Ясно, небольшая облачность, переменная облачность, переменная облачность</v>
      </c>
      <c r="N525" s="3">
        <v>0.55416699999999997</v>
      </c>
      <c r="O525" s="11">
        <f t="shared" si="70"/>
        <v>18.045848999999997</v>
      </c>
      <c r="P525" s="3">
        <v>0.542292</v>
      </c>
      <c r="Q525" s="11">
        <f t="shared" si="71"/>
        <v>19.791271999999999</v>
      </c>
      <c r="R525" s="3">
        <v>0.61124999999999996</v>
      </c>
      <c r="S525" s="11" cm="1">
        <f t="array" ref="S525">_xlfn.IFS(L525=1,R525*Погода!$C$2,L525=2,R525*Погода!$C$3,L525=3,R525*Погода!$C$4,L525=4,R525*Погода!$C$5)</f>
        <v>15.281249999999998</v>
      </c>
      <c r="T525" s="3">
        <v>7.7124999999999999E-2</v>
      </c>
      <c r="U525" s="11" cm="1">
        <f t="array" ref="U525">_xlfn.IFS(L525=1,T525*Погода!$D$2,L525=2,T525*Погода!$D$3,L525=3,T525*Погода!$D$4,L525=4,T525*Погода!$D$5)</f>
        <v>1.29184375</v>
      </c>
      <c r="V525" s="37">
        <v>1027</v>
      </c>
      <c r="W525" s="37">
        <v>6028</v>
      </c>
      <c r="X525" s="37">
        <v>7055</v>
      </c>
      <c r="Y525" s="11">
        <f t="shared" si="72"/>
        <v>1.7454230000000024</v>
      </c>
    </row>
    <row r="526" spans="1:25" x14ac:dyDescent="0.25">
      <c r="A526" s="1">
        <v>524</v>
      </c>
      <c r="B526" s="2">
        <v>41067</v>
      </c>
      <c r="C526" s="1">
        <v>2</v>
      </c>
      <c r="D526" s="4" t="str">
        <f>VLOOKUP(C526,Сезон!$A$2:$G$5,6)</f>
        <v>Весна</v>
      </c>
      <c r="E526" s="1">
        <f t="shared" si="68"/>
        <v>2012</v>
      </c>
      <c r="F526" s="1">
        <f t="shared" si="69"/>
        <v>6</v>
      </c>
      <c r="G526" s="1">
        <v>0</v>
      </c>
      <c r="H526" s="1" t="str">
        <f t="shared" si="65"/>
        <v>Рабочий день</v>
      </c>
      <c r="I526" s="25">
        <f t="shared" si="66"/>
        <v>5</v>
      </c>
      <c r="J526" s="1">
        <v>1</v>
      </c>
      <c r="K526" s="1" t="str">
        <f t="shared" si="67"/>
        <v>Рабочий день</v>
      </c>
      <c r="L526" s="1">
        <v>1</v>
      </c>
      <c r="M526" s="9" t="str">
        <f>LOOKUP(L526,Погода!$A$2:$B$5)</f>
        <v>Ясно, небольшая облачность, переменная облачность, переменная облачность</v>
      </c>
      <c r="N526" s="3">
        <v>0.60250000000000004</v>
      </c>
      <c r="O526" s="11">
        <f t="shared" si="70"/>
        <v>20.317500000000003</v>
      </c>
      <c r="P526" s="3">
        <v>0.569442</v>
      </c>
      <c r="Q526" s="11">
        <f t="shared" si="71"/>
        <v>21.583171999999998</v>
      </c>
      <c r="R526" s="3">
        <v>0.567083</v>
      </c>
      <c r="S526" s="11" cm="1">
        <f t="array" ref="S526">_xlfn.IFS(L526=1,R526*Погода!$C$2,L526=2,R526*Погода!$C$3,L526=3,R526*Погода!$C$4,L526=4,R526*Погода!$C$5)</f>
        <v>14.177075</v>
      </c>
      <c r="T526" s="3">
        <v>0.15734999999999999</v>
      </c>
      <c r="U526" s="11" cm="1">
        <f t="array" ref="U526">_xlfn.IFS(L526=1,T526*Погода!$D$2,L526=2,T526*Погода!$D$3,L526=3,T526*Погода!$D$4,L526=4,T526*Погода!$D$5)</f>
        <v>2.6356124999999997</v>
      </c>
      <c r="V526" s="37">
        <v>1038</v>
      </c>
      <c r="W526" s="37">
        <v>6456</v>
      </c>
      <c r="X526" s="37">
        <v>7494</v>
      </c>
      <c r="Y526" s="11">
        <f t="shared" si="72"/>
        <v>1.265671999999995</v>
      </c>
    </row>
    <row r="527" spans="1:25" x14ac:dyDescent="0.25">
      <c r="A527" s="1">
        <v>525</v>
      </c>
      <c r="B527" s="2">
        <v>41068</v>
      </c>
      <c r="C527" s="1">
        <v>2</v>
      </c>
      <c r="D527" s="4" t="str">
        <f>VLOOKUP(C527,Сезон!$A$2:$G$5,6)</f>
        <v>Весна</v>
      </c>
      <c r="E527" s="1">
        <f t="shared" si="68"/>
        <v>2012</v>
      </c>
      <c r="F527" s="1">
        <f t="shared" si="69"/>
        <v>6</v>
      </c>
      <c r="G527" s="1">
        <v>0</v>
      </c>
      <c r="H527" s="1" t="str">
        <f t="shared" si="65"/>
        <v>Рабочий день</v>
      </c>
      <c r="I527" s="25">
        <f t="shared" si="66"/>
        <v>6</v>
      </c>
      <c r="J527" s="1">
        <v>1</v>
      </c>
      <c r="K527" s="1" t="str">
        <f t="shared" si="67"/>
        <v>Рабочий день</v>
      </c>
      <c r="L527" s="1">
        <v>1</v>
      </c>
      <c r="M527" s="9" t="str">
        <f>LOOKUP(L527,Погода!$A$2:$B$5)</f>
        <v>Ясно, небольшая облачность, переменная облачность, переменная облачность</v>
      </c>
      <c r="N527" s="3">
        <v>0.64916700000000005</v>
      </c>
      <c r="O527" s="11">
        <f t="shared" si="70"/>
        <v>22.510849000000004</v>
      </c>
      <c r="P527" s="3">
        <v>0.597862</v>
      </c>
      <c r="Q527" s="11">
        <f t="shared" si="71"/>
        <v>23.458891999999999</v>
      </c>
      <c r="R527" s="3">
        <v>0.46791700000000003</v>
      </c>
      <c r="S527" s="11" cm="1">
        <f t="array" ref="S527">_xlfn.IFS(L527=1,R527*Погода!$C$2,L527=2,R527*Погода!$C$3,L527=3,R527*Погода!$C$4,L527=4,R527*Погода!$C$5)</f>
        <v>11.697925000000001</v>
      </c>
      <c r="T527" s="3">
        <v>0.17538300000000001</v>
      </c>
      <c r="U527" s="11" cm="1">
        <f t="array" ref="U527">_xlfn.IFS(L527=1,T527*Погода!$D$2,L527=2,T527*Погода!$D$3,L527=3,T527*Погода!$D$4,L527=4,T527*Погода!$D$5)</f>
        <v>2.9376652500000002</v>
      </c>
      <c r="V527" s="37">
        <v>1488</v>
      </c>
      <c r="W527" s="37">
        <v>6248</v>
      </c>
      <c r="X527" s="37">
        <v>7736</v>
      </c>
      <c r="Y527" s="11">
        <f t="shared" si="72"/>
        <v>0.94804299999999486</v>
      </c>
    </row>
    <row r="528" spans="1:25" x14ac:dyDescent="0.25">
      <c r="A528" s="1">
        <v>526</v>
      </c>
      <c r="B528" s="2">
        <v>41069</v>
      </c>
      <c r="C528" s="1">
        <v>2</v>
      </c>
      <c r="D528" s="4" t="str">
        <f>VLOOKUP(C528,Сезон!$A$2:$G$5,6)</f>
        <v>Весна</v>
      </c>
      <c r="E528" s="1">
        <f t="shared" si="68"/>
        <v>2012</v>
      </c>
      <c r="F528" s="1">
        <f t="shared" si="69"/>
        <v>6</v>
      </c>
      <c r="G528" s="1">
        <v>0</v>
      </c>
      <c r="H528" s="1" t="str">
        <f t="shared" si="65"/>
        <v>Рабочий день</v>
      </c>
      <c r="I528" s="25">
        <f t="shared" si="66"/>
        <v>7</v>
      </c>
      <c r="J528" s="1">
        <v>0</v>
      </c>
      <c r="K528" s="1" t="str">
        <f t="shared" si="67"/>
        <v>Выходной день</v>
      </c>
      <c r="L528" s="1">
        <v>1</v>
      </c>
      <c r="M528" s="9" t="str">
        <f>LOOKUP(L528,Погода!$A$2:$B$5)</f>
        <v>Ясно, небольшая облачность, переменная облачность, переменная облачность</v>
      </c>
      <c r="N528" s="3">
        <v>0.71083300000000005</v>
      </c>
      <c r="O528" s="11">
        <f t="shared" si="70"/>
        <v>25.409151000000001</v>
      </c>
      <c r="P528" s="3">
        <v>0.64836700000000003</v>
      </c>
      <c r="Q528" s="11">
        <f t="shared" si="71"/>
        <v>26.792222000000002</v>
      </c>
      <c r="R528" s="3">
        <v>0.437083</v>
      </c>
      <c r="S528" s="11" cm="1">
        <f t="array" ref="S528">_xlfn.IFS(L528=1,R528*Погода!$C$2,L528=2,R528*Погода!$C$3,L528=3,R528*Погода!$C$4,L528=4,R528*Погода!$C$5)</f>
        <v>10.927075</v>
      </c>
      <c r="T528" s="3">
        <v>0.144287</v>
      </c>
      <c r="U528" s="11" cm="1">
        <f t="array" ref="U528">_xlfn.IFS(L528=1,T528*Погода!$D$2,L528=2,T528*Погода!$D$3,L528=3,T528*Погода!$D$4,L528=4,T528*Погода!$D$5)</f>
        <v>2.4168072500000002</v>
      </c>
      <c r="V528" s="37">
        <v>2708</v>
      </c>
      <c r="W528" s="37">
        <v>4790</v>
      </c>
      <c r="X528" s="37">
        <v>7498</v>
      </c>
      <c r="Y528" s="11">
        <f t="shared" si="72"/>
        <v>1.383071000000001</v>
      </c>
    </row>
    <row r="529" spans="1:25" x14ac:dyDescent="0.25">
      <c r="A529" s="1">
        <v>527</v>
      </c>
      <c r="B529" s="2">
        <v>41070</v>
      </c>
      <c r="C529" s="1">
        <v>2</v>
      </c>
      <c r="D529" s="4" t="str">
        <f>VLOOKUP(C529,Сезон!$A$2:$G$5,6)</f>
        <v>Весна</v>
      </c>
      <c r="E529" s="1">
        <f t="shared" si="68"/>
        <v>2012</v>
      </c>
      <c r="F529" s="1">
        <f t="shared" si="69"/>
        <v>6</v>
      </c>
      <c r="G529" s="1">
        <v>0</v>
      </c>
      <c r="H529" s="1" t="str">
        <f t="shared" si="65"/>
        <v>Рабочий день</v>
      </c>
      <c r="I529" s="25">
        <f t="shared" si="66"/>
        <v>1</v>
      </c>
      <c r="J529" s="1">
        <v>0</v>
      </c>
      <c r="K529" s="1" t="str">
        <f t="shared" si="67"/>
        <v>Выходной день</v>
      </c>
      <c r="L529" s="1">
        <v>1</v>
      </c>
      <c r="M529" s="9" t="str">
        <f>LOOKUP(L529,Погода!$A$2:$B$5)</f>
        <v>Ясно, небольшая облачность, переменная облачность, переменная облачность</v>
      </c>
      <c r="N529" s="3">
        <v>0.72666699999999995</v>
      </c>
      <c r="O529" s="11">
        <f t="shared" si="70"/>
        <v>26.153348999999999</v>
      </c>
      <c r="P529" s="3">
        <v>0.66351700000000002</v>
      </c>
      <c r="Q529" s="11">
        <f t="shared" si="71"/>
        <v>27.792121999999999</v>
      </c>
      <c r="R529" s="3">
        <v>0.53833299999999995</v>
      </c>
      <c r="S529" s="11" cm="1">
        <f t="array" ref="S529">_xlfn.IFS(L529=1,R529*Погода!$C$2,L529=2,R529*Погода!$C$3,L529=3,R529*Погода!$C$4,L529=4,R529*Погода!$C$5)</f>
        <v>13.458324999999999</v>
      </c>
      <c r="T529" s="3">
        <v>0.13372100000000001</v>
      </c>
      <c r="U529" s="11" cm="1">
        <f t="array" ref="U529">_xlfn.IFS(L529=1,T529*Погода!$D$2,L529=2,T529*Погода!$D$3,L529=3,T529*Погода!$D$4,L529=4,T529*Погода!$D$5)</f>
        <v>2.2398267500000002</v>
      </c>
      <c r="V529" s="37">
        <v>2224</v>
      </c>
      <c r="W529" s="37">
        <v>4374</v>
      </c>
      <c r="X529" s="37">
        <v>6598</v>
      </c>
      <c r="Y529" s="11">
        <f t="shared" si="72"/>
        <v>1.6387730000000005</v>
      </c>
    </row>
    <row r="530" spans="1:25" x14ac:dyDescent="0.25">
      <c r="A530" s="1">
        <v>528</v>
      </c>
      <c r="B530" s="2">
        <v>41071</v>
      </c>
      <c r="C530" s="1">
        <v>2</v>
      </c>
      <c r="D530" s="4" t="str">
        <f>VLOOKUP(C530,Сезон!$A$2:$G$5,6)</f>
        <v>Весна</v>
      </c>
      <c r="E530" s="1">
        <f t="shared" si="68"/>
        <v>2012</v>
      </c>
      <c r="F530" s="1">
        <f t="shared" si="69"/>
        <v>6</v>
      </c>
      <c r="G530" s="1">
        <v>0</v>
      </c>
      <c r="H530" s="1" t="str">
        <f t="shared" si="65"/>
        <v>Рабочий день</v>
      </c>
      <c r="I530" s="25">
        <f t="shared" si="66"/>
        <v>2</v>
      </c>
      <c r="J530" s="1">
        <v>1</v>
      </c>
      <c r="K530" s="1" t="str">
        <f t="shared" si="67"/>
        <v>Рабочий день</v>
      </c>
      <c r="L530" s="1">
        <v>2</v>
      </c>
      <c r="M530" s="9" t="str">
        <f>LOOKUP(L530,Погода!$A$2:$B$5)</f>
        <v>Туман + Облачно, Туман + Разорванные облака, Туман + Немного облаков, Туман</v>
      </c>
      <c r="N530" s="3">
        <v>0.72083299999999995</v>
      </c>
      <c r="O530" s="11">
        <f t="shared" si="70"/>
        <v>25.879151</v>
      </c>
      <c r="P530" s="3">
        <v>0.659721</v>
      </c>
      <c r="Q530" s="11">
        <f t="shared" si="71"/>
        <v>27.541586000000002</v>
      </c>
      <c r="R530" s="3">
        <v>0.58791700000000002</v>
      </c>
      <c r="S530" s="11" cm="1">
        <f t="array" ref="S530">_xlfn.IFS(L530=1,R530*Погода!$C$2,L530=2,R530*Погода!$C$3,L530=3,R530*Погода!$C$4,L530=4,R530*Погода!$C$5)</f>
        <v>29.395850000000003</v>
      </c>
      <c r="T530" s="3">
        <v>0.20771300000000001</v>
      </c>
      <c r="U530" s="11" cm="1">
        <f t="array" ref="U530">_xlfn.IFS(L530=1,T530*Погода!$D$2,L530=2,T530*Погода!$D$3,L530=3,T530*Погода!$D$4,L530=4,T530*Погода!$D$5)</f>
        <v>6.9583855000000003</v>
      </c>
      <c r="V530" s="37">
        <v>1017</v>
      </c>
      <c r="W530" s="37">
        <v>5647</v>
      </c>
      <c r="X530" s="37">
        <v>6664</v>
      </c>
      <c r="Y530" s="11">
        <f t="shared" si="72"/>
        <v>1.6624350000000021</v>
      </c>
    </row>
    <row r="531" spans="1:25" x14ac:dyDescent="0.25">
      <c r="A531" s="1">
        <v>529</v>
      </c>
      <c r="B531" s="2">
        <v>41072</v>
      </c>
      <c r="C531" s="1">
        <v>2</v>
      </c>
      <c r="D531" s="4" t="str">
        <f>VLOOKUP(C531,Сезон!$A$2:$G$5,6)</f>
        <v>Весна</v>
      </c>
      <c r="E531" s="1">
        <f t="shared" si="68"/>
        <v>2012</v>
      </c>
      <c r="F531" s="1">
        <f t="shared" si="69"/>
        <v>6</v>
      </c>
      <c r="G531" s="1">
        <v>0</v>
      </c>
      <c r="H531" s="1" t="str">
        <f t="shared" si="65"/>
        <v>Рабочий день</v>
      </c>
      <c r="I531" s="25">
        <f t="shared" si="66"/>
        <v>3</v>
      </c>
      <c r="J531" s="1">
        <v>1</v>
      </c>
      <c r="K531" s="1" t="str">
        <f t="shared" si="67"/>
        <v>Рабочий день</v>
      </c>
      <c r="L531" s="1">
        <v>2</v>
      </c>
      <c r="M531" s="9" t="str">
        <f>LOOKUP(L531,Погода!$A$2:$B$5)</f>
        <v>Туман + Облачно, Туман + Разорванные облака, Туман + Немного облаков, Туман</v>
      </c>
      <c r="N531" s="3">
        <v>0.65333300000000005</v>
      </c>
      <c r="O531" s="11">
        <f t="shared" si="70"/>
        <v>22.706651000000001</v>
      </c>
      <c r="P531" s="3">
        <v>0.59787500000000005</v>
      </c>
      <c r="Q531" s="11">
        <f t="shared" si="71"/>
        <v>23.45975</v>
      </c>
      <c r="R531" s="3">
        <v>0.83333299999999999</v>
      </c>
      <c r="S531" s="11" cm="1">
        <f t="array" ref="S531">_xlfn.IFS(L531=1,R531*Погода!$C$2,L531=2,R531*Погода!$C$3,L531=3,R531*Погода!$C$4,L531=4,R531*Погода!$C$5)</f>
        <v>41.666649999999997</v>
      </c>
      <c r="T531" s="3">
        <v>0.21454599999999999</v>
      </c>
      <c r="U531" s="11" cm="1">
        <f t="array" ref="U531">_xlfn.IFS(L531=1,T531*Погода!$D$2,L531=2,T531*Погода!$D$3,L531=3,T531*Погода!$D$4,L531=4,T531*Погода!$D$5)</f>
        <v>7.1872909999999992</v>
      </c>
      <c r="V531" s="37">
        <v>477</v>
      </c>
      <c r="W531" s="37">
        <v>4495</v>
      </c>
      <c r="X531" s="37">
        <v>4972</v>
      </c>
      <c r="Y531" s="11">
        <f t="shared" si="72"/>
        <v>0.75309899999999885</v>
      </c>
    </row>
    <row r="532" spans="1:25" x14ac:dyDescent="0.25">
      <c r="A532" s="1">
        <v>530</v>
      </c>
      <c r="B532" s="2">
        <v>41073</v>
      </c>
      <c r="C532" s="1">
        <v>2</v>
      </c>
      <c r="D532" s="4" t="str">
        <f>VLOOKUP(C532,Сезон!$A$2:$G$5,6)</f>
        <v>Весна</v>
      </c>
      <c r="E532" s="1">
        <f t="shared" si="68"/>
        <v>2012</v>
      </c>
      <c r="F532" s="1">
        <f t="shared" si="69"/>
        <v>6</v>
      </c>
      <c r="G532" s="1">
        <v>0</v>
      </c>
      <c r="H532" s="1" t="str">
        <f t="shared" si="65"/>
        <v>Рабочий день</v>
      </c>
      <c r="I532" s="25">
        <f t="shared" si="66"/>
        <v>4</v>
      </c>
      <c r="J532" s="1">
        <v>1</v>
      </c>
      <c r="K532" s="1" t="str">
        <f t="shared" si="67"/>
        <v>Рабочий день</v>
      </c>
      <c r="L532" s="1">
        <v>1</v>
      </c>
      <c r="M532" s="9" t="str">
        <f>LOOKUP(L532,Погода!$A$2:$B$5)</f>
        <v>Ясно, небольшая облачность, переменная облачность, переменная облачность</v>
      </c>
      <c r="N532" s="3">
        <v>0.655833</v>
      </c>
      <c r="O532" s="11">
        <f t="shared" si="70"/>
        <v>22.824151000000001</v>
      </c>
      <c r="P532" s="3">
        <v>0.61111700000000002</v>
      </c>
      <c r="Q532" s="11">
        <f t="shared" si="71"/>
        <v>24.333722000000002</v>
      </c>
      <c r="R532" s="3">
        <v>0.58208300000000002</v>
      </c>
      <c r="S532" s="11" cm="1">
        <f t="array" ref="S532">_xlfn.IFS(L532=1,R532*Погода!$C$2,L532=2,R532*Погода!$C$3,L532=3,R532*Погода!$C$4,L532=4,R532*Погода!$C$5)</f>
        <v>14.552075</v>
      </c>
      <c r="T532" s="3">
        <v>0.343279</v>
      </c>
      <c r="U532" s="11" cm="1">
        <f t="array" ref="U532">_xlfn.IFS(L532=1,T532*Погода!$D$2,L532=2,T532*Погода!$D$3,L532=3,T532*Погода!$D$4,L532=4,T532*Погода!$D$5)</f>
        <v>5.7499232500000002</v>
      </c>
      <c r="V532" s="37">
        <v>1173</v>
      </c>
      <c r="W532" s="37">
        <v>6248</v>
      </c>
      <c r="X532" s="37">
        <v>7421</v>
      </c>
      <c r="Y532" s="11">
        <f t="shared" si="72"/>
        <v>1.5095710000000011</v>
      </c>
    </row>
    <row r="533" spans="1:25" x14ac:dyDescent="0.25">
      <c r="A533" s="1">
        <v>531</v>
      </c>
      <c r="B533" s="2">
        <v>41074</v>
      </c>
      <c r="C533" s="1">
        <v>2</v>
      </c>
      <c r="D533" s="4" t="str">
        <f>VLOOKUP(C533,Сезон!$A$2:$G$5,6)</f>
        <v>Весна</v>
      </c>
      <c r="E533" s="1">
        <f t="shared" si="68"/>
        <v>2012</v>
      </c>
      <c r="F533" s="1">
        <f t="shared" si="69"/>
        <v>6</v>
      </c>
      <c r="G533" s="1">
        <v>0</v>
      </c>
      <c r="H533" s="1" t="str">
        <f t="shared" si="65"/>
        <v>Рабочий день</v>
      </c>
      <c r="I533" s="25">
        <f t="shared" si="66"/>
        <v>5</v>
      </c>
      <c r="J533" s="1">
        <v>1</v>
      </c>
      <c r="K533" s="1" t="str">
        <f t="shared" si="67"/>
        <v>Рабочий день</v>
      </c>
      <c r="L533" s="1">
        <v>1</v>
      </c>
      <c r="M533" s="9" t="str">
        <f>LOOKUP(L533,Погода!$A$2:$B$5)</f>
        <v>Ясно, небольшая облачность, переменная облачность, переменная облачность</v>
      </c>
      <c r="N533" s="3">
        <v>0.64833300000000005</v>
      </c>
      <c r="O533" s="11">
        <f t="shared" si="70"/>
        <v>22.471651000000001</v>
      </c>
      <c r="P533" s="3">
        <v>0.62438300000000002</v>
      </c>
      <c r="Q533" s="11">
        <f t="shared" si="71"/>
        <v>25.209278000000005</v>
      </c>
      <c r="R533" s="3">
        <v>0.56958299999999995</v>
      </c>
      <c r="S533" s="11" cm="1">
        <f t="array" ref="S533">_xlfn.IFS(L533=1,R533*Погода!$C$2,L533=2,R533*Погода!$C$3,L533=3,R533*Погода!$C$4,L533=4,R533*Погода!$C$5)</f>
        <v>14.239574999999999</v>
      </c>
      <c r="T533" s="3">
        <v>0.25373299999999999</v>
      </c>
      <c r="U533" s="11" cm="1">
        <f t="array" ref="U533">_xlfn.IFS(L533=1,T533*Погода!$D$2,L533=2,T533*Погода!$D$3,L533=3,T533*Погода!$D$4,L533=4,T533*Погода!$D$5)</f>
        <v>4.2500277500000001</v>
      </c>
      <c r="V533" s="37">
        <v>1180</v>
      </c>
      <c r="W533" s="37">
        <v>6183</v>
      </c>
      <c r="X533" s="37">
        <v>7363</v>
      </c>
      <c r="Y533" s="11">
        <f t="shared" si="72"/>
        <v>2.7376270000000034</v>
      </c>
    </row>
    <row r="534" spans="1:25" x14ac:dyDescent="0.25">
      <c r="A534" s="1">
        <v>532</v>
      </c>
      <c r="B534" s="2">
        <v>41075</v>
      </c>
      <c r="C534" s="1">
        <v>2</v>
      </c>
      <c r="D534" s="4" t="str">
        <f>VLOOKUP(C534,Сезон!$A$2:$G$5,6)</f>
        <v>Весна</v>
      </c>
      <c r="E534" s="1">
        <f t="shared" si="68"/>
        <v>2012</v>
      </c>
      <c r="F534" s="1">
        <f t="shared" si="69"/>
        <v>6</v>
      </c>
      <c r="G534" s="1">
        <v>0</v>
      </c>
      <c r="H534" s="1" t="str">
        <f t="shared" si="65"/>
        <v>Рабочий день</v>
      </c>
      <c r="I534" s="25">
        <f t="shared" si="66"/>
        <v>6</v>
      </c>
      <c r="J534" s="1">
        <v>1</v>
      </c>
      <c r="K534" s="1" t="str">
        <f t="shared" si="67"/>
        <v>Рабочий день</v>
      </c>
      <c r="L534" s="1">
        <v>1</v>
      </c>
      <c r="M534" s="9" t="str">
        <f>LOOKUP(L534,Погода!$A$2:$B$5)</f>
        <v>Ясно, небольшая облачность, переменная облачность, переменная облачность</v>
      </c>
      <c r="N534" s="3">
        <v>0.63916700000000004</v>
      </c>
      <c r="O534" s="11">
        <f t="shared" si="70"/>
        <v>22.040849000000001</v>
      </c>
      <c r="P534" s="3">
        <v>0.59975400000000001</v>
      </c>
      <c r="Q534" s="11">
        <f t="shared" si="71"/>
        <v>23.583764000000002</v>
      </c>
      <c r="R534" s="3">
        <v>0.58958299999999997</v>
      </c>
      <c r="S534" s="11" cm="1">
        <f t="array" ref="S534">_xlfn.IFS(L534=1,R534*Погода!$C$2,L534=2,R534*Погода!$C$3,L534=3,R534*Погода!$C$4,L534=4,R534*Погода!$C$5)</f>
        <v>14.739574999999999</v>
      </c>
      <c r="T534" s="3">
        <v>0.176617</v>
      </c>
      <c r="U534" s="11" cm="1">
        <f t="array" ref="U534">_xlfn.IFS(L534=1,T534*Погода!$D$2,L534=2,T534*Погода!$D$3,L534=3,T534*Погода!$D$4,L534=4,T534*Погода!$D$5)</f>
        <v>2.9583347500000001</v>
      </c>
      <c r="V534" s="37">
        <v>1563</v>
      </c>
      <c r="W534" s="37">
        <v>6102</v>
      </c>
      <c r="X534" s="37">
        <v>7665</v>
      </c>
      <c r="Y534" s="11">
        <f t="shared" si="72"/>
        <v>1.5429150000000007</v>
      </c>
    </row>
    <row r="535" spans="1:25" x14ac:dyDescent="0.25">
      <c r="A535" s="1">
        <v>533</v>
      </c>
      <c r="B535" s="2">
        <v>41076</v>
      </c>
      <c r="C535" s="1">
        <v>2</v>
      </c>
      <c r="D535" s="4" t="str">
        <f>VLOOKUP(C535,Сезон!$A$2:$G$5,6)</f>
        <v>Весна</v>
      </c>
      <c r="E535" s="1">
        <f t="shared" si="68"/>
        <v>2012</v>
      </c>
      <c r="F535" s="1">
        <f t="shared" si="69"/>
        <v>6</v>
      </c>
      <c r="G535" s="1">
        <v>0</v>
      </c>
      <c r="H535" s="1" t="str">
        <f t="shared" si="65"/>
        <v>Рабочий день</v>
      </c>
      <c r="I535" s="25">
        <f t="shared" si="66"/>
        <v>7</v>
      </c>
      <c r="J535" s="1">
        <v>0</v>
      </c>
      <c r="K535" s="1" t="str">
        <f t="shared" si="67"/>
        <v>Выходной день</v>
      </c>
      <c r="L535" s="1">
        <v>1</v>
      </c>
      <c r="M535" s="9" t="str">
        <f>LOOKUP(L535,Погода!$A$2:$B$5)</f>
        <v>Ясно, небольшая облачность, переменная облачность, переменная облачность</v>
      </c>
      <c r="N535" s="3">
        <v>0.63166699999999998</v>
      </c>
      <c r="O535" s="11">
        <f t="shared" si="70"/>
        <v>21.688348999999999</v>
      </c>
      <c r="P535" s="3">
        <v>0.59470800000000001</v>
      </c>
      <c r="Q535" s="11">
        <f t="shared" si="71"/>
        <v>23.250728000000002</v>
      </c>
      <c r="R535" s="3">
        <v>0.50416700000000003</v>
      </c>
      <c r="S535" s="11" cm="1">
        <f t="array" ref="S535">_xlfn.IFS(L535=1,R535*Погода!$C$2,L535=2,R535*Погода!$C$3,L535=3,R535*Погода!$C$4,L535=4,R535*Погода!$C$5)</f>
        <v>12.604175000000001</v>
      </c>
      <c r="T535" s="3">
        <v>0.16666700000000001</v>
      </c>
      <c r="U535" s="11" cm="1">
        <f t="array" ref="U535">_xlfn.IFS(L535=1,T535*Погода!$D$2,L535=2,T535*Погода!$D$3,L535=3,T535*Погода!$D$4,L535=4,T535*Погода!$D$5)</f>
        <v>2.79167225</v>
      </c>
      <c r="V535" s="37">
        <v>2963</v>
      </c>
      <c r="W535" s="37">
        <v>4739</v>
      </c>
      <c r="X535" s="37">
        <v>7702</v>
      </c>
      <c r="Y535" s="11">
        <f t="shared" si="72"/>
        <v>1.5623790000000035</v>
      </c>
    </row>
    <row r="536" spans="1:25" x14ac:dyDescent="0.25">
      <c r="A536" s="1">
        <v>534</v>
      </c>
      <c r="B536" s="2">
        <v>41077</v>
      </c>
      <c r="C536" s="1">
        <v>2</v>
      </c>
      <c r="D536" s="4" t="str">
        <f>VLOOKUP(C536,Сезон!$A$2:$G$5,6)</f>
        <v>Весна</v>
      </c>
      <c r="E536" s="1">
        <f t="shared" si="68"/>
        <v>2012</v>
      </c>
      <c r="F536" s="1">
        <f t="shared" si="69"/>
        <v>6</v>
      </c>
      <c r="G536" s="1">
        <v>0</v>
      </c>
      <c r="H536" s="1" t="str">
        <f t="shared" si="65"/>
        <v>Рабочий день</v>
      </c>
      <c r="I536" s="25">
        <f t="shared" si="66"/>
        <v>1</v>
      </c>
      <c r="J536" s="1">
        <v>0</v>
      </c>
      <c r="K536" s="1" t="str">
        <f t="shared" si="67"/>
        <v>Выходной день</v>
      </c>
      <c r="L536" s="1">
        <v>1</v>
      </c>
      <c r="M536" s="9" t="str">
        <f>LOOKUP(L536,Погода!$A$2:$B$5)</f>
        <v>Ясно, небольшая облачность, переменная облачность, переменная облачность</v>
      </c>
      <c r="N536" s="3">
        <v>0.59250000000000003</v>
      </c>
      <c r="O536" s="11">
        <f t="shared" si="70"/>
        <v>19.8475</v>
      </c>
      <c r="P536" s="3">
        <v>0.57197500000000001</v>
      </c>
      <c r="Q536" s="11">
        <f t="shared" si="71"/>
        <v>21.750349999999997</v>
      </c>
      <c r="R536" s="3">
        <v>0.59875</v>
      </c>
      <c r="S536" s="11" cm="1">
        <f t="array" ref="S536">_xlfn.IFS(L536=1,R536*Погода!$C$2,L536=2,R536*Погода!$C$3,L536=3,R536*Погода!$C$4,L536=4,R536*Погода!$C$5)</f>
        <v>14.96875</v>
      </c>
      <c r="T536" s="3">
        <v>0.14490400000000001</v>
      </c>
      <c r="U536" s="11" cm="1">
        <f t="array" ref="U536">_xlfn.IFS(L536=1,T536*Погода!$D$2,L536=2,T536*Погода!$D$3,L536=3,T536*Погода!$D$4,L536=4,T536*Погода!$D$5)</f>
        <v>2.4271419999999999</v>
      </c>
      <c r="V536" s="37">
        <v>2634</v>
      </c>
      <c r="W536" s="37">
        <v>4344</v>
      </c>
      <c r="X536" s="37">
        <v>6978</v>
      </c>
      <c r="Y536" s="11">
        <f t="shared" si="72"/>
        <v>1.9028499999999973</v>
      </c>
    </row>
    <row r="537" spans="1:25" x14ac:dyDescent="0.25">
      <c r="A537" s="1">
        <v>535</v>
      </c>
      <c r="B537" s="2">
        <v>41078</v>
      </c>
      <c r="C537" s="1">
        <v>2</v>
      </c>
      <c r="D537" s="4" t="str">
        <f>VLOOKUP(C537,Сезон!$A$2:$G$5,6)</f>
        <v>Весна</v>
      </c>
      <c r="E537" s="1">
        <f t="shared" si="68"/>
        <v>2012</v>
      </c>
      <c r="F537" s="1">
        <f t="shared" si="69"/>
        <v>6</v>
      </c>
      <c r="G537" s="1">
        <v>0</v>
      </c>
      <c r="H537" s="1" t="str">
        <f t="shared" si="65"/>
        <v>Рабочий день</v>
      </c>
      <c r="I537" s="25">
        <f t="shared" si="66"/>
        <v>2</v>
      </c>
      <c r="J537" s="1">
        <v>1</v>
      </c>
      <c r="K537" s="1" t="str">
        <f t="shared" si="67"/>
        <v>Рабочий день</v>
      </c>
      <c r="L537" s="1">
        <v>2</v>
      </c>
      <c r="M537" s="9" t="str">
        <f>LOOKUP(L537,Погода!$A$2:$B$5)</f>
        <v>Туман + Облачно, Туман + Разорванные облака, Туман + Немного облаков, Туман</v>
      </c>
      <c r="N537" s="3">
        <v>0.56833299999999998</v>
      </c>
      <c r="O537" s="11">
        <f t="shared" si="70"/>
        <v>18.711651</v>
      </c>
      <c r="P537" s="3">
        <v>0.54484200000000005</v>
      </c>
      <c r="Q537" s="11">
        <f t="shared" si="71"/>
        <v>19.959572000000001</v>
      </c>
      <c r="R537" s="3">
        <v>0.77791699999999997</v>
      </c>
      <c r="S537" s="11" cm="1">
        <f t="array" ref="S537">_xlfn.IFS(L537=1,R537*Погода!$C$2,L537=2,R537*Погода!$C$3,L537=3,R537*Погода!$C$4,L537=4,R537*Погода!$C$5)</f>
        <v>38.895849999999996</v>
      </c>
      <c r="T537" s="3">
        <v>0.17474600000000001</v>
      </c>
      <c r="U537" s="11" cm="1">
        <f t="array" ref="U537">_xlfn.IFS(L537=1,T537*Погода!$D$2,L537=2,T537*Погода!$D$3,L537=3,T537*Погода!$D$4,L537=4,T537*Погода!$D$5)</f>
        <v>5.8539910000000006</v>
      </c>
      <c r="V537" s="37">
        <v>653</v>
      </c>
      <c r="W537" s="37">
        <v>4446</v>
      </c>
      <c r="X537" s="37">
        <v>5099</v>
      </c>
      <c r="Y537" s="11">
        <f t="shared" si="72"/>
        <v>1.2479210000000016</v>
      </c>
    </row>
    <row r="538" spans="1:25" x14ac:dyDescent="0.25">
      <c r="A538" s="1">
        <v>536</v>
      </c>
      <c r="B538" s="2">
        <v>41079</v>
      </c>
      <c r="C538" s="1">
        <v>2</v>
      </c>
      <c r="D538" s="4" t="str">
        <f>VLOOKUP(C538,Сезон!$A$2:$G$5,6)</f>
        <v>Весна</v>
      </c>
      <c r="E538" s="1">
        <f t="shared" si="68"/>
        <v>2012</v>
      </c>
      <c r="F538" s="1">
        <f t="shared" si="69"/>
        <v>6</v>
      </c>
      <c r="G538" s="1">
        <v>0</v>
      </c>
      <c r="H538" s="1" t="str">
        <f t="shared" si="65"/>
        <v>Рабочий день</v>
      </c>
      <c r="I538" s="25">
        <f t="shared" si="66"/>
        <v>3</v>
      </c>
      <c r="J538" s="1">
        <v>1</v>
      </c>
      <c r="K538" s="1" t="str">
        <f t="shared" si="67"/>
        <v>Рабочий день</v>
      </c>
      <c r="L538" s="1">
        <v>1</v>
      </c>
      <c r="M538" s="9" t="str">
        <f>LOOKUP(L538,Погода!$A$2:$B$5)</f>
        <v>Ясно, небольшая облачность, переменная облачность, переменная облачность</v>
      </c>
      <c r="N538" s="3">
        <v>0.68833299999999997</v>
      </c>
      <c r="O538" s="11">
        <f t="shared" si="70"/>
        <v>24.351650999999997</v>
      </c>
      <c r="P538" s="3">
        <v>0.65469200000000005</v>
      </c>
      <c r="Q538" s="11">
        <f t="shared" si="71"/>
        <v>27.209672000000005</v>
      </c>
      <c r="R538" s="3">
        <v>0.69</v>
      </c>
      <c r="S538" s="11" cm="1">
        <f t="array" ref="S538">_xlfn.IFS(L538=1,R538*Погода!$C$2,L538=2,R538*Погода!$C$3,L538=3,R538*Погода!$C$4,L538=4,R538*Погода!$C$5)</f>
        <v>17.25</v>
      </c>
      <c r="T538" s="3">
        <v>0.14801700000000001</v>
      </c>
      <c r="U538" s="11" cm="1">
        <f t="array" ref="U538">_xlfn.IFS(L538=1,T538*Погода!$D$2,L538=2,T538*Погода!$D$3,L538=3,T538*Погода!$D$4,L538=4,T538*Погода!$D$5)</f>
        <v>2.4792847500000001</v>
      </c>
      <c r="V538" s="37">
        <v>968</v>
      </c>
      <c r="W538" s="37">
        <v>5857</v>
      </c>
      <c r="X538" s="37">
        <v>6825</v>
      </c>
      <c r="Y538" s="11">
        <f t="shared" si="72"/>
        <v>2.8580210000000079</v>
      </c>
    </row>
    <row r="539" spans="1:25" x14ac:dyDescent="0.25">
      <c r="A539" s="1">
        <v>537</v>
      </c>
      <c r="B539" s="2">
        <v>41080</v>
      </c>
      <c r="C539" s="1">
        <v>2</v>
      </c>
      <c r="D539" s="4" t="str">
        <f>VLOOKUP(C539,Сезон!$A$2:$G$5,6)</f>
        <v>Весна</v>
      </c>
      <c r="E539" s="1">
        <f t="shared" si="68"/>
        <v>2012</v>
      </c>
      <c r="F539" s="1">
        <f t="shared" si="69"/>
        <v>6</v>
      </c>
      <c r="G539" s="1">
        <v>0</v>
      </c>
      <c r="H539" s="1" t="str">
        <f t="shared" si="65"/>
        <v>Рабочий день</v>
      </c>
      <c r="I539" s="25">
        <f t="shared" si="66"/>
        <v>4</v>
      </c>
      <c r="J539" s="1">
        <v>1</v>
      </c>
      <c r="K539" s="1" t="str">
        <f t="shared" si="67"/>
        <v>Рабочий день</v>
      </c>
      <c r="L539" s="1">
        <v>1</v>
      </c>
      <c r="M539" s="9" t="str">
        <f>LOOKUP(L539,Погода!$A$2:$B$5)</f>
        <v>Ясно, небольшая облачность, переменная облачность, переменная облачность</v>
      </c>
      <c r="N539" s="3">
        <v>0.78249999999999997</v>
      </c>
      <c r="O539" s="11">
        <f t="shared" si="70"/>
        <v>28.777499999999996</v>
      </c>
      <c r="P539" s="3">
        <v>0.72097500000000003</v>
      </c>
      <c r="Q539" s="11">
        <f t="shared" si="71"/>
        <v>31.584350000000001</v>
      </c>
      <c r="R539" s="3">
        <v>0.59208300000000003</v>
      </c>
      <c r="S539" s="11" cm="1">
        <f t="array" ref="S539">_xlfn.IFS(L539=1,R539*Погода!$C$2,L539=2,R539*Погода!$C$3,L539=3,R539*Погода!$C$4,L539=4,R539*Погода!$C$5)</f>
        <v>14.802075</v>
      </c>
      <c r="T539" s="3">
        <v>0.113812</v>
      </c>
      <c r="U539" s="11" cm="1">
        <f t="array" ref="U539">_xlfn.IFS(L539=1,T539*Погода!$D$2,L539=2,T539*Погода!$D$3,L539=3,T539*Погода!$D$4,L539=4,T539*Погода!$D$5)</f>
        <v>1.9063509999999999</v>
      </c>
      <c r="V539" s="37">
        <v>872</v>
      </c>
      <c r="W539" s="37">
        <v>5339</v>
      </c>
      <c r="X539" s="37">
        <v>6211</v>
      </c>
      <c r="Y539" s="11">
        <f t="shared" si="72"/>
        <v>2.8068500000000043</v>
      </c>
    </row>
    <row r="540" spans="1:25" x14ac:dyDescent="0.25">
      <c r="A540" s="1">
        <v>538</v>
      </c>
      <c r="B540" s="2">
        <v>41081</v>
      </c>
      <c r="C540" s="1">
        <v>3</v>
      </c>
      <c r="D540" s="4" t="str">
        <f>VLOOKUP(C540,Сезон!$A$2:$G$5,6)</f>
        <v>Лето</v>
      </c>
      <c r="E540" s="1">
        <f t="shared" si="68"/>
        <v>2012</v>
      </c>
      <c r="F540" s="1">
        <f t="shared" si="69"/>
        <v>6</v>
      </c>
      <c r="G540" s="1">
        <v>0</v>
      </c>
      <c r="H540" s="1" t="str">
        <f t="shared" si="65"/>
        <v>Рабочий день</v>
      </c>
      <c r="I540" s="25">
        <f t="shared" si="66"/>
        <v>5</v>
      </c>
      <c r="J540" s="1">
        <v>1</v>
      </c>
      <c r="K540" s="1" t="str">
        <f t="shared" si="67"/>
        <v>Рабочий день</v>
      </c>
      <c r="L540" s="1">
        <v>1</v>
      </c>
      <c r="M540" s="9" t="str">
        <f>LOOKUP(L540,Погода!$A$2:$B$5)</f>
        <v>Ясно, небольшая облачность, переменная облачность, переменная облачность</v>
      </c>
      <c r="N540" s="3">
        <v>0.80583300000000002</v>
      </c>
      <c r="O540" s="11">
        <f t="shared" si="70"/>
        <v>29.874150999999998</v>
      </c>
      <c r="P540" s="3">
        <v>0.75254200000000004</v>
      </c>
      <c r="Q540" s="11">
        <f t="shared" si="71"/>
        <v>33.667771999999999</v>
      </c>
      <c r="R540" s="3">
        <v>0.56791700000000001</v>
      </c>
      <c r="S540" s="11" cm="1">
        <f t="array" ref="S540">_xlfn.IFS(L540=1,R540*Погода!$C$2,L540=2,R540*Погода!$C$3,L540=3,R540*Погода!$C$4,L540=4,R540*Погода!$C$5)</f>
        <v>14.197925</v>
      </c>
      <c r="T540" s="3">
        <v>0.118787</v>
      </c>
      <c r="U540" s="11" cm="1">
        <f t="array" ref="U540">_xlfn.IFS(L540=1,T540*Погода!$D$2,L540=2,T540*Погода!$D$3,L540=3,T540*Погода!$D$4,L540=4,T540*Погода!$D$5)</f>
        <v>1.98968225</v>
      </c>
      <c r="V540" s="37">
        <v>778</v>
      </c>
      <c r="W540" s="37">
        <v>5127</v>
      </c>
      <c r="X540" s="37">
        <v>5905</v>
      </c>
      <c r="Y540" s="11">
        <f t="shared" si="72"/>
        <v>3.7936210000000017</v>
      </c>
    </row>
    <row r="541" spans="1:25" x14ac:dyDescent="0.25">
      <c r="A541" s="1">
        <v>539</v>
      </c>
      <c r="B541" s="2">
        <v>41082</v>
      </c>
      <c r="C541" s="1">
        <v>3</v>
      </c>
      <c r="D541" s="4" t="str">
        <f>VLOOKUP(C541,Сезон!$A$2:$G$5,6)</f>
        <v>Лето</v>
      </c>
      <c r="E541" s="1">
        <f t="shared" si="68"/>
        <v>2012</v>
      </c>
      <c r="F541" s="1">
        <f t="shared" si="69"/>
        <v>6</v>
      </c>
      <c r="G541" s="1">
        <v>0</v>
      </c>
      <c r="H541" s="1" t="str">
        <f t="shared" si="65"/>
        <v>Рабочий день</v>
      </c>
      <c r="I541" s="25">
        <f t="shared" si="66"/>
        <v>6</v>
      </c>
      <c r="J541" s="1">
        <v>1</v>
      </c>
      <c r="K541" s="1" t="str">
        <f t="shared" si="67"/>
        <v>Рабочий день</v>
      </c>
      <c r="L541" s="1">
        <v>1</v>
      </c>
      <c r="M541" s="9" t="str">
        <f>LOOKUP(L541,Погода!$A$2:$B$5)</f>
        <v>Ясно, небольшая облачность, переменная облачность, переменная облачность</v>
      </c>
      <c r="N541" s="3">
        <v>0.77749999999999997</v>
      </c>
      <c r="O541" s="11">
        <f t="shared" si="70"/>
        <v>28.542499999999997</v>
      </c>
      <c r="P541" s="3">
        <v>0.72412100000000001</v>
      </c>
      <c r="Q541" s="11">
        <f t="shared" si="71"/>
        <v>31.791986000000001</v>
      </c>
      <c r="R541" s="3">
        <v>0.57374999999999998</v>
      </c>
      <c r="S541" s="11" cm="1">
        <f t="array" ref="S541">_xlfn.IFS(L541=1,R541*Погода!$C$2,L541=2,R541*Погода!$C$3,L541=3,R541*Погода!$C$4,L541=4,R541*Погода!$C$5)</f>
        <v>14.34375</v>
      </c>
      <c r="T541" s="3">
        <v>0.182842</v>
      </c>
      <c r="U541" s="11" cm="1">
        <f t="array" ref="U541">_xlfn.IFS(L541=1,T541*Погода!$D$2,L541=2,T541*Погода!$D$3,L541=3,T541*Погода!$D$4,L541=4,T541*Погода!$D$5)</f>
        <v>3.0626035000000003</v>
      </c>
      <c r="V541" s="37">
        <v>964</v>
      </c>
      <c r="W541" s="37">
        <v>4859</v>
      </c>
      <c r="X541" s="37">
        <v>5823</v>
      </c>
      <c r="Y541" s="11">
        <f t="shared" si="72"/>
        <v>3.2494860000000045</v>
      </c>
    </row>
    <row r="542" spans="1:25" x14ac:dyDescent="0.25">
      <c r="A542" s="1">
        <v>540</v>
      </c>
      <c r="B542" s="2">
        <v>41083</v>
      </c>
      <c r="C542" s="1">
        <v>3</v>
      </c>
      <c r="D542" s="4" t="str">
        <f>VLOOKUP(C542,Сезон!$A$2:$G$5,6)</f>
        <v>Лето</v>
      </c>
      <c r="E542" s="1">
        <f t="shared" si="68"/>
        <v>2012</v>
      </c>
      <c r="F542" s="1">
        <f t="shared" si="69"/>
        <v>6</v>
      </c>
      <c r="G542" s="1">
        <v>0</v>
      </c>
      <c r="H542" s="1" t="str">
        <f t="shared" si="65"/>
        <v>Рабочий день</v>
      </c>
      <c r="I542" s="25">
        <f t="shared" si="66"/>
        <v>7</v>
      </c>
      <c r="J542" s="1">
        <v>0</v>
      </c>
      <c r="K542" s="1" t="str">
        <f t="shared" si="67"/>
        <v>Выходной день</v>
      </c>
      <c r="L542" s="1">
        <v>1</v>
      </c>
      <c r="M542" s="9" t="str">
        <f>LOOKUP(L542,Погода!$A$2:$B$5)</f>
        <v>Ясно, небольшая облачность, переменная облачность, переменная облачность</v>
      </c>
      <c r="N542" s="3">
        <v>0.73166699999999996</v>
      </c>
      <c r="O542" s="11">
        <f t="shared" si="70"/>
        <v>26.388348999999998</v>
      </c>
      <c r="P542" s="3">
        <v>0.65279200000000004</v>
      </c>
      <c r="Q542" s="11">
        <f t="shared" si="71"/>
        <v>27.084272000000006</v>
      </c>
      <c r="R542" s="3">
        <v>0.53458300000000003</v>
      </c>
      <c r="S542" s="11" cm="1">
        <f t="array" ref="S542">_xlfn.IFS(L542=1,R542*Погода!$C$2,L542=2,R542*Погода!$C$3,L542=3,R542*Погода!$C$4,L542=4,R542*Погода!$C$5)</f>
        <v>13.364575</v>
      </c>
      <c r="T542" s="3">
        <v>0.17972099999999999</v>
      </c>
      <c r="U542" s="11" cm="1">
        <f t="array" ref="U542">_xlfn.IFS(L542=1,T542*Погода!$D$2,L542=2,T542*Погода!$D$3,L542=3,T542*Погода!$D$4,L542=4,T542*Погода!$D$5)</f>
        <v>3.0103267499999999</v>
      </c>
      <c r="V542" s="37">
        <v>2657</v>
      </c>
      <c r="W542" s="37">
        <v>4801</v>
      </c>
      <c r="X542" s="37">
        <v>7458</v>
      </c>
      <c r="Y542" s="11">
        <f t="shared" si="72"/>
        <v>0.69592300000000762</v>
      </c>
    </row>
    <row r="543" spans="1:25" x14ac:dyDescent="0.25">
      <c r="A543" s="1">
        <v>541</v>
      </c>
      <c r="B543" s="2">
        <v>41084</v>
      </c>
      <c r="C543" s="1">
        <v>3</v>
      </c>
      <c r="D543" s="4" t="str">
        <f>VLOOKUP(C543,Сезон!$A$2:$G$5,6)</f>
        <v>Лето</v>
      </c>
      <c r="E543" s="1">
        <f t="shared" si="68"/>
        <v>2012</v>
      </c>
      <c r="F543" s="1">
        <f t="shared" si="69"/>
        <v>6</v>
      </c>
      <c r="G543" s="1">
        <v>0</v>
      </c>
      <c r="H543" s="1" t="str">
        <f t="shared" si="65"/>
        <v>Рабочий день</v>
      </c>
      <c r="I543" s="25">
        <f t="shared" si="66"/>
        <v>1</v>
      </c>
      <c r="J543" s="1">
        <v>0</v>
      </c>
      <c r="K543" s="1" t="str">
        <f t="shared" si="67"/>
        <v>Выходной день</v>
      </c>
      <c r="L543" s="1">
        <v>1</v>
      </c>
      <c r="M543" s="9" t="str">
        <f>LOOKUP(L543,Погода!$A$2:$B$5)</f>
        <v>Ясно, небольшая облачность, переменная облачность, переменная облачность</v>
      </c>
      <c r="N543" s="3">
        <v>0.74333300000000002</v>
      </c>
      <c r="O543" s="11">
        <f t="shared" si="70"/>
        <v>26.936650999999998</v>
      </c>
      <c r="P543" s="3">
        <v>0.67425400000000002</v>
      </c>
      <c r="Q543" s="11">
        <f t="shared" si="71"/>
        <v>28.500764000000004</v>
      </c>
      <c r="R543" s="3">
        <v>0.47916700000000001</v>
      </c>
      <c r="S543" s="11" cm="1">
        <f t="array" ref="S543">_xlfn.IFS(L543=1,R543*Погода!$C$2,L543=2,R543*Погода!$C$3,L543=3,R543*Погода!$C$4,L543=4,R543*Погода!$C$5)</f>
        <v>11.979175</v>
      </c>
      <c r="T543" s="3">
        <v>0.14552499999999999</v>
      </c>
      <c r="U543" s="11" cm="1">
        <f t="array" ref="U543">_xlfn.IFS(L543=1,T543*Погода!$D$2,L543=2,T543*Погода!$D$3,L543=3,T543*Погода!$D$4,L543=4,T543*Погода!$D$5)</f>
        <v>2.4375437499999997</v>
      </c>
      <c r="V543" s="37">
        <v>2551</v>
      </c>
      <c r="W543" s="37">
        <v>4340</v>
      </c>
      <c r="X543" s="37">
        <v>6891</v>
      </c>
      <c r="Y543" s="11">
        <f t="shared" si="72"/>
        <v>1.5641130000000061</v>
      </c>
    </row>
    <row r="544" spans="1:25" x14ac:dyDescent="0.25">
      <c r="A544" s="1">
        <v>542</v>
      </c>
      <c r="B544" s="2">
        <v>41085</v>
      </c>
      <c r="C544" s="1">
        <v>3</v>
      </c>
      <c r="D544" s="4" t="str">
        <f>VLOOKUP(C544,Сезон!$A$2:$G$5,6)</f>
        <v>Лето</v>
      </c>
      <c r="E544" s="1">
        <f t="shared" si="68"/>
        <v>2012</v>
      </c>
      <c r="F544" s="1">
        <f t="shared" si="69"/>
        <v>6</v>
      </c>
      <c r="G544" s="1">
        <v>0</v>
      </c>
      <c r="H544" s="1" t="str">
        <f t="shared" si="65"/>
        <v>Рабочий день</v>
      </c>
      <c r="I544" s="25">
        <f t="shared" si="66"/>
        <v>2</v>
      </c>
      <c r="J544" s="1">
        <v>1</v>
      </c>
      <c r="K544" s="1" t="str">
        <f t="shared" si="67"/>
        <v>Рабочий день</v>
      </c>
      <c r="L544" s="1">
        <v>1</v>
      </c>
      <c r="M544" s="9" t="str">
        <f>LOOKUP(L544,Погода!$A$2:$B$5)</f>
        <v>Ясно, небольшая облачность, переменная облачность, переменная облачность</v>
      </c>
      <c r="N544" s="3">
        <v>0.71583300000000005</v>
      </c>
      <c r="O544" s="11">
        <f t="shared" si="70"/>
        <v>25.644151000000001</v>
      </c>
      <c r="P544" s="3">
        <v>0.65404200000000001</v>
      </c>
      <c r="Q544" s="11">
        <f t="shared" si="71"/>
        <v>27.166772000000002</v>
      </c>
      <c r="R544" s="3">
        <v>0.50416700000000003</v>
      </c>
      <c r="S544" s="11" cm="1">
        <f t="array" ref="S544">_xlfn.IFS(L544=1,R544*Погода!$C$2,L544=2,R544*Погода!$C$3,L544=3,R544*Погода!$C$4,L544=4,R544*Погода!$C$5)</f>
        <v>12.604175000000001</v>
      </c>
      <c r="T544" s="3">
        <v>0.30038300000000001</v>
      </c>
      <c r="U544" s="11" cm="1">
        <f t="array" ref="U544">_xlfn.IFS(L544=1,T544*Погода!$D$2,L544=2,T544*Погода!$D$3,L544=3,T544*Погода!$D$4,L544=4,T544*Погода!$D$5)</f>
        <v>5.0314152500000002</v>
      </c>
      <c r="V544" s="37">
        <v>1139</v>
      </c>
      <c r="W544" s="37">
        <v>5640</v>
      </c>
      <c r="X544" s="37">
        <v>6779</v>
      </c>
      <c r="Y544" s="11">
        <f t="shared" si="72"/>
        <v>1.5226210000000009</v>
      </c>
    </row>
    <row r="545" spans="1:25" x14ac:dyDescent="0.25">
      <c r="A545" s="1">
        <v>543</v>
      </c>
      <c r="B545" s="2">
        <v>41086</v>
      </c>
      <c r="C545" s="1">
        <v>3</v>
      </c>
      <c r="D545" s="4" t="str">
        <f>VLOOKUP(C545,Сезон!$A$2:$G$5,6)</f>
        <v>Лето</v>
      </c>
      <c r="E545" s="1">
        <f t="shared" si="68"/>
        <v>2012</v>
      </c>
      <c r="F545" s="1">
        <f t="shared" si="69"/>
        <v>6</v>
      </c>
      <c r="G545" s="1">
        <v>0</v>
      </c>
      <c r="H545" s="1" t="str">
        <f t="shared" si="65"/>
        <v>Рабочий день</v>
      </c>
      <c r="I545" s="25">
        <f t="shared" si="66"/>
        <v>3</v>
      </c>
      <c r="J545" s="1">
        <v>1</v>
      </c>
      <c r="K545" s="1" t="str">
        <f t="shared" si="67"/>
        <v>Рабочий день</v>
      </c>
      <c r="L545" s="1">
        <v>1</v>
      </c>
      <c r="M545" s="9" t="str">
        <f>LOOKUP(L545,Погода!$A$2:$B$5)</f>
        <v>Ясно, небольшая облачность, переменная облачность, переменная облачность</v>
      </c>
      <c r="N545" s="3">
        <v>0.63083299999999998</v>
      </c>
      <c r="O545" s="11">
        <f t="shared" si="70"/>
        <v>21.649151</v>
      </c>
      <c r="P545" s="3">
        <v>0.59470400000000001</v>
      </c>
      <c r="Q545" s="11">
        <f t="shared" si="71"/>
        <v>23.250464000000001</v>
      </c>
      <c r="R545" s="3">
        <v>0.37333300000000003</v>
      </c>
      <c r="S545" s="11" cm="1">
        <f t="array" ref="S545">_xlfn.IFS(L545=1,R545*Погода!$C$2,L545=2,R545*Погода!$C$3,L545=3,R545*Погода!$C$4,L545=4,R545*Погода!$C$5)</f>
        <v>9.3333250000000003</v>
      </c>
      <c r="T545" s="3">
        <v>0.34764200000000001</v>
      </c>
      <c r="U545" s="11" cm="1">
        <f t="array" ref="U545">_xlfn.IFS(L545=1,T545*Погода!$D$2,L545=2,T545*Погода!$D$3,L545=3,T545*Погода!$D$4,L545=4,T545*Погода!$D$5)</f>
        <v>5.8230035000000004</v>
      </c>
      <c r="V545" s="37">
        <v>1077</v>
      </c>
      <c r="W545" s="37">
        <v>6365</v>
      </c>
      <c r="X545" s="37">
        <v>7442</v>
      </c>
      <c r="Y545" s="11">
        <f t="shared" si="72"/>
        <v>1.6013130000000011</v>
      </c>
    </row>
    <row r="546" spans="1:25" x14ac:dyDescent="0.25">
      <c r="A546" s="1">
        <v>544</v>
      </c>
      <c r="B546" s="2">
        <v>41087</v>
      </c>
      <c r="C546" s="1">
        <v>3</v>
      </c>
      <c r="D546" s="4" t="str">
        <f>VLOOKUP(C546,Сезон!$A$2:$G$5,6)</f>
        <v>Лето</v>
      </c>
      <c r="E546" s="1">
        <f t="shared" si="68"/>
        <v>2012</v>
      </c>
      <c r="F546" s="1">
        <f t="shared" si="69"/>
        <v>6</v>
      </c>
      <c r="G546" s="1">
        <v>0</v>
      </c>
      <c r="H546" s="1" t="str">
        <f t="shared" si="65"/>
        <v>Рабочий день</v>
      </c>
      <c r="I546" s="25">
        <f t="shared" si="66"/>
        <v>4</v>
      </c>
      <c r="J546" s="1">
        <v>1</v>
      </c>
      <c r="K546" s="1" t="str">
        <f t="shared" si="67"/>
        <v>Рабочий день</v>
      </c>
      <c r="L546" s="1">
        <v>1</v>
      </c>
      <c r="M546" s="9" t="str">
        <f>LOOKUP(L546,Погода!$A$2:$B$5)</f>
        <v>Ясно, небольшая облачность, переменная облачность, переменная облачность</v>
      </c>
      <c r="N546" s="3">
        <v>0.69750000000000001</v>
      </c>
      <c r="O546" s="11">
        <f t="shared" si="70"/>
        <v>24.782499999999999</v>
      </c>
      <c r="P546" s="3">
        <v>0.64079200000000003</v>
      </c>
      <c r="Q546" s="11">
        <f t="shared" si="71"/>
        <v>26.292272000000004</v>
      </c>
      <c r="R546" s="3">
        <v>0.36</v>
      </c>
      <c r="S546" s="11" cm="1">
        <f t="array" ref="S546">_xlfn.IFS(L546=1,R546*Погода!$C$2,L546=2,R546*Погода!$C$3,L546=3,R546*Погода!$C$4,L546=4,R546*Погода!$C$5)</f>
        <v>9</v>
      </c>
      <c r="T546" s="3">
        <v>0.27177499999999999</v>
      </c>
      <c r="U546" s="11" cm="1">
        <f t="array" ref="U546">_xlfn.IFS(L546=1,T546*Погода!$D$2,L546=2,T546*Погода!$D$3,L546=3,T546*Погода!$D$4,L546=4,T546*Погода!$D$5)</f>
        <v>4.5522312500000002</v>
      </c>
      <c r="V546" s="37">
        <v>1077</v>
      </c>
      <c r="W546" s="37">
        <v>6258</v>
      </c>
      <c r="X546" s="37">
        <v>7335</v>
      </c>
      <c r="Y546" s="11">
        <f t="shared" si="72"/>
        <v>1.5097720000000052</v>
      </c>
    </row>
    <row r="547" spans="1:25" x14ac:dyDescent="0.25">
      <c r="A547" s="1">
        <v>545</v>
      </c>
      <c r="B547" s="2">
        <v>41088</v>
      </c>
      <c r="C547" s="1">
        <v>3</v>
      </c>
      <c r="D547" s="4" t="str">
        <f>VLOOKUP(C547,Сезон!$A$2:$G$5,6)</f>
        <v>Лето</v>
      </c>
      <c r="E547" s="1">
        <f t="shared" si="68"/>
        <v>2012</v>
      </c>
      <c r="F547" s="1">
        <f t="shared" si="69"/>
        <v>6</v>
      </c>
      <c r="G547" s="1">
        <v>0</v>
      </c>
      <c r="H547" s="1" t="str">
        <f t="shared" si="65"/>
        <v>Рабочий день</v>
      </c>
      <c r="I547" s="25">
        <f t="shared" si="66"/>
        <v>5</v>
      </c>
      <c r="J547" s="1">
        <v>1</v>
      </c>
      <c r="K547" s="1" t="str">
        <f t="shared" si="67"/>
        <v>Рабочий день</v>
      </c>
      <c r="L547" s="1">
        <v>1</v>
      </c>
      <c r="M547" s="9" t="str">
        <f>LOOKUP(L547,Погода!$A$2:$B$5)</f>
        <v>Ясно, небольшая облачность, переменная облачность, переменная облачность</v>
      </c>
      <c r="N547" s="3">
        <v>0.74916700000000003</v>
      </c>
      <c r="O547" s="11">
        <f t="shared" si="70"/>
        <v>27.210849000000003</v>
      </c>
      <c r="P547" s="3">
        <v>0.675512</v>
      </c>
      <c r="Q547" s="11">
        <f t="shared" si="71"/>
        <v>28.583792000000003</v>
      </c>
      <c r="R547" s="3">
        <v>0.42249999999999999</v>
      </c>
      <c r="S547" s="11" cm="1">
        <f t="array" ref="S547">_xlfn.IFS(L547=1,R547*Погода!$C$2,L547=2,R547*Погода!$C$3,L547=3,R547*Погода!$C$4,L547=4,R547*Погода!$C$5)</f>
        <v>10.5625</v>
      </c>
      <c r="T547" s="3">
        <v>0.17165</v>
      </c>
      <c r="U547" s="11" cm="1">
        <f t="array" ref="U547">_xlfn.IFS(L547=1,T547*Погода!$D$2,L547=2,T547*Погода!$D$3,L547=3,T547*Погода!$D$4,L547=4,T547*Погода!$D$5)</f>
        <v>2.8751375000000001</v>
      </c>
      <c r="V547" s="37">
        <v>921</v>
      </c>
      <c r="W547" s="37">
        <v>5958</v>
      </c>
      <c r="X547" s="37">
        <v>6879</v>
      </c>
      <c r="Y547" s="11">
        <f t="shared" si="72"/>
        <v>1.3729429999999994</v>
      </c>
    </row>
    <row r="548" spans="1:25" x14ac:dyDescent="0.25">
      <c r="A548" s="1">
        <v>546</v>
      </c>
      <c r="B548" s="2">
        <v>41089</v>
      </c>
      <c r="C548" s="1">
        <v>3</v>
      </c>
      <c r="D548" s="4" t="str">
        <f>VLOOKUP(C548,Сезон!$A$2:$G$5,6)</f>
        <v>Лето</v>
      </c>
      <c r="E548" s="1">
        <f t="shared" si="68"/>
        <v>2012</v>
      </c>
      <c r="F548" s="1">
        <f t="shared" si="69"/>
        <v>6</v>
      </c>
      <c r="G548" s="1">
        <v>0</v>
      </c>
      <c r="H548" s="1" t="str">
        <f t="shared" si="65"/>
        <v>Рабочий день</v>
      </c>
      <c r="I548" s="25">
        <f t="shared" si="66"/>
        <v>6</v>
      </c>
      <c r="J548" s="1">
        <v>1</v>
      </c>
      <c r="K548" s="1" t="str">
        <f t="shared" si="67"/>
        <v>Рабочий день</v>
      </c>
      <c r="L548" s="1">
        <v>1</v>
      </c>
      <c r="M548" s="9" t="str">
        <f>LOOKUP(L548,Погода!$A$2:$B$5)</f>
        <v>Ясно, небольшая облачность, переменная облачность, переменная облачность</v>
      </c>
      <c r="N548" s="3">
        <v>0.83416699999999999</v>
      </c>
      <c r="O548" s="11">
        <f t="shared" si="70"/>
        <v>31.205849000000001</v>
      </c>
      <c r="P548" s="3">
        <v>0.78661300000000001</v>
      </c>
      <c r="Q548" s="11">
        <f t="shared" si="71"/>
        <v>35.916457999999999</v>
      </c>
      <c r="R548" s="3">
        <v>0.48875000000000002</v>
      </c>
      <c r="S548" s="11" cm="1">
        <f t="array" ref="S548">_xlfn.IFS(L548=1,R548*Погода!$C$2,L548=2,R548*Погода!$C$3,L548=3,R548*Погода!$C$4,L548=4,R548*Погода!$C$5)</f>
        <v>12.21875</v>
      </c>
      <c r="T548" s="3">
        <v>0.16541700000000001</v>
      </c>
      <c r="U548" s="11" cm="1">
        <f t="array" ref="U548">_xlfn.IFS(L548=1,T548*Погода!$D$2,L548=2,T548*Погода!$D$3,L548=3,T548*Погода!$D$4,L548=4,T548*Погода!$D$5)</f>
        <v>2.7707347500000004</v>
      </c>
      <c r="V548" s="37">
        <v>829</v>
      </c>
      <c r="W548" s="37">
        <v>4634</v>
      </c>
      <c r="X548" s="37">
        <v>5463</v>
      </c>
      <c r="Y548" s="11">
        <f t="shared" si="72"/>
        <v>4.710608999999998</v>
      </c>
    </row>
    <row r="549" spans="1:25" x14ac:dyDescent="0.25">
      <c r="A549" s="1">
        <v>547</v>
      </c>
      <c r="B549" s="2">
        <v>41090</v>
      </c>
      <c r="C549" s="1">
        <v>3</v>
      </c>
      <c r="D549" s="4" t="str">
        <f>VLOOKUP(C549,Сезон!$A$2:$G$5,6)</f>
        <v>Лето</v>
      </c>
      <c r="E549" s="1">
        <f t="shared" si="68"/>
        <v>2012</v>
      </c>
      <c r="F549" s="1">
        <f t="shared" si="69"/>
        <v>6</v>
      </c>
      <c r="G549" s="1">
        <v>0</v>
      </c>
      <c r="H549" s="1" t="str">
        <f t="shared" si="65"/>
        <v>Рабочий день</v>
      </c>
      <c r="I549" s="25">
        <f t="shared" si="66"/>
        <v>7</v>
      </c>
      <c r="J549" s="1">
        <v>0</v>
      </c>
      <c r="K549" s="1" t="str">
        <f t="shared" si="67"/>
        <v>Выходной день</v>
      </c>
      <c r="L549" s="1">
        <v>1</v>
      </c>
      <c r="M549" s="9" t="str">
        <f>LOOKUP(L549,Погода!$A$2:$B$5)</f>
        <v>Ясно, небольшая облачность, переменная облачность, переменная облачность</v>
      </c>
      <c r="N549" s="3">
        <v>0.76500000000000001</v>
      </c>
      <c r="O549" s="11">
        <f t="shared" si="70"/>
        <v>27.954999999999998</v>
      </c>
      <c r="P549" s="3">
        <v>0.68750800000000001</v>
      </c>
      <c r="Q549" s="11">
        <f t="shared" si="71"/>
        <v>29.375528000000003</v>
      </c>
      <c r="R549" s="3">
        <v>0.60124999999999995</v>
      </c>
      <c r="S549" s="11" cm="1">
        <f t="array" ref="S549">_xlfn.IFS(L549=1,R549*Погода!$C$2,L549=2,R549*Погода!$C$3,L549=3,R549*Погода!$C$4,L549=4,R549*Погода!$C$5)</f>
        <v>15.031249999999998</v>
      </c>
      <c r="T549" s="3">
        <v>0.16107099999999999</v>
      </c>
      <c r="U549" s="11" cm="1">
        <f t="array" ref="U549">_xlfn.IFS(L549=1,T549*Погода!$D$2,L549=2,T549*Погода!$D$3,L549=3,T549*Погода!$D$4,L549=4,T549*Погода!$D$5)</f>
        <v>2.6979392499999997</v>
      </c>
      <c r="V549" s="37">
        <v>1455</v>
      </c>
      <c r="W549" s="37">
        <v>4232</v>
      </c>
      <c r="X549" s="37">
        <v>5687</v>
      </c>
      <c r="Y549" s="11">
        <f t="shared" si="72"/>
        <v>1.4205280000000045</v>
      </c>
    </row>
    <row r="550" spans="1:25" x14ac:dyDescent="0.25">
      <c r="A550" s="1">
        <v>548</v>
      </c>
      <c r="B550" s="2">
        <v>41091</v>
      </c>
      <c r="C550" s="1">
        <v>3</v>
      </c>
      <c r="D550" s="4" t="str">
        <f>VLOOKUP(C550,Сезон!$A$2:$G$5,6)</f>
        <v>Лето</v>
      </c>
      <c r="E550" s="1">
        <f t="shared" si="68"/>
        <v>2012</v>
      </c>
      <c r="F550" s="1">
        <f t="shared" si="69"/>
        <v>7</v>
      </c>
      <c r="G550" s="1">
        <v>0</v>
      </c>
      <c r="H550" s="1" t="str">
        <f t="shared" si="65"/>
        <v>Рабочий день</v>
      </c>
      <c r="I550" s="25">
        <f t="shared" si="66"/>
        <v>1</v>
      </c>
      <c r="J550" s="1">
        <v>0</v>
      </c>
      <c r="K550" s="1" t="str">
        <f t="shared" si="67"/>
        <v>Выходной день</v>
      </c>
      <c r="L550" s="1">
        <v>1</v>
      </c>
      <c r="M550" s="9" t="str">
        <f>LOOKUP(L550,Погода!$A$2:$B$5)</f>
        <v>Ясно, небольшая облачность, переменная облачность, переменная облачность</v>
      </c>
      <c r="N550" s="3">
        <v>0.81583300000000003</v>
      </c>
      <c r="O550" s="11">
        <f t="shared" si="70"/>
        <v>30.344151000000004</v>
      </c>
      <c r="P550" s="3">
        <v>0.75062899999999999</v>
      </c>
      <c r="Q550" s="11">
        <f t="shared" si="71"/>
        <v>33.541513999999999</v>
      </c>
      <c r="R550" s="3">
        <v>0.51875000000000004</v>
      </c>
      <c r="S550" s="11" cm="1">
        <f t="array" ref="S550">_xlfn.IFS(L550=1,R550*Погода!$C$2,L550=2,R550*Погода!$C$3,L550=3,R550*Погода!$C$4,L550=4,R550*Погода!$C$5)</f>
        <v>12.968750000000002</v>
      </c>
      <c r="T550" s="3">
        <v>0.16852900000000001</v>
      </c>
      <c r="U550" s="11" cm="1">
        <f t="array" ref="U550">_xlfn.IFS(L550=1,T550*Погода!$D$2,L550=2,T550*Погода!$D$3,L550=3,T550*Погода!$D$4,L550=4,T550*Погода!$D$5)</f>
        <v>2.8228607500000003</v>
      </c>
      <c r="V550" s="37">
        <v>1421</v>
      </c>
      <c r="W550" s="37">
        <v>4110</v>
      </c>
      <c r="X550" s="37">
        <v>5531</v>
      </c>
      <c r="Y550" s="11">
        <f t="shared" si="72"/>
        <v>3.1973629999999957</v>
      </c>
    </row>
    <row r="551" spans="1:25" x14ac:dyDescent="0.25">
      <c r="A551" s="1">
        <v>549</v>
      </c>
      <c r="B551" s="2">
        <v>41092</v>
      </c>
      <c r="C551" s="1">
        <v>3</v>
      </c>
      <c r="D551" s="4" t="str">
        <f>VLOOKUP(C551,Сезон!$A$2:$G$5,6)</f>
        <v>Лето</v>
      </c>
      <c r="E551" s="1">
        <f t="shared" si="68"/>
        <v>2012</v>
      </c>
      <c r="F551" s="1">
        <f t="shared" si="69"/>
        <v>7</v>
      </c>
      <c r="G551" s="1">
        <v>0</v>
      </c>
      <c r="H551" s="1" t="str">
        <f t="shared" si="65"/>
        <v>Рабочий день</v>
      </c>
      <c r="I551" s="25">
        <f t="shared" si="66"/>
        <v>2</v>
      </c>
      <c r="J551" s="1">
        <v>1</v>
      </c>
      <c r="K551" s="1" t="str">
        <f t="shared" si="67"/>
        <v>Рабочий день</v>
      </c>
      <c r="L551" s="1">
        <v>1</v>
      </c>
      <c r="M551" s="9" t="str">
        <f>LOOKUP(L551,Погода!$A$2:$B$5)</f>
        <v>Ясно, небольшая облачность, переменная облачность, переменная облачность</v>
      </c>
      <c r="N551" s="3">
        <v>0.781667</v>
      </c>
      <c r="O551" s="11">
        <f t="shared" si="70"/>
        <v>28.738348999999999</v>
      </c>
      <c r="P551" s="3">
        <v>0.70203800000000005</v>
      </c>
      <c r="Q551" s="11">
        <f t="shared" si="71"/>
        <v>30.334508000000007</v>
      </c>
      <c r="R551" s="3">
        <v>0.44708300000000001</v>
      </c>
      <c r="S551" s="11" cm="1">
        <f t="array" ref="S551">_xlfn.IFS(L551=1,R551*Погода!$C$2,L551=2,R551*Погода!$C$3,L551=3,R551*Погода!$C$4,L551=4,R551*Погода!$C$5)</f>
        <v>11.177075</v>
      </c>
      <c r="T551" s="3">
        <v>0.195267</v>
      </c>
      <c r="U551" s="11" cm="1">
        <f t="array" ref="U551">_xlfn.IFS(L551=1,T551*Погода!$D$2,L551=2,T551*Погода!$D$3,L551=3,T551*Погода!$D$4,L551=4,T551*Погода!$D$5)</f>
        <v>3.2707222499999999</v>
      </c>
      <c r="V551" s="37">
        <v>904</v>
      </c>
      <c r="W551" s="37">
        <v>5323</v>
      </c>
      <c r="X551" s="37">
        <v>6227</v>
      </c>
      <c r="Y551" s="11">
        <f t="shared" si="72"/>
        <v>1.5961590000000072</v>
      </c>
    </row>
    <row r="552" spans="1:25" x14ac:dyDescent="0.25">
      <c r="A552" s="1">
        <v>550</v>
      </c>
      <c r="B552" s="2">
        <v>41093</v>
      </c>
      <c r="C552" s="1">
        <v>3</v>
      </c>
      <c r="D552" s="4" t="str">
        <f>VLOOKUP(C552,Сезон!$A$2:$G$5,6)</f>
        <v>Лето</v>
      </c>
      <c r="E552" s="1">
        <f t="shared" si="68"/>
        <v>2012</v>
      </c>
      <c r="F552" s="1">
        <f t="shared" si="69"/>
        <v>7</v>
      </c>
      <c r="G552" s="1">
        <v>0</v>
      </c>
      <c r="H552" s="1" t="str">
        <f t="shared" si="65"/>
        <v>Рабочий день</v>
      </c>
      <c r="I552" s="25">
        <f t="shared" si="66"/>
        <v>3</v>
      </c>
      <c r="J552" s="1">
        <v>1</v>
      </c>
      <c r="K552" s="1" t="str">
        <f t="shared" si="67"/>
        <v>Рабочий день</v>
      </c>
      <c r="L552" s="1">
        <v>1</v>
      </c>
      <c r="M552" s="9" t="str">
        <f>LOOKUP(L552,Погода!$A$2:$B$5)</f>
        <v>Ясно, небольшая облачность, переменная облачность, переменная облачность</v>
      </c>
      <c r="N552" s="3">
        <v>0.780833</v>
      </c>
      <c r="O552" s="11">
        <f t="shared" si="70"/>
        <v>28.699151000000001</v>
      </c>
      <c r="P552" s="3">
        <v>0.70265</v>
      </c>
      <c r="Q552" s="11">
        <f t="shared" si="71"/>
        <v>30.374899999999997</v>
      </c>
      <c r="R552" s="3">
        <v>0.49208299999999999</v>
      </c>
      <c r="S552" s="11" cm="1">
        <f t="array" ref="S552">_xlfn.IFS(L552=1,R552*Погода!$C$2,L552=2,R552*Погода!$C$3,L552=3,R552*Погода!$C$4,L552=4,R552*Погода!$C$5)</f>
        <v>12.302075</v>
      </c>
      <c r="T552" s="3">
        <v>0.12623699999999999</v>
      </c>
      <c r="U552" s="11" cm="1">
        <f t="array" ref="U552">_xlfn.IFS(L552=1,T552*Погода!$D$2,L552=2,T552*Погода!$D$3,L552=3,T552*Погода!$D$4,L552=4,T552*Погода!$D$5)</f>
        <v>2.1144697499999996</v>
      </c>
      <c r="V552" s="37">
        <v>1052</v>
      </c>
      <c r="W552" s="37">
        <v>5608</v>
      </c>
      <c r="X552" s="37">
        <v>6660</v>
      </c>
      <c r="Y552" s="11">
        <f t="shared" si="72"/>
        <v>1.6757489999999962</v>
      </c>
    </row>
    <row r="553" spans="1:25" x14ac:dyDescent="0.25">
      <c r="A553" s="1">
        <v>551</v>
      </c>
      <c r="B553" s="2">
        <v>41094</v>
      </c>
      <c r="C553" s="1">
        <v>3</v>
      </c>
      <c r="D553" s="4" t="str">
        <f>VLOOKUP(C553,Сезон!$A$2:$G$5,6)</f>
        <v>Лето</v>
      </c>
      <c r="E553" s="1">
        <f t="shared" si="68"/>
        <v>2012</v>
      </c>
      <c r="F553" s="1">
        <f t="shared" si="69"/>
        <v>7</v>
      </c>
      <c r="G553" s="1">
        <v>1</v>
      </c>
      <c r="H553" s="1" t="str">
        <f t="shared" si="65"/>
        <v>Праздничный день</v>
      </c>
      <c r="I553" s="25">
        <f t="shared" si="66"/>
        <v>4</v>
      </c>
      <c r="J553" s="1">
        <v>0</v>
      </c>
      <c r="K553" s="1" t="str">
        <f t="shared" si="67"/>
        <v>Выходной день</v>
      </c>
      <c r="L553" s="1">
        <v>1</v>
      </c>
      <c r="M553" s="9" t="str">
        <f>LOOKUP(L553,Погода!$A$2:$B$5)</f>
        <v>Ясно, небольшая облачность, переменная облачность, переменная облачность</v>
      </c>
      <c r="N553" s="3">
        <v>0.78916699999999995</v>
      </c>
      <c r="O553" s="11">
        <f t="shared" si="70"/>
        <v>29.090848999999999</v>
      </c>
      <c r="P553" s="3">
        <v>0.73233700000000002</v>
      </c>
      <c r="Q553" s="11">
        <f t="shared" si="71"/>
        <v>32.334242000000003</v>
      </c>
      <c r="R553" s="3">
        <v>0.53874999999999995</v>
      </c>
      <c r="S553" s="11" cm="1">
        <f t="array" ref="S553">_xlfn.IFS(L553=1,R553*Погода!$C$2,L553=2,R553*Погода!$C$3,L553=3,R553*Погода!$C$4,L553=4,R553*Погода!$C$5)</f>
        <v>13.468749999999998</v>
      </c>
      <c r="T553" s="3">
        <v>0.13494999999999999</v>
      </c>
      <c r="U553" s="11" cm="1">
        <f t="array" ref="U553">_xlfn.IFS(L553=1,T553*Погода!$D$2,L553=2,T553*Погода!$D$3,L553=3,T553*Погода!$D$4,L553=4,T553*Погода!$D$5)</f>
        <v>2.2604124999999997</v>
      </c>
      <c r="V553" s="37">
        <v>2562</v>
      </c>
      <c r="W553" s="37">
        <v>4841</v>
      </c>
      <c r="X553" s="37">
        <v>7403</v>
      </c>
      <c r="Y553" s="11">
        <f t="shared" si="72"/>
        <v>3.2433930000000046</v>
      </c>
    </row>
    <row r="554" spans="1:25" x14ac:dyDescent="0.25">
      <c r="A554" s="1">
        <v>552</v>
      </c>
      <c r="B554" s="2">
        <v>41095</v>
      </c>
      <c r="C554" s="1">
        <v>3</v>
      </c>
      <c r="D554" s="4" t="str">
        <f>VLOOKUP(C554,Сезон!$A$2:$G$5,6)</f>
        <v>Лето</v>
      </c>
      <c r="E554" s="1">
        <f t="shared" si="68"/>
        <v>2012</v>
      </c>
      <c r="F554" s="1">
        <f t="shared" si="69"/>
        <v>7</v>
      </c>
      <c r="G554" s="1">
        <v>0</v>
      </c>
      <c r="H554" s="1" t="str">
        <f t="shared" si="65"/>
        <v>Рабочий день</v>
      </c>
      <c r="I554" s="25">
        <f t="shared" si="66"/>
        <v>5</v>
      </c>
      <c r="J554" s="1">
        <v>1</v>
      </c>
      <c r="K554" s="1" t="str">
        <f t="shared" si="67"/>
        <v>Рабочий день</v>
      </c>
      <c r="L554" s="1">
        <v>1</v>
      </c>
      <c r="M554" s="9" t="str">
        <f>LOOKUP(L554,Погода!$A$2:$B$5)</f>
        <v>Ясно, небольшая облачность, переменная облачность, переменная облачность</v>
      </c>
      <c r="N554" s="3">
        <v>0.82750000000000001</v>
      </c>
      <c r="O554" s="11">
        <f t="shared" si="70"/>
        <v>30.892499999999998</v>
      </c>
      <c r="P554" s="3">
        <v>0.76136700000000002</v>
      </c>
      <c r="Q554" s="11">
        <f t="shared" si="71"/>
        <v>34.250222000000001</v>
      </c>
      <c r="R554" s="3">
        <v>0.45791700000000002</v>
      </c>
      <c r="S554" s="11" cm="1">
        <f t="array" ref="S554">_xlfn.IFS(L554=1,R554*Погода!$C$2,L554=2,R554*Погода!$C$3,L554=3,R554*Погода!$C$4,L554=4,R554*Погода!$C$5)</f>
        <v>11.447925</v>
      </c>
      <c r="T554" s="3">
        <v>0.19402900000000001</v>
      </c>
      <c r="U554" s="11" cm="1">
        <f t="array" ref="U554">_xlfn.IFS(L554=1,T554*Погода!$D$2,L554=2,T554*Погода!$D$3,L554=3,T554*Погода!$D$4,L554=4,T554*Погода!$D$5)</f>
        <v>3.24998575</v>
      </c>
      <c r="V554" s="37">
        <v>1405</v>
      </c>
      <c r="W554" s="37">
        <v>4836</v>
      </c>
      <c r="X554" s="37">
        <v>6241</v>
      </c>
      <c r="Y554" s="11">
        <f t="shared" si="72"/>
        <v>3.3577220000000025</v>
      </c>
    </row>
    <row r="555" spans="1:25" x14ac:dyDescent="0.25">
      <c r="A555" s="1">
        <v>553</v>
      </c>
      <c r="B555" s="2">
        <v>41096</v>
      </c>
      <c r="C555" s="1">
        <v>3</v>
      </c>
      <c r="D555" s="4" t="str">
        <f>VLOOKUP(C555,Сезон!$A$2:$G$5,6)</f>
        <v>Лето</v>
      </c>
      <c r="E555" s="1">
        <f t="shared" si="68"/>
        <v>2012</v>
      </c>
      <c r="F555" s="1">
        <f t="shared" si="69"/>
        <v>7</v>
      </c>
      <c r="G555" s="1">
        <v>0</v>
      </c>
      <c r="H555" s="1" t="str">
        <f t="shared" si="65"/>
        <v>Рабочий день</v>
      </c>
      <c r="I555" s="25">
        <f t="shared" si="66"/>
        <v>6</v>
      </c>
      <c r="J555" s="1">
        <v>1</v>
      </c>
      <c r="K555" s="1" t="str">
        <f t="shared" si="67"/>
        <v>Рабочий день</v>
      </c>
      <c r="L555" s="1">
        <v>1</v>
      </c>
      <c r="M555" s="9" t="str">
        <f>LOOKUP(L555,Погода!$A$2:$B$5)</f>
        <v>Ясно, небольшая облачность, переменная облачность, переменная облачность</v>
      </c>
      <c r="N555" s="3">
        <v>0.82833299999999999</v>
      </c>
      <c r="O555" s="11">
        <f t="shared" si="70"/>
        <v>30.931651000000002</v>
      </c>
      <c r="P555" s="3">
        <v>0.75253300000000001</v>
      </c>
      <c r="Q555" s="11">
        <f t="shared" si="71"/>
        <v>33.667178</v>
      </c>
      <c r="R555" s="3">
        <v>0.45083299999999998</v>
      </c>
      <c r="S555" s="11" cm="1">
        <f t="array" ref="S555">_xlfn.IFS(L555=1,R555*Погода!$C$2,L555=2,R555*Погода!$C$3,L555=3,R555*Погода!$C$4,L555=4,R555*Погода!$C$5)</f>
        <v>11.270825</v>
      </c>
      <c r="T555" s="3">
        <v>0.14614199999999999</v>
      </c>
      <c r="U555" s="11" cm="1">
        <f t="array" ref="U555">_xlfn.IFS(L555=1,T555*Погода!$D$2,L555=2,T555*Погода!$D$3,L555=3,T555*Погода!$D$4,L555=4,T555*Погода!$D$5)</f>
        <v>2.4478784999999998</v>
      </c>
      <c r="V555" s="37">
        <v>1366</v>
      </c>
      <c r="W555" s="37">
        <v>4841</v>
      </c>
      <c r="X555" s="37">
        <v>6207</v>
      </c>
      <c r="Y555" s="11">
        <f t="shared" si="72"/>
        <v>2.7355269999999976</v>
      </c>
    </row>
    <row r="556" spans="1:25" x14ac:dyDescent="0.25">
      <c r="A556" s="1">
        <v>554</v>
      </c>
      <c r="B556" s="2">
        <v>41097</v>
      </c>
      <c r="C556" s="1">
        <v>3</v>
      </c>
      <c r="D556" s="4" t="str">
        <f>VLOOKUP(C556,Сезон!$A$2:$G$5,6)</f>
        <v>Лето</v>
      </c>
      <c r="E556" s="1">
        <f t="shared" si="68"/>
        <v>2012</v>
      </c>
      <c r="F556" s="1">
        <f t="shared" si="69"/>
        <v>7</v>
      </c>
      <c r="G556" s="1">
        <v>0</v>
      </c>
      <c r="H556" s="1" t="str">
        <f t="shared" si="65"/>
        <v>Рабочий день</v>
      </c>
      <c r="I556" s="25">
        <f t="shared" si="66"/>
        <v>7</v>
      </c>
      <c r="J556" s="1">
        <v>0</v>
      </c>
      <c r="K556" s="1" t="str">
        <f t="shared" si="67"/>
        <v>Выходной день</v>
      </c>
      <c r="L556" s="1">
        <v>1</v>
      </c>
      <c r="M556" s="9" t="str">
        <f>LOOKUP(L556,Погода!$A$2:$B$5)</f>
        <v>Ясно, небольшая облачность, переменная облачность, переменная облачность</v>
      </c>
      <c r="N556" s="3">
        <v>0.86166699999999996</v>
      </c>
      <c r="O556" s="11">
        <f t="shared" si="70"/>
        <v>32.498348999999997</v>
      </c>
      <c r="P556" s="3">
        <v>0.80491299999999999</v>
      </c>
      <c r="Q556" s="11">
        <f t="shared" si="71"/>
        <v>37.124257999999998</v>
      </c>
      <c r="R556" s="3">
        <v>0.49208299999999999</v>
      </c>
      <c r="S556" s="11" cm="1">
        <f t="array" ref="S556">_xlfn.IFS(L556=1,R556*Погода!$C$2,L556=2,R556*Погода!$C$3,L556=3,R556*Погода!$C$4,L556=4,R556*Погода!$C$5)</f>
        <v>12.302075</v>
      </c>
      <c r="T556" s="3">
        <v>0.163554</v>
      </c>
      <c r="U556" s="11" cm="1">
        <f t="array" ref="U556">_xlfn.IFS(L556=1,T556*Погода!$D$2,L556=2,T556*Погода!$D$3,L556=3,T556*Погода!$D$4,L556=4,T556*Погода!$D$5)</f>
        <v>2.7395295000000002</v>
      </c>
      <c r="V556" s="37">
        <v>1448</v>
      </c>
      <c r="W556" s="37">
        <v>3392</v>
      </c>
      <c r="X556" s="37">
        <v>4840</v>
      </c>
      <c r="Y556" s="11">
        <f t="shared" si="72"/>
        <v>4.625909</v>
      </c>
    </row>
    <row r="557" spans="1:25" x14ac:dyDescent="0.25">
      <c r="A557" s="1">
        <v>555</v>
      </c>
      <c r="B557" s="2">
        <v>41098</v>
      </c>
      <c r="C557" s="1">
        <v>3</v>
      </c>
      <c r="D557" s="4" t="str">
        <f>VLOOKUP(C557,Сезон!$A$2:$G$5,6)</f>
        <v>Лето</v>
      </c>
      <c r="E557" s="1">
        <f t="shared" si="68"/>
        <v>2012</v>
      </c>
      <c r="F557" s="1">
        <f t="shared" si="69"/>
        <v>7</v>
      </c>
      <c r="G557" s="1">
        <v>0</v>
      </c>
      <c r="H557" s="1" t="str">
        <f t="shared" si="65"/>
        <v>Рабочий день</v>
      </c>
      <c r="I557" s="25">
        <f t="shared" si="66"/>
        <v>1</v>
      </c>
      <c r="J557" s="1">
        <v>0</v>
      </c>
      <c r="K557" s="1" t="str">
        <f t="shared" si="67"/>
        <v>Выходной день</v>
      </c>
      <c r="L557" s="1">
        <v>1</v>
      </c>
      <c r="M557" s="9" t="str">
        <f>LOOKUP(L557,Погода!$A$2:$B$5)</f>
        <v>Ясно, небольшая облачность, переменная облачность, переменная облачность</v>
      </c>
      <c r="N557" s="3">
        <v>0.82250000000000001</v>
      </c>
      <c r="O557" s="11">
        <f t="shared" si="70"/>
        <v>30.657499999999999</v>
      </c>
      <c r="P557" s="3">
        <v>0.79039599999999999</v>
      </c>
      <c r="Q557" s="11">
        <f t="shared" si="71"/>
        <v>36.166136000000002</v>
      </c>
      <c r="R557" s="3">
        <v>0.57374999999999998</v>
      </c>
      <c r="S557" s="11" cm="1">
        <f t="array" ref="S557">_xlfn.IFS(L557=1,R557*Погода!$C$2,L557=2,R557*Погода!$C$3,L557=3,R557*Погода!$C$4,L557=4,R557*Погода!$C$5)</f>
        <v>14.34375</v>
      </c>
      <c r="T557" s="3">
        <v>0.12562899999999999</v>
      </c>
      <c r="U557" s="11" cm="1">
        <f t="array" ref="U557">_xlfn.IFS(L557=1,T557*Погода!$D$2,L557=2,T557*Погода!$D$3,L557=3,T557*Погода!$D$4,L557=4,T557*Погода!$D$5)</f>
        <v>2.1042857499999998</v>
      </c>
      <c r="V557" s="37">
        <v>1203</v>
      </c>
      <c r="W557" s="37">
        <v>3469</v>
      </c>
      <c r="X557" s="37">
        <v>4672</v>
      </c>
      <c r="Y557" s="11">
        <f t="shared" si="72"/>
        <v>5.5086360000000028</v>
      </c>
    </row>
    <row r="558" spans="1:25" x14ac:dyDescent="0.25">
      <c r="A558" s="1">
        <v>556</v>
      </c>
      <c r="B558" s="2">
        <v>41099</v>
      </c>
      <c r="C558" s="1">
        <v>3</v>
      </c>
      <c r="D558" s="4" t="str">
        <f>VLOOKUP(C558,Сезон!$A$2:$G$5,6)</f>
        <v>Лето</v>
      </c>
      <c r="E558" s="1">
        <f t="shared" si="68"/>
        <v>2012</v>
      </c>
      <c r="F558" s="1">
        <f t="shared" si="69"/>
        <v>7</v>
      </c>
      <c r="G558" s="1">
        <v>0</v>
      </c>
      <c r="H558" s="1" t="str">
        <f t="shared" si="65"/>
        <v>Рабочий день</v>
      </c>
      <c r="I558" s="25">
        <f t="shared" si="66"/>
        <v>2</v>
      </c>
      <c r="J558" s="1">
        <v>1</v>
      </c>
      <c r="K558" s="1" t="str">
        <f t="shared" si="67"/>
        <v>Рабочий день</v>
      </c>
      <c r="L558" s="1">
        <v>2</v>
      </c>
      <c r="M558" s="9" t="str">
        <f>LOOKUP(L558,Погода!$A$2:$B$5)</f>
        <v>Туман + Облачно, Туман + Разорванные облака, Туман + Немного облаков, Туман</v>
      </c>
      <c r="N558" s="3">
        <v>0.71083300000000005</v>
      </c>
      <c r="O558" s="11">
        <f t="shared" si="70"/>
        <v>25.409151000000001</v>
      </c>
      <c r="P558" s="3">
        <v>0.65405400000000002</v>
      </c>
      <c r="Q558" s="11">
        <f t="shared" si="71"/>
        <v>27.167563999999999</v>
      </c>
      <c r="R558" s="3">
        <v>0.68333299999999997</v>
      </c>
      <c r="S558" s="11" cm="1">
        <f t="array" ref="S558">_xlfn.IFS(L558=1,R558*Погода!$C$2,L558=2,R558*Погода!$C$3,L558=3,R558*Погода!$C$4,L558=4,R558*Погода!$C$5)</f>
        <v>34.166649999999997</v>
      </c>
      <c r="T558" s="3">
        <v>0.180975</v>
      </c>
      <c r="U558" s="11" cm="1">
        <f t="array" ref="U558">_xlfn.IFS(L558=1,T558*Погода!$D$2,L558=2,T558*Погода!$D$3,L558=3,T558*Погода!$D$4,L558=4,T558*Погода!$D$5)</f>
        <v>6.0626625000000001</v>
      </c>
      <c r="V558" s="37">
        <v>998</v>
      </c>
      <c r="W558" s="37">
        <v>5571</v>
      </c>
      <c r="X558" s="37">
        <v>6569</v>
      </c>
      <c r="Y558" s="11">
        <f t="shared" si="72"/>
        <v>1.7584129999999973</v>
      </c>
    </row>
    <row r="559" spans="1:25" x14ac:dyDescent="0.25">
      <c r="A559" s="1">
        <v>557</v>
      </c>
      <c r="B559" s="2">
        <v>41100</v>
      </c>
      <c r="C559" s="1">
        <v>3</v>
      </c>
      <c r="D559" s="4" t="str">
        <f>VLOOKUP(C559,Сезон!$A$2:$G$5,6)</f>
        <v>Лето</v>
      </c>
      <c r="E559" s="1">
        <f t="shared" si="68"/>
        <v>2012</v>
      </c>
      <c r="F559" s="1">
        <f t="shared" si="69"/>
        <v>7</v>
      </c>
      <c r="G559" s="1">
        <v>0</v>
      </c>
      <c r="H559" s="1" t="str">
        <f t="shared" si="65"/>
        <v>Рабочий день</v>
      </c>
      <c r="I559" s="25">
        <f t="shared" si="66"/>
        <v>3</v>
      </c>
      <c r="J559" s="1">
        <v>1</v>
      </c>
      <c r="K559" s="1" t="str">
        <f t="shared" si="67"/>
        <v>Рабочий день</v>
      </c>
      <c r="L559" s="1">
        <v>2</v>
      </c>
      <c r="M559" s="9" t="str">
        <f>LOOKUP(L559,Погода!$A$2:$B$5)</f>
        <v>Туман + Облачно, Туман + Разорванные облака, Туман + Немного облаков, Туман</v>
      </c>
      <c r="N559" s="3">
        <v>0.72083299999999995</v>
      </c>
      <c r="O559" s="11">
        <f t="shared" si="70"/>
        <v>25.879151</v>
      </c>
      <c r="P559" s="3">
        <v>0.66479600000000005</v>
      </c>
      <c r="Q559" s="11">
        <f t="shared" si="71"/>
        <v>27.876536000000002</v>
      </c>
      <c r="R559" s="3">
        <v>0.66749999999999998</v>
      </c>
      <c r="S559" s="11" cm="1">
        <f t="array" ref="S559">_xlfn.IFS(L559=1,R559*Погода!$C$2,L559=2,R559*Погода!$C$3,L559=3,R559*Погода!$C$4,L559=4,R559*Погода!$C$5)</f>
        <v>33.375</v>
      </c>
      <c r="T559" s="3">
        <v>0.15173700000000001</v>
      </c>
      <c r="U559" s="11" cm="1">
        <f t="array" ref="U559">_xlfn.IFS(L559=1,T559*Погода!$D$2,L559=2,T559*Погода!$D$3,L559=3,T559*Погода!$D$4,L559=4,T559*Погода!$D$5)</f>
        <v>5.0831895000000005</v>
      </c>
      <c r="V559" s="37">
        <v>954</v>
      </c>
      <c r="W559" s="37">
        <v>5336</v>
      </c>
      <c r="X559" s="37">
        <v>6290</v>
      </c>
      <c r="Y559" s="11">
        <f t="shared" si="72"/>
        <v>1.9973850000000013</v>
      </c>
    </row>
    <row r="560" spans="1:25" x14ac:dyDescent="0.25">
      <c r="A560" s="1">
        <v>558</v>
      </c>
      <c r="B560" s="2">
        <v>41101</v>
      </c>
      <c r="C560" s="1">
        <v>3</v>
      </c>
      <c r="D560" s="4" t="str">
        <f>VLOOKUP(C560,Сезон!$A$2:$G$5,6)</f>
        <v>Лето</v>
      </c>
      <c r="E560" s="1">
        <f t="shared" si="68"/>
        <v>2012</v>
      </c>
      <c r="F560" s="1">
        <f t="shared" si="69"/>
        <v>7</v>
      </c>
      <c r="G560" s="1">
        <v>0</v>
      </c>
      <c r="H560" s="1" t="str">
        <f t="shared" si="65"/>
        <v>Рабочий день</v>
      </c>
      <c r="I560" s="25">
        <f t="shared" si="66"/>
        <v>4</v>
      </c>
      <c r="J560" s="1">
        <v>1</v>
      </c>
      <c r="K560" s="1" t="str">
        <f t="shared" si="67"/>
        <v>Рабочий день</v>
      </c>
      <c r="L560" s="1">
        <v>1</v>
      </c>
      <c r="M560" s="9" t="str">
        <f>LOOKUP(L560,Погода!$A$2:$B$5)</f>
        <v>Ясно, небольшая облачность, переменная облачность, переменная облачность</v>
      </c>
      <c r="N560" s="3">
        <v>0.71666700000000005</v>
      </c>
      <c r="O560" s="11">
        <f t="shared" si="70"/>
        <v>25.683349</v>
      </c>
      <c r="P560" s="3">
        <v>0.65027100000000004</v>
      </c>
      <c r="Q560" s="11">
        <f t="shared" si="71"/>
        <v>26.917886000000003</v>
      </c>
      <c r="R560" s="3">
        <v>0.63333300000000003</v>
      </c>
      <c r="S560" s="11" cm="1">
        <f t="array" ref="S560">_xlfn.IFS(L560=1,R560*Погода!$C$2,L560=2,R560*Погода!$C$3,L560=3,R560*Погода!$C$4,L560=4,R560*Погода!$C$5)</f>
        <v>15.833325</v>
      </c>
      <c r="T560" s="3">
        <v>0.15173300000000001</v>
      </c>
      <c r="U560" s="11" cm="1">
        <f t="array" ref="U560">_xlfn.IFS(L560=1,T560*Погода!$D$2,L560=2,T560*Погода!$D$3,L560=3,T560*Погода!$D$4,L560=4,T560*Погода!$D$5)</f>
        <v>2.5415277500000002</v>
      </c>
      <c r="V560" s="37">
        <v>975</v>
      </c>
      <c r="W560" s="37">
        <v>6289</v>
      </c>
      <c r="X560" s="37">
        <v>7264</v>
      </c>
      <c r="Y560" s="11">
        <f t="shared" si="72"/>
        <v>1.2345370000000031</v>
      </c>
    </row>
    <row r="561" spans="1:25" x14ac:dyDescent="0.25">
      <c r="A561" s="1">
        <v>559</v>
      </c>
      <c r="B561" s="2">
        <v>41102</v>
      </c>
      <c r="C561" s="1">
        <v>3</v>
      </c>
      <c r="D561" s="4" t="str">
        <f>VLOOKUP(C561,Сезон!$A$2:$G$5,6)</f>
        <v>Лето</v>
      </c>
      <c r="E561" s="1">
        <f t="shared" si="68"/>
        <v>2012</v>
      </c>
      <c r="F561" s="1">
        <f t="shared" si="69"/>
        <v>7</v>
      </c>
      <c r="G561" s="1">
        <v>0</v>
      </c>
      <c r="H561" s="1" t="str">
        <f t="shared" si="65"/>
        <v>Рабочий день</v>
      </c>
      <c r="I561" s="25">
        <f t="shared" si="66"/>
        <v>5</v>
      </c>
      <c r="J561" s="1">
        <v>1</v>
      </c>
      <c r="K561" s="1" t="str">
        <f t="shared" si="67"/>
        <v>Рабочий день</v>
      </c>
      <c r="L561" s="1">
        <v>1</v>
      </c>
      <c r="M561" s="9" t="str">
        <f>LOOKUP(L561,Погода!$A$2:$B$5)</f>
        <v>Ясно, небольшая облачность, переменная облачность, переменная облачность</v>
      </c>
      <c r="N561" s="3">
        <v>0.71583300000000005</v>
      </c>
      <c r="O561" s="11">
        <f t="shared" si="70"/>
        <v>25.644151000000001</v>
      </c>
      <c r="P561" s="3">
        <v>0.65468300000000001</v>
      </c>
      <c r="Q561" s="11">
        <f t="shared" si="71"/>
        <v>27.209077999999998</v>
      </c>
      <c r="R561" s="3">
        <v>0.52958300000000003</v>
      </c>
      <c r="S561" s="11" cm="1">
        <f t="array" ref="S561">_xlfn.IFS(L561=1,R561*Погода!$C$2,L561=2,R561*Погода!$C$3,L561=3,R561*Погода!$C$4,L561=4,R561*Погода!$C$5)</f>
        <v>13.239575</v>
      </c>
      <c r="T561" s="3">
        <v>0.14677499999999999</v>
      </c>
      <c r="U561" s="11" cm="1">
        <f t="array" ref="U561">_xlfn.IFS(L561=1,T561*Погода!$D$2,L561=2,T561*Погода!$D$3,L561=3,T561*Погода!$D$4,L561=4,T561*Погода!$D$5)</f>
        <v>2.4584812499999997</v>
      </c>
      <c r="V561" s="37">
        <v>1032</v>
      </c>
      <c r="W561" s="37">
        <v>6414</v>
      </c>
      <c r="X561" s="37">
        <v>7446</v>
      </c>
      <c r="Y561" s="11">
        <f t="shared" si="72"/>
        <v>1.5649269999999973</v>
      </c>
    </row>
    <row r="562" spans="1:25" x14ac:dyDescent="0.25">
      <c r="A562" s="1">
        <v>560</v>
      </c>
      <c r="B562" s="2">
        <v>41103</v>
      </c>
      <c r="C562" s="1">
        <v>3</v>
      </c>
      <c r="D562" s="4" t="str">
        <f>VLOOKUP(C562,Сезон!$A$2:$G$5,6)</f>
        <v>Лето</v>
      </c>
      <c r="E562" s="1">
        <f t="shared" si="68"/>
        <v>2012</v>
      </c>
      <c r="F562" s="1">
        <f t="shared" si="69"/>
        <v>7</v>
      </c>
      <c r="G562" s="1">
        <v>0</v>
      </c>
      <c r="H562" s="1" t="str">
        <f t="shared" si="65"/>
        <v>Рабочий день</v>
      </c>
      <c r="I562" s="25">
        <f t="shared" si="66"/>
        <v>6</v>
      </c>
      <c r="J562" s="1">
        <v>1</v>
      </c>
      <c r="K562" s="1" t="str">
        <f t="shared" si="67"/>
        <v>Рабочий день</v>
      </c>
      <c r="L562" s="1">
        <v>2</v>
      </c>
      <c r="M562" s="9" t="str">
        <f>LOOKUP(L562,Погода!$A$2:$B$5)</f>
        <v>Туман + Облачно, Туман + Разорванные облака, Туман + Немного облаков, Туман</v>
      </c>
      <c r="N562" s="3">
        <v>0.73166699999999996</v>
      </c>
      <c r="O562" s="11">
        <f t="shared" si="70"/>
        <v>26.388348999999998</v>
      </c>
      <c r="P562" s="3">
        <v>0.667933</v>
      </c>
      <c r="Q562" s="11">
        <f t="shared" si="71"/>
        <v>28.083578000000003</v>
      </c>
      <c r="R562" s="3">
        <v>0.48583300000000001</v>
      </c>
      <c r="S562" s="11" cm="1">
        <f t="array" ref="S562">_xlfn.IFS(L562=1,R562*Погода!$C$2,L562=2,R562*Погода!$C$3,L562=3,R562*Погода!$C$4,L562=4,R562*Погода!$C$5)</f>
        <v>24.291650000000001</v>
      </c>
      <c r="T562" s="3">
        <v>8.0850000000000005E-2</v>
      </c>
      <c r="U562" s="11" cm="1">
        <f t="array" ref="U562">_xlfn.IFS(L562=1,T562*Погода!$D$2,L562=2,T562*Погода!$D$3,L562=3,T562*Погода!$D$4,L562=4,T562*Погода!$D$5)</f>
        <v>2.708475</v>
      </c>
      <c r="V562" s="37">
        <v>1511</v>
      </c>
      <c r="W562" s="37">
        <v>5988</v>
      </c>
      <c r="X562" s="37">
        <v>7499</v>
      </c>
      <c r="Y562" s="11">
        <f t="shared" si="72"/>
        <v>1.6952290000000048</v>
      </c>
    </row>
    <row r="563" spans="1:25" x14ac:dyDescent="0.25">
      <c r="A563" s="1">
        <v>561</v>
      </c>
      <c r="B563" s="2">
        <v>41104</v>
      </c>
      <c r="C563" s="1">
        <v>3</v>
      </c>
      <c r="D563" s="4" t="str">
        <f>VLOOKUP(C563,Сезон!$A$2:$G$5,6)</f>
        <v>Лето</v>
      </c>
      <c r="E563" s="1">
        <f t="shared" si="68"/>
        <v>2012</v>
      </c>
      <c r="F563" s="1">
        <f t="shared" si="69"/>
        <v>7</v>
      </c>
      <c r="G563" s="1">
        <v>0</v>
      </c>
      <c r="H563" s="1" t="str">
        <f t="shared" si="65"/>
        <v>Рабочий день</v>
      </c>
      <c r="I563" s="25">
        <f t="shared" si="66"/>
        <v>7</v>
      </c>
      <c r="J563" s="1">
        <v>0</v>
      </c>
      <c r="K563" s="1" t="str">
        <f t="shared" si="67"/>
        <v>Выходной день</v>
      </c>
      <c r="L563" s="1">
        <v>2</v>
      </c>
      <c r="M563" s="9" t="str">
        <f>LOOKUP(L563,Погода!$A$2:$B$5)</f>
        <v>Туман + Облачно, Туман + Разорванные облака, Туман + Немного облаков, Туман</v>
      </c>
      <c r="N563" s="3">
        <v>0.70333299999999999</v>
      </c>
      <c r="O563" s="11">
        <f t="shared" si="70"/>
        <v>25.056651000000002</v>
      </c>
      <c r="P563" s="3">
        <v>0.66604200000000002</v>
      </c>
      <c r="Q563" s="11">
        <f t="shared" si="71"/>
        <v>27.958772000000003</v>
      </c>
      <c r="R563" s="3">
        <v>0.69916699999999998</v>
      </c>
      <c r="S563" s="11" cm="1">
        <f t="array" ref="S563">_xlfn.IFS(L563=1,R563*Погода!$C$2,L563=2,R563*Погода!$C$3,L563=3,R563*Погода!$C$4,L563=4,R563*Погода!$C$5)</f>
        <v>34.958349999999996</v>
      </c>
      <c r="T563" s="3">
        <v>0.143679</v>
      </c>
      <c r="U563" s="11" cm="1">
        <f t="array" ref="U563">_xlfn.IFS(L563=1,T563*Погода!$D$2,L563=2,T563*Погода!$D$3,L563=3,T563*Погода!$D$4,L563=4,T563*Погода!$D$5)</f>
        <v>4.8132465</v>
      </c>
      <c r="V563" s="37">
        <v>2355</v>
      </c>
      <c r="W563" s="37">
        <v>4614</v>
      </c>
      <c r="X563" s="37">
        <v>6969</v>
      </c>
      <c r="Y563" s="11">
        <f t="shared" si="72"/>
        <v>2.9021210000000011</v>
      </c>
    </row>
    <row r="564" spans="1:25" x14ac:dyDescent="0.25">
      <c r="A564" s="1">
        <v>562</v>
      </c>
      <c r="B564" s="2">
        <v>41105</v>
      </c>
      <c r="C564" s="1">
        <v>3</v>
      </c>
      <c r="D564" s="4" t="str">
        <f>VLOOKUP(C564,Сезон!$A$2:$G$5,6)</f>
        <v>Лето</v>
      </c>
      <c r="E564" s="1">
        <f t="shared" si="68"/>
        <v>2012</v>
      </c>
      <c r="F564" s="1">
        <f t="shared" si="69"/>
        <v>7</v>
      </c>
      <c r="G564" s="1">
        <v>0</v>
      </c>
      <c r="H564" s="1" t="str">
        <f t="shared" si="65"/>
        <v>Рабочий день</v>
      </c>
      <c r="I564" s="25">
        <f t="shared" si="66"/>
        <v>1</v>
      </c>
      <c r="J564" s="1">
        <v>0</v>
      </c>
      <c r="K564" s="1" t="str">
        <f t="shared" si="67"/>
        <v>Выходной день</v>
      </c>
      <c r="L564" s="1">
        <v>1</v>
      </c>
      <c r="M564" s="9" t="str">
        <f>LOOKUP(L564,Погода!$A$2:$B$5)</f>
        <v>Ясно, небольшая облачность, переменная облачность, переменная облачность</v>
      </c>
      <c r="N564" s="3">
        <v>0.74583299999999997</v>
      </c>
      <c r="O564" s="11">
        <f t="shared" si="70"/>
        <v>27.054150999999997</v>
      </c>
      <c r="P564" s="3">
        <v>0.70519600000000005</v>
      </c>
      <c r="Q564" s="11">
        <f t="shared" si="71"/>
        <v>30.542936000000005</v>
      </c>
      <c r="R564" s="3">
        <v>0.71791700000000003</v>
      </c>
      <c r="S564" s="11" cm="1">
        <f t="array" ref="S564">_xlfn.IFS(L564=1,R564*Погода!$C$2,L564=2,R564*Погода!$C$3,L564=3,R564*Погода!$C$4,L564=4,R564*Погода!$C$5)</f>
        <v>17.947925000000001</v>
      </c>
      <c r="T564" s="3">
        <v>0.16666700000000001</v>
      </c>
      <c r="U564" s="11" cm="1">
        <f t="array" ref="U564">_xlfn.IFS(L564=1,T564*Погода!$D$2,L564=2,T564*Погода!$D$3,L564=3,T564*Погода!$D$4,L564=4,T564*Погода!$D$5)</f>
        <v>2.79167225</v>
      </c>
      <c r="V564" s="37">
        <v>1920</v>
      </c>
      <c r="W564" s="37">
        <v>4111</v>
      </c>
      <c r="X564" s="37">
        <v>6031</v>
      </c>
      <c r="Y564" s="11">
        <f t="shared" si="72"/>
        <v>3.4887850000000071</v>
      </c>
    </row>
    <row r="565" spans="1:25" x14ac:dyDescent="0.25">
      <c r="A565" s="1">
        <v>563</v>
      </c>
      <c r="B565" s="2">
        <v>41106</v>
      </c>
      <c r="C565" s="1">
        <v>3</v>
      </c>
      <c r="D565" s="4" t="str">
        <f>VLOOKUP(C565,Сезон!$A$2:$G$5,6)</f>
        <v>Лето</v>
      </c>
      <c r="E565" s="1">
        <f t="shared" si="68"/>
        <v>2012</v>
      </c>
      <c r="F565" s="1">
        <f t="shared" si="69"/>
        <v>7</v>
      </c>
      <c r="G565" s="1">
        <v>0</v>
      </c>
      <c r="H565" s="1" t="str">
        <f t="shared" si="65"/>
        <v>Рабочий день</v>
      </c>
      <c r="I565" s="25">
        <f t="shared" si="66"/>
        <v>2</v>
      </c>
      <c r="J565" s="1">
        <v>1</v>
      </c>
      <c r="K565" s="1" t="str">
        <f t="shared" si="67"/>
        <v>Рабочий день</v>
      </c>
      <c r="L565" s="1">
        <v>1</v>
      </c>
      <c r="M565" s="9" t="str">
        <f>LOOKUP(L565,Погода!$A$2:$B$5)</f>
        <v>Ясно, небольшая облачность, переменная облачность, переменная облачность</v>
      </c>
      <c r="N565" s="3">
        <v>0.76333300000000004</v>
      </c>
      <c r="O565" s="11">
        <f t="shared" si="70"/>
        <v>27.876651000000003</v>
      </c>
      <c r="P565" s="3">
        <v>0.72412500000000002</v>
      </c>
      <c r="Q565" s="11">
        <f t="shared" si="71"/>
        <v>31.792250000000003</v>
      </c>
      <c r="R565" s="3">
        <v>0.64500000000000002</v>
      </c>
      <c r="S565" s="11" cm="1">
        <f t="array" ref="S565">_xlfn.IFS(L565=1,R565*Погода!$C$2,L565=2,R565*Погода!$C$3,L565=3,R565*Погода!$C$4,L565=4,R565*Погода!$C$5)</f>
        <v>16.125</v>
      </c>
      <c r="T565" s="3">
        <v>0.164187</v>
      </c>
      <c r="U565" s="11" cm="1">
        <f t="array" ref="U565">_xlfn.IFS(L565=1,T565*Погода!$D$2,L565=2,T565*Погода!$D$3,L565=3,T565*Погода!$D$4,L565=4,T565*Погода!$D$5)</f>
        <v>2.7501322500000001</v>
      </c>
      <c r="V565" s="37">
        <v>1088</v>
      </c>
      <c r="W565" s="37">
        <v>5742</v>
      </c>
      <c r="X565" s="37">
        <v>6830</v>
      </c>
      <c r="Y565" s="11">
        <f t="shared" si="72"/>
        <v>3.9155990000000003</v>
      </c>
    </row>
    <row r="566" spans="1:25" x14ac:dyDescent="0.25">
      <c r="A566" s="1">
        <v>564</v>
      </c>
      <c r="B566" s="2">
        <v>41107</v>
      </c>
      <c r="C566" s="1">
        <v>3</v>
      </c>
      <c r="D566" s="4" t="str">
        <f>VLOOKUP(C566,Сезон!$A$2:$G$5,6)</f>
        <v>Лето</v>
      </c>
      <c r="E566" s="1">
        <f t="shared" si="68"/>
        <v>2012</v>
      </c>
      <c r="F566" s="1">
        <f t="shared" si="69"/>
        <v>7</v>
      </c>
      <c r="G566" s="1">
        <v>0</v>
      </c>
      <c r="H566" s="1" t="str">
        <f t="shared" si="65"/>
        <v>Рабочий день</v>
      </c>
      <c r="I566" s="25">
        <f t="shared" si="66"/>
        <v>3</v>
      </c>
      <c r="J566" s="1">
        <v>1</v>
      </c>
      <c r="K566" s="1" t="str">
        <f t="shared" si="67"/>
        <v>Рабочий день</v>
      </c>
      <c r="L566" s="1">
        <v>1</v>
      </c>
      <c r="M566" s="9" t="str">
        <f>LOOKUP(L566,Погода!$A$2:$B$5)</f>
        <v>Ясно, небольшая облачность, переменная облачность, переменная облачность</v>
      </c>
      <c r="N566" s="3">
        <v>0.81833299999999998</v>
      </c>
      <c r="O566" s="11">
        <f t="shared" si="70"/>
        <v>30.461650999999996</v>
      </c>
      <c r="P566" s="3">
        <v>0.75568299999999999</v>
      </c>
      <c r="Q566" s="11">
        <f t="shared" si="71"/>
        <v>33.875078000000002</v>
      </c>
      <c r="R566" s="3">
        <v>0.50583299999999998</v>
      </c>
      <c r="S566" s="11" cm="1">
        <f t="array" ref="S566">_xlfn.IFS(L566=1,R566*Погода!$C$2,L566=2,R566*Погода!$C$3,L566=3,R566*Погода!$C$4,L566=4,R566*Погода!$C$5)</f>
        <v>12.645824999999999</v>
      </c>
      <c r="T566" s="3">
        <v>0.114429</v>
      </c>
      <c r="U566" s="11" cm="1">
        <f t="array" ref="U566">_xlfn.IFS(L566=1,T566*Погода!$D$2,L566=2,T566*Погода!$D$3,L566=3,T566*Погода!$D$4,L566=4,T566*Погода!$D$5)</f>
        <v>1.9166857500000001</v>
      </c>
      <c r="V566" s="37">
        <v>921</v>
      </c>
      <c r="W566" s="37">
        <v>5865</v>
      </c>
      <c r="X566" s="37">
        <v>6786</v>
      </c>
      <c r="Y566" s="11">
        <f t="shared" si="72"/>
        <v>3.4134270000000058</v>
      </c>
    </row>
    <row r="567" spans="1:25" x14ac:dyDescent="0.25">
      <c r="A567" s="1">
        <v>565</v>
      </c>
      <c r="B567" s="2">
        <v>41108</v>
      </c>
      <c r="C567" s="1">
        <v>3</v>
      </c>
      <c r="D567" s="4" t="str">
        <f>VLOOKUP(C567,Сезон!$A$2:$G$5,6)</f>
        <v>Лето</v>
      </c>
      <c r="E567" s="1">
        <f t="shared" si="68"/>
        <v>2012</v>
      </c>
      <c r="F567" s="1">
        <f t="shared" si="69"/>
        <v>7</v>
      </c>
      <c r="G567" s="1">
        <v>0</v>
      </c>
      <c r="H567" s="1" t="str">
        <f t="shared" si="65"/>
        <v>Рабочий день</v>
      </c>
      <c r="I567" s="25">
        <f t="shared" si="66"/>
        <v>4</v>
      </c>
      <c r="J567" s="1">
        <v>1</v>
      </c>
      <c r="K567" s="1" t="str">
        <f t="shared" si="67"/>
        <v>Рабочий день</v>
      </c>
      <c r="L567" s="1">
        <v>1</v>
      </c>
      <c r="M567" s="9" t="str">
        <f>LOOKUP(L567,Погода!$A$2:$B$5)</f>
        <v>Ясно, небольшая облачность, переменная облачность, переменная облачность</v>
      </c>
      <c r="N567" s="3">
        <v>0.79333299999999995</v>
      </c>
      <c r="O567" s="11">
        <f t="shared" si="70"/>
        <v>29.286650999999999</v>
      </c>
      <c r="P567" s="3">
        <v>0.745583</v>
      </c>
      <c r="Q567" s="11">
        <f t="shared" si="71"/>
        <v>33.208477999999999</v>
      </c>
      <c r="R567" s="3">
        <v>0.57708300000000001</v>
      </c>
      <c r="S567" s="11" cm="1">
        <f t="array" ref="S567">_xlfn.IFS(L567=1,R567*Погода!$C$2,L567=2,R567*Погода!$C$3,L567=3,R567*Погода!$C$4,L567=4,R567*Погода!$C$5)</f>
        <v>14.427075</v>
      </c>
      <c r="T567" s="3">
        <v>0.13744200000000001</v>
      </c>
      <c r="U567" s="11" cm="1">
        <f t="array" ref="U567">_xlfn.IFS(L567=1,T567*Погода!$D$2,L567=2,T567*Погода!$D$3,L567=3,T567*Погода!$D$4,L567=4,T567*Погода!$D$5)</f>
        <v>2.3021535000000002</v>
      </c>
      <c r="V567" s="37">
        <v>799</v>
      </c>
      <c r="W567" s="37">
        <v>4914</v>
      </c>
      <c r="X567" s="37">
        <v>5713</v>
      </c>
      <c r="Y567" s="11">
        <f t="shared" si="72"/>
        <v>3.9218270000000004</v>
      </c>
    </row>
    <row r="568" spans="1:25" x14ac:dyDescent="0.25">
      <c r="A568" s="1">
        <v>566</v>
      </c>
      <c r="B568" s="2">
        <v>41109</v>
      </c>
      <c r="C568" s="1">
        <v>3</v>
      </c>
      <c r="D568" s="4" t="str">
        <f>VLOOKUP(C568,Сезон!$A$2:$G$5,6)</f>
        <v>Лето</v>
      </c>
      <c r="E568" s="1">
        <f t="shared" si="68"/>
        <v>2012</v>
      </c>
      <c r="F568" s="1">
        <f t="shared" si="69"/>
        <v>7</v>
      </c>
      <c r="G568" s="1">
        <v>0</v>
      </c>
      <c r="H568" s="1" t="str">
        <f t="shared" si="65"/>
        <v>Рабочий день</v>
      </c>
      <c r="I568" s="25">
        <f t="shared" si="66"/>
        <v>5</v>
      </c>
      <c r="J568" s="1">
        <v>1</v>
      </c>
      <c r="K568" s="1" t="str">
        <f t="shared" si="67"/>
        <v>Рабочий день</v>
      </c>
      <c r="L568" s="1">
        <v>1</v>
      </c>
      <c r="M568" s="9" t="str">
        <f>LOOKUP(L568,Погода!$A$2:$B$5)</f>
        <v>Ясно, небольшая облачность, переменная облачность, переменная облачность</v>
      </c>
      <c r="N568" s="3">
        <v>0.77</v>
      </c>
      <c r="O568" s="11">
        <f t="shared" si="70"/>
        <v>28.189999999999998</v>
      </c>
      <c r="P568" s="3">
        <v>0.714642</v>
      </c>
      <c r="Q568" s="11">
        <f t="shared" si="71"/>
        <v>31.166372000000003</v>
      </c>
      <c r="R568" s="3">
        <v>0.60041699999999998</v>
      </c>
      <c r="S568" s="11" cm="1">
        <f t="array" ref="S568">_xlfn.IFS(L568=1,R568*Погода!$C$2,L568=2,R568*Погода!$C$3,L568=3,R568*Погода!$C$4,L568=4,R568*Погода!$C$5)</f>
        <v>15.010425</v>
      </c>
      <c r="T568" s="3">
        <v>0.16542899999999999</v>
      </c>
      <c r="U568" s="11" cm="1">
        <f t="array" ref="U568">_xlfn.IFS(L568=1,T568*Погода!$D$2,L568=2,T568*Погода!$D$3,L568=3,T568*Погода!$D$4,L568=4,T568*Погода!$D$5)</f>
        <v>2.77093575</v>
      </c>
      <c r="V568" s="37">
        <v>888</v>
      </c>
      <c r="W568" s="37">
        <v>5703</v>
      </c>
      <c r="X568" s="37">
        <v>6591</v>
      </c>
      <c r="Y568" s="11">
        <f t="shared" si="72"/>
        <v>2.9763720000000049</v>
      </c>
    </row>
    <row r="569" spans="1:25" x14ac:dyDescent="0.25">
      <c r="A569" s="1">
        <v>567</v>
      </c>
      <c r="B569" s="2">
        <v>41110</v>
      </c>
      <c r="C569" s="1">
        <v>3</v>
      </c>
      <c r="D569" s="4" t="str">
        <f>VLOOKUP(C569,Сезон!$A$2:$G$5,6)</f>
        <v>Лето</v>
      </c>
      <c r="E569" s="1">
        <f t="shared" si="68"/>
        <v>2012</v>
      </c>
      <c r="F569" s="1">
        <f t="shared" si="69"/>
        <v>7</v>
      </c>
      <c r="G569" s="1">
        <v>0</v>
      </c>
      <c r="H569" s="1" t="str">
        <f t="shared" si="65"/>
        <v>Рабочий день</v>
      </c>
      <c r="I569" s="25">
        <f t="shared" si="66"/>
        <v>6</v>
      </c>
      <c r="J569" s="1">
        <v>1</v>
      </c>
      <c r="K569" s="1" t="str">
        <f t="shared" si="67"/>
        <v>Рабочий день</v>
      </c>
      <c r="L569" s="1">
        <v>2</v>
      </c>
      <c r="M569" s="9" t="str">
        <f>LOOKUP(L569,Погода!$A$2:$B$5)</f>
        <v>Туман + Облачно, Туман + Разорванные облака, Туман + Немного облаков, Туман</v>
      </c>
      <c r="N569" s="3">
        <v>0.66583300000000001</v>
      </c>
      <c r="O569" s="11">
        <f t="shared" si="70"/>
        <v>23.294150999999999</v>
      </c>
      <c r="P569" s="3">
        <v>0.61302500000000004</v>
      </c>
      <c r="Q569" s="11">
        <f t="shared" si="71"/>
        <v>24.459650000000003</v>
      </c>
      <c r="R569" s="3">
        <v>0.844167</v>
      </c>
      <c r="S569" s="11" cm="1">
        <f t="array" ref="S569">_xlfn.IFS(L569=1,R569*Погода!$C$2,L569=2,R569*Погода!$C$3,L569=3,R569*Погода!$C$4,L569=4,R569*Погода!$C$5)</f>
        <v>42.208350000000003</v>
      </c>
      <c r="T569" s="3">
        <v>0.20896700000000001</v>
      </c>
      <c r="U569" s="11" cm="1">
        <f t="array" ref="U569">_xlfn.IFS(L569=1,T569*Погода!$D$2,L569=2,T569*Погода!$D$3,L569=3,T569*Погода!$D$4,L569=4,T569*Погода!$D$5)</f>
        <v>7.0003945000000005</v>
      </c>
      <c r="V569" s="37">
        <v>747</v>
      </c>
      <c r="W569" s="37">
        <v>5123</v>
      </c>
      <c r="X569" s="37">
        <v>5870</v>
      </c>
      <c r="Y569" s="11">
        <f t="shared" si="72"/>
        <v>1.1654990000000041</v>
      </c>
    </row>
    <row r="570" spans="1:25" x14ac:dyDescent="0.25">
      <c r="A570" s="1">
        <v>568</v>
      </c>
      <c r="B570" s="2">
        <v>41111</v>
      </c>
      <c r="C570" s="1">
        <v>3</v>
      </c>
      <c r="D570" s="4" t="str">
        <f>VLOOKUP(C570,Сезон!$A$2:$G$5,6)</f>
        <v>Лето</v>
      </c>
      <c r="E570" s="1">
        <f t="shared" si="68"/>
        <v>2012</v>
      </c>
      <c r="F570" s="1">
        <f t="shared" si="69"/>
        <v>7</v>
      </c>
      <c r="G570" s="1">
        <v>0</v>
      </c>
      <c r="H570" s="1" t="str">
        <f t="shared" si="65"/>
        <v>Рабочий день</v>
      </c>
      <c r="I570" s="25">
        <f t="shared" si="66"/>
        <v>7</v>
      </c>
      <c r="J570" s="1">
        <v>0</v>
      </c>
      <c r="K570" s="1" t="str">
        <f t="shared" si="67"/>
        <v>Выходной день</v>
      </c>
      <c r="L570" s="1">
        <v>3</v>
      </c>
      <c r="M570" s="9" t="str">
        <f>LOOKUP(L570,Погода!$A$2:$B$5)</f>
        <v>Слабый снег, Слабый дождь + Гроза + Рассеянные облака, Слабый дождь + Рассеянные облака</v>
      </c>
      <c r="N570" s="3">
        <v>0.59583299999999995</v>
      </c>
      <c r="O570" s="11">
        <f t="shared" si="70"/>
        <v>20.004150999999997</v>
      </c>
      <c r="P570" s="3">
        <v>0.54991199999999996</v>
      </c>
      <c r="Q570" s="11">
        <f t="shared" si="71"/>
        <v>20.294191999999995</v>
      </c>
      <c r="R570" s="3">
        <v>0.86541699999999999</v>
      </c>
      <c r="S570" s="11" cm="1">
        <f t="array" ref="S570">_xlfn.IFS(L570=1,R570*Погода!$C$2,L570=2,R570*Погода!$C$3,L570=3,R570*Погода!$C$4,L570=4,R570*Погода!$C$5)</f>
        <v>64.906274999999994</v>
      </c>
      <c r="T570" s="3">
        <v>0.21329999999999999</v>
      </c>
      <c r="U570" s="11" cm="1">
        <f t="array" ref="U570">_xlfn.IFS(L570=1,T570*Погода!$D$2,L570=2,T570*Погода!$D$3,L570=3,T570*Погода!$D$4,L570=4,T570*Погода!$D$5)</f>
        <v>10.718325</v>
      </c>
      <c r="V570" s="37">
        <v>1264</v>
      </c>
      <c r="W570" s="37">
        <v>3195</v>
      </c>
      <c r="X570" s="37">
        <v>4459</v>
      </c>
      <c r="Y570" s="11">
        <f t="shared" si="72"/>
        <v>0.29004099999999866</v>
      </c>
    </row>
    <row r="571" spans="1:25" x14ac:dyDescent="0.25">
      <c r="A571" s="1">
        <v>569</v>
      </c>
      <c r="B571" s="2">
        <v>41112</v>
      </c>
      <c r="C571" s="1">
        <v>3</v>
      </c>
      <c r="D571" s="4" t="str">
        <f>VLOOKUP(C571,Сезон!$A$2:$G$5,6)</f>
        <v>Лето</v>
      </c>
      <c r="E571" s="1">
        <f t="shared" si="68"/>
        <v>2012</v>
      </c>
      <c r="F571" s="1">
        <f t="shared" si="69"/>
        <v>7</v>
      </c>
      <c r="G571" s="1">
        <v>0</v>
      </c>
      <c r="H571" s="1" t="str">
        <f t="shared" si="65"/>
        <v>Рабочий день</v>
      </c>
      <c r="I571" s="25">
        <f t="shared" si="66"/>
        <v>1</v>
      </c>
      <c r="J571" s="1">
        <v>0</v>
      </c>
      <c r="K571" s="1" t="str">
        <f t="shared" si="67"/>
        <v>Выходной день</v>
      </c>
      <c r="L571" s="1">
        <v>2</v>
      </c>
      <c r="M571" s="9" t="str">
        <f>LOOKUP(L571,Погода!$A$2:$B$5)</f>
        <v>Туман + Облачно, Туман + Разорванные облака, Туман + Немного облаков, Туман</v>
      </c>
      <c r="N571" s="3">
        <v>0.66749999999999998</v>
      </c>
      <c r="O571" s="11">
        <f t="shared" si="70"/>
        <v>23.372499999999999</v>
      </c>
      <c r="P571" s="3">
        <v>0.62312500000000004</v>
      </c>
      <c r="Q571" s="11">
        <f t="shared" si="71"/>
        <v>25.126250000000006</v>
      </c>
      <c r="R571" s="3">
        <v>0.76249999999999996</v>
      </c>
      <c r="S571" s="11" cm="1">
        <f t="array" ref="S571">_xlfn.IFS(L571=1,R571*Погода!$C$2,L571=2,R571*Погода!$C$3,L571=3,R571*Погода!$C$4,L571=4,R571*Погода!$C$5)</f>
        <v>38.125</v>
      </c>
      <c r="T571" s="3">
        <v>9.3920799999999999E-2</v>
      </c>
      <c r="U571" s="11" cm="1">
        <f t="array" ref="U571">_xlfn.IFS(L571=1,T571*Погода!$D$2,L571=2,T571*Погода!$D$3,L571=3,T571*Погода!$D$4,L571=4,T571*Погода!$D$5)</f>
        <v>3.1463467999999999</v>
      </c>
      <c r="V571" s="37">
        <v>2544</v>
      </c>
      <c r="W571" s="37">
        <v>4866</v>
      </c>
      <c r="X571" s="37">
        <v>7410</v>
      </c>
      <c r="Y571" s="11">
        <f t="shared" si="72"/>
        <v>1.7537500000000072</v>
      </c>
    </row>
    <row r="572" spans="1:25" x14ac:dyDescent="0.25">
      <c r="A572" s="1">
        <v>570</v>
      </c>
      <c r="B572" s="2">
        <v>41113</v>
      </c>
      <c r="C572" s="1">
        <v>3</v>
      </c>
      <c r="D572" s="4" t="str">
        <f>VLOOKUP(C572,Сезон!$A$2:$G$5,6)</f>
        <v>Лето</v>
      </c>
      <c r="E572" s="1">
        <f t="shared" si="68"/>
        <v>2012</v>
      </c>
      <c r="F572" s="1">
        <f t="shared" si="69"/>
        <v>7</v>
      </c>
      <c r="G572" s="1">
        <v>0</v>
      </c>
      <c r="H572" s="1" t="str">
        <f t="shared" si="65"/>
        <v>Рабочий день</v>
      </c>
      <c r="I572" s="25">
        <f t="shared" si="66"/>
        <v>2</v>
      </c>
      <c r="J572" s="1">
        <v>1</v>
      </c>
      <c r="K572" s="1" t="str">
        <f t="shared" si="67"/>
        <v>Рабочий день</v>
      </c>
      <c r="L572" s="1">
        <v>1</v>
      </c>
      <c r="M572" s="9" t="str">
        <f>LOOKUP(L572,Погода!$A$2:$B$5)</f>
        <v>Ясно, небольшая облачность, переменная облачность, переменная облачность</v>
      </c>
      <c r="N572" s="3">
        <v>0.74166699999999997</v>
      </c>
      <c r="O572" s="11">
        <f t="shared" si="70"/>
        <v>26.858348999999997</v>
      </c>
      <c r="P572" s="3">
        <v>0.69001699999999999</v>
      </c>
      <c r="Q572" s="11">
        <f t="shared" si="71"/>
        <v>29.541122000000001</v>
      </c>
      <c r="R572" s="3">
        <v>0.69416699999999998</v>
      </c>
      <c r="S572" s="11" cm="1">
        <f t="array" ref="S572">_xlfn.IFS(L572=1,R572*Погода!$C$2,L572=2,R572*Погода!$C$3,L572=3,R572*Погода!$C$4,L572=4,R572*Погода!$C$5)</f>
        <v>17.354174999999998</v>
      </c>
      <c r="T572" s="3">
        <v>0.138683</v>
      </c>
      <c r="U572" s="11" cm="1">
        <f t="array" ref="U572">_xlfn.IFS(L572=1,T572*Погода!$D$2,L572=2,T572*Погода!$D$3,L572=3,T572*Погода!$D$4,L572=4,T572*Погода!$D$5)</f>
        <v>2.3229402499999998</v>
      </c>
      <c r="V572" s="37">
        <v>1135</v>
      </c>
      <c r="W572" s="37">
        <v>5831</v>
      </c>
      <c r="X572" s="37">
        <v>6966</v>
      </c>
      <c r="Y572" s="11">
        <f t="shared" si="72"/>
        <v>2.6827730000000045</v>
      </c>
    </row>
    <row r="573" spans="1:25" x14ac:dyDescent="0.25">
      <c r="A573" s="1">
        <v>571</v>
      </c>
      <c r="B573" s="2">
        <v>41114</v>
      </c>
      <c r="C573" s="1">
        <v>3</v>
      </c>
      <c r="D573" s="4" t="str">
        <f>VLOOKUP(C573,Сезон!$A$2:$G$5,6)</f>
        <v>Лето</v>
      </c>
      <c r="E573" s="1">
        <f t="shared" si="68"/>
        <v>2012</v>
      </c>
      <c r="F573" s="1">
        <f t="shared" si="69"/>
        <v>7</v>
      </c>
      <c r="G573" s="1">
        <v>0</v>
      </c>
      <c r="H573" s="1" t="str">
        <f t="shared" si="65"/>
        <v>Рабочий день</v>
      </c>
      <c r="I573" s="25">
        <f t="shared" si="66"/>
        <v>3</v>
      </c>
      <c r="J573" s="1">
        <v>1</v>
      </c>
      <c r="K573" s="1" t="str">
        <f t="shared" si="67"/>
        <v>Рабочий день</v>
      </c>
      <c r="L573" s="1">
        <v>1</v>
      </c>
      <c r="M573" s="9" t="str">
        <f>LOOKUP(L573,Погода!$A$2:$B$5)</f>
        <v>Ясно, небольшая облачность, переменная облачность, переменная облачность</v>
      </c>
      <c r="N573" s="3">
        <v>0.75083299999999997</v>
      </c>
      <c r="O573" s="11">
        <f t="shared" si="70"/>
        <v>27.289150999999997</v>
      </c>
      <c r="P573" s="3">
        <v>0.70645000000000002</v>
      </c>
      <c r="Q573" s="11">
        <f t="shared" si="71"/>
        <v>30.625700000000002</v>
      </c>
      <c r="R573" s="3">
        <v>0.65500000000000003</v>
      </c>
      <c r="S573" s="11" cm="1">
        <f t="array" ref="S573">_xlfn.IFS(L573=1,R573*Погода!$C$2,L573=2,R573*Погода!$C$3,L573=3,R573*Погода!$C$4,L573=4,R573*Погода!$C$5)</f>
        <v>16.375</v>
      </c>
      <c r="T573" s="3">
        <v>0.211454</v>
      </c>
      <c r="U573" s="11" cm="1">
        <f t="array" ref="U573">_xlfn.IFS(L573=1,T573*Погода!$D$2,L573=2,T573*Погода!$D$3,L573=3,T573*Погода!$D$4,L573=4,T573*Погода!$D$5)</f>
        <v>3.5418544999999999</v>
      </c>
      <c r="V573" s="37">
        <v>1140</v>
      </c>
      <c r="W573" s="37">
        <v>6452</v>
      </c>
      <c r="X573" s="37">
        <v>7592</v>
      </c>
      <c r="Y573" s="11">
        <f t="shared" si="72"/>
        <v>3.3365490000000051</v>
      </c>
    </row>
    <row r="574" spans="1:25" x14ac:dyDescent="0.25">
      <c r="A574" s="1">
        <v>572</v>
      </c>
      <c r="B574" s="2">
        <v>41115</v>
      </c>
      <c r="C574" s="1">
        <v>3</v>
      </c>
      <c r="D574" s="4" t="str">
        <f>VLOOKUP(C574,Сезон!$A$2:$G$5,6)</f>
        <v>Лето</v>
      </c>
      <c r="E574" s="1">
        <f t="shared" si="68"/>
        <v>2012</v>
      </c>
      <c r="F574" s="1">
        <f t="shared" si="69"/>
        <v>7</v>
      </c>
      <c r="G574" s="1">
        <v>0</v>
      </c>
      <c r="H574" s="1" t="str">
        <f t="shared" si="65"/>
        <v>Рабочий день</v>
      </c>
      <c r="I574" s="25">
        <f t="shared" si="66"/>
        <v>4</v>
      </c>
      <c r="J574" s="1">
        <v>1</v>
      </c>
      <c r="K574" s="1" t="str">
        <f t="shared" si="67"/>
        <v>Рабочий день</v>
      </c>
      <c r="L574" s="1">
        <v>1</v>
      </c>
      <c r="M574" s="9" t="str">
        <f>LOOKUP(L574,Погода!$A$2:$B$5)</f>
        <v>Ясно, небольшая облачность, переменная облачность, переменная облачность</v>
      </c>
      <c r="N574" s="3">
        <v>0.72416700000000001</v>
      </c>
      <c r="O574" s="11">
        <f t="shared" si="70"/>
        <v>26.035848999999999</v>
      </c>
      <c r="P574" s="3">
        <v>0.65405400000000002</v>
      </c>
      <c r="Q574" s="11">
        <f t="shared" si="71"/>
        <v>27.167563999999999</v>
      </c>
      <c r="R574" s="3">
        <v>0.45</v>
      </c>
      <c r="S574" s="11" cm="1">
        <f t="array" ref="S574">_xlfn.IFS(L574=1,R574*Погода!$C$2,L574=2,R574*Погода!$C$3,L574=3,R574*Погода!$C$4,L574=4,R574*Погода!$C$5)</f>
        <v>11.25</v>
      </c>
      <c r="T574" s="3">
        <v>0.1648</v>
      </c>
      <c r="U574" s="11" cm="1">
        <f t="array" ref="U574">_xlfn.IFS(L574=1,T574*Погода!$D$2,L574=2,T574*Погода!$D$3,L574=3,T574*Погода!$D$4,L574=4,T574*Погода!$D$5)</f>
        <v>2.7604000000000002</v>
      </c>
      <c r="V574" s="37">
        <v>1383</v>
      </c>
      <c r="W574" s="37">
        <v>6790</v>
      </c>
      <c r="X574" s="37">
        <v>8173</v>
      </c>
      <c r="Y574" s="11">
        <f t="shared" si="72"/>
        <v>1.1317149999999998</v>
      </c>
    </row>
    <row r="575" spans="1:25" x14ac:dyDescent="0.25">
      <c r="A575" s="1">
        <v>573</v>
      </c>
      <c r="B575" s="2">
        <v>41116</v>
      </c>
      <c r="C575" s="1">
        <v>3</v>
      </c>
      <c r="D575" s="4" t="str">
        <f>VLOOKUP(C575,Сезон!$A$2:$G$5,6)</f>
        <v>Лето</v>
      </c>
      <c r="E575" s="1">
        <f t="shared" si="68"/>
        <v>2012</v>
      </c>
      <c r="F575" s="1">
        <f t="shared" si="69"/>
        <v>7</v>
      </c>
      <c r="G575" s="1">
        <v>0</v>
      </c>
      <c r="H575" s="1" t="str">
        <f t="shared" si="65"/>
        <v>Рабочий день</v>
      </c>
      <c r="I575" s="25">
        <f t="shared" si="66"/>
        <v>5</v>
      </c>
      <c r="J575" s="1">
        <v>1</v>
      </c>
      <c r="K575" s="1" t="str">
        <f t="shared" si="67"/>
        <v>Рабочий день</v>
      </c>
      <c r="L575" s="1">
        <v>1</v>
      </c>
      <c r="M575" s="9" t="str">
        <f>LOOKUP(L575,Погода!$A$2:$B$5)</f>
        <v>Ясно, небольшая облачность, переменная облачность, переменная облачность</v>
      </c>
      <c r="N575" s="3">
        <v>0.776667</v>
      </c>
      <c r="O575" s="11">
        <f t="shared" si="70"/>
        <v>28.503349</v>
      </c>
      <c r="P575" s="3">
        <v>0.739263</v>
      </c>
      <c r="Q575" s="11">
        <f t="shared" si="71"/>
        <v>32.791358000000002</v>
      </c>
      <c r="R575" s="3">
        <v>0.59666699999999995</v>
      </c>
      <c r="S575" s="11" cm="1">
        <f t="array" ref="S575">_xlfn.IFS(L575=1,R575*Погода!$C$2,L575=2,R575*Погода!$C$3,L575=3,R575*Погода!$C$4,L575=4,R575*Погода!$C$5)</f>
        <v>14.916674999999998</v>
      </c>
      <c r="T575" s="3">
        <v>0.28481299999999998</v>
      </c>
      <c r="U575" s="11" cm="1">
        <f t="array" ref="U575">_xlfn.IFS(L575=1,T575*Погода!$D$2,L575=2,T575*Погода!$D$3,L575=3,T575*Погода!$D$4,L575=4,T575*Погода!$D$5)</f>
        <v>4.7706177499999995</v>
      </c>
      <c r="V575" s="37">
        <v>1036</v>
      </c>
      <c r="W575" s="37">
        <v>5825</v>
      </c>
      <c r="X575" s="37">
        <v>6861</v>
      </c>
      <c r="Y575" s="11">
        <f t="shared" si="72"/>
        <v>4.2880090000000024</v>
      </c>
    </row>
    <row r="576" spans="1:25" x14ac:dyDescent="0.25">
      <c r="A576" s="1">
        <v>574</v>
      </c>
      <c r="B576" s="2">
        <v>41117</v>
      </c>
      <c r="C576" s="1">
        <v>3</v>
      </c>
      <c r="D576" s="4" t="str">
        <f>VLOOKUP(C576,Сезон!$A$2:$G$5,6)</f>
        <v>Лето</v>
      </c>
      <c r="E576" s="1">
        <f t="shared" si="68"/>
        <v>2012</v>
      </c>
      <c r="F576" s="1">
        <f t="shared" si="69"/>
        <v>7</v>
      </c>
      <c r="G576" s="1">
        <v>0</v>
      </c>
      <c r="H576" s="1" t="str">
        <f t="shared" si="65"/>
        <v>Рабочий день</v>
      </c>
      <c r="I576" s="25">
        <f t="shared" si="66"/>
        <v>6</v>
      </c>
      <c r="J576" s="1">
        <v>1</v>
      </c>
      <c r="K576" s="1" t="str">
        <f t="shared" si="67"/>
        <v>Рабочий день</v>
      </c>
      <c r="L576" s="1">
        <v>1</v>
      </c>
      <c r="M576" s="9" t="str">
        <f>LOOKUP(L576,Погода!$A$2:$B$5)</f>
        <v>Ясно, небольшая облачность, переменная облачность, переменная облачность</v>
      </c>
      <c r="N576" s="3">
        <v>0.781667</v>
      </c>
      <c r="O576" s="11">
        <f t="shared" si="70"/>
        <v>28.738348999999999</v>
      </c>
      <c r="P576" s="3">
        <v>0.73421700000000001</v>
      </c>
      <c r="Q576" s="11">
        <f t="shared" si="71"/>
        <v>32.458322000000003</v>
      </c>
      <c r="R576" s="3">
        <v>0.59458299999999997</v>
      </c>
      <c r="S576" s="11" cm="1">
        <f t="array" ref="S576">_xlfn.IFS(L576=1,R576*Погода!$C$2,L576=2,R576*Погода!$C$3,L576=3,R576*Погода!$C$4,L576=4,R576*Погода!$C$5)</f>
        <v>14.864574999999999</v>
      </c>
      <c r="T576" s="3">
        <v>0.15299199999999999</v>
      </c>
      <c r="U576" s="11" cm="1">
        <f t="array" ref="U576">_xlfn.IFS(L576=1,T576*Погода!$D$2,L576=2,T576*Погода!$D$3,L576=3,T576*Погода!$D$4,L576=4,T576*Погода!$D$5)</f>
        <v>2.5626159999999998</v>
      </c>
      <c r="V576" s="37">
        <v>1259</v>
      </c>
      <c r="W576" s="37">
        <v>5645</v>
      </c>
      <c r="X576" s="37">
        <v>6904</v>
      </c>
      <c r="Y576" s="11">
        <f t="shared" si="72"/>
        <v>3.7199730000000031</v>
      </c>
    </row>
    <row r="577" spans="1:25" x14ac:dyDescent="0.25">
      <c r="A577" s="1">
        <v>575</v>
      </c>
      <c r="B577" s="2">
        <v>41118</v>
      </c>
      <c r="C577" s="1">
        <v>3</v>
      </c>
      <c r="D577" s="4" t="str">
        <f>VLOOKUP(C577,Сезон!$A$2:$G$5,6)</f>
        <v>Лето</v>
      </c>
      <c r="E577" s="1">
        <f t="shared" si="68"/>
        <v>2012</v>
      </c>
      <c r="F577" s="1">
        <f t="shared" si="69"/>
        <v>7</v>
      </c>
      <c r="G577" s="1">
        <v>0</v>
      </c>
      <c r="H577" s="1" t="str">
        <f t="shared" si="65"/>
        <v>Рабочий день</v>
      </c>
      <c r="I577" s="25">
        <f t="shared" si="66"/>
        <v>7</v>
      </c>
      <c r="J577" s="1">
        <v>0</v>
      </c>
      <c r="K577" s="1" t="str">
        <f t="shared" si="67"/>
        <v>Выходной день</v>
      </c>
      <c r="L577" s="1">
        <v>1</v>
      </c>
      <c r="M577" s="9" t="str">
        <f>LOOKUP(L577,Погода!$A$2:$B$5)</f>
        <v>Ясно, небольшая облачность, переменная облачность, переменная облачность</v>
      </c>
      <c r="N577" s="3">
        <v>0.75583299999999998</v>
      </c>
      <c r="O577" s="11">
        <f t="shared" si="70"/>
        <v>27.524150999999996</v>
      </c>
      <c r="P577" s="3">
        <v>0.697604</v>
      </c>
      <c r="Q577" s="11">
        <f t="shared" si="71"/>
        <v>30.041863999999997</v>
      </c>
      <c r="R577" s="3">
        <v>0.61333300000000002</v>
      </c>
      <c r="S577" s="11" cm="1">
        <f t="array" ref="S577">_xlfn.IFS(L577=1,R577*Погода!$C$2,L577=2,R577*Погода!$C$3,L577=3,R577*Погода!$C$4,L577=4,R577*Погода!$C$5)</f>
        <v>15.333325</v>
      </c>
      <c r="T577" s="3">
        <v>0.15734999999999999</v>
      </c>
      <c r="U577" s="11" cm="1">
        <f t="array" ref="U577">_xlfn.IFS(L577=1,T577*Погода!$D$2,L577=2,T577*Погода!$D$3,L577=3,T577*Погода!$D$4,L577=4,T577*Погода!$D$5)</f>
        <v>2.6356124999999997</v>
      </c>
      <c r="V577" s="37">
        <v>2234</v>
      </c>
      <c r="W577" s="37">
        <v>4451</v>
      </c>
      <c r="X577" s="37">
        <v>6685</v>
      </c>
      <c r="Y577" s="11">
        <f t="shared" si="72"/>
        <v>2.5177130000000005</v>
      </c>
    </row>
    <row r="578" spans="1:25" x14ac:dyDescent="0.25">
      <c r="A578" s="1">
        <v>576</v>
      </c>
      <c r="B578" s="2">
        <v>41119</v>
      </c>
      <c r="C578" s="1">
        <v>3</v>
      </c>
      <c r="D578" s="4" t="str">
        <f>VLOOKUP(C578,Сезон!$A$2:$G$5,6)</f>
        <v>Лето</v>
      </c>
      <c r="E578" s="1">
        <f t="shared" si="68"/>
        <v>2012</v>
      </c>
      <c r="F578" s="1">
        <f t="shared" si="69"/>
        <v>7</v>
      </c>
      <c r="G578" s="1">
        <v>0</v>
      </c>
      <c r="H578" s="1" t="str">
        <f t="shared" si="65"/>
        <v>Рабочий день</v>
      </c>
      <c r="I578" s="25">
        <f t="shared" si="66"/>
        <v>1</v>
      </c>
      <c r="J578" s="1">
        <v>0</v>
      </c>
      <c r="K578" s="1" t="str">
        <f t="shared" si="67"/>
        <v>Выходной день</v>
      </c>
      <c r="L578" s="1">
        <v>1</v>
      </c>
      <c r="M578" s="9" t="str">
        <f>LOOKUP(L578,Погода!$A$2:$B$5)</f>
        <v>Ясно, небольшая облачность, переменная облачность, переменная облачность</v>
      </c>
      <c r="N578" s="3">
        <v>0.72166699999999995</v>
      </c>
      <c r="O578" s="11">
        <f t="shared" si="70"/>
        <v>25.918348999999999</v>
      </c>
      <c r="P578" s="3">
        <v>0.667933</v>
      </c>
      <c r="Q578" s="11">
        <f t="shared" si="71"/>
        <v>28.083578000000003</v>
      </c>
      <c r="R578" s="3">
        <v>0.62375000000000003</v>
      </c>
      <c r="S578" s="11" cm="1">
        <f t="array" ref="S578">_xlfn.IFS(L578=1,R578*Погода!$C$2,L578=2,R578*Погода!$C$3,L578=3,R578*Погода!$C$4,L578=4,R578*Погода!$C$5)</f>
        <v>15.59375</v>
      </c>
      <c r="T578" s="3">
        <v>0.17039599999999999</v>
      </c>
      <c r="U578" s="11" cm="1">
        <f t="array" ref="U578">_xlfn.IFS(L578=1,T578*Погода!$D$2,L578=2,T578*Погода!$D$3,L578=3,T578*Погода!$D$4,L578=4,T578*Погода!$D$5)</f>
        <v>2.854133</v>
      </c>
      <c r="V578" s="37">
        <v>2153</v>
      </c>
      <c r="W578" s="37">
        <v>4444</v>
      </c>
      <c r="X578" s="37">
        <v>6597</v>
      </c>
      <c r="Y578" s="11">
        <f t="shared" si="72"/>
        <v>2.1652290000000036</v>
      </c>
    </row>
    <row r="579" spans="1:25" x14ac:dyDescent="0.25">
      <c r="A579" s="1">
        <v>577</v>
      </c>
      <c r="B579" s="2">
        <v>41120</v>
      </c>
      <c r="C579" s="1">
        <v>3</v>
      </c>
      <c r="D579" s="4" t="str">
        <f>VLOOKUP(C579,Сезон!$A$2:$G$5,6)</f>
        <v>Лето</v>
      </c>
      <c r="E579" s="1">
        <f t="shared" si="68"/>
        <v>2012</v>
      </c>
      <c r="F579" s="1">
        <f t="shared" si="69"/>
        <v>7</v>
      </c>
      <c r="G579" s="1">
        <v>0</v>
      </c>
      <c r="H579" s="1" t="str">
        <f t="shared" ref="H579:H642" si="73">IF(G579,"Праздничный день","Рабочий день")</f>
        <v>Рабочий день</v>
      </c>
      <c r="I579" s="25">
        <f t="shared" ref="I579:I642" si="74">WEEKDAY(B579,1)</f>
        <v>2</v>
      </c>
      <c r="J579" s="1">
        <v>1</v>
      </c>
      <c r="K579" s="1" t="str">
        <f t="shared" ref="K579:K642" si="75">IF(J579,"Рабочий день","Выходной день")</f>
        <v>Рабочий день</v>
      </c>
      <c r="L579" s="1">
        <v>1</v>
      </c>
      <c r="M579" s="9" t="str">
        <f>LOOKUP(L579,Погода!$A$2:$B$5)</f>
        <v>Ясно, небольшая облачность, переменная облачность, переменная облачность</v>
      </c>
      <c r="N579" s="3">
        <v>0.73083299999999995</v>
      </c>
      <c r="O579" s="11">
        <f t="shared" si="70"/>
        <v>26.349150999999999</v>
      </c>
      <c r="P579" s="3">
        <v>0.68498700000000001</v>
      </c>
      <c r="Q579" s="11">
        <f t="shared" si="71"/>
        <v>29.209142</v>
      </c>
      <c r="R579" s="3">
        <v>0.66874999999999996</v>
      </c>
      <c r="S579" s="11" cm="1">
        <f t="array" ref="S579">_xlfn.IFS(L579=1,R579*Погода!$C$2,L579=2,R579*Погода!$C$3,L579=3,R579*Погода!$C$4,L579=4,R579*Погода!$C$5)</f>
        <v>16.71875</v>
      </c>
      <c r="T579" s="3">
        <v>0.153617</v>
      </c>
      <c r="U579" s="11" cm="1">
        <f t="array" ref="U579">_xlfn.IFS(L579=1,T579*Погода!$D$2,L579=2,T579*Погода!$D$3,L579=3,T579*Погода!$D$4,L579=4,T579*Погода!$D$5)</f>
        <v>2.57308475</v>
      </c>
      <c r="V579" s="37">
        <v>1040</v>
      </c>
      <c r="W579" s="37">
        <v>6065</v>
      </c>
      <c r="X579" s="37">
        <v>7105</v>
      </c>
      <c r="Y579" s="11">
        <f t="shared" si="72"/>
        <v>2.8599910000000008</v>
      </c>
    </row>
    <row r="580" spans="1:25" x14ac:dyDescent="0.25">
      <c r="A580" s="1">
        <v>578</v>
      </c>
      <c r="B580" s="2">
        <v>41121</v>
      </c>
      <c r="C580" s="1">
        <v>3</v>
      </c>
      <c r="D580" s="4" t="str">
        <f>VLOOKUP(C580,Сезон!$A$2:$G$5,6)</f>
        <v>Лето</v>
      </c>
      <c r="E580" s="1">
        <f t="shared" ref="E580:E643" si="76">YEAR(B580)</f>
        <v>2012</v>
      </c>
      <c r="F580" s="1">
        <f t="shared" ref="F580:F643" si="77">MONTH(B580)</f>
        <v>7</v>
      </c>
      <c r="G580" s="1">
        <v>0</v>
      </c>
      <c r="H580" s="1" t="str">
        <f t="shared" si="73"/>
        <v>Рабочий день</v>
      </c>
      <c r="I580" s="25">
        <f t="shared" si="74"/>
        <v>3</v>
      </c>
      <c r="J580" s="1">
        <v>1</v>
      </c>
      <c r="K580" s="1" t="str">
        <f t="shared" si="75"/>
        <v>Рабочий день</v>
      </c>
      <c r="L580" s="1">
        <v>1</v>
      </c>
      <c r="M580" s="9" t="str">
        <f>LOOKUP(L580,Погода!$A$2:$B$5)</f>
        <v>Ясно, небольшая облачность, переменная облачность, переменная облачность</v>
      </c>
      <c r="N580" s="3">
        <v>0.71333299999999999</v>
      </c>
      <c r="O580" s="11">
        <f t="shared" ref="O580:O643" si="78">N580*(39-(-8))-8</f>
        <v>25.526651000000001</v>
      </c>
      <c r="P580" s="3">
        <v>0.66289600000000004</v>
      </c>
      <c r="Q580" s="11">
        <f t="shared" ref="Q580:Q643" si="79">P580*(50-(-16))-16</f>
        <v>27.751136000000002</v>
      </c>
      <c r="R580" s="3">
        <v>0.70416699999999999</v>
      </c>
      <c r="S580" s="11" cm="1">
        <f t="array" ref="S580">_xlfn.IFS(L580=1,R580*Погода!$C$2,L580=2,R580*Погода!$C$3,L580=3,R580*Погода!$C$4,L580=4,R580*Погода!$C$5)</f>
        <v>17.604174999999998</v>
      </c>
      <c r="T580" s="3">
        <v>0.16542499999999999</v>
      </c>
      <c r="U580" s="11" cm="1">
        <f t="array" ref="U580">_xlfn.IFS(L580=1,T580*Погода!$D$2,L580=2,T580*Погода!$D$3,L580=3,T580*Погода!$D$4,L580=4,T580*Погода!$D$5)</f>
        <v>2.77086875</v>
      </c>
      <c r="V580" s="37">
        <v>968</v>
      </c>
      <c r="W580" s="37">
        <v>6248</v>
      </c>
      <c r="X580" s="37">
        <v>7216</v>
      </c>
      <c r="Y580" s="11">
        <f t="shared" ref="Y580:Y643" si="80">Q580-O580</f>
        <v>2.2244850000000014</v>
      </c>
    </row>
    <row r="581" spans="1:25" x14ac:dyDescent="0.25">
      <c r="A581" s="1">
        <v>579</v>
      </c>
      <c r="B581" s="2">
        <v>41122</v>
      </c>
      <c r="C581" s="1">
        <v>3</v>
      </c>
      <c r="D581" s="4" t="str">
        <f>VLOOKUP(C581,Сезон!$A$2:$G$5,6)</f>
        <v>Лето</v>
      </c>
      <c r="E581" s="1">
        <f t="shared" si="76"/>
        <v>2012</v>
      </c>
      <c r="F581" s="1">
        <f t="shared" si="77"/>
        <v>8</v>
      </c>
      <c r="G581" s="1">
        <v>0</v>
      </c>
      <c r="H581" s="1" t="str">
        <f t="shared" si="73"/>
        <v>Рабочий день</v>
      </c>
      <c r="I581" s="25">
        <f t="shared" si="74"/>
        <v>4</v>
      </c>
      <c r="J581" s="1">
        <v>1</v>
      </c>
      <c r="K581" s="1" t="str">
        <f t="shared" si="75"/>
        <v>Рабочий день</v>
      </c>
      <c r="L581" s="1">
        <v>1</v>
      </c>
      <c r="M581" s="9" t="str">
        <f>LOOKUP(L581,Погода!$A$2:$B$5)</f>
        <v>Ясно, небольшая облачность, переменная облачность, переменная облачность</v>
      </c>
      <c r="N581" s="3">
        <v>0.71750000000000003</v>
      </c>
      <c r="O581" s="11">
        <f t="shared" si="78"/>
        <v>25.722500000000004</v>
      </c>
      <c r="P581" s="3">
        <v>0.66730800000000001</v>
      </c>
      <c r="Q581" s="11">
        <f t="shared" si="79"/>
        <v>28.042327999999998</v>
      </c>
      <c r="R581" s="3">
        <v>0.67749999999999999</v>
      </c>
      <c r="S581" s="11" cm="1">
        <f t="array" ref="S581">_xlfn.IFS(L581=1,R581*Погода!$C$2,L581=2,R581*Погода!$C$3,L581=3,R581*Погода!$C$4,L581=4,R581*Погода!$C$5)</f>
        <v>16.9375</v>
      </c>
      <c r="T581" s="3">
        <v>0.141179</v>
      </c>
      <c r="U581" s="11" cm="1">
        <f t="array" ref="U581">_xlfn.IFS(L581=1,T581*Погода!$D$2,L581=2,T581*Погода!$D$3,L581=3,T581*Погода!$D$4,L581=4,T581*Погода!$D$5)</f>
        <v>2.3647482499999999</v>
      </c>
      <c r="V581" s="37">
        <v>1074</v>
      </c>
      <c r="W581" s="37">
        <v>6506</v>
      </c>
      <c r="X581" s="37">
        <v>7580</v>
      </c>
      <c r="Y581" s="11">
        <f t="shared" si="80"/>
        <v>2.319827999999994</v>
      </c>
    </row>
    <row r="582" spans="1:25" x14ac:dyDescent="0.25">
      <c r="A582" s="1">
        <v>580</v>
      </c>
      <c r="B582" s="2">
        <v>41123</v>
      </c>
      <c r="C582" s="1">
        <v>3</v>
      </c>
      <c r="D582" s="4" t="str">
        <f>VLOOKUP(C582,Сезон!$A$2:$G$5,6)</f>
        <v>Лето</v>
      </c>
      <c r="E582" s="1">
        <f t="shared" si="76"/>
        <v>2012</v>
      </c>
      <c r="F582" s="1">
        <f t="shared" si="77"/>
        <v>8</v>
      </c>
      <c r="G582" s="1">
        <v>0</v>
      </c>
      <c r="H582" s="1" t="str">
        <f t="shared" si="73"/>
        <v>Рабочий день</v>
      </c>
      <c r="I582" s="25">
        <f t="shared" si="74"/>
        <v>5</v>
      </c>
      <c r="J582" s="1">
        <v>1</v>
      </c>
      <c r="K582" s="1" t="str">
        <f t="shared" si="75"/>
        <v>Рабочий день</v>
      </c>
      <c r="L582" s="1">
        <v>1</v>
      </c>
      <c r="M582" s="9" t="str">
        <f>LOOKUP(L582,Погода!$A$2:$B$5)</f>
        <v>Ясно, небольшая облачность, переменная облачность, переменная облачность</v>
      </c>
      <c r="N582" s="3">
        <v>0.75249999999999995</v>
      </c>
      <c r="O582" s="11">
        <f t="shared" si="78"/>
        <v>27.3675</v>
      </c>
      <c r="P582" s="3">
        <v>0.70708800000000005</v>
      </c>
      <c r="Q582" s="11">
        <f t="shared" si="79"/>
        <v>30.667808000000001</v>
      </c>
      <c r="R582" s="3">
        <v>0.65958300000000003</v>
      </c>
      <c r="S582" s="11" cm="1">
        <f t="array" ref="S582">_xlfn.IFS(L582=1,R582*Погода!$C$2,L582=2,R582*Погода!$C$3,L582=3,R582*Погода!$C$4,L582=4,R582*Погода!$C$5)</f>
        <v>16.489575000000002</v>
      </c>
      <c r="T582" s="3">
        <v>0.129354</v>
      </c>
      <c r="U582" s="11" cm="1">
        <f t="array" ref="U582">_xlfn.IFS(L582=1,T582*Погода!$D$2,L582=2,T582*Погода!$D$3,L582=3,T582*Погода!$D$4,L582=4,T582*Погода!$D$5)</f>
        <v>2.1666794999999999</v>
      </c>
      <c r="V582" s="37">
        <v>983</v>
      </c>
      <c r="W582" s="37">
        <v>6278</v>
      </c>
      <c r="X582" s="37">
        <v>7261</v>
      </c>
      <c r="Y582" s="11">
        <f t="shared" si="80"/>
        <v>3.3003080000000011</v>
      </c>
    </row>
    <row r="583" spans="1:25" x14ac:dyDescent="0.25">
      <c r="A583" s="1">
        <v>581</v>
      </c>
      <c r="B583" s="2">
        <v>41124</v>
      </c>
      <c r="C583" s="1">
        <v>3</v>
      </c>
      <c r="D583" s="4" t="str">
        <f>VLOOKUP(C583,Сезон!$A$2:$G$5,6)</f>
        <v>Лето</v>
      </c>
      <c r="E583" s="1">
        <f t="shared" si="76"/>
        <v>2012</v>
      </c>
      <c r="F583" s="1">
        <f t="shared" si="77"/>
        <v>8</v>
      </c>
      <c r="G583" s="1">
        <v>0</v>
      </c>
      <c r="H583" s="1" t="str">
        <f t="shared" si="73"/>
        <v>Рабочий день</v>
      </c>
      <c r="I583" s="25">
        <f t="shared" si="74"/>
        <v>6</v>
      </c>
      <c r="J583" s="1">
        <v>1</v>
      </c>
      <c r="K583" s="1" t="str">
        <f t="shared" si="75"/>
        <v>Рабочий день</v>
      </c>
      <c r="L583" s="1">
        <v>2</v>
      </c>
      <c r="M583" s="9" t="str">
        <f>LOOKUP(L583,Погода!$A$2:$B$5)</f>
        <v>Туман + Облачно, Туман + Разорванные облака, Туман + Немного облаков, Туман</v>
      </c>
      <c r="N583" s="3">
        <v>0.76583299999999999</v>
      </c>
      <c r="O583" s="11">
        <f t="shared" si="78"/>
        <v>27.994151000000002</v>
      </c>
      <c r="P583" s="3">
        <v>0.72286700000000004</v>
      </c>
      <c r="Q583" s="11">
        <f t="shared" si="79"/>
        <v>31.709222000000004</v>
      </c>
      <c r="R583" s="3">
        <v>0.64249999999999996</v>
      </c>
      <c r="S583" s="11" cm="1">
        <f t="array" ref="S583">_xlfn.IFS(L583=1,R583*Погода!$C$2,L583=2,R583*Погода!$C$3,L583=3,R583*Погода!$C$4,L583=4,R583*Погода!$C$5)</f>
        <v>32.125</v>
      </c>
      <c r="T583" s="3">
        <v>0.21579200000000001</v>
      </c>
      <c r="U583" s="11" cm="1">
        <f t="array" ref="U583">_xlfn.IFS(L583=1,T583*Погода!$D$2,L583=2,T583*Погода!$D$3,L583=3,T583*Погода!$D$4,L583=4,T583*Погода!$D$5)</f>
        <v>7.2290320000000001</v>
      </c>
      <c r="V583" s="37">
        <v>1328</v>
      </c>
      <c r="W583" s="37">
        <v>5847</v>
      </c>
      <c r="X583" s="37">
        <v>7175</v>
      </c>
      <c r="Y583" s="11">
        <f t="shared" si="80"/>
        <v>3.7150710000000018</v>
      </c>
    </row>
    <row r="584" spans="1:25" x14ac:dyDescent="0.25">
      <c r="A584" s="1">
        <v>582</v>
      </c>
      <c r="B584" s="2">
        <v>41125</v>
      </c>
      <c r="C584" s="1">
        <v>3</v>
      </c>
      <c r="D584" s="4" t="str">
        <f>VLOOKUP(C584,Сезон!$A$2:$G$5,6)</f>
        <v>Лето</v>
      </c>
      <c r="E584" s="1">
        <f t="shared" si="76"/>
        <v>2012</v>
      </c>
      <c r="F584" s="1">
        <f t="shared" si="77"/>
        <v>8</v>
      </c>
      <c r="G584" s="1">
        <v>0</v>
      </c>
      <c r="H584" s="1" t="str">
        <f t="shared" si="73"/>
        <v>Рабочий день</v>
      </c>
      <c r="I584" s="25">
        <f t="shared" si="74"/>
        <v>7</v>
      </c>
      <c r="J584" s="1">
        <v>0</v>
      </c>
      <c r="K584" s="1" t="str">
        <f t="shared" si="75"/>
        <v>Выходной день</v>
      </c>
      <c r="L584" s="1">
        <v>1</v>
      </c>
      <c r="M584" s="9" t="str">
        <f>LOOKUP(L584,Погода!$A$2:$B$5)</f>
        <v>Ясно, небольшая облачность, переменная облачность, переменная облачность</v>
      </c>
      <c r="N584" s="3">
        <v>0.79333299999999995</v>
      </c>
      <c r="O584" s="11">
        <f t="shared" si="78"/>
        <v>29.286650999999999</v>
      </c>
      <c r="P584" s="3">
        <v>0.75126700000000002</v>
      </c>
      <c r="Q584" s="11">
        <f t="shared" si="79"/>
        <v>33.583621999999998</v>
      </c>
      <c r="R584" s="3">
        <v>0.61333300000000002</v>
      </c>
      <c r="S584" s="11" cm="1">
        <f t="array" ref="S584">_xlfn.IFS(L584=1,R584*Погода!$C$2,L584=2,R584*Погода!$C$3,L584=3,R584*Погода!$C$4,L584=4,R584*Погода!$C$5)</f>
        <v>15.333325</v>
      </c>
      <c r="T584" s="3">
        <v>0.25745800000000002</v>
      </c>
      <c r="U584" s="11" cm="1">
        <f t="array" ref="U584">_xlfn.IFS(L584=1,T584*Погода!$D$2,L584=2,T584*Погода!$D$3,L584=3,T584*Погода!$D$4,L584=4,T584*Погода!$D$5)</f>
        <v>4.3124215000000001</v>
      </c>
      <c r="V584" s="37">
        <v>2345</v>
      </c>
      <c r="W584" s="37">
        <v>4479</v>
      </c>
      <c r="X584" s="37">
        <v>6824</v>
      </c>
      <c r="Y584" s="11">
        <f t="shared" si="80"/>
        <v>4.2969709999999992</v>
      </c>
    </row>
    <row r="585" spans="1:25" x14ac:dyDescent="0.25">
      <c r="A585" s="1">
        <v>583</v>
      </c>
      <c r="B585" s="2">
        <v>41126</v>
      </c>
      <c r="C585" s="1">
        <v>3</v>
      </c>
      <c r="D585" s="4" t="str">
        <f>VLOOKUP(C585,Сезон!$A$2:$G$5,6)</f>
        <v>Лето</v>
      </c>
      <c r="E585" s="1">
        <f t="shared" si="76"/>
        <v>2012</v>
      </c>
      <c r="F585" s="1">
        <f t="shared" si="77"/>
        <v>8</v>
      </c>
      <c r="G585" s="1">
        <v>0</v>
      </c>
      <c r="H585" s="1" t="str">
        <f t="shared" si="73"/>
        <v>Рабочий день</v>
      </c>
      <c r="I585" s="25">
        <f t="shared" si="74"/>
        <v>1</v>
      </c>
      <c r="J585" s="1">
        <v>0</v>
      </c>
      <c r="K585" s="1" t="str">
        <f t="shared" si="75"/>
        <v>Выходной день</v>
      </c>
      <c r="L585" s="1">
        <v>1</v>
      </c>
      <c r="M585" s="9" t="str">
        <f>LOOKUP(L585,Погода!$A$2:$B$5)</f>
        <v>Ясно, небольшая облачность, переменная облачность, переменная облачность</v>
      </c>
      <c r="N585" s="3">
        <v>0.76916700000000005</v>
      </c>
      <c r="O585" s="11">
        <f t="shared" si="78"/>
        <v>28.150849000000001</v>
      </c>
      <c r="P585" s="3">
        <v>0.73107900000000003</v>
      </c>
      <c r="Q585" s="11">
        <f t="shared" si="79"/>
        <v>32.251214000000004</v>
      </c>
      <c r="R585" s="3">
        <v>0.65249999999999997</v>
      </c>
      <c r="S585" s="11" cm="1">
        <f t="array" ref="S585">_xlfn.IFS(L585=1,R585*Погода!$C$2,L585=2,R585*Погода!$C$3,L585=3,R585*Погода!$C$4,L585=4,R585*Погода!$C$5)</f>
        <v>16.3125</v>
      </c>
      <c r="T585" s="3">
        <v>0.29042099999999998</v>
      </c>
      <c r="U585" s="11" cm="1">
        <f t="array" ref="U585">_xlfn.IFS(L585=1,T585*Погода!$D$2,L585=2,T585*Погода!$D$3,L585=3,T585*Погода!$D$4,L585=4,T585*Погода!$D$5)</f>
        <v>4.8645517499999995</v>
      </c>
      <c r="V585" s="37">
        <v>1707</v>
      </c>
      <c r="W585" s="37">
        <v>3757</v>
      </c>
      <c r="X585" s="37">
        <v>5464</v>
      </c>
      <c r="Y585" s="11">
        <f t="shared" si="80"/>
        <v>4.1003650000000036</v>
      </c>
    </row>
    <row r="586" spans="1:25" x14ac:dyDescent="0.25">
      <c r="A586" s="1">
        <v>584</v>
      </c>
      <c r="B586" s="2">
        <v>41127</v>
      </c>
      <c r="C586" s="1">
        <v>3</v>
      </c>
      <c r="D586" s="4" t="str">
        <f>VLOOKUP(C586,Сезон!$A$2:$G$5,6)</f>
        <v>Лето</v>
      </c>
      <c r="E586" s="1">
        <f t="shared" si="76"/>
        <v>2012</v>
      </c>
      <c r="F586" s="1">
        <f t="shared" si="77"/>
        <v>8</v>
      </c>
      <c r="G586" s="1">
        <v>0</v>
      </c>
      <c r="H586" s="1" t="str">
        <f t="shared" si="73"/>
        <v>Рабочий день</v>
      </c>
      <c r="I586" s="25">
        <f t="shared" si="74"/>
        <v>2</v>
      </c>
      <c r="J586" s="1">
        <v>1</v>
      </c>
      <c r="K586" s="1" t="str">
        <f t="shared" si="75"/>
        <v>Рабочий день</v>
      </c>
      <c r="L586" s="1">
        <v>2</v>
      </c>
      <c r="M586" s="9" t="str">
        <f>LOOKUP(L586,Погода!$A$2:$B$5)</f>
        <v>Туман + Облачно, Туман + Разорванные облака, Туман + Немного облаков, Туман</v>
      </c>
      <c r="N586" s="3">
        <v>0.75249999999999995</v>
      </c>
      <c r="O586" s="11">
        <f t="shared" si="78"/>
        <v>27.3675</v>
      </c>
      <c r="P586" s="3">
        <v>0.71024600000000004</v>
      </c>
      <c r="Q586" s="11">
        <f t="shared" si="79"/>
        <v>30.876236000000006</v>
      </c>
      <c r="R586" s="3">
        <v>0.65416700000000005</v>
      </c>
      <c r="S586" s="11" cm="1">
        <f t="array" ref="S586">_xlfn.IFS(L586=1,R586*Погода!$C$2,L586=2,R586*Погода!$C$3,L586=3,R586*Погода!$C$4,L586=4,R586*Погода!$C$5)</f>
        <v>32.708350000000003</v>
      </c>
      <c r="T586" s="3">
        <v>0.129354</v>
      </c>
      <c r="U586" s="11" cm="1">
        <f t="array" ref="U586">_xlfn.IFS(L586=1,T586*Погода!$D$2,L586=2,T586*Погода!$D$3,L586=3,T586*Погода!$D$4,L586=4,T586*Погода!$D$5)</f>
        <v>4.3333589999999997</v>
      </c>
      <c r="V586" s="37">
        <v>1233</v>
      </c>
      <c r="W586" s="37">
        <v>5780</v>
      </c>
      <c r="X586" s="37">
        <v>7013</v>
      </c>
      <c r="Y586" s="11">
        <f t="shared" si="80"/>
        <v>3.5087360000000061</v>
      </c>
    </row>
    <row r="587" spans="1:25" x14ac:dyDescent="0.25">
      <c r="A587" s="1">
        <v>585</v>
      </c>
      <c r="B587" s="2">
        <v>41128</v>
      </c>
      <c r="C587" s="1">
        <v>3</v>
      </c>
      <c r="D587" s="4" t="str">
        <f>VLOOKUP(C587,Сезон!$A$2:$G$5,6)</f>
        <v>Лето</v>
      </c>
      <c r="E587" s="1">
        <f t="shared" si="76"/>
        <v>2012</v>
      </c>
      <c r="F587" s="1">
        <f t="shared" si="77"/>
        <v>8</v>
      </c>
      <c r="G587" s="1">
        <v>0</v>
      </c>
      <c r="H587" s="1" t="str">
        <f t="shared" si="73"/>
        <v>Рабочий день</v>
      </c>
      <c r="I587" s="25">
        <f t="shared" si="74"/>
        <v>3</v>
      </c>
      <c r="J587" s="1">
        <v>1</v>
      </c>
      <c r="K587" s="1" t="str">
        <f t="shared" si="75"/>
        <v>Рабочий день</v>
      </c>
      <c r="L587" s="1">
        <v>2</v>
      </c>
      <c r="M587" s="9" t="str">
        <f>LOOKUP(L587,Погода!$A$2:$B$5)</f>
        <v>Туман + Облачно, Туман + Разорванные облака, Туман + Немного облаков, Туман</v>
      </c>
      <c r="N587" s="3">
        <v>0.73583299999999996</v>
      </c>
      <c r="O587" s="11">
        <f t="shared" si="78"/>
        <v>26.584150999999999</v>
      </c>
      <c r="P587" s="3">
        <v>0.69762100000000005</v>
      </c>
      <c r="Q587" s="11">
        <f t="shared" si="79"/>
        <v>30.042986000000006</v>
      </c>
      <c r="R587" s="3">
        <v>0.70374999999999999</v>
      </c>
      <c r="S587" s="11" cm="1">
        <f t="array" ref="S587">_xlfn.IFS(L587=1,R587*Погода!$C$2,L587=2,R587*Погода!$C$3,L587=3,R587*Погода!$C$4,L587=4,R587*Погода!$C$5)</f>
        <v>35.1875</v>
      </c>
      <c r="T587" s="3">
        <v>0.116908</v>
      </c>
      <c r="U587" s="11" cm="1">
        <f t="array" ref="U587">_xlfn.IFS(L587=1,T587*Погода!$D$2,L587=2,T587*Погода!$D$3,L587=3,T587*Погода!$D$4,L587=4,T587*Погода!$D$5)</f>
        <v>3.9164179999999997</v>
      </c>
      <c r="V587" s="37">
        <v>1278</v>
      </c>
      <c r="W587" s="37">
        <v>5995</v>
      </c>
      <c r="X587" s="37">
        <v>7273</v>
      </c>
      <c r="Y587" s="11">
        <f t="shared" si="80"/>
        <v>3.4588350000000077</v>
      </c>
    </row>
    <row r="588" spans="1:25" x14ac:dyDescent="0.25">
      <c r="A588" s="1">
        <v>586</v>
      </c>
      <c r="B588" s="2">
        <v>41129</v>
      </c>
      <c r="C588" s="1">
        <v>3</v>
      </c>
      <c r="D588" s="4" t="str">
        <f>VLOOKUP(C588,Сезон!$A$2:$G$5,6)</f>
        <v>Лето</v>
      </c>
      <c r="E588" s="1">
        <f t="shared" si="76"/>
        <v>2012</v>
      </c>
      <c r="F588" s="1">
        <f t="shared" si="77"/>
        <v>8</v>
      </c>
      <c r="G588" s="1">
        <v>0</v>
      </c>
      <c r="H588" s="1" t="str">
        <f t="shared" si="73"/>
        <v>Рабочий день</v>
      </c>
      <c r="I588" s="25">
        <f t="shared" si="74"/>
        <v>4</v>
      </c>
      <c r="J588" s="1">
        <v>1</v>
      </c>
      <c r="K588" s="1" t="str">
        <f t="shared" si="75"/>
        <v>Рабочий день</v>
      </c>
      <c r="L588" s="1">
        <v>2</v>
      </c>
      <c r="M588" s="9" t="str">
        <f>LOOKUP(L588,Погода!$A$2:$B$5)</f>
        <v>Туман + Облачно, Туман + Разорванные облака, Туман + Немного облаков, Туман</v>
      </c>
      <c r="N588" s="3">
        <v>0.75</v>
      </c>
      <c r="O588" s="11">
        <f t="shared" si="78"/>
        <v>27.25</v>
      </c>
      <c r="P588" s="3">
        <v>0.70771700000000004</v>
      </c>
      <c r="Q588" s="11">
        <f t="shared" si="79"/>
        <v>30.709322</v>
      </c>
      <c r="R588" s="3">
        <v>0.67291699999999999</v>
      </c>
      <c r="S588" s="11" cm="1">
        <f t="array" ref="S588">_xlfn.IFS(L588=1,R588*Погода!$C$2,L588=2,R588*Погода!$C$3,L588=3,R588*Погода!$C$4,L588=4,R588*Погода!$C$5)</f>
        <v>33.645849999999996</v>
      </c>
      <c r="T588" s="3">
        <v>0.11070000000000001</v>
      </c>
      <c r="U588" s="11" cm="1">
        <f t="array" ref="U588">_xlfn.IFS(L588=1,T588*Погода!$D$2,L588=2,T588*Погода!$D$3,L588=3,T588*Погода!$D$4,L588=4,T588*Погода!$D$5)</f>
        <v>3.70845</v>
      </c>
      <c r="V588" s="37">
        <v>1263</v>
      </c>
      <c r="W588" s="37">
        <v>6271</v>
      </c>
      <c r="X588" s="37">
        <v>7534</v>
      </c>
      <c r="Y588" s="11">
        <f t="shared" si="80"/>
        <v>3.4593220000000002</v>
      </c>
    </row>
    <row r="589" spans="1:25" x14ac:dyDescent="0.25">
      <c r="A589" s="1">
        <v>587</v>
      </c>
      <c r="B589" s="2">
        <v>41130</v>
      </c>
      <c r="C589" s="1">
        <v>3</v>
      </c>
      <c r="D589" s="4" t="str">
        <f>VLOOKUP(C589,Сезон!$A$2:$G$5,6)</f>
        <v>Лето</v>
      </c>
      <c r="E589" s="1">
        <f t="shared" si="76"/>
        <v>2012</v>
      </c>
      <c r="F589" s="1">
        <f t="shared" si="77"/>
        <v>8</v>
      </c>
      <c r="G589" s="1">
        <v>0</v>
      </c>
      <c r="H589" s="1" t="str">
        <f t="shared" si="73"/>
        <v>Рабочий день</v>
      </c>
      <c r="I589" s="25">
        <f t="shared" si="74"/>
        <v>5</v>
      </c>
      <c r="J589" s="1">
        <v>1</v>
      </c>
      <c r="K589" s="1" t="str">
        <f t="shared" si="75"/>
        <v>Рабочий день</v>
      </c>
      <c r="L589" s="1">
        <v>1</v>
      </c>
      <c r="M589" s="9" t="str">
        <f>LOOKUP(L589,Погода!$A$2:$B$5)</f>
        <v>Ясно, небольшая облачность, переменная облачность, переменная облачность</v>
      </c>
      <c r="N589" s="3">
        <v>0.75583299999999998</v>
      </c>
      <c r="O589" s="11">
        <f t="shared" si="78"/>
        <v>27.524150999999996</v>
      </c>
      <c r="P589" s="3">
        <v>0.69950800000000002</v>
      </c>
      <c r="Q589" s="11">
        <f t="shared" si="79"/>
        <v>30.167528000000004</v>
      </c>
      <c r="R589" s="3">
        <v>0.620417</v>
      </c>
      <c r="S589" s="11" cm="1">
        <f t="array" ref="S589">_xlfn.IFS(L589=1,R589*Погода!$C$2,L589=2,R589*Погода!$C$3,L589=3,R589*Погода!$C$4,L589=4,R589*Погода!$C$5)</f>
        <v>15.510425</v>
      </c>
      <c r="T589" s="3">
        <v>0.15609999999999999</v>
      </c>
      <c r="U589" s="11" cm="1">
        <f t="array" ref="U589">_xlfn.IFS(L589=1,T589*Погода!$D$2,L589=2,T589*Погода!$D$3,L589=3,T589*Погода!$D$4,L589=4,T589*Погода!$D$5)</f>
        <v>2.6146749999999996</v>
      </c>
      <c r="V589" s="37">
        <v>1196</v>
      </c>
      <c r="W589" s="37">
        <v>6090</v>
      </c>
      <c r="X589" s="37">
        <v>7286</v>
      </c>
      <c r="Y589" s="11">
        <f t="shared" si="80"/>
        <v>2.6433770000000081</v>
      </c>
    </row>
    <row r="590" spans="1:25" x14ac:dyDescent="0.25">
      <c r="A590" s="1">
        <v>588</v>
      </c>
      <c r="B590" s="2">
        <v>41131</v>
      </c>
      <c r="C590" s="1">
        <v>3</v>
      </c>
      <c r="D590" s="4" t="str">
        <f>VLOOKUP(C590,Сезон!$A$2:$G$5,6)</f>
        <v>Лето</v>
      </c>
      <c r="E590" s="1">
        <f t="shared" si="76"/>
        <v>2012</v>
      </c>
      <c r="F590" s="1">
        <f t="shared" si="77"/>
        <v>8</v>
      </c>
      <c r="G590" s="1">
        <v>0</v>
      </c>
      <c r="H590" s="1" t="str">
        <f t="shared" si="73"/>
        <v>Рабочий день</v>
      </c>
      <c r="I590" s="25">
        <f t="shared" si="74"/>
        <v>6</v>
      </c>
      <c r="J590" s="1">
        <v>1</v>
      </c>
      <c r="K590" s="1" t="str">
        <f t="shared" si="75"/>
        <v>Рабочий день</v>
      </c>
      <c r="L590" s="1">
        <v>2</v>
      </c>
      <c r="M590" s="9" t="str">
        <f>LOOKUP(L590,Погода!$A$2:$B$5)</f>
        <v>Туман + Облачно, Туман + Разорванные облака, Туман + Немного облаков, Туман</v>
      </c>
      <c r="N590" s="3">
        <v>0.71583300000000005</v>
      </c>
      <c r="O590" s="11">
        <f t="shared" si="78"/>
        <v>25.644151000000001</v>
      </c>
      <c r="P590" s="3">
        <v>0.66794200000000004</v>
      </c>
      <c r="Q590" s="11">
        <f t="shared" si="79"/>
        <v>28.084172000000002</v>
      </c>
      <c r="R590" s="3">
        <v>0.71583300000000005</v>
      </c>
      <c r="S590" s="11" cm="1">
        <f t="array" ref="S590">_xlfn.IFS(L590=1,R590*Погода!$C$2,L590=2,R590*Погода!$C$3,L590=3,R590*Погода!$C$4,L590=4,R590*Погода!$C$5)</f>
        <v>35.791650000000004</v>
      </c>
      <c r="T590" s="3">
        <v>0.238813</v>
      </c>
      <c r="U590" s="11" cm="1">
        <f t="array" ref="U590">_xlfn.IFS(L590=1,T590*Погода!$D$2,L590=2,T590*Погода!$D$3,L590=3,T590*Погода!$D$4,L590=4,T590*Погода!$D$5)</f>
        <v>8.0002355000000005</v>
      </c>
      <c r="V590" s="37">
        <v>1065</v>
      </c>
      <c r="W590" s="37">
        <v>4721</v>
      </c>
      <c r="X590" s="37">
        <v>5786</v>
      </c>
      <c r="Y590" s="11">
        <f t="shared" si="80"/>
        <v>2.4400210000000015</v>
      </c>
    </row>
    <row r="591" spans="1:25" x14ac:dyDescent="0.25">
      <c r="A591" s="1">
        <v>589</v>
      </c>
      <c r="B591" s="2">
        <v>41132</v>
      </c>
      <c r="C591" s="1">
        <v>3</v>
      </c>
      <c r="D591" s="4" t="str">
        <f>VLOOKUP(C591,Сезон!$A$2:$G$5,6)</f>
        <v>Лето</v>
      </c>
      <c r="E591" s="1">
        <f t="shared" si="76"/>
        <v>2012</v>
      </c>
      <c r="F591" s="1">
        <f t="shared" si="77"/>
        <v>8</v>
      </c>
      <c r="G591" s="1">
        <v>0</v>
      </c>
      <c r="H591" s="1" t="str">
        <f t="shared" si="73"/>
        <v>Рабочий день</v>
      </c>
      <c r="I591" s="25">
        <f t="shared" si="74"/>
        <v>7</v>
      </c>
      <c r="J591" s="1">
        <v>0</v>
      </c>
      <c r="K591" s="1" t="str">
        <f t="shared" si="75"/>
        <v>Выходной день</v>
      </c>
      <c r="L591" s="1">
        <v>2</v>
      </c>
      <c r="M591" s="9" t="str">
        <f>LOOKUP(L591,Погода!$A$2:$B$5)</f>
        <v>Туман + Облачно, Туман + Разорванные облака, Туман + Немного облаков, Туман</v>
      </c>
      <c r="N591" s="3">
        <v>0.6925</v>
      </c>
      <c r="O591" s="11">
        <f t="shared" si="78"/>
        <v>24.547499999999999</v>
      </c>
      <c r="P591" s="3">
        <v>0.63826700000000003</v>
      </c>
      <c r="Q591" s="11">
        <f t="shared" si="79"/>
        <v>26.125622</v>
      </c>
      <c r="R591" s="3">
        <v>0.73291700000000004</v>
      </c>
      <c r="S591" s="11" cm="1">
        <f t="array" ref="S591">_xlfn.IFS(L591=1,R591*Погода!$C$2,L591=2,R591*Погода!$C$3,L591=3,R591*Погода!$C$4,L591=4,R591*Погода!$C$5)</f>
        <v>36.645850000000003</v>
      </c>
      <c r="T591" s="3">
        <v>0.206479</v>
      </c>
      <c r="U591" s="11" cm="1">
        <f t="array" ref="U591">_xlfn.IFS(L591=1,T591*Погода!$D$2,L591=2,T591*Погода!$D$3,L591=3,T591*Погода!$D$4,L591=4,T591*Погода!$D$5)</f>
        <v>6.9170464999999997</v>
      </c>
      <c r="V591" s="37">
        <v>2247</v>
      </c>
      <c r="W591" s="37">
        <v>4052</v>
      </c>
      <c r="X591" s="37">
        <v>6299</v>
      </c>
      <c r="Y591" s="11">
        <f t="shared" si="80"/>
        <v>1.5781220000000005</v>
      </c>
    </row>
    <row r="592" spans="1:25" x14ac:dyDescent="0.25">
      <c r="A592" s="1">
        <v>590</v>
      </c>
      <c r="B592" s="2">
        <v>41133</v>
      </c>
      <c r="C592" s="1">
        <v>3</v>
      </c>
      <c r="D592" s="4" t="str">
        <f>VLOOKUP(C592,Сезон!$A$2:$G$5,6)</f>
        <v>Лето</v>
      </c>
      <c r="E592" s="1">
        <f t="shared" si="76"/>
        <v>2012</v>
      </c>
      <c r="F592" s="1">
        <f t="shared" si="77"/>
        <v>8</v>
      </c>
      <c r="G592" s="1">
        <v>0</v>
      </c>
      <c r="H592" s="1" t="str">
        <f t="shared" si="73"/>
        <v>Рабочий день</v>
      </c>
      <c r="I592" s="25">
        <f t="shared" si="74"/>
        <v>1</v>
      </c>
      <c r="J592" s="1">
        <v>0</v>
      </c>
      <c r="K592" s="1" t="str">
        <f t="shared" si="75"/>
        <v>Выходной день</v>
      </c>
      <c r="L592" s="1">
        <v>1</v>
      </c>
      <c r="M592" s="9" t="str">
        <f>LOOKUP(L592,Погода!$A$2:$B$5)</f>
        <v>Ясно, небольшая облачность, переменная облачность, переменная облачность</v>
      </c>
      <c r="N592" s="3">
        <v>0.70083300000000004</v>
      </c>
      <c r="O592" s="11">
        <f t="shared" si="78"/>
        <v>24.939151000000003</v>
      </c>
      <c r="P592" s="3">
        <v>0.64457900000000001</v>
      </c>
      <c r="Q592" s="11">
        <f t="shared" si="79"/>
        <v>26.542214000000001</v>
      </c>
      <c r="R592" s="3">
        <v>0.53041700000000003</v>
      </c>
      <c r="S592" s="11" cm="1">
        <f t="array" ref="S592">_xlfn.IFS(L592=1,R592*Погода!$C$2,L592=2,R592*Погода!$C$3,L592=3,R592*Погода!$C$4,L592=4,R592*Погода!$C$5)</f>
        <v>13.260425000000001</v>
      </c>
      <c r="T592" s="3">
        <v>0.122512</v>
      </c>
      <c r="U592" s="11" cm="1">
        <f t="array" ref="U592">_xlfn.IFS(L592=1,T592*Погода!$D$2,L592=2,T592*Погода!$D$3,L592=3,T592*Погода!$D$4,L592=4,T592*Погода!$D$5)</f>
        <v>2.052076</v>
      </c>
      <c r="V592" s="37">
        <v>2182</v>
      </c>
      <c r="W592" s="37">
        <v>4362</v>
      </c>
      <c r="X592" s="37">
        <v>6544</v>
      </c>
      <c r="Y592" s="11">
        <f t="shared" si="80"/>
        <v>1.6030629999999988</v>
      </c>
    </row>
    <row r="593" spans="1:25" x14ac:dyDescent="0.25">
      <c r="A593" s="1">
        <v>591</v>
      </c>
      <c r="B593" s="2">
        <v>41134</v>
      </c>
      <c r="C593" s="1">
        <v>3</v>
      </c>
      <c r="D593" s="4" t="str">
        <f>VLOOKUP(C593,Сезон!$A$2:$G$5,6)</f>
        <v>Лето</v>
      </c>
      <c r="E593" s="1">
        <f t="shared" si="76"/>
        <v>2012</v>
      </c>
      <c r="F593" s="1">
        <f t="shared" si="77"/>
        <v>8</v>
      </c>
      <c r="G593" s="1">
        <v>0</v>
      </c>
      <c r="H593" s="1" t="str">
        <f t="shared" si="73"/>
        <v>Рабочий день</v>
      </c>
      <c r="I593" s="25">
        <f t="shared" si="74"/>
        <v>2</v>
      </c>
      <c r="J593" s="1">
        <v>1</v>
      </c>
      <c r="K593" s="1" t="str">
        <f t="shared" si="75"/>
        <v>Рабочий день</v>
      </c>
      <c r="L593" s="1">
        <v>1</v>
      </c>
      <c r="M593" s="9" t="str">
        <f>LOOKUP(L593,Погода!$A$2:$B$5)</f>
        <v>Ясно, небольшая облачность, переменная облачность, переменная облачность</v>
      </c>
      <c r="N593" s="3">
        <v>0.72083299999999995</v>
      </c>
      <c r="O593" s="11">
        <f t="shared" si="78"/>
        <v>25.879151</v>
      </c>
      <c r="P593" s="3">
        <v>0.66225400000000001</v>
      </c>
      <c r="Q593" s="11">
        <f t="shared" si="79"/>
        <v>27.708764000000002</v>
      </c>
      <c r="R593" s="3">
        <v>0.54541700000000004</v>
      </c>
      <c r="S593" s="11" cm="1">
        <f t="array" ref="S593">_xlfn.IFS(L593=1,R593*Погода!$C$2,L593=2,R593*Погода!$C$3,L593=3,R593*Погода!$C$4,L593=4,R593*Погода!$C$5)</f>
        <v>13.635425000000001</v>
      </c>
      <c r="T593" s="3">
        <v>0.136212</v>
      </c>
      <c r="U593" s="11" cm="1">
        <f t="array" ref="U593">_xlfn.IFS(L593=1,T593*Погода!$D$2,L593=2,T593*Погода!$D$3,L593=3,T593*Погода!$D$4,L593=4,T593*Погода!$D$5)</f>
        <v>2.2815509999999999</v>
      </c>
      <c r="V593" s="37">
        <v>1207</v>
      </c>
      <c r="W593" s="37">
        <v>5676</v>
      </c>
      <c r="X593" s="37">
        <v>6883</v>
      </c>
      <c r="Y593" s="11">
        <f t="shared" si="80"/>
        <v>1.8296130000000019</v>
      </c>
    </row>
    <row r="594" spans="1:25" x14ac:dyDescent="0.25">
      <c r="A594" s="1">
        <v>592</v>
      </c>
      <c r="B594" s="2">
        <v>41135</v>
      </c>
      <c r="C594" s="1">
        <v>3</v>
      </c>
      <c r="D594" s="4" t="str">
        <f>VLOOKUP(C594,Сезон!$A$2:$G$5,6)</f>
        <v>Лето</v>
      </c>
      <c r="E594" s="1">
        <f t="shared" si="76"/>
        <v>2012</v>
      </c>
      <c r="F594" s="1">
        <f t="shared" si="77"/>
        <v>8</v>
      </c>
      <c r="G594" s="1">
        <v>0</v>
      </c>
      <c r="H594" s="1" t="str">
        <f t="shared" si="73"/>
        <v>Рабочий день</v>
      </c>
      <c r="I594" s="25">
        <f t="shared" si="74"/>
        <v>3</v>
      </c>
      <c r="J594" s="1">
        <v>1</v>
      </c>
      <c r="K594" s="1" t="str">
        <f t="shared" si="75"/>
        <v>Рабочий день</v>
      </c>
      <c r="L594" s="1">
        <v>1</v>
      </c>
      <c r="M594" s="9" t="str">
        <f>LOOKUP(L594,Погода!$A$2:$B$5)</f>
        <v>Ясно, небольшая облачность, переменная облачность, переменная облачность</v>
      </c>
      <c r="N594" s="3">
        <v>0.72666699999999995</v>
      </c>
      <c r="O594" s="11">
        <f t="shared" si="78"/>
        <v>26.153348999999999</v>
      </c>
      <c r="P594" s="3">
        <v>0.67677900000000002</v>
      </c>
      <c r="Q594" s="11">
        <f t="shared" si="79"/>
        <v>28.667414000000001</v>
      </c>
      <c r="R594" s="3">
        <v>0.68666700000000003</v>
      </c>
      <c r="S594" s="11" cm="1">
        <f t="array" ref="S594">_xlfn.IFS(L594=1,R594*Погода!$C$2,L594=2,R594*Погода!$C$3,L594=3,R594*Погода!$C$4,L594=4,R594*Погода!$C$5)</f>
        <v>17.166675000000001</v>
      </c>
      <c r="T594" s="3">
        <v>0.169158</v>
      </c>
      <c r="U594" s="11" cm="1">
        <f t="array" ref="U594">_xlfn.IFS(L594=1,T594*Погода!$D$2,L594=2,T594*Погода!$D$3,L594=3,T594*Погода!$D$4,L594=4,T594*Погода!$D$5)</f>
        <v>2.8333965000000001</v>
      </c>
      <c r="V594" s="37">
        <v>1128</v>
      </c>
      <c r="W594" s="37">
        <v>5656</v>
      </c>
      <c r="X594" s="37">
        <v>6784</v>
      </c>
      <c r="Y594" s="11">
        <f t="shared" si="80"/>
        <v>2.5140650000000022</v>
      </c>
    </row>
    <row r="595" spans="1:25" x14ac:dyDescent="0.25">
      <c r="A595" s="1">
        <v>593</v>
      </c>
      <c r="B595" s="2">
        <v>41136</v>
      </c>
      <c r="C595" s="1">
        <v>3</v>
      </c>
      <c r="D595" s="4" t="str">
        <f>VLOOKUP(C595,Сезон!$A$2:$G$5,6)</f>
        <v>Лето</v>
      </c>
      <c r="E595" s="1">
        <f t="shared" si="76"/>
        <v>2012</v>
      </c>
      <c r="F595" s="1">
        <f t="shared" si="77"/>
        <v>8</v>
      </c>
      <c r="G595" s="1">
        <v>0</v>
      </c>
      <c r="H595" s="1" t="str">
        <f t="shared" si="73"/>
        <v>Рабочий день</v>
      </c>
      <c r="I595" s="25">
        <f t="shared" si="74"/>
        <v>4</v>
      </c>
      <c r="J595" s="1">
        <v>1</v>
      </c>
      <c r="K595" s="1" t="str">
        <f t="shared" si="75"/>
        <v>Рабочий день</v>
      </c>
      <c r="L595" s="1">
        <v>1</v>
      </c>
      <c r="M595" s="9" t="str">
        <f>LOOKUP(L595,Погода!$A$2:$B$5)</f>
        <v>Ясно, небольшая облачность, переменная облачность, переменная облачность</v>
      </c>
      <c r="N595" s="3">
        <v>0.70666700000000005</v>
      </c>
      <c r="O595" s="11">
        <f t="shared" si="78"/>
        <v>25.213349000000001</v>
      </c>
      <c r="P595" s="3">
        <v>0.65403699999999998</v>
      </c>
      <c r="Q595" s="11">
        <f t="shared" si="79"/>
        <v>27.166441999999996</v>
      </c>
      <c r="R595" s="3">
        <v>0.61958299999999999</v>
      </c>
      <c r="S595" s="11" cm="1">
        <f t="array" ref="S595">_xlfn.IFS(L595=1,R595*Погода!$C$2,L595=2,R595*Погода!$C$3,L595=3,R595*Погода!$C$4,L595=4,R595*Погода!$C$5)</f>
        <v>15.489575</v>
      </c>
      <c r="T595" s="3">
        <v>0.16977100000000001</v>
      </c>
      <c r="U595" s="11" cm="1">
        <f t="array" ref="U595">_xlfn.IFS(L595=1,T595*Погода!$D$2,L595=2,T595*Погода!$D$3,L595=3,T595*Погода!$D$4,L595=4,T595*Погода!$D$5)</f>
        <v>2.8436642500000002</v>
      </c>
      <c r="V595" s="37">
        <v>1198</v>
      </c>
      <c r="W595" s="37">
        <v>6149</v>
      </c>
      <c r="X595" s="37">
        <v>7347</v>
      </c>
      <c r="Y595" s="11">
        <f t="shared" si="80"/>
        <v>1.9530929999999955</v>
      </c>
    </row>
    <row r="596" spans="1:25" x14ac:dyDescent="0.25">
      <c r="A596" s="1">
        <v>594</v>
      </c>
      <c r="B596" s="2">
        <v>41137</v>
      </c>
      <c r="C596" s="1">
        <v>3</v>
      </c>
      <c r="D596" s="4" t="str">
        <f>VLOOKUP(C596,Сезон!$A$2:$G$5,6)</f>
        <v>Лето</v>
      </c>
      <c r="E596" s="1">
        <f t="shared" si="76"/>
        <v>2012</v>
      </c>
      <c r="F596" s="1">
        <f t="shared" si="77"/>
        <v>8</v>
      </c>
      <c r="G596" s="1">
        <v>0</v>
      </c>
      <c r="H596" s="1" t="str">
        <f t="shared" si="73"/>
        <v>Рабочий день</v>
      </c>
      <c r="I596" s="25">
        <f t="shared" si="74"/>
        <v>5</v>
      </c>
      <c r="J596" s="1">
        <v>1</v>
      </c>
      <c r="K596" s="1" t="str">
        <f t="shared" si="75"/>
        <v>Рабочий день</v>
      </c>
      <c r="L596" s="1">
        <v>1</v>
      </c>
      <c r="M596" s="9" t="str">
        <f>LOOKUP(L596,Погода!$A$2:$B$5)</f>
        <v>Ясно, небольшая облачность, переменная облачность, переменная облачность</v>
      </c>
      <c r="N596" s="3">
        <v>0.719167</v>
      </c>
      <c r="O596" s="11">
        <f t="shared" si="78"/>
        <v>25.800848999999999</v>
      </c>
      <c r="P596" s="3">
        <v>0.65468800000000005</v>
      </c>
      <c r="Q596" s="11">
        <f t="shared" si="79"/>
        <v>27.209408000000003</v>
      </c>
      <c r="R596" s="3">
        <v>0.51916700000000005</v>
      </c>
      <c r="S596" s="11" cm="1">
        <f t="array" ref="S596">_xlfn.IFS(L596=1,R596*Погода!$C$2,L596=2,R596*Погода!$C$3,L596=3,R596*Погода!$C$4,L596=4,R596*Погода!$C$5)</f>
        <v>12.979175000000001</v>
      </c>
      <c r="T596" s="3">
        <v>0.14179600000000001</v>
      </c>
      <c r="U596" s="11" cm="1">
        <f t="array" ref="U596">_xlfn.IFS(L596=1,T596*Погода!$D$2,L596=2,T596*Погода!$D$3,L596=3,T596*Погода!$D$4,L596=4,T596*Погода!$D$5)</f>
        <v>2.3750830000000001</v>
      </c>
      <c r="V596" s="37">
        <v>1338</v>
      </c>
      <c r="W596" s="37">
        <v>6267</v>
      </c>
      <c r="X596" s="37">
        <v>7605</v>
      </c>
      <c r="Y596" s="11">
        <f t="shared" si="80"/>
        <v>1.4085590000000039</v>
      </c>
    </row>
    <row r="597" spans="1:25" x14ac:dyDescent="0.25">
      <c r="A597" s="1">
        <v>595</v>
      </c>
      <c r="B597" s="2">
        <v>41138</v>
      </c>
      <c r="C597" s="1">
        <v>3</v>
      </c>
      <c r="D597" s="4" t="str">
        <f>VLOOKUP(C597,Сезон!$A$2:$G$5,6)</f>
        <v>Лето</v>
      </c>
      <c r="E597" s="1">
        <f t="shared" si="76"/>
        <v>2012</v>
      </c>
      <c r="F597" s="1">
        <f t="shared" si="77"/>
        <v>8</v>
      </c>
      <c r="G597" s="1">
        <v>0</v>
      </c>
      <c r="H597" s="1" t="str">
        <f t="shared" si="73"/>
        <v>Рабочий день</v>
      </c>
      <c r="I597" s="25">
        <f t="shared" si="74"/>
        <v>6</v>
      </c>
      <c r="J597" s="1">
        <v>1</v>
      </c>
      <c r="K597" s="1" t="str">
        <f t="shared" si="75"/>
        <v>Рабочий день</v>
      </c>
      <c r="L597" s="1">
        <v>1</v>
      </c>
      <c r="M597" s="9" t="str">
        <f>LOOKUP(L597,Погода!$A$2:$B$5)</f>
        <v>Ясно, небольшая облачность, переменная облачность, переменная облачность</v>
      </c>
      <c r="N597" s="3">
        <v>0.723333</v>
      </c>
      <c r="O597" s="11">
        <f t="shared" si="78"/>
        <v>25.996651</v>
      </c>
      <c r="P597" s="3">
        <v>0.6610389333333333</v>
      </c>
      <c r="Q597" s="11">
        <f>P597*(50-(-16))-16</f>
        <v>27.628569599999999</v>
      </c>
      <c r="R597" s="3">
        <v>0.57083300000000003</v>
      </c>
      <c r="S597" s="11" cm="1">
        <f t="array" ref="S597">_xlfn.IFS(L597=1,R597*Погода!$C$2,L597=2,R597*Погода!$C$3,L597=3,R597*Погода!$C$4,L597=4,R597*Погода!$C$5)</f>
        <v>14.270825</v>
      </c>
      <c r="T597" s="3">
        <v>0.231354</v>
      </c>
      <c r="U597" s="11" cm="1">
        <f t="array" ref="U597">_xlfn.IFS(L597=1,T597*Погода!$D$2,L597=2,T597*Погода!$D$3,L597=3,T597*Погода!$D$4,L597=4,T597*Погода!$D$5)</f>
        <v>3.8751795000000002</v>
      </c>
      <c r="V597" s="37">
        <v>1483</v>
      </c>
      <c r="W597" s="37">
        <v>5665</v>
      </c>
      <c r="X597" s="37">
        <v>7148</v>
      </c>
      <c r="Y597" s="11">
        <f t="shared" si="80"/>
        <v>1.6319185999999988</v>
      </c>
    </row>
    <row r="598" spans="1:25" x14ac:dyDescent="0.25">
      <c r="A598" s="1">
        <v>596</v>
      </c>
      <c r="B598" s="2">
        <v>41139</v>
      </c>
      <c r="C598" s="1">
        <v>3</v>
      </c>
      <c r="D598" s="4" t="str">
        <f>VLOOKUP(C598,Сезон!$A$2:$G$5,6)</f>
        <v>Лето</v>
      </c>
      <c r="E598" s="1">
        <f t="shared" si="76"/>
        <v>2012</v>
      </c>
      <c r="F598" s="1">
        <f t="shared" si="77"/>
        <v>8</v>
      </c>
      <c r="G598" s="1">
        <v>0</v>
      </c>
      <c r="H598" s="1" t="str">
        <f t="shared" si="73"/>
        <v>Рабочий день</v>
      </c>
      <c r="I598" s="25">
        <f t="shared" si="74"/>
        <v>7</v>
      </c>
      <c r="J598" s="1">
        <v>0</v>
      </c>
      <c r="K598" s="1" t="str">
        <f t="shared" si="75"/>
        <v>Выходной день</v>
      </c>
      <c r="L598" s="1">
        <v>1</v>
      </c>
      <c r="M598" s="9" t="str">
        <f>LOOKUP(L598,Погода!$A$2:$B$5)</f>
        <v>Ясно, небольшая облачность, переменная облачность, переменная облачность</v>
      </c>
      <c r="N598" s="3">
        <v>0.67833299999999996</v>
      </c>
      <c r="O598" s="11">
        <f t="shared" si="78"/>
        <v>23.881650999999998</v>
      </c>
      <c r="P598" s="3">
        <v>0.61807100000000004</v>
      </c>
      <c r="Q598" s="11">
        <f>P598*(50-(-16))-16</f>
        <v>24.792686000000003</v>
      </c>
      <c r="R598" s="3">
        <v>0.60333300000000001</v>
      </c>
      <c r="S598" s="11" cm="1">
        <f t="array" ref="S598">_xlfn.IFS(L598=1,R598*Погода!$C$2,L598=2,R598*Погода!$C$3,L598=3,R598*Погода!$C$4,L598=4,R598*Погода!$C$5)</f>
        <v>15.083325</v>
      </c>
      <c r="T598" s="3">
        <v>0.177867</v>
      </c>
      <c r="U598" s="11" cm="1">
        <f t="array" ref="U598">_xlfn.IFS(L598=1,T598*Погода!$D$2,L598=2,T598*Погода!$D$3,L598=3,T598*Погода!$D$4,L598=4,T598*Погода!$D$5)</f>
        <v>2.9792722500000002</v>
      </c>
      <c r="V598" s="37">
        <v>2827</v>
      </c>
      <c r="W598" s="37">
        <v>5038</v>
      </c>
      <c r="X598" s="37">
        <v>7865</v>
      </c>
      <c r="Y598" s="11">
        <f t="shared" si="80"/>
        <v>0.91103500000000537</v>
      </c>
    </row>
    <row r="599" spans="1:25" x14ac:dyDescent="0.25">
      <c r="A599" s="1">
        <v>597</v>
      </c>
      <c r="B599" s="2">
        <v>41140</v>
      </c>
      <c r="C599" s="1">
        <v>3</v>
      </c>
      <c r="D599" s="4" t="str">
        <f>VLOOKUP(C599,Сезон!$A$2:$G$5,6)</f>
        <v>Лето</v>
      </c>
      <c r="E599" s="1">
        <f t="shared" si="76"/>
        <v>2012</v>
      </c>
      <c r="F599" s="1">
        <f t="shared" si="77"/>
        <v>8</v>
      </c>
      <c r="G599" s="1">
        <v>0</v>
      </c>
      <c r="H599" s="1" t="str">
        <f t="shared" si="73"/>
        <v>Рабочий день</v>
      </c>
      <c r="I599" s="25">
        <f t="shared" si="74"/>
        <v>1</v>
      </c>
      <c r="J599" s="1">
        <v>0</v>
      </c>
      <c r="K599" s="1" t="str">
        <f t="shared" si="75"/>
        <v>Выходной день</v>
      </c>
      <c r="L599" s="1">
        <v>2</v>
      </c>
      <c r="M599" s="9" t="str">
        <f>LOOKUP(L599,Погода!$A$2:$B$5)</f>
        <v>Туман + Облачно, Туман + Разорванные облака, Туман + Немного облаков, Туман</v>
      </c>
      <c r="N599" s="3">
        <v>0.63583299999999998</v>
      </c>
      <c r="O599" s="11">
        <f t="shared" si="78"/>
        <v>21.884150999999999</v>
      </c>
      <c r="P599" s="3">
        <v>0.60355400000000003</v>
      </c>
      <c r="Q599" s="11">
        <f t="shared" si="79"/>
        <v>23.834564</v>
      </c>
      <c r="R599" s="3">
        <v>0.71166700000000005</v>
      </c>
      <c r="S599" s="11" cm="1">
        <f t="array" ref="S599">_xlfn.IFS(L599=1,R599*Погода!$C$2,L599=2,R599*Погода!$C$3,L599=3,R599*Погода!$C$4,L599=4,R599*Погода!$C$5)</f>
        <v>35.583350000000003</v>
      </c>
      <c r="T599" s="3">
        <v>8.6449999999999999E-2</v>
      </c>
      <c r="U599" s="11" cm="1">
        <f t="array" ref="U599">_xlfn.IFS(L599=1,T599*Погода!$D$2,L599=2,T599*Погода!$D$3,L599=3,T599*Погода!$D$4,L599=4,T599*Погода!$D$5)</f>
        <v>2.8960750000000002</v>
      </c>
      <c r="V599" s="37">
        <v>1208</v>
      </c>
      <c r="W599" s="37">
        <v>3341</v>
      </c>
      <c r="X599" s="37">
        <v>4549</v>
      </c>
      <c r="Y599" s="11">
        <f t="shared" si="80"/>
        <v>1.9504130000000011</v>
      </c>
    </row>
    <row r="600" spans="1:25" x14ac:dyDescent="0.25">
      <c r="A600" s="1">
        <v>598</v>
      </c>
      <c r="B600" s="2">
        <v>41141</v>
      </c>
      <c r="C600" s="1">
        <v>3</v>
      </c>
      <c r="D600" s="4" t="str">
        <f>VLOOKUP(C600,Сезон!$A$2:$G$5,6)</f>
        <v>Лето</v>
      </c>
      <c r="E600" s="1">
        <f t="shared" si="76"/>
        <v>2012</v>
      </c>
      <c r="F600" s="1">
        <f t="shared" si="77"/>
        <v>8</v>
      </c>
      <c r="G600" s="1">
        <v>0</v>
      </c>
      <c r="H600" s="1" t="str">
        <f t="shared" si="73"/>
        <v>Рабочий день</v>
      </c>
      <c r="I600" s="25">
        <f t="shared" si="74"/>
        <v>2</v>
      </c>
      <c r="J600" s="1">
        <v>1</v>
      </c>
      <c r="K600" s="1" t="str">
        <f t="shared" si="75"/>
        <v>Рабочий день</v>
      </c>
      <c r="L600" s="1">
        <v>2</v>
      </c>
      <c r="M600" s="9" t="str">
        <f>LOOKUP(L600,Погода!$A$2:$B$5)</f>
        <v>Туман + Облачно, Туман + Разорванные облака, Туман + Немного облаков, Туман</v>
      </c>
      <c r="N600" s="3">
        <v>0.63583299999999998</v>
      </c>
      <c r="O600" s="11">
        <f t="shared" si="78"/>
        <v>21.884150999999999</v>
      </c>
      <c r="P600" s="3">
        <v>0.59596700000000002</v>
      </c>
      <c r="Q600" s="11">
        <f t="shared" si="79"/>
        <v>23.333822000000005</v>
      </c>
      <c r="R600" s="3">
        <v>0.73416700000000001</v>
      </c>
      <c r="S600" s="11" cm="1">
        <f t="array" ref="S600">_xlfn.IFS(L600=1,R600*Погода!$C$2,L600=2,R600*Погода!$C$3,L600=3,R600*Погода!$C$4,L600=4,R600*Погода!$C$5)</f>
        <v>36.708350000000003</v>
      </c>
      <c r="T600" s="3">
        <v>0.12997900000000001</v>
      </c>
      <c r="U600" s="11" cm="1">
        <f t="array" ref="U600">_xlfn.IFS(L600=1,T600*Погода!$D$2,L600=2,T600*Погода!$D$3,L600=3,T600*Погода!$D$4,L600=4,T600*Погода!$D$5)</f>
        <v>4.3542965000000002</v>
      </c>
      <c r="V600" s="37">
        <v>1026</v>
      </c>
      <c r="W600" s="37">
        <v>5504</v>
      </c>
      <c r="X600" s="37">
        <v>6530</v>
      </c>
      <c r="Y600" s="11">
        <f t="shared" si="80"/>
        <v>1.4496710000000057</v>
      </c>
    </row>
    <row r="601" spans="1:25" x14ac:dyDescent="0.25">
      <c r="A601" s="1">
        <v>599</v>
      </c>
      <c r="B601" s="2">
        <v>41142</v>
      </c>
      <c r="C601" s="1">
        <v>3</v>
      </c>
      <c r="D601" s="4" t="str">
        <f>VLOOKUP(C601,Сезон!$A$2:$G$5,6)</f>
        <v>Лето</v>
      </c>
      <c r="E601" s="1">
        <f t="shared" si="76"/>
        <v>2012</v>
      </c>
      <c r="F601" s="1">
        <f t="shared" si="77"/>
        <v>8</v>
      </c>
      <c r="G601" s="1">
        <v>0</v>
      </c>
      <c r="H601" s="1" t="str">
        <f t="shared" si="73"/>
        <v>Рабочий день</v>
      </c>
      <c r="I601" s="25">
        <f t="shared" si="74"/>
        <v>3</v>
      </c>
      <c r="J601" s="1">
        <v>1</v>
      </c>
      <c r="K601" s="1" t="str">
        <f t="shared" si="75"/>
        <v>Рабочий день</v>
      </c>
      <c r="L601" s="1">
        <v>1</v>
      </c>
      <c r="M601" s="9" t="str">
        <f>LOOKUP(L601,Погода!$A$2:$B$5)</f>
        <v>Ясно, небольшая облачность, переменная облачность, переменная облачность</v>
      </c>
      <c r="N601" s="3">
        <v>0.64916700000000005</v>
      </c>
      <c r="O601" s="11">
        <f t="shared" si="78"/>
        <v>22.510849000000004</v>
      </c>
      <c r="P601" s="3">
        <v>0.60102500000000003</v>
      </c>
      <c r="Q601" s="11">
        <f t="shared" si="79"/>
        <v>23.667650000000002</v>
      </c>
      <c r="R601" s="3">
        <v>0.67374999999999996</v>
      </c>
      <c r="S601" s="11" cm="1">
        <f t="array" ref="S601">_xlfn.IFS(L601=1,R601*Погода!$C$2,L601=2,R601*Погода!$C$3,L601=3,R601*Погода!$C$4,L601=4,R601*Погода!$C$5)</f>
        <v>16.84375</v>
      </c>
      <c r="T601" s="3">
        <v>7.2770799999999997E-2</v>
      </c>
      <c r="U601" s="11" cm="1">
        <f t="array" ref="U601">_xlfn.IFS(L601=1,T601*Погода!$D$2,L601=2,T601*Погода!$D$3,L601=3,T601*Погода!$D$4,L601=4,T601*Погода!$D$5)</f>
        <v>1.2189109</v>
      </c>
      <c r="V601" s="37">
        <v>1081</v>
      </c>
      <c r="W601" s="37">
        <v>5925</v>
      </c>
      <c r="X601" s="37">
        <v>7006</v>
      </c>
      <c r="Y601" s="11">
        <f t="shared" si="80"/>
        <v>1.156800999999998</v>
      </c>
    </row>
    <row r="602" spans="1:25" x14ac:dyDescent="0.25">
      <c r="A602" s="1">
        <v>600</v>
      </c>
      <c r="B602" s="2">
        <v>41143</v>
      </c>
      <c r="C602" s="1">
        <v>3</v>
      </c>
      <c r="D602" s="4" t="str">
        <f>VLOOKUP(C602,Сезон!$A$2:$G$5,6)</f>
        <v>Лето</v>
      </c>
      <c r="E602" s="1">
        <f t="shared" si="76"/>
        <v>2012</v>
      </c>
      <c r="F602" s="1">
        <f t="shared" si="77"/>
        <v>8</v>
      </c>
      <c r="G602" s="1">
        <v>0</v>
      </c>
      <c r="H602" s="1" t="str">
        <f t="shared" si="73"/>
        <v>Рабочий день</v>
      </c>
      <c r="I602" s="25">
        <f t="shared" si="74"/>
        <v>4</v>
      </c>
      <c r="J602" s="1">
        <v>1</v>
      </c>
      <c r="K602" s="1" t="str">
        <f t="shared" si="75"/>
        <v>Рабочий день</v>
      </c>
      <c r="L602" s="1">
        <v>1</v>
      </c>
      <c r="M602" s="9" t="str">
        <f>LOOKUP(L602,Погода!$A$2:$B$5)</f>
        <v>Ясно, небольшая облачность, переменная облачность, переменная облачность</v>
      </c>
      <c r="N602" s="3">
        <v>0.66749999999999998</v>
      </c>
      <c r="O602" s="11">
        <f t="shared" si="78"/>
        <v>23.372499999999999</v>
      </c>
      <c r="P602" s="3">
        <v>0.62185400000000002</v>
      </c>
      <c r="Q602" s="11">
        <f t="shared" si="79"/>
        <v>25.042363999999999</v>
      </c>
      <c r="R602" s="3">
        <v>0.67708299999999999</v>
      </c>
      <c r="S602" s="11" cm="1">
        <f t="array" ref="S602">_xlfn.IFS(L602=1,R602*Погода!$C$2,L602=2,R602*Погода!$C$3,L602=3,R602*Погода!$C$4,L602=4,R602*Погода!$C$5)</f>
        <v>16.927074999999999</v>
      </c>
      <c r="T602" s="3">
        <v>7.0283300000000007E-2</v>
      </c>
      <c r="U602" s="11" cm="1">
        <f t="array" ref="U602">_xlfn.IFS(L602=1,T602*Погода!$D$2,L602=2,T602*Погода!$D$3,L602=3,T602*Погода!$D$4,L602=4,T602*Погода!$D$5)</f>
        <v>1.1772452750000002</v>
      </c>
      <c r="V602" s="37">
        <v>1094</v>
      </c>
      <c r="W602" s="37">
        <v>6281</v>
      </c>
      <c r="X602" s="37">
        <v>7375</v>
      </c>
      <c r="Y602" s="11">
        <f t="shared" si="80"/>
        <v>1.6698640000000005</v>
      </c>
    </row>
    <row r="603" spans="1:25" x14ac:dyDescent="0.25">
      <c r="A603" s="1">
        <v>601</v>
      </c>
      <c r="B603" s="2">
        <v>41144</v>
      </c>
      <c r="C603" s="1">
        <v>3</v>
      </c>
      <c r="D603" s="4" t="str">
        <f>VLOOKUP(C603,Сезон!$A$2:$G$5,6)</f>
        <v>Лето</v>
      </c>
      <c r="E603" s="1">
        <f t="shared" si="76"/>
        <v>2012</v>
      </c>
      <c r="F603" s="1">
        <f t="shared" si="77"/>
        <v>8</v>
      </c>
      <c r="G603" s="1">
        <v>0</v>
      </c>
      <c r="H603" s="1" t="str">
        <f t="shared" si="73"/>
        <v>Рабочий день</v>
      </c>
      <c r="I603" s="25">
        <f t="shared" si="74"/>
        <v>5</v>
      </c>
      <c r="J603" s="1">
        <v>1</v>
      </c>
      <c r="K603" s="1" t="str">
        <f t="shared" si="75"/>
        <v>Рабочий день</v>
      </c>
      <c r="L603" s="1">
        <v>1</v>
      </c>
      <c r="M603" s="9" t="str">
        <f>LOOKUP(L603,Погода!$A$2:$B$5)</f>
        <v>Ясно, небольшая облачность, переменная облачность, переменная облачность</v>
      </c>
      <c r="N603" s="3">
        <v>0.69583300000000003</v>
      </c>
      <c r="O603" s="11">
        <f t="shared" si="78"/>
        <v>24.704151000000003</v>
      </c>
      <c r="P603" s="3">
        <v>0.63700800000000002</v>
      </c>
      <c r="Q603" s="11">
        <f t="shared" si="79"/>
        <v>26.042528000000004</v>
      </c>
      <c r="R603" s="3">
        <v>0.63583299999999998</v>
      </c>
      <c r="S603" s="11" cm="1">
        <f t="array" ref="S603">_xlfn.IFS(L603=1,R603*Погода!$C$2,L603=2,R603*Погода!$C$3,L603=3,R603*Погода!$C$4,L603=4,R603*Погода!$C$5)</f>
        <v>15.895825</v>
      </c>
      <c r="T603" s="3">
        <v>8.4595799999999999E-2</v>
      </c>
      <c r="U603" s="11" cm="1">
        <f t="array" ref="U603">_xlfn.IFS(L603=1,T603*Погода!$D$2,L603=2,T603*Погода!$D$3,L603=3,T603*Погода!$D$4,L603=4,T603*Погода!$D$5)</f>
        <v>1.41697965</v>
      </c>
      <c r="V603" s="37">
        <v>1363</v>
      </c>
      <c r="W603" s="37">
        <v>6402</v>
      </c>
      <c r="X603" s="37">
        <v>7765</v>
      </c>
      <c r="Y603" s="11">
        <f t="shared" si="80"/>
        <v>1.3383770000000013</v>
      </c>
    </row>
    <row r="604" spans="1:25" x14ac:dyDescent="0.25">
      <c r="A604" s="1">
        <v>602</v>
      </c>
      <c r="B604" s="2">
        <v>41145</v>
      </c>
      <c r="C604" s="1">
        <v>3</v>
      </c>
      <c r="D604" s="4" t="str">
        <f>VLOOKUP(C604,Сезон!$A$2:$G$5,6)</f>
        <v>Лето</v>
      </c>
      <c r="E604" s="1">
        <f t="shared" si="76"/>
        <v>2012</v>
      </c>
      <c r="F604" s="1">
        <f t="shared" si="77"/>
        <v>8</v>
      </c>
      <c r="G604" s="1">
        <v>0</v>
      </c>
      <c r="H604" s="1" t="str">
        <f t="shared" si="73"/>
        <v>Рабочий день</v>
      </c>
      <c r="I604" s="25">
        <f t="shared" si="74"/>
        <v>6</v>
      </c>
      <c r="J604" s="1">
        <v>1</v>
      </c>
      <c r="K604" s="1" t="str">
        <f t="shared" si="75"/>
        <v>Рабочий день</v>
      </c>
      <c r="L604" s="1">
        <v>2</v>
      </c>
      <c r="M604" s="9" t="str">
        <f>LOOKUP(L604,Погода!$A$2:$B$5)</f>
        <v>Туман + Облачно, Туман + Разорванные облака, Туман + Немного облаков, Туман</v>
      </c>
      <c r="N604" s="3">
        <v>0.70250000000000001</v>
      </c>
      <c r="O604" s="11">
        <f t="shared" si="78"/>
        <v>25.017499999999998</v>
      </c>
      <c r="P604" s="3">
        <v>0.64710000000000001</v>
      </c>
      <c r="Q604" s="11">
        <f t="shared" si="79"/>
        <v>26.708600000000004</v>
      </c>
      <c r="R604" s="3">
        <v>0.61499999999999999</v>
      </c>
      <c r="S604" s="11" cm="1">
        <f t="array" ref="S604">_xlfn.IFS(L604=1,R604*Погода!$C$2,L604=2,R604*Погода!$C$3,L604=3,R604*Погода!$C$4,L604=4,R604*Погода!$C$5)</f>
        <v>30.75</v>
      </c>
      <c r="T604" s="3">
        <v>7.2145799999999996E-2</v>
      </c>
      <c r="U604" s="11" cm="1">
        <f t="array" ref="U604">_xlfn.IFS(L604=1,T604*Погода!$D$2,L604=2,T604*Погода!$D$3,L604=3,T604*Погода!$D$4,L604=4,T604*Погода!$D$5)</f>
        <v>2.4168843</v>
      </c>
      <c r="V604" s="37">
        <v>1325</v>
      </c>
      <c r="W604" s="37">
        <v>6257</v>
      </c>
      <c r="X604" s="37">
        <v>7582</v>
      </c>
      <c r="Y604" s="11">
        <f t="shared" si="80"/>
        <v>1.6911000000000058</v>
      </c>
    </row>
    <row r="605" spans="1:25" x14ac:dyDescent="0.25">
      <c r="A605" s="1">
        <v>603</v>
      </c>
      <c r="B605" s="2">
        <v>41146</v>
      </c>
      <c r="C605" s="1">
        <v>3</v>
      </c>
      <c r="D605" s="4" t="str">
        <f>VLOOKUP(C605,Сезон!$A$2:$G$5,6)</f>
        <v>Лето</v>
      </c>
      <c r="E605" s="1">
        <f t="shared" si="76"/>
        <v>2012</v>
      </c>
      <c r="F605" s="1">
        <f t="shared" si="77"/>
        <v>8</v>
      </c>
      <c r="G605" s="1">
        <v>0</v>
      </c>
      <c r="H605" s="1" t="str">
        <f t="shared" si="73"/>
        <v>Рабочий день</v>
      </c>
      <c r="I605" s="25">
        <f t="shared" si="74"/>
        <v>7</v>
      </c>
      <c r="J605" s="1">
        <v>0</v>
      </c>
      <c r="K605" s="1" t="str">
        <f t="shared" si="75"/>
        <v>Выходной день</v>
      </c>
      <c r="L605" s="1">
        <v>2</v>
      </c>
      <c r="M605" s="9" t="str">
        <f>LOOKUP(L605,Погода!$A$2:$B$5)</f>
        <v>Туман + Облачно, Туман + Разорванные облака, Туман + Немного облаков, Туман</v>
      </c>
      <c r="N605" s="3">
        <v>0.66166700000000001</v>
      </c>
      <c r="O605" s="11">
        <f t="shared" si="78"/>
        <v>23.098348999999999</v>
      </c>
      <c r="P605" s="3">
        <v>0.61869600000000002</v>
      </c>
      <c r="Q605" s="11">
        <f t="shared" si="79"/>
        <v>24.833936000000001</v>
      </c>
      <c r="R605" s="3">
        <v>0.71291700000000002</v>
      </c>
      <c r="S605" s="11" cm="1">
        <f t="array" ref="S605">_xlfn.IFS(L605=1,R605*Погода!$C$2,L605=2,R605*Погода!$C$3,L605=3,R605*Погода!$C$4,L605=4,R605*Погода!$C$5)</f>
        <v>35.645850000000003</v>
      </c>
      <c r="T605" s="3">
        <v>0.24440799999999999</v>
      </c>
      <c r="U605" s="11" cm="1">
        <f t="array" ref="U605">_xlfn.IFS(L605=1,T605*Погода!$D$2,L605=2,T605*Погода!$D$3,L605=3,T605*Погода!$D$4,L605=4,T605*Погода!$D$5)</f>
        <v>8.1876680000000004</v>
      </c>
      <c r="V605" s="37">
        <v>1829</v>
      </c>
      <c r="W605" s="37">
        <v>4224</v>
      </c>
      <c r="X605" s="37">
        <v>6053</v>
      </c>
      <c r="Y605" s="11">
        <f t="shared" si="80"/>
        <v>1.7355870000000024</v>
      </c>
    </row>
    <row r="606" spans="1:25" x14ac:dyDescent="0.25">
      <c r="A606" s="1">
        <v>604</v>
      </c>
      <c r="B606" s="2">
        <v>41147</v>
      </c>
      <c r="C606" s="1">
        <v>3</v>
      </c>
      <c r="D606" s="4" t="str">
        <f>VLOOKUP(C606,Сезон!$A$2:$G$5,6)</f>
        <v>Лето</v>
      </c>
      <c r="E606" s="1">
        <f t="shared" si="76"/>
        <v>2012</v>
      </c>
      <c r="F606" s="1">
        <f t="shared" si="77"/>
        <v>8</v>
      </c>
      <c r="G606" s="1">
        <v>0</v>
      </c>
      <c r="H606" s="1" t="str">
        <f t="shared" si="73"/>
        <v>Рабочий день</v>
      </c>
      <c r="I606" s="25">
        <f t="shared" si="74"/>
        <v>1</v>
      </c>
      <c r="J606" s="1">
        <v>0</v>
      </c>
      <c r="K606" s="1" t="str">
        <f t="shared" si="75"/>
        <v>Выходной день</v>
      </c>
      <c r="L606" s="1">
        <v>2</v>
      </c>
      <c r="M606" s="9" t="str">
        <f>LOOKUP(L606,Погода!$A$2:$B$5)</f>
        <v>Туман + Облачно, Туман + Разорванные облака, Туман + Немного облаков, Туман</v>
      </c>
      <c r="N606" s="3">
        <v>0.65333300000000005</v>
      </c>
      <c r="O606" s="11">
        <f t="shared" si="78"/>
        <v>22.706651000000001</v>
      </c>
      <c r="P606" s="3">
        <v>0.59599599999999997</v>
      </c>
      <c r="Q606" s="11">
        <f t="shared" si="79"/>
        <v>23.335735999999997</v>
      </c>
      <c r="R606" s="3">
        <v>0.84583299999999995</v>
      </c>
      <c r="S606" s="11" cm="1">
        <f t="array" ref="S606">_xlfn.IFS(L606=1,R606*Погода!$C$2,L606=2,R606*Погода!$C$3,L606=3,R606*Погода!$C$4,L606=4,R606*Погода!$C$5)</f>
        <v>42.291649999999997</v>
      </c>
      <c r="T606" s="3">
        <v>0.22885800000000001</v>
      </c>
      <c r="U606" s="11" cm="1">
        <f t="array" ref="U606">_xlfn.IFS(L606=1,T606*Погода!$D$2,L606=2,T606*Погода!$D$3,L606=3,T606*Погода!$D$4,L606=4,T606*Погода!$D$5)</f>
        <v>7.6667430000000003</v>
      </c>
      <c r="V606" s="37">
        <v>1483</v>
      </c>
      <c r="W606" s="37">
        <v>3772</v>
      </c>
      <c r="X606" s="37">
        <v>5255</v>
      </c>
      <c r="Y606" s="11">
        <f t="shared" si="80"/>
        <v>0.62908499999999634</v>
      </c>
    </row>
    <row r="607" spans="1:25" x14ac:dyDescent="0.25">
      <c r="A607" s="1">
        <v>605</v>
      </c>
      <c r="B607" s="2">
        <v>41148</v>
      </c>
      <c r="C607" s="1">
        <v>3</v>
      </c>
      <c r="D607" s="4" t="str">
        <f>VLOOKUP(C607,Сезон!$A$2:$G$5,6)</f>
        <v>Лето</v>
      </c>
      <c r="E607" s="1">
        <f t="shared" si="76"/>
        <v>2012</v>
      </c>
      <c r="F607" s="1">
        <f t="shared" si="77"/>
        <v>8</v>
      </c>
      <c r="G607" s="1">
        <v>0</v>
      </c>
      <c r="H607" s="1" t="str">
        <f t="shared" si="73"/>
        <v>Рабочий день</v>
      </c>
      <c r="I607" s="25">
        <f t="shared" si="74"/>
        <v>2</v>
      </c>
      <c r="J607" s="1">
        <v>1</v>
      </c>
      <c r="K607" s="1" t="str">
        <f t="shared" si="75"/>
        <v>Рабочий день</v>
      </c>
      <c r="L607" s="1">
        <v>1</v>
      </c>
      <c r="M607" s="9" t="str">
        <f>LOOKUP(L607,Погода!$A$2:$B$5)</f>
        <v>Ясно, небольшая облачность, переменная облачность, переменная облачность</v>
      </c>
      <c r="N607" s="3">
        <v>0.70333299999999999</v>
      </c>
      <c r="O607" s="11">
        <f t="shared" si="78"/>
        <v>25.056651000000002</v>
      </c>
      <c r="P607" s="3">
        <v>0.65468800000000005</v>
      </c>
      <c r="Q607" s="11">
        <f t="shared" si="79"/>
        <v>27.209408000000003</v>
      </c>
      <c r="R607" s="3">
        <v>0.73041699999999998</v>
      </c>
      <c r="S607" s="11" cm="1">
        <f t="array" ref="S607">_xlfn.IFS(L607=1,R607*Погода!$C$2,L607=2,R607*Погода!$C$3,L607=3,R607*Погода!$C$4,L607=4,R607*Погода!$C$5)</f>
        <v>18.260424999999998</v>
      </c>
      <c r="T607" s="3">
        <v>0.12873299999999999</v>
      </c>
      <c r="U607" s="11" cm="1">
        <f t="array" ref="U607">_xlfn.IFS(L607=1,T607*Погода!$D$2,L607=2,T607*Погода!$D$3,L607=3,T607*Погода!$D$4,L607=4,T607*Погода!$D$5)</f>
        <v>2.1562777499999997</v>
      </c>
      <c r="V607" s="37">
        <v>989</v>
      </c>
      <c r="W607" s="37">
        <v>5928</v>
      </c>
      <c r="X607" s="37">
        <v>6917</v>
      </c>
      <c r="Y607" s="11">
        <f t="shared" si="80"/>
        <v>2.1527570000000011</v>
      </c>
    </row>
    <row r="608" spans="1:25" x14ac:dyDescent="0.25">
      <c r="A608" s="1">
        <v>606</v>
      </c>
      <c r="B608" s="2">
        <v>41149</v>
      </c>
      <c r="C608" s="1">
        <v>3</v>
      </c>
      <c r="D608" s="4" t="str">
        <f>VLOOKUP(C608,Сезон!$A$2:$G$5,6)</f>
        <v>Лето</v>
      </c>
      <c r="E608" s="1">
        <f t="shared" si="76"/>
        <v>2012</v>
      </c>
      <c r="F608" s="1">
        <f t="shared" si="77"/>
        <v>8</v>
      </c>
      <c r="G608" s="1">
        <v>0</v>
      </c>
      <c r="H608" s="1" t="str">
        <f t="shared" si="73"/>
        <v>Рабочий день</v>
      </c>
      <c r="I608" s="25">
        <f t="shared" si="74"/>
        <v>3</v>
      </c>
      <c r="J608" s="1">
        <v>1</v>
      </c>
      <c r="K608" s="1" t="str">
        <f t="shared" si="75"/>
        <v>Рабочий день</v>
      </c>
      <c r="L608" s="1">
        <v>1</v>
      </c>
      <c r="M608" s="9" t="str">
        <f>LOOKUP(L608,Погода!$A$2:$B$5)</f>
        <v>Ясно, небольшая облачность, переменная облачность, переменная облачность</v>
      </c>
      <c r="N608" s="3">
        <v>0.72833300000000001</v>
      </c>
      <c r="O608" s="11">
        <f t="shared" si="78"/>
        <v>26.231650999999999</v>
      </c>
      <c r="P608" s="3">
        <v>0.66605000000000003</v>
      </c>
      <c r="Q608" s="11">
        <f t="shared" si="79"/>
        <v>27.959299999999999</v>
      </c>
      <c r="R608" s="3">
        <v>0.62</v>
      </c>
      <c r="S608" s="11" cm="1">
        <f t="array" ref="S608">_xlfn.IFS(L608=1,R608*Погода!$C$2,L608=2,R608*Погода!$C$3,L608=3,R608*Погода!$C$4,L608=4,R608*Погода!$C$5)</f>
        <v>15.5</v>
      </c>
      <c r="T608" s="3">
        <v>0.19092500000000001</v>
      </c>
      <c r="U608" s="11" cm="1">
        <f t="array" ref="U608">_xlfn.IFS(L608=1,T608*Погода!$D$2,L608=2,T608*Погода!$D$3,L608=3,T608*Погода!$D$4,L608=4,T608*Погода!$D$5)</f>
        <v>3.1979937500000002</v>
      </c>
      <c r="V608" s="37">
        <v>935</v>
      </c>
      <c r="W608" s="37">
        <v>6105</v>
      </c>
      <c r="X608" s="37">
        <v>7040</v>
      </c>
      <c r="Y608" s="11">
        <f t="shared" si="80"/>
        <v>1.7276489999999995</v>
      </c>
    </row>
    <row r="609" spans="1:25" x14ac:dyDescent="0.25">
      <c r="A609" s="1">
        <v>607</v>
      </c>
      <c r="B609" s="2">
        <v>41150</v>
      </c>
      <c r="C609" s="1">
        <v>3</v>
      </c>
      <c r="D609" s="4" t="str">
        <f>VLOOKUP(C609,Сезон!$A$2:$G$5,6)</f>
        <v>Лето</v>
      </c>
      <c r="E609" s="1">
        <f t="shared" si="76"/>
        <v>2012</v>
      </c>
      <c r="F609" s="1">
        <f t="shared" si="77"/>
        <v>8</v>
      </c>
      <c r="G609" s="1">
        <v>0</v>
      </c>
      <c r="H609" s="1" t="str">
        <f t="shared" si="73"/>
        <v>Рабочий день</v>
      </c>
      <c r="I609" s="25">
        <f t="shared" si="74"/>
        <v>4</v>
      </c>
      <c r="J609" s="1">
        <v>1</v>
      </c>
      <c r="K609" s="1" t="str">
        <f t="shared" si="75"/>
        <v>Рабочий день</v>
      </c>
      <c r="L609" s="1">
        <v>1</v>
      </c>
      <c r="M609" s="9" t="str">
        <f>LOOKUP(L609,Погода!$A$2:$B$5)</f>
        <v>Ясно, небольшая облачность, переменная облачность, переменная облачность</v>
      </c>
      <c r="N609" s="3">
        <v>0.68500000000000005</v>
      </c>
      <c r="O609" s="11">
        <f t="shared" si="78"/>
        <v>24.195</v>
      </c>
      <c r="P609" s="3">
        <v>0.63573299999999999</v>
      </c>
      <c r="Q609" s="11">
        <f t="shared" si="79"/>
        <v>25.958377999999996</v>
      </c>
      <c r="R609" s="3">
        <v>0.55208299999999999</v>
      </c>
      <c r="S609" s="11" cm="1">
        <f t="array" ref="S609">_xlfn.IFS(L609=1,R609*Погода!$C$2,L609=2,R609*Погода!$C$3,L609=3,R609*Погода!$C$4,L609=4,R609*Погода!$C$5)</f>
        <v>13.802075</v>
      </c>
      <c r="T609" s="3">
        <v>0.112562</v>
      </c>
      <c r="U609" s="11" cm="1">
        <f t="array" ref="U609">_xlfn.IFS(L609=1,T609*Погода!$D$2,L609=2,T609*Погода!$D$3,L609=3,T609*Погода!$D$4,L609=4,T609*Погода!$D$5)</f>
        <v>1.8854134999999999</v>
      </c>
      <c r="V609" s="37">
        <v>1177</v>
      </c>
      <c r="W609" s="37">
        <v>6520</v>
      </c>
      <c r="X609" s="37">
        <v>7697</v>
      </c>
      <c r="Y609" s="11">
        <f t="shared" si="80"/>
        <v>1.7633779999999959</v>
      </c>
    </row>
    <row r="610" spans="1:25" x14ac:dyDescent="0.25">
      <c r="A610" s="1">
        <v>608</v>
      </c>
      <c r="B610" s="2">
        <v>41151</v>
      </c>
      <c r="C610" s="1">
        <v>3</v>
      </c>
      <c r="D610" s="4" t="str">
        <f>VLOOKUP(C610,Сезон!$A$2:$G$5,6)</f>
        <v>Лето</v>
      </c>
      <c r="E610" s="1">
        <f t="shared" si="76"/>
        <v>2012</v>
      </c>
      <c r="F610" s="1">
        <f t="shared" si="77"/>
        <v>8</v>
      </c>
      <c r="G610" s="1">
        <v>0</v>
      </c>
      <c r="H610" s="1" t="str">
        <f t="shared" si="73"/>
        <v>Рабочий день</v>
      </c>
      <c r="I610" s="25">
        <f t="shared" si="74"/>
        <v>5</v>
      </c>
      <c r="J610" s="1">
        <v>1</v>
      </c>
      <c r="K610" s="1" t="str">
        <f t="shared" si="75"/>
        <v>Рабочий день</v>
      </c>
      <c r="L610" s="1">
        <v>1</v>
      </c>
      <c r="M610" s="9" t="str">
        <f>LOOKUP(L610,Погода!$A$2:$B$5)</f>
        <v>Ясно, небольшая облачность, переменная облачность, переменная облачность</v>
      </c>
      <c r="N610" s="3">
        <v>0.70666700000000005</v>
      </c>
      <c r="O610" s="11">
        <f t="shared" si="78"/>
        <v>25.213349000000001</v>
      </c>
      <c r="P610" s="3">
        <v>0.652779</v>
      </c>
      <c r="Q610" s="11">
        <f t="shared" si="79"/>
        <v>27.083413999999998</v>
      </c>
      <c r="R610" s="3">
        <v>0.59041699999999997</v>
      </c>
      <c r="S610" s="11" cm="1">
        <f t="array" ref="S610">_xlfn.IFS(L610=1,R610*Погода!$C$2,L610=2,R610*Погода!$C$3,L610=3,R610*Погода!$C$4,L610=4,R610*Погода!$C$5)</f>
        <v>14.760425</v>
      </c>
      <c r="T610" s="3">
        <v>7.7116699999999996E-2</v>
      </c>
      <c r="U610" s="11" cm="1">
        <f t="array" ref="U610">_xlfn.IFS(L610=1,T610*Погода!$D$2,L610=2,T610*Погода!$D$3,L610=3,T610*Погода!$D$4,L610=4,T610*Погода!$D$5)</f>
        <v>1.291704725</v>
      </c>
      <c r="V610" s="37">
        <v>1172</v>
      </c>
      <c r="W610" s="37">
        <v>6541</v>
      </c>
      <c r="X610" s="37">
        <v>7713</v>
      </c>
      <c r="Y610" s="11">
        <f t="shared" si="80"/>
        <v>1.8700649999999968</v>
      </c>
    </row>
    <row r="611" spans="1:25" x14ac:dyDescent="0.25">
      <c r="A611" s="1">
        <v>609</v>
      </c>
      <c r="B611" s="2">
        <v>41152</v>
      </c>
      <c r="C611" s="1">
        <v>3</v>
      </c>
      <c r="D611" s="4" t="str">
        <f>VLOOKUP(C611,Сезон!$A$2:$G$5,6)</f>
        <v>Лето</v>
      </c>
      <c r="E611" s="1">
        <f t="shared" si="76"/>
        <v>2012</v>
      </c>
      <c r="F611" s="1">
        <f t="shared" si="77"/>
        <v>8</v>
      </c>
      <c r="G611" s="1">
        <v>0</v>
      </c>
      <c r="H611" s="1" t="str">
        <f t="shared" si="73"/>
        <v>Рабочий день</v>
      </c>
      <c r="I611" s="25">
        <f t="shared" si="74"/>
        <v>6</v>
      </c>
      <c r="J611" s="1">
        <v>1</v>
      </c>
      <c r="K611" s="1" t="str">
        <f t="shared" si="75"/>
        <v>Рабочий день</v>
      </c>
      <c r="L611" s="1">
        <v>1</v>
      </c>
      <c r="M611" s="9" t="str">
        <f>LOOKUP(L611,Погода!$A$2:$B$5)</f>
        <v>Ясно, небольшая облачность, переменная облачность, переменная облачность</v>
      </c>
      <c r="N611" s="3">
        <v>0.76416700000000004</v>
      </c>
      <c r="O611" s="11">
        <f t="shared" si="78"/>
        <v>27.915849000000001</v>
      </c>
      <c r="P611" s="3">
        <v>0.68940000000000001</v>
      </c>
      <c r="Q611" s="11">
        <f t="shared" si="79"/>
        <v>29.500399999999999</v>
      </c>
      <c r="R611" s="3">
        <v>0.58750000000000002</v>
      </c>
      <c r="S611" s="11" cm="1">
        <f t="array" ref="S611">_xlfn.IFS(L611=1,R611*Погода!$C$2,L611=2,R611*Погода!$C$3,L611=3,R611*Погода!$C$4,L611=4,R611*Погода!$C$5)</f>
        <v>14.6875</v>
      </c>
      <c r="T611" s="3">
        <v>0.16853299999999999</v>
      </c>
      <c r="U611" s="11" cm="1">
        <f t="array" ref="U611">_xlfn.IFS(L611=1,T611*Погода!$D$2,L611=2,T611*Погода!$D$3,L611=3,T611*Погода!$D$4,L611=4,T611*Погода!$D$5)</f>
        <v>2.8229277499999998</v>
      </c>
      <c r="V611" s="37">
        <v>1433</v>
      </c>
      <c r="W611" s="37">
        <v>5917</v>
      </c>
      <c r="X611" s="37">
        <v>7350</v>
      </c>
      <c r="Y611" s="11">
        <f t="shared" si="80"/>
        <v>1.5845509999999976</v>
      </c>
    </row>
    <row r="612" spans="1:25" x14ac:dyDescent="0.25">
      <c r="A612" s="1">
        <v>610</v>
      </c>
      <c r="B612" s="2">
        <v>41153</v>
      </c>
      <c r="C612" s="1">
        <v>3</v>
      </c>
      <c r="D612" s="4" t="str">
        <f>VLOOKUP(C612,Сезон!$A$2:$G$5,6)</f>
        <v>Лето</v>
      </c>
      <c r="E612" s="1">
        <f t="shared" si="76"/>
        <v>2012</v>
      </c>
      <c r="F612" s="1">
        <f t="shared" si="77"/>
        <v>9</v>
      </c>
      <c r="G612" s="1">
        <v>0</v>
      </c>
      <c r="H612" s="1" t="str">
        <f t="shared" si="73"/>
        <v>Рабочий день</v>
      </c>
      <c r="I612" s="25">
        <f t="shared" si="74"/>
        <v>7</v>
      </c>
      <c r="J612" s="1">
        <v>0</v>
      </c>
      <c r="K612" s="1" t="str">
        <f t="shared" si="75"/>
        <v>Выходной день</v>
      </c>
      <c r="L612" s="1">
        <v>2</v>
      </c>
      <c r="M612" s="9" t="str">
        <f>LOOKUP(L612,Погода!$A$2:$B$5)</f>
        <v>Туман + Облачно, Туман + Разорванные облака, Туман + Немного облаков, Туман</v>
      </c>
      <c r="N612" s="3">
        <v>0.75333300000000003</v>
      </c>
      <c r="O612" s="11">
        <f t="shared" si="78"/>
        <v>27.406651000000004</v>
      </c>
      <c r="P612" s="3">
        <v>0.702654</v>
      </c>
      <c r="Q612" s="11">
        <f t="shared" si="79"/>
        <v>30.375163999999998</v>
      </c>
      <c r="R612" s="3">
        <v>0.63833300000000004</v>
      </c>
      <c r="S612" s="11" cm="1">
        <f t="array" ref="S612">_xlfn.IFS(L612=1,R612*Погода!$C$2,L612=2,R612*Погода!$C$3,L612=3,R612*Погода!$C$4,L612=4,R612*Погода!$C$5)</f>
        <v>31.916650000000001</v>
      </c>
      <c r="T612" s="3">
        <v>0.113187</v>
      </c>
      <c r="U612" s="11" cm="1">
        <f t="array" ref="U612">_xlfn.IFS(L612=1,T612*Погода!$D$2,L612=2,T612*Погода!$D$3,L612=3,T612*Погода!$D$4,L612=4,T612*Погода!$D$5)</f>
        <v>3.7917644999999998</v>
      </c>
      <c r="V612" s="37">
        <v>2352</v>
      </c>
      <c r="W612" s="37">
        <v>3788</v>
      </c>
      <c r="X612" s="37">
        <v>6140</v>
      </c>
      <c r="Y612" s="11">
        <f t="shared" si="80"/>
        <v>2.9685129999999944</v>
      </c>
    </row>
    <row r="613" spans="1:25" x14ac:dyDescent="0.25">
      <c r="A613" s="1">
        <v>611</v>
      </c>
      <c r="B613" s="2">
        <v>41154</v>
      </c>
      <c r="C613" s="1">
        <v>3</v>
      </c>
      <c r="D613" s="4" t="str">
        <f>VLOOKUP(C613,Сезон!$A$2:$G$5,6)</f>
        <v>Лето</v>
      </c>
      <c r="E613" s="1">
        <f t="shared" si="76"/>
        <v>2012</v>
      </c>
      <c r="F613" s="1">
        <f t="shared" si="77"/>
        <v>9</v>
      </c>
      <c r="G613" s="1">
        <v>0</v>
      </c>
      <c r="H613" s="1" t="str">
        <f t="shared" si="73"/>
        <v>Рабочий день</v>
      </c>
      <c r="I613" s="25">
        <f t="shared" si="74"/>
        <v>1</v>
      </c>
      <c r="J613" s="1">
        <v>0</v>
      </c>
      <c r="K613" s="1" t="str">
        <f t="shared" si="75"/>
        <v>Выходной день</v>
      </c>
      <c r="L613" s="1">
        <v>2</v>
      </c>
      <c r="M613" s="9" t="str">
        <f>LOOKUP(L613,Погода!$A$2:$B$5)</f>
        <v>Туман + Облачно, Туман + Разорванные облака, Туман + Немного облаков, Туман</v>
      </c>
      <c r="N613" s="3">
        <v>0.69666700000000004</v>
      </c>
      <c r="O613" s="11">
        <f t="shared" si="78"/>
        <v>24.743349000000002</v>
      </c>
      <c r="P613" s="3">
        <v>0.64900000000000002</v>
      </c>
      <c r="Q613" s="11">
        <f t="shared" si="79"/>
        <v>26.834000000000003</v>
      </c>
      <c r="R613" s="3">
        <v>0.81499999999999995</v>
      </c>
      <c r="S613" s="11" cm="1">
        <f t="array" ref="S613">_xlfn.IFS(L613=1,R613*Погода!$C$2,L613=2,R613*Погода!$C$3,L613=3,R613*Погода!$C$4,L613=4,R613*Погода!$C$5)</f>
        <v>40.75</v>
      </c>
      <c r="T613" s="3">
        <v>6.4070799999999997E-2</v>
      </c>
      <c r="U613" s="11" cm="1">
        <f t="array" ref="U613">_xlfn.IFS(L613=1,T613*Погода!$D$2,L613=2,T613*Погода!$D$3,L613=3,T613*Погода!$D$4,L613=4,T613*Погода!$D$5)</f>
        <v>2.1463717999999998</v>
      </c>
      <c r="V613" s="37">
        <v>2613</v>
      </c>
      <c r="W613" s="37">
        <v>3197</v>
      </c>
      <c r="X613" s="37">
        <v>5810</v>
      </c>
      <c r="Y613" s="11">
        <f t="shared" si="80"/>
        <v>2.0906510000000011</v>
      </c>
    </row>
    <row r="614" spans="1:25" x14ac:dyDescent="0.25">
      <c r="A614" s="1">
        <v>612</v>
      </c>
      <c r="B614" s="2">
        <v>41155</v>
      </c>
      <c r="C614" s="1">
        <v>3</v>
      </c>
      <c r="D614" s="4" t="str">
        <f>VLOOKUP(C614,Сезон!$A$2:$G$5,6)</f>
        <v>Лето</v>
      </c>
      <c r="E614" s="1">
        <f t="shared" si="76"/>
        <v>2012</v>
      </c>
      <c r="F614" s="1">
        <f t="shared" si="77"/>
        <v>9</v>
      </c>
      <c r="G614" s="1">
        <v>1</v>
      </c>
      <c r="H614" s="1" t="str">
        <f t="shared" si="73"/>
        <v>Праздничный день</v>
      </c>
      <c r="I614" s="25">
        <f t="shared" si="74"/>
        <v>2</v>
      </c>
      <c r="J614" s="1">
        <v>0</v>
      </c>
      <c r="K614" s="1" t="str">
        <f t="shared" si="75"/>
        <v>Выходной день</v>
      </c>
      <c r="L614" s="1">
        <v>1</v>
      </c>
      <c r="M614" s="9" t="str">
        <f>LOOKUP(L614,Погода!$A$2:$B$5)</f>
        <v>Ясно, небольшая облачность, переменная облачность, переменная облачность</v>
      </c>
      <c r="N614" s="3">
        <v>0.70750000000000002</v>
      </c>
      <c r="O614" s="11">
        <f t="shared" si="78"/>
        <v>25.252499999999998</v>
      </c>
      <c r="P614" s="3">
        <v>0.66162900000000002</v>
      </c>
      <c r="Q614" s="11">
        <f t="shared" si="79"/>
        <v>27.667514000000004</v>
      </c>
      <c r="R614" s="3">
        <v>0.79083300000000001</v>
      </c>
      <c r="S614" s="11" cm="1">
        <f t="array" ref="S614">_xlfn.IFS(L614=1,R614*Погода!$C$2,L614=2,R614*Погода!$C$3,L614=3,R614*Погода!$C$4,L614=4,R614*Погода!$C$5)</f>
        <v>19.770824999999999</v>
      </c>
      <c r="T614" s="3">
        <v>0.15112100000000001</v>
      </c>
      <c r="U614" s="11" cm="1">
        <f t="array" ref="U614">_xlfn.IFS(L614=1,T614*Погода!$D$2,L614=2,T614*Погода!$D$3,L614=3,T614*Погода!$D$4,L614=4,T614*Погода!$D$5)</f>
        <v>2.53127675</v>
      </c>
      <c r="V614" s="37">
        <v>1965</v>
      </c>
      <c r="W614" s="37">
        <v>4069</v>
      </c>
      <c r="X614" s="37">
        <v>6034</v>
      </c>
      <c r="Y614" s="11">
        <f t="shared" si="80"/>
        <v>2.4150140000000064</v>
      </c>
    </row>
    <row r="615" spans="1:25" x14ac:dyDescent="0.25">
      <c r="A615" s="1">
        <v>613</v>
      </c>
      <c r="B615" s="2">
        <v>41156</v>
      </c>
      <c r="C615" s="1">
        <v>3</v>
      </c>
      <c r="D615" s="4" t="str">
        <f>VLOOKUP(C615,Сезон!$A$2:$G$5,6)</f>
        <v>Лето</v>
      </c>
      <c r="E615" s="1">
        <f t="shared" si="76"/>
        <v>2012</v>
      </c>
      <c r="F615" s="1">
        <f t="shared" si="77"/>
        <v>9</v>
      </c>
      <c r="G615" s="1">
        <v>0</v>
      </c>
      <c r="H615" s="1" t="str">
        <f t="shared" si="73"/>
        <v>Рабочий день</v>
      </c>
      <c r="I615" s="25">
        <f t="shared" si="74"/>
        <v>3</v>
      </c>
      <c r="J615" s="1">
        <v>1</v>
      </c>
      <c r="K615" s="1" t="str">
        <f t="shared" si="75"/>
        <v>Рабочий день</v>
      </c>
      <c r="L615" s="1">
        <v>1</v>
      </c>
      <c r="M615" s="9" t="str">
        <f>LOOKUP(L615,Погода!$A$2:$B$5)</f>
        <v>Ясно, небольшая облачность, переменная облачность, переменная облачность</v>
      </c>
      <c r="N615" s="3">
        <v>0.72583299999999995</v>
      </c>
      <c r="O615" s="11">
        <f t="shared" si="78"/>
        <v>26.114151</v>
      </c>
      <c r="P615" s="3">
        <v>0.68688800000000005</v>
      </c>
      <c r="Q615" s="11">
        <f t="shared" si="79"/>
        <v>29.334608000000003</v>
      </c>
      <c r="R615" s="3">
        <v>0.755</v>
      </c>
      <c r="S615" s="11" cm="1">
        <f t="array" ref="S615">_xlfn.IFS(L615=1,R615*Погода!$C$2,L615=2,R615*Погода!$C$3,L615=3,R615*Погода!$C$4,L615=4,R615*Погода!$C$5)</f>
        <v>18.875</v>
      </c>
      <c r="T615" s="3">
        <v>0.236321</v>
      </c>
      <c r="U615" s="11" cm="1">
        <f t="array" ref="U615">_xlfn.IFS(L615=1,T615*Погода!$D$2,L615=2,T615*Погода!$D$3,L615=3,T615*Погода!$D$4,L615=4,T615*Погода!$D$5)</f>
        <v>3.9583767500000002</v>
      </c>
      <c r="V615" s="37">
        <v>867</v>
      </c>
      <c r="W615" s="37">
        <v>5997</v>
      </c>
      <c r="X615" s="37">
        <v>6864</v>
      </c>
      <c r="Y615" s="11">
        <f t="shared" si="80"/>
        <v>3.2204570000000032</v>
      </c>
    </row>
    <row r="616" spans="1:25" x14ac:dyDescent="0.25">
      <c r="A616" s="1">
        <v>614</v>
      </c>
      <c r="B616" s="2">
        <v>41157</v>
      </c>
      <c r="C616" s="1">
        <v>3</v>
      </c>
      <c r="D616" s="4" t="str">
        <f>VLOOKUP(C616,Сезон!$A$2:$G$5,6)</f>
        <v>Лето</v>
      </c>
      <c r="E616" s="1">
        <f t="shared" si="76"/>
        <v>2012</v>
      </c>
      <c r="F616" s="1">
        <f t="shared" si="77"/>
        <v>9</v>
      </c>
      <c r="G616" s="1">
        <v>0</v>
      </c>
      <c r="H616" s="1" t="str">
        <f t="shared" si="73"/>
        <v>Рабочий день</v>
      </c>
      <c r="I616" s="25">
        <f t="shared" si="74"/>
        <v>4</v>
      </c>
      <c r="J616" s="1">
        <v>1</v>
      </c>
      <c r="K616" s="1" t="str">
        <f t="shared" si="75"/>
        <v>Рабочий день</v>
      </c>
      <c r="L616" s="1">
        <v>1</v>
      </c>
      <c r="M616" s="9" t="str">
        <f>LOOKUP(L616,Погода!$A$2:$B$5)</f>
        <v>Ясно, небольшая облачность, переменная облачность, переменная облачность</v>
      </c>
      <c r="N616" s="3">
        <v>0.73666699999999996</v>
      </c>
      <c r="O616" s="11">
        <f t="shared" si="78"/>
        <v>26.623348999999997</v>
      </c>
      <c r="P616" s="3">
        <v>0.70898300000000003</v>
      </c>
      <c r="Q616" s="11">
        <f t="shared" si="79"/>
        <v>30.792878000000002</v>
      </c>
      <c r="R616" s="3">
        <v>0.74124999999999996</v>
      </c>
      <c r="S616" s="11" cm="1">
        <f t="array" ref="S616">_xlfn.IFS(L616=1,R616*Погода!$C$2,L616=2,R616*Погода!$C$3,L616=3,R616*Погода!$C$4,L616=4,R616*Погода!$C$5)</f>
        <v>18.53125</v>
      </c>
      <c r="T616" s="3">
        <v>0.187808</v>
      </c>
      <c r="U616" s="11" cm="1">
        <f t="array" ref="U616">_xlfn.IFS(L616=1,T616*Погода!$D$2,L616=2,T616*Погода!$D$3,L616=3,T616*Погода!$D$4,L616=4,T616*Погода!$D$5)</f>
        <v>3.1457839999999999</v>
      </c>
      <c r="V616" s="37">
        <v>832</v>
      </c>
      <c r="W616" s="37">
        <v>6280</v>
      </c>
      <c r="X616" s="37">
        <v>7112</v>
      </c>
      <c r="Y616" s="11">
        <f t="shared" si="80"/>
        <v>4.1695290000000043</v>
      </c>
    </row>
    <row r="617" spans="1:25" x14ac:dyDescent="0.25">
      <c r="A617" s="1">
        <v>615</v>
      </c>
      <c r="B617" s="2">
        <v>41158</v>
      </c>
      <c r="C617" s="1">
        <v>3</v>
      </c>
      <c r="D617" s="4" t="str">
        <f>VLOOKUP(C617,Сезон!$A$2:$G$5,6)</f>
        <v>Лето</v>
      </c>
      <c r="E617" s="1">
        <f t="shared" si="76"/>
        <v>2012</v>
      </c>
      <c r="F617" s="1">
        <f t="shared" si="77"/>
        <v>9</v>
      </c>
      <c r="G617" s="1">
        <v>0</v>
      </c>
      <c r="H617" s="1" t="str">
        <f t="shared" si="73"/>
        <v>Рабочий день</v>
      </c>
      <c r="I617" s="25">
        <f t="shared" si="74"/>
        <v>5</v>
      </c>
      <c r="J617" s="1">
        <v>1</v>
      </c>
      <c r="K617" s="1" t="str">
        <f t="shared" si="75"/>
        <v>Рабочий день</v>
      </c>
      <c r="L617" s="1">
        <v>2</v>
      </c>
      <c r="M617" s="9" t="str">
        <f>LOOKUP(L617,Погода!$A$2:$B$5)</f>
        <v>Туман + Облачно, Туман + Разорванные облака, Туман + Немного облаков, Туман</v>
      </c>
      <c r="N617" s="3">
        <v>0.69666700000000004</v>
      </c>
      <c r="O617" s="11">
        <f t="shared" si="78"/>
        <v>24.743349000000002</v>
      </c>
      <c r="P617" s="3">
        <v>0.65532900000000005</v>
      </c>
      <c r="Q617" s="11">
        <f t="shared" si="79"/>
        <v>27.251714000000007</v>
      </c>
      <c r="R617" s="3">
        <v>0.81041700000000005</v>
      </c>
      <c r="S617" s="11" cm="1">
        <f t="array" ref="S617">_xlfn.IFS(L617=1,R617*Погода!$C$2,L617=2,R617*Погода!$C$3,L617=3,R617*Погода!$C$4,L617=4,R617*Погода!$C$5)</f>
        <v>40.520850000000003</v>
      </c>
      <c r="T617" s="3">
        <v>0.14242099999999999</v>
      </c>
      <c r="U617" s="11" cm="1">
        <f t="array" ref="U617">_xlfn.IFS(L617=1,T617*Погода!$D$2,L617=2,T617*Погода!$D$3,L617=3,T617*Погода!$D$4,L617=4,T617*Погода!$D$5)</f>
        <v>4.7711034999999997</v>
      </c>
      <c r="V617" s="37">
        <v>611</v>
      </c>
      <c r="W617" s="37">
        <v>5592</v>
      </c>
      <c r="X617" s="37">
        <v>6203</v>
      </c>
      <c r="Y617" s="11">
        <f t="shared" si="80"/>
        <v>2.5083650000000048</v>
      </c>
    </row>
    <row r="618" spans="1:25" x14ac:dyDescent="0.25">
      <c r="A618" s="1">
        <v>616</v>
      </c>
      <c r="B618" s="2">
        <v>41159</v>
      </c>
      <c r="C618" s="1">
        <v>3</v>
      </c>
      <c r="D618" s="4" t="str">
        <f>VLOOKUP(C618,Сезон!$A$2:$G$5,6)</f>
        <v>Лето</v>
      </c>
      <c r="E618" s="1">
        <f t="shared" si="76"/>
        <v>2012</v>
      </c>
      <c r="F618" s="1">
        <f t="shared" si="77"/>
        <v>9</v>
      </c>
      <c r="G618" s="1">
        <v>0</v>
      </c>
      <c r="H618" s="1" t="str">
        <f t="shared" si="73"/>
        <v>Рабочий день</v>
      </c>
      <c r="I618" s="25">
        <f t="shared" si="74"/>
        <v>6</v>
      </c>
      <c r="J618" s="1">
        <v>1</v>
      </c>
      <c r="K618" s="1" t="str">
        <f t="shared" si="75"/>
        <v>Рабочий день</v>
      </c>
      <c r="L618" s="1">
        <v>1</v>
      </c>
      <c r="M618" s="9" t="str">
        <f>LOOKUP(L618,Погода!$A$2:$B$5)</f>
        <v>Ясно, небольшая облачность, переменная облачность, переменная облачность</v>
      </c>
      <c r="N618" s="3">
        <v>0.70333299999999999</v>
      </c>
      <c r="O618" s="11">
        <f t="shared" si="78"/>
        <v>25.056651000000002</v>
      </c>
      <c r="P618" s="3">
        <v>0.65720400000000001</v>
      </c>
      <c r="Q618" s="11">
        <f t="shared" si="79"/>
        <v>27.375464000000001</v>
      </c>
      <c r="R618" s="3">
        <v>0.73624999999999996</v>
      </c>
      <c r="S618" s="11" cm="1">
        <f t="array" ref="S618">_xlfn.IFS(L618=1,R618*Погода!$C$2,L618=2,R618*Погода!$C$3,L618=3,R618*Погода!$C$4,L618=4,R618*Погода!$C$5)</f>
        <v>18.40625</v>
      </c>
      <c r="T618" s="3">
        <v>0.17164599999999999</v>
      </c>
      <c r="U618" s="11" cm="1">
        <f t="array" ref="U618">_xlfn.IFS(L618=1,T618*Погода!$D$2,L618=2,T618*Погода!$D$3,L618=3,T618*Погода!$D$4,L618=4,T618*Погода!$D$5)</f>
        <v>2.8750705000000001</v>
      </c>
      <c r="V618" s="37">
        <v>1045</v>
      </c>
      <c r="W618" s="37">
        <v>6459</v>
      </c>
      <c r="X618" s="37">
        <v>7504</v>
      </c>
      <c r="Y618" s="11">
        <f t="shared" si="80"/>
        <v>2.3188129999999987</v>
      </c>
    </row>
    <row r="619" spans="1:25" x14ac:dyDescent="0.25">
      <c r="A619" s="1">
        <v>617</v>
      </c>
      <c r="B619" s="2">
        <v>41160</v>
      </c>
      <c r="C619" s="1">
        <v>3</v>
      </c>
      <c r="D619" s="4" t="str">
        <f>VLOOKUP(C619,Сезон!$A$2:$G$5,6)</f>
        <v>Лето</v>
      </c>
      <c r="E619" s="1">
        <f t="shared" si="76"/>
        <v>2012</v>
      </c>
      <c r="F619" s="1">
        <f t="shared" si="77"/>
        <v>9</v>
      </c>
      <c r="G619" s="1">
        <v>0</v>
      </c>
      <c r="H619" s="1" t="str">
        <f t="shared" si="73"/>
        <v>Рабочий день</v>
      </c>
      <c r="I619" s="25">
        <f t="shared" si="74"/>
        <v>7</v>
      </c>
      <c r="J619" s="1">
        <v>0</v>
      </c>
      <c r="K619" s="1" t="str">
        <f t="shared" si="75"/>
        <v>Выходной день</v>
      </c>
      <c r="L619" s="1">
        <v>2</v>
      </c>
      <c r="M619" s="9" t="str">
        <f>LOOKUP(L619,Погода!$A$2:$B$5)</f>
        <v>Туман + Облачно, Туман + Разорванные облака, Туман + Немного облаков, Туман</v>
      </c>
      <c r="N619" s="3">
        <v>0.65916699999999995</v>
      </c>
      <c r="O619" s="11">
        <f t="shared" si="78"/>
        <v>22.980848999999999</v>
      </c>
      <c r="P619" s="3">
        <v>0.61112100000000003</v>
      </c>
      <c r="Q619" s="11">
        <f t="shared" si="79"/>
        <v>24.333986000000003</v>
      </c>
      <c r="R619" s="3">
        <v>0.79916699999999996</v>
      </c>
      <c r="S619" s="11" cm="1">
        <f t="array" ref="S619">_xlfn.IFS(L619=1,R619*Погода!$C$2,L619=2,R619*Погода!$C$3,L619=3,R619*Погода!$C$4,L619=4,R619*Погода!$C$5)</f>
        <v>39.958349999999996</v>
      </c>
      <c r="T619" s="3">
        <v>0.28110400000000002</v>
      </c>
      <c r="U619" s="11" cm="1">
        <f t="array" ref="U619">_xlfn.IFS(L619=1,T619*Погода!$D$2,L619=2,T619*Погода!$D$3,L619=3,T619*Погода!$D$4,L619=4,T619*Погода!$D$5)</f>
        <v>9.4169840000000011</v>
      </c>
      <c r="V619" s="37">
        <v>1557</v>
      </c>
      <c r="W619" s="37">
        <v>4419</v>
      </c>
      <c r="X619" s="37">
        <v>5976</v>
      </c>
      <c r="Y619" s="11">
        <f t="shared" si="80"/>
        <v>1.3531370000000038</v>
      </c>
    </row>
    <row r="620" spans="1:25" x14ac:dyDescent="0.25">
      <c r="A620" s="1">
        <v>618</v>
      </c>
      <c r="B620" s="2">
        <v>41161</v>
      </c>
      <c r="C620" s="1">
        <v>3</v>
      </c>
      <c r="D620" s="4" t="str">
        <f>VLOOKUP(C620,Сезон!$A$2:$G$5,6)</f>
        <v>Лето</v>
      </c>
      <c r="E620" s="1">
        <f t="shared" si="76"/>
        <v>2012</v>
      </c>
      <c r="F620" s="1">
        <f t="shared" si="77"/>
        <v>9</v>
      </c>
      <c r="G620" s="1">
        <v>0</v>
      </c>
      <c r="H620" s="1" t="str">
        <f t="shared" si="73"/>
        <v>Рабочий день</v>
      </c>
      <c r="I620" s="25">
        <f t="shared" si="74"/>
        <v>1</v>
      </c>
      <c r="J620" s="1">
        <v>0</v>
      </c>
      <c r="K620" s="1" t="str">
        <f t="shared" si="75"/>
        <v>Выходной день</v>
      </c>
      <c r="L620" s="1">
        <v>1</v>
      </c>
      <c r="M620" s="9" t="str">
        <f>LOOKUP(L620,Погода!$A$2:$B$5)</f>
        <v>Ясно, небольшая облачность, переменная облачность, переменная облачность</v>
      </c>
      <c r="N620" s="3">
        <v>0.61</v>
      </c>
      <c r="O620" s="11">
        <f t="shared" si="78"/>
        <v>20.669999999999998</v>
      </c>
      <c r="P620" s="3">
        <v>0.57892500000000002</v>
      </c>
      <c r="Q620" s="11">
        <f t="shared" si="79"/>
        <v>22.209050000000005</v>
      </c>
      <c r="R620" s="3">
        <v>0.54749999999999999</v>
      </c>
      <c r="S620" s="11" cm="1">
        <f t="array" ref="S620">_xlfn.IFS(L620=1,R620*Погода!$C$2,L620=2,R620*Погода!$C$3,L620=3,R620*Погода!$C$4,L620=4,R620*Погода!$C$5)</f>
        <v>13.6875</v>
      </c>
      <c r="T620" s="3">
        <v>0.224496</v>
      </c>
      <c r="U620" s="11" cm="1">
        <f t="array" ref="U620">_xlfn.IFS(L620=1,T620*Погода!$D$2,L620=2,T620*Погода!$D$3,L620=3,T620*Погода!$D$4,L620=4,T620*Погода!$D$5)</f>
        <v>3.7603080000000002</v>
      </c>
      <c r="V620" s="37">
        <v>2570</v>
      </c>
      <c r="W620" s="37">
        <v>5657</v>
      </c>
      <c r="X620" s="37">
        <v>8227</v>
      </c>
      <c r="Y620" s="11">
        <f t="shared" si="80"/>
        <v>1.5390500000000067</v>
      </c>
    </row>
    <row r="621" spans="1:25" x14ac:dyDescent="0.25">
      <c r="A621" s="1">
        <v>619</v>
      </c>
      <c r="B621" s="2">
        <v>41162</v>
      </c>
      <c r="C621" s="1">
        <v>3</v>
      </c>
      <c r="D621" s="4" t="str">
        <f>VLOOKUP(C621,Сезон!$A$2:$G$5,6)</f>
        <v>Лето</v>
      </c>
      <c r="E621" s="1">
        <f t="shared" si="76"/>
        <v>2012</v>
      </c>
      <c r="F621" s="1">
        <f t="shared" si="77"/>
        <v>9</v>
      </c>
      <c r="G621" s="1">
        <v>0</v>
      </c>
      <c r="H621" s="1" t="str">
        <f t="shared" si="73"/>
        <v>Рабочий день</v>
      </c>
      <c r="I621" s="25">
        <f t="shared" si="74"/>
        <v>2</v>
      </c>
      <c r="J621" s="1">
        <v>1</v>
      </c>
      <c r="K621" s="1" t="str">
        <f t="shared" si="75"/>
        <v>Рабочий день</v>
      </c>
      <c r="L621" s="1">
        <v>1</v>
      </c>
      <c r="M621" s="9" t="str">
        <f>LOOKUP(L621,Погода!$A$2:$B$5)</f>
        <v>Ясно, небольшая облачность, переменная облачность, переменная облачность</v>
      </c>
      <c r="N621" s="3">
        <v>0.58333299999999999</v>
      </c>
      <c r="O621" s="11">
        <f t="shared" si="78"/>
        <v>19.416650999999998</v>
      </c>
      <c r="P621" s="3">
        <v>0.56565399999999999</v>
      </c>
      <c r="Q621" s="11">
        <f t="shared" si="79"/>
        <v>21.333163999999996</v>
      </c>
      <c r="R621" s="3">
        <v>0.50375000000000003</v>
      </c>
      <c r="S621" s="11" cm="1">
        <f t="array" ref="S621">_xlfn.IFS(L621=1,R621*Погода!$C$2,L621=2,R621*Погода!$C$3,L621=3,R621*Погода!$C$4,L621=4,R621*Погода!$C$5)</f>
        <v>12.59375</v>
      </c>
      <c r="T621" s="3">
        <v>0.25871300000000003</v>
      </c>
      <c r="U621" s="11" cm="1">
        <f t="array" ref="U621">_xlfn.IFS(L621=1,T621*Погода!$D$2,L621=2,T621*Погода!$D$3,L621=3,T621*Погода!$D$4,L621=4,T621*Погода!$D$5)</f>
        <v>4.3334427500000006</v>
      </c>
      <c r="V621" s="37">
        <v>1118</v>
      </c>
      <c r="W621" s="37">
        <v>6407</v>
      </c>
      <c r="X621" s="37">
        <v>7525</v>
      </c>
      <c r="Y621" s="11">
        <f t="shared" si="80"/>
        <v>1.9165129999999984</v>
      </c>
    </row>
    <row r="622" spans="1:25" x14ac:dyDescent="0.25">
      <c r="A622" s="1">
        <v>620</v>
      </c>
      <c r="B622" s="2">
        <v>41163</v>
      </c>
      <c r="C622" s="1">
        <v>3</v>
      </c>
      <c r="D622" s="4" t="str">
        <f>VLOOKUP(C622,Сезон!$A$2:$G$5,6)</f>
        <v>Лето</v>
      </c>
      <c r="E622" s="1">
        <f t="shared" si="76"/>
        <v>2012</v>
      </c>
      <c r="F622" s="1">
        <f t="shared" si="77"/>
        <v>9</v>
      </c>
      <c r="G622" s="1">
        <v>0</v>
      </c>
      <c r="H622" s="1" t="str">
        <f t="shared" si="73"/>
        <v>Рабочий день</v>
      </c>
      <c r="I622" s="25">
        <f t="shared" si="74"/>
        <v>3</v>
      </c>
      <c r="J622" s="1">
        <v>1</v>
      </c>
      <c r="K622" s="1" t="str">
        <f t="shared" si="75"/>
        <v>Рабочий день</v>
      </c>
      <c r="L622" s="1">
        <v>1</v>
      </c>
      <c r="M622" s="9" t="str">
        <f>LOOKUP(L622,Погода!$A$2:$B$5)</f>
        <v>Ясно, небольшая облачность, переменная облачность, переменная облачность</v>
      </c>
      <c r="N622" s="3">
        <v>0.57750000000000001</v>
      </c>
      <c r="O622" s="11">
        <f t="shared" si="78"/>
        <v>19.142500000000002</v>
      </c>
      <c r="P622" s="3">
        <v>0.55429200000000001</v>
      </c>
      <c r="Q622" s="11">
        <f t="shared" si="79"/>
        <v>20.583272000000001</v>
      </c>
      <c r="R622" s="3">
        <v>0.52</v>
      </c>
      <c r="S622" s="11" cm="1">
        <f t="array" ref="S622">_xlfn.IFS(L622=1,R622*Погода!$C$2,L622=2,R622*Погода!$C$3,L622=3,R622*Погода!$C$4,L622=4,R622*Погода!$C$5)</f>
        <v>13</v>
      </c>
      <c r="T622" s="3">
        <v>9.2054200000000003E-2</v>
      </c>
      <c r="U622" s="11" cm="1">
        <f t="array" ref="U622">_xlfn.IFS(L622=1,T622*Погода!$D$2,L622=2,T622*Погода!$D$3,L622=3,T622*Погода!$D$4,L622=4,T622*Погода!$D$5)</f>
        <v>1.5419078500000001</v>
      </c>
      <c r="V622" s="37">
        <v>1070</v>
      </c>
      <c r="W622" s="37">
        <v>6697</v>
      </c>
      <c r="X622" s="37">
        <v>7767</v>
      </c>
      <c r="Y622" s="11">
        <f t="shared" si="80"/>
        <v>1.4407719999999991</v>
      </c>
    </row>
    <row r="623" spans="1:25" x14ac:dyDescent="0.25">
      <c r="A623" s="1">
        <v>621</v>
      </c>
      <c r="B623" s="2">
        <v>41164</v>
      </c>
      <c r="C623" s="1">
        <v>3</v>
      </c>
      <c r="D623" s="4" t="str">
        <f>VLOOKUP(C623,Сезон!$A$2:$G$5,6)</f>
        <v>Лето</v>
      </c>
      <c r="E623" s="1">
        <f t="shared" si="76"/>
        <v>2012</v>
      </c>
      <c r="F623" s="1">
        <f t="shared" si="77"/>
        <v>9</v>
      </c>
      <c r="G623" s="1">
        <v>0</v>
      </c>
      <c r="H623" s="1" t="str">
        <f t="shared" si="73"/>
        <v>Рабочий день</v>
      </c>
      <c r="I623" s="25">
        <f t="shared" si="74"/>
        <v>4</v>
      </c>
      <c r="J623" s="1">
        <v>1</v>
      </c>
      <c r="K623" s="1" t="str">
        <f t="shared" si="75"/>
        <v>Рабочий день</v>
      </c>
      <c r="L623" s="1">
        <v>1</v>
      </c>
      <c r="M623" s="9" t="str">
        <f>LOOKUP(L623,Погода!$A$2:$B$5)</f>
        <v>Ясно, небольшая облачность, переменная облачность, переменная облачность</v>
      </c>
      <c r="N623" s="3">
        <v>0.59916700000000001</v>
      </c>
      <c r="O623" s="11">
        <f t="shared" si="78"/>
        <v>20.160848999999999</v>
      </c>
      <c r="P623" s="3">
        <v>0.570075</v>
      </c>
      <c r="Q623" s="11">
        <f t="shared" si="79"/>
        <v>21.624949999999998</v>
      </c>
      <c r="R623" s="3">
        <v>0.57708300000000001</v>
      </c>
      <c r="S623" s="11" cm="1">
        <f t="array" ref="S623">_xlfn.IFS(L623=1,R623*Погода!$C$2,L623=2,R623*Погода!$C$3,L623=3,R623*Погода!$C$4,L623=4,R623*Погода!$C$5)</f>
        <v>14.427075</v>
      </c>
      <c r="T623" s="3">
        <v>0.13184599999999999</v>
      </c>
      <c r="U623" s="11" cm="1">
        <f t="array" ref="U623">_xlfn.IFS(L623=1,T623*Погода!$D$2,L623=2,T623*Погода!$D$3,L623=3,T623*Погода!$D$4,L623=4,T623*Погода!$D$5)</f>
        <v>2.2084204999999999</v>
      </c>
      <c r="V623" s="37">
        <v>1050</v>
      </c>
      <c r="W623" s="37">
        <v>6820</v>
      </c>
      <c r="X623" s="37">
        <v>7870</v>
      </c>
      <c r="Y623" s="11">
        <f t="shared" si="80"/>
        <v>1.4641009999999994</v>
      </c>
    </row>
    <row r="624" spans="1:25" x14ac:dyDescent="0.25">
      <c r="A624" s="1">
        <v>622</v>
      </c>
      <c r="B624" s="2">
        <v>41165</v>
      </c>
      <c r="C624" s="1">
        <v>3</v>
      </c>
      <c r="D624" s="4" t="str">
        <f>VLOOKUP(C624,Сезон!$A$2:$G$5,6)</f>
        <v>Лето</v>
      </c>
      <c r="E624" s="1">
        <f t="shared" si="76"/>
        <v>2012</v>
      </c>
      <c r="F624" s="1">
        <f t="shared" si="77"/>
        <v>9</v>
      </c>
      <c r="G624" s="1">
        <v>0</v>
      </c>
      <c r="H624" s="1" t="str">
        <f t="shared" si="73"/>
        <v>Рабочий день</v>
      </c>
      <c r="I624" s="25">
        <f t="shared" si="74"/>
        <v>5</v>
      </c>
      <c r="J624" s="1">
        <v>1</v>
      </c>
      <c r="K624" s="1" t="str">
        <f t="shared" si="75"/>
        <v>Рабочий день</v>
      </c>
      <c r="L624" s="1">
        <v>1</v>
      </c>
      <c r="M624" s="9" t="str">
        <f>LOOKUP(L624,Погода!$A$2:$B$5)</f>
        <v>Ясно, небольшая облачность, переменная облачность, переменная облачность</v>
      </c>
      <c r="N624" s="3">
        <v>0.61250000000000004</v>
      </c>
      <c r="O624" s="11">
        <f t="shared" si="78"/>
        <v>20.787500000000001</v>
      </c>
      <c r="P624" s="3">
        <v>0.57955800000000002</v>
      </c>
      <c r="Q624" s="11">
        <f t="shared" si="79"/>
        <v>22.250827999999998</v>
      </c>
      <c r="R624" s="3">
        <v>0.63708299999999995</v>
      </c>
      <c r="S624" s="11" cm="1">
        <f t="array" ref="S624">_xlfn.IFS(L624=1,R624*Погода!$C$2,L624=2,R624*Погода!$C$3,L624=3,R624*Погода!$C$4,L624=4,R624*Погода!$C$5)</f>
        <v>15.927074999999999</v>
      </c>
      <c r="T624" s="3">
        <v>8.2720799999999997E-2</v>
      </c>
      <c r="U624" s="11" cm="1">
        <f t="array" ref="U624">_xlfn.IFS(L624=1,T624*Погода!$D$2,L624=2,T624*Погода!$D$3,L624=3,T624*Погода!$D$4,L624=4,T624*Погода!$D$5)</f>
        <v>1.3855734</v>
      </c>
      <c r="V624" s="37">
        <v>1054</v>
      </c>
      <c r="W624" s="37">
        <v>6750</v>
      </c>
      <c r="X624" s="37">
        <v>7804</v>
      </c>
      <c r="Y624" s="11">
        <f t="shared" si="80"/>
        <v>1.4633279999999971</v>
      </c>
    </row>
    <row r="625" spans="1:25" x14ac:dyDescent="0.25">
      <c r="A625" s="1">
        <v>623</v>
      </c>
      <c r="B625" s="2">
        <v>41166</v>
      </c>
      <c r="C625" s="1">
        <v>3</v>
      </c>
      <c r="D625" s="4" t="str">
        <f>VLOOKUP(C625,Сезон!$A$2:$G$5,6)</f>
        <v>Лето</v>
      </c>
      <c r="E625" s="1">
        <f t="shared" si="76"/>
        <v>2012</v>
      </c>
      <c r="F625" s="1">
        <f t="shared" si="77"/>
        <v>9</v>
      </c>
      <c r="G625" s="1">
        <v>0</v>
      </c>
      <c r="H625" s="1" t="str">
        <f t="shared" si="73"/>
        <v>Рабочий день</v>
      </c>
      <c r="I625" s="25">
        <f t="shared" si="74"/>
        <v>6</v>
      </c>
      <c r="J625" s="1">
        <v>1</v>
      </c>
      <c r="K625" s="1" t="str">
        <f t="shared" si="75"/>
        <v>Рабочий день</v>
      </c>
      <c r="L625" s="1">
        <v>1</v>
      </c>
      <c r="M625" s="9" t="str">
        <f>LOOKUP(L625,Погода!$A$2:$B$5)</f>
        <v>Ясно, небольшая облачность, переменная облачность, переменная облачность</v>
      </c>
      <c r="N625" s="3">
        <v>0.63333300000000003</v>
      </c>
      <c r="O625" s="11">
        <f t="shared" si="78"/>
        <v>21.766651000000003</v>
      </c>
      <c r="P625" s="3">
        <v>0.59408300000000003</v>
      </c>
      <c r="Q625" s="11">
        <f t="shared" si="79"/>
        <v>23.209478000000004</v>
      </c>
      <c r="R625" s="3">
        <v>0.67249999999999999</v>
      </c>
      <c r="S625" s="11" cm="1">
        <f t="array" ref="S625">_xlfn.IFS(L625=1,R625*Погода!$C$2,L625=2,R625*Погода!$C$3,L625=3,R625*Погода!$C$4,L625=4,R625*Погода!$C$5)</f>
        <v>16.8125</v>
      </c>
      <c r="T625" s="3">
        <v>0.103863</v>
      </c>
      <c r="U625" s="11" cm="1">
        <f t="array" ref="U625">_xlfn.IFS(L625=1,T625*Погода!$D$2,L625=2,T625*Погода!$D$3,L625=3,T625*Погода!$D$4,L625=4,T625*Погода!$D$5)</f>
        <v>1.7397052499999999</v>
      </c>
      <c r="V625" s="37">
        <v>1379</v>
      </c>
      <c r="W625" s="37">
        <v>6630</v>
      </c>
      <c r="X625" s="37">
        <v>8009</v>
      </c>
      <c r="Y625" s="11">
        <f t="shared" si="80"/>
        <v>1.4428270000000012</v>
      </c>
    </row>
    <row r="626" spans="1:25" x14ac:dyDescent="0.25">
      <c r="A626" s="1">
        <v>624</v>
      </c>
      <c r="B626" s="2">
        <v>41167</v>
      </c>
      <c r="C626" s="1">
        <v>3</v>
      </c>
      <c r="D626" s="4" t="str">
        <f>VLOOKUP(C626,Сезон!$A$2:$G$5,6)</f>
        <v>Лето</v>
      </c>
      <c r="E626" s="1">
        <f t="shared" si="76"/>
        <v>2012</v>
      </c>
      <c r="F626" s="1">
        <f t="shared" si="77"/>
        <v>9</v>
      </c>
      <c r="G626" s="1">
        <v>0</v>
      </c>
      <c r="H626" s="1" t="str">
        <f t="shared" si="73"/>
        <v>Рабочий день</v>
      </c>
      <c r="I626" s="25">
        <f t="shared" si="74"/>
        <v>7</v>
      </c>
      <c r="J626" s="1">
        <v>0</v>
      </c>
      <c r="K626" s="1" t="str">
        <f t="shared" si="75"/>
        <v>Выходной день</v>
      </c>
      <c r="L626" s="1">
        <v>1</v>
      </c>
      <c r="M626" s="9" t="str">
        <f>LOOKUP(L626,Погода!$A$2:$B$5)</f>
        <v>Ясно, небольшая облачность, переменная облачность, переменная облачность</v>
      </c>
      <c r="N626" s="3">
        <v>0.60833300000000001</v>
      </c>
      <c r="O626" s="11">
        <f t="shared" si="78"/>
        <v>20.591650999999999</v>
      </c>
      <c r="P626" s="3">
        <v>0.58586700000000003</v>
      </c>
      <c r="Q626" s="11">
        <f t="shared" si="79"/>
        <v>22.667222000000002</v>
      </c>
      <c r="R626" s="3">
        <v>0.50166699999999997</v>
      </c>
      <c r="S626" s="11" cm="1">
        <f t="array" ref="S626">_xlfn.IFS(L626=1,R626*Погода!$C$2,L626=2,R626*Погода!$C$3,L626=3,R626*Погода!$C$4,L626=4,R626*Погода!$C$5)</f>
        <v>12.541675</v>
      </c>
      <c r="T626" s="3">
        <v>0.24752099999999999</v>
      </c>
      <c r="U626" s="11" cm="1">
        <f t="array" ref="U626">_xlfn.IFS(L626=1,T626*Погода!$D$2,L626=2,T626*Погода!$D$3,L626=3,T626*Погода!$D$4,L626=4,T626*Погода!$D$5)</f>
        <v>4.14597675</v>
      </c>
      <c r="V626" s="37">
        <v>3160</v>
      </c>
      <c r="W626" s="37">
        <v>5554</v>
      </c>
      <c r="X626" s="37">
        <v>8714</v>
      </c>
      <c r="Y626" s="11">
        <f t="shared" si="80"/>
        <v>2.0755710000000036</v>
      </c>
    </row>
    <row r="627" spans="1:25" x14ac:dyDescent="0.25">
      <c r="A627" s="1">
        <v>625</v>
      </c>
      <c r="B627" s="2">
        <v>41168</v>
      </c>
      <c r="C627" s="1">
        <v>3</v>
      </c>
      <c r="D627" s="4" t="str">
        <f>VLOOKUP(C627,Сезон!$A$2:$G$5,6)</f>
        <v>Лето</v>
      </c>
      <c r="E627" s="1">
        <f t="shared" si="76"/>
        <v>2012</v>
      </c>
      <c r="F627" s="1">
        <f t="shared" si="77"/>
        <v>9</v>
      </c>
      <c r="G627" s="1">
        <v>0</v>
      </c>
      <c r="H627" s="1" t="str">
        <f t="shared" si="73"/>
        <v>Рабочий день</v>
      </c>
      <c r="I627" s="25">
        <f t="shared" si="74"/>
        <v>1</v>
      </c>
      <c r="J627" s="1">
        <v>0</v>
      </c>
      <c r="K627" s="1" t="str">
        <f t="shared" si="75"/>
        <v>Выходной день</v>
      </c>
      <c r="L627" s="1">
        <v>1</v>
      </c>
      <c r="M627" s="9" t="str">
        <f>LOOKUP(L627,Погода!$A$2:$B$5)</f>
        <v>Ясно, небольшая облачность, переменная облачность, переменная облачность</v>
      </c>
      <c r="N627" s="3">
        <v>0.57999999999999996</v>
      </c>
      <c r="O627" s="11">
        <f t="shared" si="78"/>
        <v>19.259999999999998</v>
      </c>
      <c r="P627" s="3">
        <v>0.56312499999999999</v>
      </c>
      <c r="Q627" s="11">
        <f t="shared" si="79"/>
        <v>21.166249999999998</v>
      </c>
      <c r="R627" s="3">
        <v>0.56999999999999995</v>
      </c>
      <c r="S627" s="11" cm="1">
        <f t="array" ref="S627">_xlfn.IFS(L627=1,R627*Погода!$C$2,L627=2,R627*Погода!$C$3,L627=3,R627*Погода!$C$4,L627=4,R627*Погода!$C$5)</f>
        <v>14.249999999999998</v>
      </c>
      <c r="T627" s="3">
        <v>9.0183299999999994E-2</v>
      </c>
      <c r="U627" s="11" cm="1">
        <f t="array" ref="U627">_xlfn.IFS(L627=1,T627*Погода!$D$2,L627=2,T627*Погода!$D$3,L627=3,T627*Погода!$D$4,L627=4,T627*Погода!$D$5)</f>
        <v>1.5105702749999999</v>
      </c>
      <c r="V627" s="37">
        <v>2166</v>
      </c>
      <c r="W627" s="37">
        <v>5167</v>
      </c>
      <c r="X627" s="37">
        <v>7333</v>
      </c>
      <c r="Y627" s="11">
        <f t="shared" si="80"/>
        <v>1.90625</v>
      </c>
    </row>
    <row r="628" spans="1:25" x14ac:dyDescent="0.25">
      <c r="A628" s="1">
        <v>626</v>
      </c>
      <c r="B628" s="2">
        <v>41169</v>
      </c>
      <c r="C628" s="1">
        <v>3</v>
      </c>
      <c r="D628" s="4" t="str">
        <f>VLOOKUP(C628,Сезон!$A$2:$G$5,6)</f>
        <v>Лето</v>
      </c>
      <c r="E628" s="1">
        <f t="shared" si="76"/>
        <v>2012</v>
      </c>
      <c r="F628" s="1">
        <f t="shared" si="77"/>
        <v>9</v>
      </c>
      <c r="G628" s="1">
        <v>0</v>
      </c>
      <c r="H628" s="1" t="str">
        <f t="shared" si="73"/>
        <v>Рабочий день</v>
      </c>
      <c r="I628" s="25">
        <f t="shared" si="74"/>
        <v>2</v>
      </c>
      <c r="J628" s="1">
        <v>1</v>
      </c>
      <c r="K628" s="1" t="str">
        <f t="shared" si="75"/>
        <v>Рабочий день</v>
      </c>
      <c r="L628" s="1">
        <v>2</v>
      </c>
      <c r="M628" s="9" t="str">
        <f>LOOKUP(L628,Погода!$A$2:$B$5)</f>
        <v>Туман + Облачно, Туман + Разорванные облака, Туман + Немного облаков, Туман</v>
      </c>
      <c r="N628" s="3">
        <v>0.58083300000000004</v>
      </c>
      <c r="O628" s="11">
        <f t="shared" si="78"/>
        <v>19.299151000000002</v>
      </c>
      <c r="P628" s="3">
        <v>0.55305000000000004</v>
      </c>
      <c r="Q628" s="11">
        <f t="shared" si="79"/>
        <v>20.501300000000001</v>
      </c>
      <c r="R628" s="3">
        <v>0.73458299999999999</v>
      </c>
      <c r="S628" s="11" cm="1">
        <f t="array" ref="S628">_xlfn.IFS(L628=1,R628*Погода!$C$2,L628=2,R628*Погода!$C$3,L628=3,R628*Погода!$C$4,L628=4,R628*Погода!$C$5)</f>
        <v>36.729149999999997</v>
      </c>
      <c r="T628" s="3">
        <v>0.15174199999999999</v>
      </c>
      <c r="U628" s="11" cm="1">
        <f t="array" ref="U628">_xlfn.IFS(L628=1,T628*Погода!$D$2,L628=2,T628*Погода!$D$3,L628=3,T628*Погода!$D$4,L628=4,T628*Погода!$D$5)</f>
        <v>5.0833569999999995</v>
      </c>
      <c r="V628" s="37">
        <v>1022</v>
      </c>
      <c r="W628" s="37">
        <v>5847</v>
      </c>
      <c r="X628" s="37">
        <v>6869</v>
      </c>
      <c r="Y628" s="11">
        <f t="shared" si="80"/>
        <v>1.2021489999999986</v>
      </c>
    </row>
    <row r="629" spans="1:25" x14ac:dyDescent="0.25">
      <c r="A629" s="1">
        <v>627</v>
      </c>
      <c r="B629" s="2">
        <v>41170</v>
      </c>
      <c r="C629" s="1">
        <v>3</v>
      </c>
      <c r="D629" s="4" t="str">
        <f>VLOOKUP(C629,Сезон!$A$2:$G$5,6)</f>
        <v>Лето</v>
      </c>
      <c r="E629" s="1">
        <f t="shared" si="76"/>
        <v>2012</v>
      </c>
      <c r="F629" s="1">
        <f t="shared" si="77"/>
        <v>9</v>
      </c>
      <c r="G629" s="1">
        <v>0</v>
      </c>
      <c r="H629" s="1" t="str">
        <f t="shared" si="73"/>
        <v>Рабочий день</v>
      </c>
      <c r="I629" s="25">
        <f t="shared" si="74"/>
        <v>3</v>
      </c>
      <c r="J629" s="1">
        <v>1</v>
      </c>
      <c r="K629" s="1" t="str">
        <f t="shared" si="75"/>
        <v>Рабочий день</v>
      </c>
      <c r="L629" s="1">
        <v>2</v>
      </c>
      <c r="M629" s="9" t="str">
        <f>LOOKUP(L629,Погода!$A$2:$B$5)</f>
        <v>Туман + Облачно, Туман + Разорванные облака, Туман + Немного облаков, Туман</v>
      </c>
      <c r="N629" s="3">
        <v>0.62333300000000003</v>
      </c>
      <c r="O629" s="11">
        <f t="shared" si="78"/>
        <v>21.296651000000001</v>
      </c>
      <c r="P629" s="3">
        <v>0.56506699999999999</v>
      </c>
      <c r="Q629" s="11">
        <f t="shared" si="79"/>
        <v>21.294421999999997</v>
      </c>
      <c r="R629" s="3">
        <v>0.87250000000000005</v>
      </c>
      <c r="S629" s="11" cm="1">
        <f t="array" ref="S629">_xlfn.IFS(L629=1,R629*Погода!$C$2,L629=2,R629*Погода!$C$3,L629=3,R629*Погода!$C$4,L629=4,R629*Погода!$C$5)</f>
        <v>43.625</v>
      </c>
      <c r="T629" s="3">
        <v>0.35758699999999999</v>
      </c>
      <c r="U629" s="11" cm="1">
        <f t="array" ref="U629">_xlfn.IFS(L629=1,T629*Погода!$D$2,L629=2,T629*Погода!$D$3,L629=3,T629*Погода!$D$4,L629=4,T629*Погода!$D$5)</f>
        <v>11.9791645</v>
      </c>
      <c r="V629" s="37">
        <v>371</v>
      </c>
      <c r="W629" s="37">
        <v>3702</v>
      </c>
      <c r="X629" s="37">
        <v>4073</v>
      </c>
      <c r="Y629" s="11">
        <f t="shared" si="80"/>
        <v>-2.2290000000033672E-3</v>
      </c>
    </row>
    <row r="630" spans="1:25" x14ac:dyDescent="0.25">
      <c r="A630" s="1">
        <v>628</v>
      </c>
      <c r="B630" s="2">
        <v>41171</v>
      </c>
      <c r="C630" s="1">
        <v>3</v>
      </c>
      <c r="D630" s="4" t="str">
        <f>VLOOKUP(C630,Сезон!$A$2:$G$5,6)</f>
        <v>Лето</v>
      </c>
      <c r="E630" s="1">
        <f t="shared" si="76"/>
        <v>2012</v>
      </c>
      <c r="F630" s="1">
        <f t="shared" si="77"/>
        <v>9</v>
      </c>
      <c r="G630" s="1">
        <v>0</v>
      </c>
      <c r="H630" s="1" t="str">
        <f t="shared" si="73"/>
        <v>Рабочий день</v>
      </c>
      <c r="I630" s="25">
        <f t="shared" si="74"/>
        <v>4</v>
      </c>
      <c r="J630" s="1">
        <v>1</v>
      </c>
      <c r="K630" s="1" t="str">
        <f t="shared" si="75"/>
        <v>Рабочий день</v>
      </c>
      <c r="L630" s="1">
        <v>1</v>
      </c>
      <c r="M630" s="9" t="str">
        <f>LOOKUP(L630,Погода!$A$2:$B$5)</f>
        <v>Ясно, небольшая облачность, переменная облачность, переменная облачность</v>
      </c>
      <c r="N630" s="3">
        <v>0.55249999999999999</v>
      </c>
      <c r="O630" s="11">
        <f t="shared" si="78"/>
        <v>17.967500000000001</v>
      </c>
      <c r="P630" s="3">
        <v>0.540404</v>
      </c>
      <c r="Q630" s="11">
        <f t="shared" si="79"/>
        <v>19.666663999999997</v>
      </c>
      <c r="R630" s="3">
        <v>0.53666700000000001</v>
      </c>
      <c r="S630" s="11" cm="1">
        <f t="array" ref="S630">_xlfn.IFS(L630=1,R630*Погода!$C$2,L630=2,R630*Погода!$C$3,L630=3,R630*Погода!$C$4,L630=4,R630*Погода!$C$5)</f>
        <v>13.416675</v>
      </c>
      <c r="T630" s="3">
        <v>0.21517500000000001</v>
      </c>
      <c r="U630" s="11" cm="1">
        <f t="array" ref="U630">_xlfn.IFS(L630=1,T630*Погода!$D$2,L630=2,T630*Погода!$D$3,L630=3,T630*Погода!$D$4,L630=4,T630*Погода!$D$5)</f>
        <v>3.6041812499999999</v>
      </c>
      <c r="V630" s="37">
        <v>788</v>
      </c>
      <c r="W630" s="37">
        <v>6803</v>
      </c>
      <c r="X630" s="37">
        <v>7591</v>
      </c>
      <c r="Y630" s="11">
        <f t="shared" si="80"/>
        <v>1.6991639999999961</v>
      </c>
    </row>
    <row r="631" spans="1:25" x14ac:dyDescent="0.25">
      <c r="A631" s="1">
        <v>629</v>
      </c>
      <c r="B631" s="2">
        <v>41172</v>
      </c>
      <c r="C631" s="1">
        <v>3</v>
      </c>
      <c r="D631" s="4" t="str">
        <f>VLOOKUP(C631,Сезон!$A$2:$G$5,6)</f>
        <v>Лето</v>
      </c>
      <c r="E631" s="1">
        <f t="shared" si="76"/>
        <v>2012</v>
      </c>
      <c r="F631" s="1">
        <f t="shared" si="77"/>
        <v>9</v>
      </c>
      <c r="G631" s="1">
        <v>0</v>
      </c>
      <c r="H631" s="1" t="str">
        <f t="shared" si="73"/>
        <v>Рабочий день</v>
      </c>
      <c r="I631" s="25">
        <f t="shared" si="74"/>
        <v>5</v>
      </c>
      <c r="J631" s="1">
        <v>1</v>
      </c>
      <c r="K631" s="1" t="str">
        <f t="shared" si="75"/>
        <v>Рабочий день</v>
      </c>
      <c r="L631" s="1">
        <v>1</v>
      </c>
      <c r="M631" s="9" t="str">
        <f>LOOKUP(L631,Погода!$A$2:$B$5)</f>
        <v>Ясно, небольшая облачность, переменная облачность, переменная облачность</v>
      </c>
      <c r="N631" s="3">
        <v>0.54666700000000001</v>
      </c>
      <c r="O631" s="11">
        <f t="shared" si="78"/>
        <v>17.693349000000001</v>
      </c>
      <c r="P631" s="3">
        <v>0.532192</v>
      </c>
      <c r="Q631" s="11">
        <f t="shared" si="79"/>
        <v>19.124671999999997</v>
      </c>
      <c r="R631" s="3">
        <v>0.61833300000000002</v>
      </c>
      <c r="S631" s="11" cm="1">
        <f t="array" ref="S631">_xlfn.IFS(L631=1,R631*Погода!$C$2,L631=2,R631*Погода!$C$3,L631=3,R631*Погода!$C$4,L631=4,R631*Погода!$C$5)</f>
        <v>15.458325</v>
      </c>
      <c r="T631" s="3">
        <v>0.11816699999999999</v>
      </c>
      <c r="U631" s="11" cm="1">
        <f t="array" ref="U631">_xlfn.IFS(L631=1,T631*Погода!$D$2,L631=2,T631*Погода!$D$3,L631=3,T631*Погода!$D$4,L631=4,T631*Погода!$D$5)</f>
        <v>1.9792972499999999</v>
      </c>
      <c r="V631" s="37">
        <v>939</v>
      </c>
      <c r="W631" s="37">
        <v>6781</v>
      </c>
      <c r="X631" s="37">
        <v>7720</v>
      </c>
      <c r="Y631" s="11">
        <f t="shared" si="80"/>
        <v>1.4313229999999955</v>
      </c>
    </row>
    <row r="632" spans="1:25" x14ac:dyDescent="0.25">
      <c r="A632" s="1">
        <v>630</v>
      </c>
      <c r="B632" s="2">
        <v>41173</v>
      </c>
      <c r="C632" s="1">
        <v>3</v>
      </c>
      <c r="D632" s="4" t="str">
        <f>VLOOKUP(C632,Сезон!$A$2:$G$5,6)</f>
        <v>Лето</v>
      </c>
      <c r="E632" s="1">
        <f t="shared" si="76"/>
        <v>2012</v>
      </c>
      <c r="F632" s="1">
        <f t="shared" si="77"/>
        <v>9</v>
      </c>
      <c r="G632" s="1">
        <v>0</v>
      </c>
      <c r="H632" s="1" t="str">
        <f t="shared" si="73"/>
        <v>Рабочий день</v>
      </c>
      <c r="I632" s="25">
        <f t="shared" si="74"/>
        <v>6</v>
      </c>
      <c r="J632" s="1">
        <v>1</v>
      </c>
      <c r="K632" s="1" t="str">
        <f t="shared" si="75"/>
        <v>Рабочий день</v>
      </c>
      <c r="L632" s="1">
        <v>1</v>
      </c>
      <c r="M632" s="9" t="str">
        <f>LOOKUP(L632,Погода!$A$2:$B$5)</f>
        <v>Ясно, небольшая облачность, переменная облачность, переменная облачность</v>
      </c>
      <c r="N632" s="3">
        <v>0.59916700000000001</v>
      </c>
      <c r="O632" s="11">
        <f t="shared" si="78"/>
        <v>20.160848999999999</v>
      </c>
      <c r="P632" s="3">
        <v>0.57197100000000001</v>
      </c>
      <c r="Q632" s="11">
        <f t="shared" si="79"/>
        <v>21.750086000000003</v>
      </c>
      <c r="R632" s="3">
        <v>0.66874999999999996</v>
      </c>
      <c r="S632" s="11" cm="1">
        <f t="array" ref="S632">_xlfn.IFS(L632=1,R632*Погода!$C$2,L632=2,R632*Погода!$C$3,L632=3,R632*Погода!$C$4,L632=4,R632*Погода!$C$5)</f>
        <v>16.71875</v>
      </c>
      <c r="T632" s="3">
        <v>0.154229</v>
      </c>
      <c r="U632" s="11" cm="1">
        <f t="array" ref="U632">_xlfn.IFS(L632=1,T632*Погода!$D$2,L632=2,T632*Погода!$D$3,L632=3,T632*Погода!$D$4,L632=4,T632*Погода!$D$5)</f>
        <v>2.5833357500000003</v>
      </c>
      <c r="V632" s="37">
        <v>1250</v>
      </c>
      <c r="W632" s="37">
        <v>6917</v>
      </c>
      <c r="X632" s="37">
        <v>8167</v>
      </c>
      <c r="Y632" s="11">
        <f t="shared" si="80"/>
        <v>1.5892370000000042</v>
      </c>
    </row>
    <row r="633" spans="1:25" x14ac:dyDescent="0.25">
      <c r="A633" s="1">
        <v>631</v>
      </c>
      <c r="B633" s="2">
        <v>41174</v>
      </c>
      <c r="C633" s="1">
        <v>3</v>
      </c>
      <c r="D633" s="4" t="str">
        <f>VLOOKUP(C633,Сезон!$A$2:$G$5,6)</f>
        <v>Лето</v>
      </c>
      <c r="E633" s="1">
        <f t="shared" si="76"/>
        <v>2012</v>
      </c>
      <c r="F633" s="1">
        <f t="shared" si="77"/>
        <v>9</v>
      </c>
      <c r="G633" s="1">
        <v>0</v>
      </c>
      <c r="H633" s="1" t="str">
        <f t="shared" si="73"/>
        <v>Рабочий день</v>
      </c>
      <c r="I633" s="25">
        <f t="shared" si="74"/>
        <v>7</v>
      </c>
      <c r="J633" s="1">
        <v>0</v>
      </c>
      <c r="K633" s="1" t="str">
        <f t="shared" si="75"/>
        <v>Выходной день</v>
      </c>
      <c r="L633" s="1">
        <v>1</v>
      </c>
      <c r="M633" s="9" t="str">
        <f>LOOKUP(L633,Погода!$A$2:$B$5)</f>
        <v>Ясно, небольшая облачность, переменная облачность, переменная облачность</v>
      </c>
      <c r="N633" s="3">
        <v>0.65</v>
      </c>
      <c r="O633" s="11">
        <f t="shared" si="78"/>
        <v>22.55</v>
      </c>
      <c r="P633" s="3">
        <v>0.61048800000000003</v>
      </c>
      <c r="Q633" s="11">
        <f t="shared" si="79"/>
        <v>24.292208000000002</v>
      </c>
      <c r="R633" s="3">
        <v>0.64666699999999999</v>
      </c>
      <c r="S633" s="11" cm="1">
        <f t="array" ref="S633">_xlfn.IFS(L633=1,R633*Погода!$C$2,L633=2,R633*Погода!$C$3,L633=3,R633*Погода!$C$4,L633=4,R633*Погода!$C$5)</f>
        <v>16.166675000000001</v>
      </c>
      <c r="T633" s="3">
        <v>0.28358299999999997</v>
      </c>
      <c r="U633" s="11" cm="1">
        <f t="array" ref="U633">_xlfn.IFS(L633=1,T633*Погода!$D$2,L633=2,T633*Погода!$D$3,L633=3,T633*Погода!$D$4,L633=4,T633*Погода!$D$5)</f>
        <v>4.7500152499999997</v>
      </c>
      <c r="V633" s="37">
        <v>2512</v>
      </c>
      <c r="W633" s="37">
        <v>5883</v>
      </c>
      <c r="X633" s="37">
        <v>8395</v>
      </c>
      <c r="Y633" s="11">
        <f t="shared" si="80"/>
        <v>1.7422080000000015</v>
      </c>
    </row>
    <row r="634" spans="1:25" x14ac:dyDescent="0.25">
      <c r="A634" s="1">
        <v>632</v>
      </c>
      <c r="B634" s="2">
        <v>41175</v>
      </c>
      <c r="C634" s="1">
        <v>4</v>
      </c>
      <c r="D634" s="4" t="str">
        <f>VLOOKUP(C634,Сезон!$A$2:$G$5,6)</f>
        <v>Осень</v>
      </c>
      <c r="E634" s="1">
        <f t="shared" si="76"/>
        <v>2012</v>
      </c>
      <c r="F634" s="1">
        <f t="shared" si="77"/>
        <v>9</v>
      </c>
      <c r="G634" s="1">
        <v>0</v>
      </c>
      <c r="H634" s="1" t="str">
        <f t="shared" si="73"/>
        <v>Рабочий день</v>
      </c>
      <c r="I634" s="25">
        <f t="shared" si="74"/>
        <v>1</v>
      </c>
      <c r="J634" s="1">
        <v>0</v>
      </c>
      <c r="K634" s="1" t="str">
        <f t="shared" si="75"/>
        <v>Выходной день</v>
      </c>
      <c r="L634" s="1">
        <v>1</v>
      </c>
      <c r="M634" s="9" t="str">
        <f>LOOKUP(L634,Погода!$A$2:$B$5)</f>
        <v>Ясно, небольшая облачность, переменная облачность, переменная облачность</v>
      </c>
      <c r="N634" s="3">
        <v>0.52916700000000005</v>
      </c>
      <c r="O634" s="11">
        <f t="shared" si="78"/>
        <v>16.870849000000003</v>
      </c>
      <c r="P634" s="3">
        <v>0.51893299999999998</v>
      </c>
      <c r="Q634" s="11">
        <f t="shared" si="79"/>
        <v>18.249578</v>
      </c>
      <c r="R634" s="3">
        <v>0.46708300000000003</v>
      </c>
      <c r="S634" s="11" cm="1">
        <f t="array" ref="S634">_xlfn.IFS(L634=1,R634*Погода!$C$2,L634=2,R634*Погода!$C$3,L634=3,R634*Погода!$C$4,L634=4,R634*Погода!$C$5)</f>
        <v>11.677075</v>
      </c>
      <c r="T634" s="3">
        <v>0.22325800000000001</v>
      </c>
      <c r="U634" s="11" cm="1">
        <f t="array" ref="U634">_xlfn.IFS(L634=1,T634*Погода!$D$2,L634=2,T634*Погода!$D$3,L634=3,T634*Погода!$D$4,L634=4,T634*Погода!$D$5)</f>
        <v>3.7395715000000003</v>
      </c>
      <c r="V634" s="37">
        <v>2454</v>
      </c>
      <c r="W634" s="37">
        <v>5453</v>
      </c>
      <c r="X634" s="37">
        <v>7907</v>
      </c>
      <c r="Y634" s="11">
        <f t="shared" si="80"/>
        <v>1.3787289999999963</v>
      </c>
    </row>
    <row r="635" spans="1:25" x14ac:dyDescent="0.25">
      <c r="A635" s="1">
        <v>633</v>
      </c>
      <c r="B635" s="2">
        <v>41176</v>
      </c>
      <c r="C635" s="1">
        <v>4</v>
      </c>
      <c r="D635" s="4" t="str">
        <f>VLOOKUP(C635,Сезон!$A$2:$G$5,6)</f>
        <v>Осень</v>
      </c>
      <c r="E635" s="1">
        <f t="shared" si="76"/>
        <v>2012</v>
      </c>
      <c r="F635" s="1">
        <f t="shared" si="77"/>
        <v>9</v>
      </c>
      <c r="G635" s="1">
        <v>0</v>
      </c>
      <c r="H635" s="1" t="str">
        <f t="shared" si="73"/>
        <v>Рабочий день</v>
      </c>
      <c r="I635" s="25">
        <f t="shared" si="74"/>
        <v>2</v>
      </c>
      <c r="J635" s="1">
        <v>1</v>
      </c>
      <c r="K635" s="1" t="str">
        <f t="shared" si="75"/>
        <v>Рабочий день</v>
      </c>
      <c r="L635" s="1">
        <v>1</v>
      </c>
      <c r="M635" s="9" t="str">
        <f>LOOKUP(L635,Погода!$A$2:$B$5)</f>
        <v>Ясно, небольшая облачность, переменная облачность, переменная облачность</v>
      </c>
      <c r="N635" s="3">
        <v>0.51416700000000004</v>
      </c>
      <c r="O635" s="11">
        <f t="shared" si="78"/>
        <v>16.165849000000001</v>
      </c>
      <c r="P635" s="3">
        <v>0.50251299999999999</v>
      </c>
      <c r="Q635" s="11">
        <f t="shared" si="79"/>
        <v>17.165858</v>
      </c>
      <c r="R635" s="3">
        <v>0.49291699999999999</v>
      </c>
      <c r="S635" s="11" cm="1">
        <f t="array" ref="S635">_xlfn.IFS(L635=1,R635*Погода!$C$2,L635=2,R635*Погода!$C$3,L635=3,R635*Погода!$C$4,L635=4,R635*Погода!$C$5)</f>
        <v>12.322925</v>
      </c>
      <c r="T635" s="3">
        <v>0.142404</v>
      </c>
      <c r="U635" s="11" cm="1">
        <f t="array" ref="U635">_xlfn.IFS(L635=1,T635*Погода!$D$2,L635=2,T635*Погода!$D$3,L635=3,T635*Погода!$D$4,L635=4,T635*Погода!$D$5)</f>
        <v>2.3852670000000002</v>
      </c>
      <c r="V635" s="37">
        <v>1001</v>
      </c>
      <c r="W635" s="37">
        <v>6435</v>
      </c>
      <c r="X635" s="37">
        <v>7436</v>
      </c>
      <c r="Y635" s="11">
        <f t="shared" si="80"/>
        <v>1.0000089999999986</v>
      </c>
    </row>
    <row r="636" spans="1:25" x14ac:dyDescent="0.25">
      <c r="A636" s="1">
        <v>634</v>
      </c>
      <c r="B636" s="2">
        <v>41177</v>
      </c>
      <c r="C636" s="1">
        <v>4</v>
      </c>
      <c r="D636" s="4" t="str">
        <f>VLOOKUP(C636,Сезон!$A$2:$G$5,6)</f>
        <v>Осень</v>
      </c>
      <c r="E636" s="1">
        <f t="shared" si="76"/>
        <v>2012</v>
      </c>
      <c r="F636" s="1">
        <f t="shared" si="77"/>
        <v>9</v>
      </c>
      <c r="G636" s="1">
        <v>0</v>
      </c>
      <c r="H636" s="1" t="str">
        <f t="shared" si="73"/>
        <v>Рабочий день</v>
      </c>
      <c r="I636" s="25">
        <f t="shared" si="74"/>
        <v>3</v>
      </c>
      <c r="J636" s="1">
        <v>1</v>
      </c>
      <c r="K636" s="1" t="str">
        <f t="shared" si="75"/>
        <v>Рабочий день</v>
      </c>
      <c r="L636" s="1">
        <v>1</v>
      </c>
      <c r="M636" s="9" t="str">
        <f>LOOKUP(L636,Погода!$A$2:$B$5)</f>
        <v>Ясно, небольшая облачность, переменная облачность, переменная облачность</v>
      </c>
      <c r="N636" s="3">
        <v>0.55000000000000004</v>
      </c>
      <c r="O636" s="11">
        <f t="shared" si="78"/>
        <v>17.850000000000001</v>
      </c>
      <c r="P636" s="3">
        <v>0.54417899999999997</v>
      </c>
      <c r="Q636" s="11">
        <f t="shared" si="79"/>
        <v>19.915813999999997</v>
      </c>
      <c r="R636" s="3">
        <v>0.56999999999999995</v>
      </c>
      <c r="S636" s="11" cm="1">
        <f t="array" ref="S636">_xlfn.IFS(L636=1,R636*Погода!$C$2,L636=2,R636*Погода!$C$3,L636=3,R636*Погода!$C$4,L636=4,R636*Погода!$C$5)</f>
        <v>14.249999999999998</v>
      </c>
      <c r="T636" s="3">
        <v>0.236321</v>
      </c>
      <c r="U636" s="11" cm="1">
        <f t="array" ref="U636">_xlfn.IFS(L636=1,T636*Погода!$D$2,L636=2,T636*Погода!$D$3,L636=3,T636*Погода!$D$4,L636=4,T636*Погода!$D$5)</f>
        <v>3.9583767500000002</v>
      </c>
      <c r="V636" s="37">
        <v>845</v>
      </c>
      <c r="W636" s="37">
        <v>6693</v>
      </c>
      <c r="X636" s="37">
        <v>7538</v>
      </c>
      <c r="Y636" s="11">
        <f t="shared" si="80"/>
        <v>2.065813999999996</v>
      </c>
    </row>
    <row r="637" spans="1:25" x14ac:dyDescent="0.25">
      <c r="A637" s="1">
        <v>635</v>
      </c>
      <c r="B637" s="2">
        <v>41178</v>
      </c>
      <c r="C637" s="1">
        <v>4</v>
      </c>
      <c r="D637" s="4" t="str">
        <f>VLOOKUP(C637,Сезон!$A$2:$G$5,6)</f>
        <v>Осень</v>
      </c>
      <c r="E637" s="1">
        <f t="shared" si="76"/>
        <v>2012</v>
      </c>
      <c r="F637" s="1">
        <f t="shared" si="77"/>
        <v>9</v>
      </c>
      <c r="G637" s="1">
        <v>0</v>
      </c>
      <c r="H637" s="1" t="str">
        <f t="shared" si="73"/>
        <v>Рабочий день</v>
      </c>
      <c r="I637" s="25">
        <f t="shared" si="74"/>
        <v>4</v>
      </c>
      <c r="J637" s="1">
        <v>1</v>
      </c>
      <c r="K637" s="1" t="str">
        <f t="shared" si="75"/>
        <v>Рабочий день</v>
      </c>
      <c r="L637" s="1">
        <v>1</v>
      </c>
      <c r="M637" s="9" t="str">
        <f>LOOKUP(L637,Погода!$A$2:$B$5)</f>
        <v>Ясно, небольшая облачность, переменная облачность, переменная облачность</v>
      </c>
      <c r="N637" s="3">
        <v>0.63500000000000001</v>
      </c>
      <c r="O637" s="11">
        <f t="shared" si="78"/>
        <v>21.844999999999999</v>
      </c>
      <c r="P637" s="3">
        <v>0.59661299999999995</v>
      </c>
      <c r="Q637" s="11">
        <f t="shared" si="79"/>
        <v>23.376458</v>
      </c>
      <c r="R637" s="3">
        <v>0.63083299999999998</v>
      </c>
      <c r="S637" s="11" cm="1">
        <f t="array" ref="S637">_xlfn.IFS(L637=1,R637*Погода!$C$2,L637=2,R637*Погода!$C$3,L637=3,R637*Погода!$C$4,L637=4,R637*Погода!$C$5)</f>
        <v>15.770824999999999</v>
      </c>
      <c r="T637" s="3">
        <v>0.24440000000000001</v>
      </c>
      <c r="U637" s="11" cm="1">
        <f t="array" ref="U637">_xlfn.IFS(L637=1,T637*Погода!$D$2,L637=2,T637*Погода!$D$3,L637=3,T637*Погода!$D$4,L637=4,T637*Погода!$D$5)</f>
        <v>4.0937000000000001</v>
      </c>
      <c r="V637" s="37">
        <v>787</v>
      </c>
      <c r="W637" s="37">
        <v>6946</v>
      </c>
      <c r="X637" s="37">
        <v>7733</v>
      </c>
      <c r="Y637" s="11">
        <f t="shared" si="80"/>
        <v>1.5314580000000007</v>
      </c>
    </row>
    <row r="638" spans="1:25" x14ac:dyDescent="0.25">
      <c r="A638" s="1">
        <v>636</v>
      </c>
      <c r="B638" s="2">
        <v>41179</v>
      </c>
      <c r="C638" s="1">
        <v>4</v>
      </c>
      <c r="D638" s="4" t="str">
        <f>VLOOKUP(C638,Сезон!$A$2:$G$5,6)</f>
        <v>Осень</v>
      </c>
      <c r="E638" s="1">
        <f t="shared" si="76"/>
        <v>2012</v>
      </c>
      <c r="F638" s="1">
        <f t="shared" si="77"/>
        <v>9</v>
      </c>
      <c r="G638" s="1">
        <v>0</v>
      </c>
      <c r="H638" s="1" t="str">
        <f t="shared" si="73"/>
        <v>Рабочий день</v>
      </c>
      <c r="I638" s="25">
        <f t="shared" si="74"/>
        <v>5</v>
      </c>
      <c r="J638" s="1">
        <v>1</v>
      </c>
      <c r="K638" s="1" t="str">
        <f t="shared" si="75"/>
        <v>Рабочий день</v>
      </c>
      <c r="L638" s="1">
        <v>2</v>
      </c>
      <c r="M638" s="9" t="str">
        <f>LOOKUP(L638,Погода!$A$2:$B$5)</f>
        <v>Туман + Облачно, Туман + Разорванные облака, Туман + Немного облаков, Туман</v>
      </c>
      <c r="N638" s="3">
        <v>0.65</v>
      </c>
      <c r="O638" s="11">
        <f t="shared" si="78"/>
        <v>22.55</v>
      </c>
      <c r="P638" s="3">
        <v>0.60797500000000004</v>
      </c>
      <c r="Q638" s="11">
        <f t="shared" si="79"/>
        <v>24.126350000000002</v>
      </c>
      <c r="R638" s="3">
        <v>0.69083300000000003</v>
      </c>
      <c r="S638" s="11" cm="1">
        <f t="array" ref="S638">_xlfn.IFS(L638=1,R638*Погода!$C$2,L638=2,R638*Погода!$C$3,L638=3,R638*Погода!$C$4,L638=4,R638*Погода!$C$5)</f>
        <v>34.541650000000004</v>
      </c>
      <c r="T638" s="3">
        <v>0.13434199999999999</v>
      </c>
      <c r="U638" s="11" cm="1">
        <f t="array" ref="U638">_xlfn.IFS(L638=1,T638*Погода!$D$2,L638=2,T638*Погода!$D$3,L638=3,T638*Погода!$D$4,L638=4,T638*Погода!$D$5)</f>
        <v>4.5004569999999999</v>
      </c>
      <c r="V638" s="37">
        <v>751</v>
      </c>
      <c r="W638" s="37">
        <v>6642</v>
      </c>
      <c r="X638" s="37">
        <v>7393</v>
      </c>
      <c r="Y638" s="11">
        <f t="shared" si="80"/>
        <v>1.5763500000000015</v>
      </c>
    </row>
    <row r="639" spans="1:25" x14ac:dyDescent="0.25">
      <c r="A639" s="1">
        <v>637</v>
      </c>
      <c r="B639" s="2">
        <v>41180</v>
      </c>
      <c r="C639" s="1">
        <v>4</v>
      </c>
      <c r="D639" s="4" t="str">
        <f>VLOOKUP(C639,Сезон!$A$2:$G$5,6)</f>
        <v>Осень</v>
      </c>
      <c r="E639" s="1">
        <f t="shared" si="76"/>
        <v>2012</v>
      </c>
      <c r="F639" s="1">
        <f t="shared" si="77"/>
        <v>9</v>
      </c>
      <c r="G639" s="1">
        <v>0</v>
      </c>
      <c r="H639" s="1" t="str">
        <f t="shared" si="73"/>
        <v>Рабочий день</v>
      </c>
      <c r="I639" s="25">
        <f t="shared" si="74"/>
        <v>6</v>
      </c>
      <c r="J639" s="1">
        <v>1</v>
      </c>
      <c r="K639" s="1" t="str">
        <f t="shared" si="75"/>
        <v>Рабочий день</v>
      </c>
      <c r="L639" s="1">
        <v>2</v>
      </c>
      <c r="M639" s="9" t="str">
        <f>LOOKUP(L639,Погода!$A$2:$B$5)</f>
        <v>Туман + Облачно, Туман + Разорванные облака, Туман + Немного облаков, Туман</v>
      </c>
      <c r="N639" s="3">
        <v>0.61916700000000002</v>
      </c>
      <c r="O639" s="11">
        <f t="shared" si="78"/>
        <v>21.100849</v>
      </c>
      <c r="P639" s="3">
        <v>0.58586300000000002</v>
      </c>
      <c r="Q639" s="11">
        <f t="shared" si="79"/>
        <v>22.666958000000001</v>
      </c>
      <c r="R639" s="3">
        <v>0.69</v>
      </c>
      <c r="S639" s="11" cm="1">
        <f t="array" ref="S639">_xlfn.IFS(L639=1,R639*Погода!$C$2,L639=2,R639*Погода!$C$3,L639=3,R639*Погода!$C$4,L639=4,R639*Погода!$C$5)</f>
        <v>34.5</v>
      </c>
      <c r="T639" s="3">
        <v>0.16417899999999999</v>
      </c>
      <c r="U639" s="11" cm="1">
        <f t="array" ref="U639">_xlfn.IFS(L639=1,T639*Погода!$D$2,L639=2,T639*Погода!$D$3,L639=3,T639*Погода!$D$4,L639=4,T639*Погода!$D$5)</f>
        <v>5.4999965</v>
      </c>
      <c r="V639" s="37">
        <v>1045</v>
      </c>
      <c r="W639" s="37">
        <v>6370</v>
      </c>
      <c r="X639" s="37">
        <v>7415</v>
      </c>
      <c r="Y639" s="11">
        <f t="shared" si="80"/>
        <v>1.5661090000000009</v>
      </c>
    </row>
    <row r="640" spans="1:25" x14ac:dyDescent="0.25">
      <c r="A640" s="1">
        <v>638</v>
      </c>
      <c r="B640" s="2">
        <v>41181</v>
      </c>
      <c r="C640" s="1">
        <v>4</v>
      </c>
      <c r="D640" s="4" t="str">
        <f>VLOOKUP(C640,Сезон!$A$2:$G$5,6)</f>
        <v>Осень</v>
      </c>
      <c r="E640" s="1">
        <f t="shared" si="76"/>
        <v>2012</v>
      </c>
      <c r="F640" s="1">
        <f t="shared" si="77"/>
        <v>9</v>
      </c>
      <c r="G640" s="1">
        <v>0</v>
      </c>
      <c r="H640" s="1" t="str">
        <f t="shared" si="73"/>
        <v>Рабочий день</v>
      </c>
      <c r="I640" s="25">
        <f t="shared" si="74"/>
        <v>7</v>
      </c>
      <c r="J640" s="1">
        <v>0</v>
      </c>
      <c r="K640" s="1" t="str">
        <f t="shared" si="75"/>
        <v>Выходной день</v>
      </c>
      <c r="L640" s="1">
        <v>1</v>
      </c>
      <c r="M640" s="9" t="str">
        <f>LOOKUP(L640,Погода!$A$2:$B$5)</f>
        <v>Ясно, небольшая облачность, переменная облачность, переменная облачность</v>
      </c>
      <c r="N640" s="3">
        <v>0.54249999999999998</v>
      </c>
      <c r="O640" s="11">
        <f t="shared" si="78"/>
        <v>17.497499999999999</v>
      </c>
      <c r="P640" s="3">
        <v>0.53029599999999999</v>
      </c>
      <c r="Q640" s="11">
        <f t="shared" si="79"/>
        <v>18.999535999999999</v>
      </c>
      <c r="R640" s="3">
        <v>0.54291699999999998</v>
      </c>
      <c r="S640" s="11" cm="1">
        <f t="array" ref="S640">_xlfn.IFS(L640=1,R640*Погода!$C$2,L640=2,R640*Погода!$C$3,L640=3,R640*Погода!$C$4,L640=4,R640*Погода!$C$5)</f>
        <v>13.572925</v>
      </c>
      <c r="T640" s="3">
        <v>0.227604</v>
      </c>
      <c r="U640" s="11" cm="1">
        <f t="array" ref="U640">_xlfn.IFS(L640=1,T640*Погода!$D$2,L640=2,T640*Погода!$D$3,L640=3,T640*Погода!$D$4,L640=4,T640*Погода!$D$5)</f>
        <v>3.8123670000000001</v>
      </c>
      <c r="V640" s="37">
        <v>2589</v>
      </c>
      <c r="W640" s="37">
        <v>5966</v>
      </c>
      <c r="X640" s="37">
        <v>8555</v>
      </c>
      <c r="Y640" s="11">
        <f t="shared" si="80"/>
        <v>1.5020360000000004</v>
      </c>
    </row>
    <row r="641" spans="1:25" x14ac:dyDescent="0.25">
      <c r="A641" s="1">
        <v>639</v>
      </c>
      <c r="B641" s="2">
        <v>41182</v>
      </c>
      <c r="C641" s="1">
        <v>4</v>
      </c>
      <c r="D641" s="4" t="str">
        <f>VLOOKUP(C641,Сезон!$A$2:$G$5,6)</f>
        <v>Осень</v>
      </c>
      <c r="E641" s="1">
        <f t="shared" si="76"/>
        <v>2012</v>
      </c>
      <c r="F641" s="1">
        <f t="shared" si="77"/>
        <v>9</v>
      </c>
      <c r="G641" s="1">
        <v>0</v>
      </c>
      <c r="H641" s="1" t="str">
        <f t="shared" si="73"/>
        <v>Рабочий день</v>
      </c>
      <c r="I641" s="25">
        <f t="shared" si="74"/>
        <v>1</v>
      </c>
      <c r="J641" s="1">
        <v>0</v>
      </c>
      <c r="K641" s="1" t="str">
        <f t="shared" si="75"/>
        <v>Выходной день</v>
      </c>
      <c r="L641" s="1">
        <v>1</v>
      </c>
      <c r="M641" s="9" t="str">
        <f>LOOKUP(L641,Погода!$A$2:$B$5)</f>
        <v>Ясно, небольшая облачность, переменная облачность, переменная облачность</v>
      </c>
      <c r="N641" s="3">
        <v>0.526667</v>
      </c>
      <c r="O641" s="11">
        <f t="shared" si="78"/>
        <v>16.753349</v>
      </c>
      <c r="P641" s="3">
        <v>0.51766299999999998</v>
      </c>
      <c r="Q641" s="11">
        <f t="shared" si="79"/>
        <v>18.165757999999997</v>
      </c>
      <c r="R641" s="3">
        <v>0.58333299999999999</v>
      </c>
      <c r="S641" s="11" cm="1">
        <f t="array" ref="S641">_xlfn.IFS(L641=1,R641*Погода!$C$2,L641=2,R641*Погода!$C$3,L641=3,R641*Погода!$C$4,L641=4,R641*Погода!$C$5)</f>
        <v>14.583325</v>
      </c>
      <c r="T641" s="3">
        <v>0.13495799999999999</v>
      </c>
      <c r="U641" s="11" cm="1">
        <f t="array" ref="U641">_xlfn.IFS(L641=1,T641*Погода!$D$2,L641=2,T641*Погода!$D$3,L641=3,T641*Погода!$D$4,L641=4,T641*Погода!$D$5)</f>
        <v>2.2605464999999998</v>
      </c>
      <c r="V641" s="37">
        <v>2015</v>
      </c>
      <c r="W641" s="37">
        <v>4874</v>
      </c>
      <c r="X641" s="37">
        <v>6889</v>
      </c>
      <c r="Y641" s="11">
        <f t="shared" si="80"/>
        <v>1.4124089999999967</v>
      </c>
    </row>
    <row r="642" spans="1:25" x14ac:dyDescent="0.25">
      <c r="A642" s="1">
        <v>640</v>
      </c>
      <c r="B642" s="2">
        <v>41183</v>
      </c>
      <c r="C642" s="1">
        <v>4</v>
      </c>
      <c r="D642" s="4" t="str">
        <f>VLOOKUP(C642,Сезон!$A$2:$G$5,6)</f>
        <v>Осень</v>
      </c>
      <c r="E642" s="1">
        <f t="shared" si="76"/>
        <v>2012</v>
      </c>
      <c r="F642" s="1">
        <f t="shared" si="77"/>
        <v>10</v>
      </c>
      <c r="G642" s="1">
        <v>0</v>
      </c>
      <c r="H642" s="1" t="str">
        <f t="shared" si="73"/>
        <v>Рабочий день</v>
      </c>
      <c r="I642" s="25">
        <f t="shared" si="74"/>
        <v>2</v>
      </c>
      <c r="J642" s="1">
        <v>1</v>
      </c>
      <c r="K642" s="1" t="str">
        <f t="shared" si="75"/>
        <v>Рабочий день</v>
      </c>
      <c r="L642" s="1">
        <v>2</v>
      </c>
      <c r="M642" s="9" t="str">
        <f>LOOKUP(L642,Погода!$A$2:$B$5)</f>
        <v>Туман + Облачно, Туман + Разорванные облака, Туман + Немного облаков, Туман</v>
      </c>
      <c r="N642" s="3">
        <v>0.52083299999999999</v>
      </c>
      <c r="O642" s="11">
        <f t="shared" si="78"/>
        <v>16.479150999999998</v>
      </c>
      <c r="P642" s="3">
        <v>0.51200000000000001</v>
      </c>
      <c r="Q642" s="11">
        <f t="shared" si="79"/>
        <v>17.792000000000002</v>
      </c>
      <c r="R642" s="3">
        <v>0.64916700000000005</v>
      </c>
      <c r="S642" s="11" cm="1">
        <f t="array" ref="S642">_xlfn.IFS(L642=1,R642*Погода!$C$2,L642=2,R642*Погода!$C$3,L642=3,R642*Погода!$C$4,L642=4,R642*Погода!$C$5)</f>
        <v>32.458350000000003</v>
      </c>
      <c r="T642" s="3">
        <v>9.0804200000000002E-2</v>
      </c>
      <c r="U642" s="11" cm="1">
        <f t="array" ref="U642">_xlfn.IFS(L642=1,T642*Погода!$D$2,L642=2,T642*Погода!$D$3,L642=3,T642*Погода!$D$4,L642=4,T642*Погода!$D$5)</f>
        <v>3.0419407000000001</v>
      </c>
      <c r="V642" s="37">
        <v>763</v>
      </c>
      <c r="W642" s="37">
        <v>6015</v>
      </c>
      <c r="X642" s="37">
        <v>6778</v>
      </c>
      <c r="Y642" s="11">
        <f t="shared" si="80"/>
        <v>1.3128490000000035</v>
      </c>
    </row>
    <row r="643" spans="1:25" x14ac:dyDescent="0.25">
      <c r="A643" s="1">
        <v>641</v>
      </c>
      <c r="B643" s="2">
        <v>41184</v>
      </c>
      <c r="C643" s="1">
        <v>4</v>
      </c>
      <c r="D643" s="4" t="str">
        <f>VLOOKUP(C643,Сезон!$A$2:$G$5,6)</f>
        <v>Осень</v>
      </c>
      <c r="E643" s="1">
        <f t="shared" si="76"/>
        <v>2012</v>
      </c>
      <c r="F643" s="1">
        <f t="shared" si="77"/>
        <v>10</v>
      </c>
      <c r="G643" s="1">
        <v>0</v>
      </c>
      <c r="H643" s="1" t="str">
        <f t="shared" ref="H643:H706" si="81">IF(G643,"Праздничный день","Рабочий день")</f>
        <v>Рабочий день</v>
      </c>
      <c r="I643" s="25">
        <f t="shared" ref="I643:I706" si="82">WEEKDAY(B643,1)</f>
        <v>3</v>
      </c>
      <c r="J643" s="1">
        <v>1</v>
      </c>
      <c r="K643" s="1" t="str">
        <f t="shared" ref="K643:K706" si="83">IF(J643,"Рабочий день","Выходной день")</f>
        <v>Рабочий день</v>
      </c>
      <c r="L643" s="1">
        <v>3</v>
      </c>
      <c r="M643" s="9" t="str">
        <f>LOOKUP(L643,Погода!$A$2:$B$5)</f>
        <v>Слабый снег, Слабый дождь + Гроза + Рассеянные облака, Слабый дождь + Рассеянные облака</v>
      </c>
      <c r="N643" s="3">
        <v>0.59083300000000005</v>
      </c>
      <c r="O643" s="11">
        <f t="shared" si="78"/>
        <v>19.769151000000001</v>
      </c>
      <c r="P643" s="3">
        <v>0.54233299999999995</v>
      </c>
      <c r="Q643" s="11">
        <f t="shared" si="79"/>
        <v>19.793977999999996</v>
      </c>
      <c r="R643" s="3">
        <v>0.87166699999999997</v>
      </c>
      <c r="S643" s="11" cm="1">
        <f t="array" ref="S643">_xlfn.IFS(L643=1,R643*Погода!$C$2,L643=2,R643*Погода!$C$3,L643=3,R643*Погода!$C$4,L643=4,R643*Погода!$C$5)</f>
        <v>65.375024999999994</v>
      </c>
      <c r="T643" s="3">
        <v>0.104475</v>
      </c>
      <c r="U643" s="11" cm="1">
        <f t="array" ref="U643">_xlfn.IFS(L643=1,T643*Погода!$D$2,L643=2,T643*Погода!$D$3,L643=3,T643*Погода!$D$4,L643=4,T643*Погода!$D$5)</f>
        <v>5.2498687500000001</v>
      </c>
      <c r="V643" s="37">
        <v>315</v>
      </c>
      <c r="W643" s="37">
        <v>4324</v>
      </c>
      <c r="X643" s="37">
        <v>4639</v>
      </c>
      <c r="Y643" s="11">
        <f t="shared" si="80"/>
        <v>2.4826999999994825E-2</v>
      </c>
    </row>
    <row r="644" spans="1:25" x14ac:dyDescent="0.25">
      <c r="A644" s="1">
        <v>642</v>
      </c>
      <c r="B644" s="2">
        <v>41185</v>
      </c>
      <c r="C644" s="1">
        <v>4</v>
      </c>
      <c r="D644" s="4" t="str">
        <f>VLOOKUP(C644,Сезон!$A$2:$G$5,6)</f>
        <v>Осень</v>
      </c>
      <c r="E644" s="1">
        <f t="shared" ref="E644:E707" si="84">YEAR(B644)</f>
        <v>2012</v>
      </c>
      <c r="F644" s="1">
        <f t="shared" ref="F644:F707" si="85">MONTH(B644)</f>
        <v>10</v>
      </c>
      <c r="G644" s="1">
        <v>0</v>
      </c>
      <c r="H644" s="1" t="str">
        <f t="shared" si="81"/>
        <v>Рабочий день</v>
      </c>
      <c r="I644" s="25">
        <f t="shared" si="82"/>
        <v>4</v>
      </c>
      <c r="J644" s="1">
        <v>1</v>
      </c>
      <c r="K644" s="1" t="str">
        <f t="shared" si="83"/>
        <v>Рабочий день</v>
      </c>
      <c r="L644" s="1">
        <v>2</v>
      </c>
      <c r="M644" s="9" t="str">
        <f>LOOKUP(L644,Погода!$A$2:$B$5)</f>
        <v>Туман + Облачно, Туман + Разорванные облака, Туман + Немного облаков, Туман</v>
      </c>
      <c r="N644" s="3">
        <v>0.65749999999999997</v>
      </c>
      <c r="O644" s="11">
        <f t="shared" ref="O644:O707" si="86">N644*(39-(-8))-8</f>
        <v>22.9025</v>
      </c>
      <c r="P644" s="3">
        <v>0.59913300000000003</v>
      </c>
      <c r="Q644" s="11">
        <f t="shared" ref="Q644:Q707" si="87">P644*(50-(-16))-16</f>
        <v>23.542777999999998</v>
      </c>
      <c r="R644" s="3">
        <v>0.79374999999999996</v>
      </c>
      <c r="S644" s="11" cm="1">
        <f t="array" ref="S644">_xlfn.IFS(L644=1,R644*Погода!$C$2,L644=2,R644*Погода!$C$3,L644=3,R644*Погода!$C$4,L644=4,R644*Погода!$C$5)</f>
        <v>39.6875</v>
      </c>
      <c r="T644" s="3">
        <v>6.6545800000000002E-2</v>
      </c>
      <c r="U644" s="11" cm="1">
        <f t="array" ref="U644">_xlfn.IFS(L644=1,T644*Погода!$D$2,L644=2,T644*Погода!$D$3,L644=3,T644*Погода!$D$4,L644=4,T644*Погода!$D$5)</f>
        <v>2.2292843000000002</v>
      </c>
      <c r="V644" s="37">
        <v>728</v>
      </c>
      <c r="W644" s="37">
        <v>6844</v>
      </c>
      <c r="X644" s="37">
        <v>7572</v>
      </c>
      <c r="Y644" s="11">
        <f t="shared" ref="Y644:Y707" si="88">Q644-O644</f>
        <v>0.64027799999999857</v>
      </c>
    </row>
    <row r="645" spans="1:25" x14ac:dyDescent="0.25">
      <c r="A645" s="1">
        <v>643</v>
      </c>
      <c r="B645" s="2">
        <v>41186</v>
      </c>
      <c r="C645" s="1">
        <v>4</v>
      </c>
      <c r="D645" s="4" t="str">
        <f>VLOOKUP(C645,Сезон!$A$2:$G$5,6)</f>
        <v>Осень</v>
      </c>
      <c r="E645" s="1">
        <f t="shared" si="84"/>
        <v>2012</v>
      </c>
      <c r="F645" s="1">
        <f t="shared" si="85"/>
        <v>10</v>
      </c>
      <c r="G645" s="1">
        <v>0</v>
      </c>
      <c r="H645" s="1" t="str">
        <f t="shared" si="81"/>
        <v>Рабочий день</v>
      </c>
      <c r="I645" s="25">
        <f t="shared" si="82"/>
        <v>5</v>
      </c>
      <c r="J645" s="1">
        <v>1</v>
      </c>
      <c r="K645" s="1" t="str">
        <f t="shared" si="83"/>
        <v>Рабочий день</v>
      </c>
      <c r="L645" s="1">
        <v>2</v>
      </c>
      <c r="M645" s="9" t="str">
        <f>LOOKUP(L645,Погода!$A$2:$B$5)</f>
        <v>Туман + Облачно, Туман + Разорванные облака, Туман + Немного облаков, Туман</v>
      </c>
      <c r="N645" s="3">
        <v>0.65749999999999997</v>
      </c>
      <c r="O645" s="11">
        <f t="shared" si="86"/>
        <v>22.9025</v>
      </c>
      <c r="P645" s="3">
        <v>0.60797500000000004</v>
      </c>
      <c r="Q645" s="11">
        <f t="shared" si="87"/>
        <v>24.126350000000002</v>
      </c>
      <c r="R645" s="3">
        <v>0.72291700000000003</v>
      </c>
      <c r="S645" s="11" cm="1">
        <f t="array" ref="S645">_xlfn.IFS(L645=1,R645*Погода!$C$2,L645=2,R645*Погода!$C$3,L645=3,R645*Погода!$C$4,L645=4,R645*Погода!$C$5)</f>
        <v>36.145850000000003</v>
      </c>
      <c r="T645" s="3">
        <v>0.117546</v>
      </c>
      <c r="U645" s="11" cm="1">
        <f t="array" ref="U645">_xlfn.IFS(L645=1,T645*Погода!$D$2,L645=2,T645*Погода!$D$3,L645=3,T645*Погода!$D$4,L645=4,T645*Погода!$D$5)</f>
        <v>3.9377909999999998</v>
      </c>
      <c r="V645" s="37">
        <v>891</v>
      </c>
      <c r="W645" s="37">
        <v>6437</v>
      </c>
      <c r="X645" s="37">
        <v>7328</v>
      </c>
      <c r="Y645" s="11">
        <f t="shared" si="88"/>
        <v>1.2238500000000023</v>
      </c>
    </row>
    <row r="646" spans="1:25" x14ac:dyDescent="0.25">
      <c r="A646" s="1">
        <v>644</v>
      </c>
      <c r="B646" s="2">
        <v>41187</v>
      </c>
      <c r="C646" s="1">
        <v>4</v>
      </c>
      <c r="D646" s="4" t="str">
        <f>VLOOKUP(C646,Сезон!$A$2:$G$5,6)</f>
        <v>Осень</v>
      </c>
      <c r="E646" s="1">
        <f t="shared" si="84"/>
        <v>2012</v>
      </c>
      <c r="F646" s="1">
        <f t="shared" si="85"/>
        <v>10</v>
      </c>
      <c r="G646" s="1">
        <v>0</v>
      </c>
      <c r="H646" s="1" t="str">
        <f t="shared" si="81"/>
        <v>Рабочий день</v>
      </c>
      <c r="I646" s="25">
        <f t="shared" si="82"/>
        <v>6</v>
      </c>
      <c r="J646" s="1">
        <v>1</v>
      </c>
      <c r="K646" s="1" t="str">
        <f t="shared" si="83"/>
        <v>Рабочий день</v>
      </c>
      <c r="L646" s="1">
        <v>1</v>
      </c>
      <c r="M646" s="9" t="str">
        <f>LOOKUP(L646,Погода!$A$2:$B$5)</f>
        <v>Ясно, небольшая облачность, переменная облачность, переменная облачность</v>
      </c>
      <c r="N646" s="3">
        <v>0.61499999999999999</v>
      </c>
      <c r="O646" s="11">
        <f t="shared" si="86"/>
        <v>20.905000000000001</v>
      </c>
      <c r="P646" s="3">
        <v>0.58018700000000001</v>
      </c>
      <c r="Q646" s="11">
        <f t="shared" si="87"/>
        <v>22.292341999999998</v>
      </c>
      <c r="R646" s="3">
        <v>0.62749999999999995</v>
      </c>
      <c r="S646" s="11" cm="1">
        <f t="array" ref="S646">_xlfn.IFS(L646=1,R646*Погода!$C$2,L646=2,R646*Погода!$C$3,L646=3,R646*Погода!$C$4,L646=4,R646*Погода!$C$5)</f>
        <v>15.687499999999998</v>
      </c>
      <c r="T646" s="3">
        <v>0.10635</v>
      </c>
      <c r="U646" s="11" cm="1">
        <f t="array" ref="U646">_xlfn.IFS(L646=1,T646*Погода!$D$2,L646=2,T646*Погода!$D$3,L646=3,T646*Погода!$D$4,L646=4,T646*Погода!$D$5)</f>
        <v>1.7813625</v>
      </c>
      <c r="V646" s="37">
        <v>1516</v>
      </c>
      <c r="W646" s="37">
        <v>6640</v>
      </c>
      <c r="X646" s="37">
        <v>8156</v>
      </c>
      <c r="Y646" s="11">
        <f t="shared" si="88"/>
        <v>1.3873419999999967</v>
      </c>
    </row>
    <row r="647" spans="1:25" x14ac:dyDescent="0.25">
      <c r="A647" s="1">
        <v>645</v>
      </c>
      <c r="B647" s="2">
        <v>41188</v>
      </c>
      <c r="C647" s="1">
        <v>4</v>
      </c>
      <c r="D647" s="4" t="str">
        <f>VLOOKUP(C647,Сезон!$A$2:$G$5,6)</f>
        <v>Осень</v>
      </c>
      <c r="E647" s="1">
        <f t="shared" si="84"/>
        <v>2012</v>
      </c>
      <c r="F647" s="1">
        <f t="shared" si="85"/>
        <v>10</v>
      </c>
      <c r="G647" s="1">
        <v>0</v>
      </c>
      <c r="H647" s="1" t="str">
        <f t="shared" si="81"/>
        <v>Рабочий день</v>
      </c>
      <c r="I647" s="25">
        <f t="shared" si="82"/>
        <v>7</v>
      </c>
      <c r="J647" s="1">
        <v>0</v>
      </c>
      <c r="K647" s="1" t="str">
        <f t="shared" si="83"/>
        <v>Выходной день</v>
      </c>
      <c r="L647" s="1">
        <v>1</v>
      </c>
      <c r="M647" s="9" t="str">
        <f>LOOKUP(L647,Погода!$A$2:$B$5)</f>
        <v>Ясно, небольшая облачность, переменная облачность, переменная облачность</v>
      </c>
      <c r="N647" s="3">
        <v>0.55416699999999997</v>
      </c>
      <c r="O647" s="11">
        <f t="shared" si="86"/>
        <v>18.045848999999997</v>
      </c>
      <c r="P647" s="3">
        <v>0.53852100000000003</v>
      </c>
      <c r="Q647" s="11">
        <f t="shared" si="87"/>
        <v>19.542386</v>
      </c>
      <c r="R647" s="3">
        <v>0.66416699999999995</v>
      </c>
      <c r="S647" s="11" cm="1">
        <f t="array" ref="S647">_xlfn.IFS(L647=1,R647*Погода!$C$2,L647=2,R647*Погода!$C$3,L647=3,R647*Погода!$C$4,L647=4,R647*Погода!$C$5)</f>
        <v>16.604174999999998</v>
      </c>
      <c r="T647" s="3">
        <v>0.26802500000000001</v>
      </c>
      <c r="U647" s="11" cm="1">
        <f t="array" ref="U647">_xlfn.IFS(L647=1,T647*Погода!$D$2,L647=2,T647*Погода!$D$3,L647=3,T647*Погода!$D$4,L647=4,T647*Погода!$D$5)</f>
        <v>4.4894187500000005</v>
      </c>
      <c r="V647" s="37">
        <v>3031</v>
      </c>
      <c r="W647" s="37">
        <v>4934</v>
      </c>
      <c r="X647" s="37">
        <v>7965</v>
      </c>
      <c r="Y647" s="11">
        <f t="shared" si="88"/>
        <v>1.4965370000000036</v>
      </c>
    </row>
    <row r="648" spans="1:25" x14ac:dyDescent="0.25">
      <c r="A648" s="1">
        <v>646</v>
      </c>
      <c r="B648" s="2">
        <v>41189</v>
      </c>
      <c r="C648" s="1">
        <v>4</v>
      </c>
      <c r="D648" s="4" t="str">
        <f>VLOOKUP(C648,Сезон!$A$2:$G$5,6)</f>
        <v>Осень</v>
      </c>
      <c r="E648" s="1">
        <f t="shared" si="84"/>
        <v>2012</v>
      </c>
      <c r="F648" s="1">
        <f t="shared" si="85"/>
        <v>10</v>
      </c>
      <c r="G648" s="1">
        <v>0</v>
      </c>
      <c r="H648" s="1" t="str">
        <f t="shared" si="81"/>
        <v>Рабочий день</v>
      </c>
      <c r="I648" s="25">
        <f t="shared" si="82"/>
        <v>1</v>
      </c>
      <c r="J648" s="1">
        <v>0</v>
      </c>
      <c r="K648" s="1" t="str">
        <f t="shared" si="83"/>
        <v>Выходной день</v>
      </c>
      <c r="L648" s="1">
        <v>2</v>
      </c>
      <c r="M648" s="9" t="str">
        <f>LOOKUP(L648,Погода!$A$2:$B$5)</f>
        <v>Туман + Облачно, Туман + Разорванные облака, Туман + Немного облаков, Туман</v>
      </c>
      <c r="N648" s="3">
        <v>0.41583300000000001</v>
      </c>
      <c r="O648" s="11">
        <f t="shared" si="86"/>
        <v>11.544150999999999</v>
      </c>
      <c r="P648" s="3">
        <v>0.41981299999999999</v>
      </c>
      <c r="Q648" s="11">
        <f t="shared" si="87"/>
        <v>11.707657999999999</v>
      </c>
      <c r="R648" s="3">
        <v>0.70833299999999999</v>
      </c>
      <c r="S648" s="11" cm="1">
        <f t="array" ref="S648">_xlfn.IFS(L648=1,R648*Погода!$C$2,L648=2,R648*Погода!$C$3,L648=3,R648*Погода!$C$4,L648=4,R648*Погода!$C$5)</f>
        <v>35.416649999999997</v>
      </c>
      <c r="T648" s="3">
        <v>0.14116200000000001</v>
      </c>
      <c r="U648" s="11" cm="1">
        <f t="array" ref="U648">_xlfn.IFS(L648=1,T648*Погода!$D$2,L648=2,T648*Погода!$D$3,L648=3,T648*Погода!$D$4,L648=4,T648*Погода!$D$5)</f>
        <v>4.7289270000000005</v>
      </c>
      <c r="V648" s="37">
        <v>781</v>
      </c>
      <c r="W648" s="37">
        <v>2729</v>
      </c>
      <c r="X648" s="37">
        <v>3510</v>
      </c>
      <c r="Y648" s="11">
        <f t="shared" si="88"/>
        <v>0.16350699999999918</v>
      </c>
    </row>
    <row r="649" spans="1:25" x14ac:dyDescent="0.25">
      <c r="A649" s="1">
        <v>647</v>
      </c>
      <c r="B649" s="2">
        <v>41190</v>
      </c>
      <c r="C649" s="1">
        <v>4</v>
      </c>
      <c r="D649" s="4" t="str">
        <f>VLOOKUP(C649,Сезон!$A$2:$G$5,6)</f>
        <v>Осень</v>
      </c>
      <c r="E649" s="1">
        <f t="shared" si="84"/>
        <v>2012</v>
      </c>
      <c r="F649" s="1">
        <f t="shared" si="85"/>
        <v>10</v>
      </c>
      <c r="G649" s="1">
        <v>1</v>
      </c>
      <c r="H649" s="1" t="str">
        <f t="shared" si="81"/>
        <v>Праздничный день</v>
      </c>
      <c r="I649" s="25">
        <f t="shared" si="82"/>
        <v>2</v>
      </c>
      <c r="J649" s="1">
        <v>0</v>
      </c>
      <c r="K649" s="1" t="str">
        <f t="shared" si="83"/>
        <v>Выходной день</v>
      </c>
      <c r="L649" s="1">
        <v>2</v>
      </c>
      <c r="M649" s="9" t="str">
        <f>LOOKUP(L649,Погода!$A$2:$B$5)</f>
        <v>Туман + Облачно, Туман + Разорванные облака, Туман + Немного облаков, Туман</v>
      </c>
      <c r="N649" s="3">
        <v>0.38333299999999998</v>
      </c>
      <c r="O649" s="11">
        <f t="shared" si="86"/>
        <v>10.016651</v>
      </c>
      <c r="P649" s="3">
        <v>0.38760800000000001</v>
      </c>
      <c r="Q649" s="11">
        <f t="shared" si="87"/>
        <v>9.5821280000000009</v>
      </c>
      <c r="R649" s="3">
        <v>0.70958299999999996</v>
      </c>
      <c r="S649" s="11" cm="1">
        <f t="array" ref="S649">_xlfn.IFS(L649=1,R649*Погода!$C$2,L649=2,R649*Погода!$C$3,L649=3,R649*Погода!$C$4,L649=4,R649*Погода!$C$5)</f>
        <v>35.479149999999997</v>
      </c>
      <c r="T649" s="3">
        <v>0.18967899999999999</v>
      </c>
      <c r="U649" s="11" cm="1">
        <f t="array" ref="U649">_xlfn.IFS(L649=1,T649*Погода!$D$2,L649=2,T649*Погода!$D$3,L649=3,T649*Погода!$D$4,L649=4,T649*Погода!$D$5)</f>
        <v>6.3542464999999995</v>
      </c>
      <c r="V649" s="37">
        <v>874</v>
      </c>
      <c r="W649" s="37">
        <v>4604</v>
      </c>
      <c r="X649" s="37">
        <v>5478</v>
      </c>
      <c r="Y649" s="11">
        <f t="shared" si="88"/>
        <v>-0.43452299999999866</v>
      </c>
    </row>
    <row r="650" spans="1:25" x14ac:dyDescent="0.25">
      <c r="A650" s="1">
        <v>648</v>
      </c>
      <c r="B650" s="2">
        <v>41191</v>
      </c>
      <c r="C650" s="1">
        <v>4</v>
      </c>
      <c r="D650" s="4" t="str">
        <f>VLOOKUP(C650,Сезон!$A$2:$G$5,6)</f>
        <v>Осень</v>
      </c>
      <c r="E650" s="1">
        <f t="shared" si="84"/>
        <v>2012</v>
      </c>
      <c r="F650" s="1">
        <f t="shared" si="85"/>
        <v>10</v>
      </c>
      <c r="G650" s="1">
        <v>0</v>
      </c>
      <c r="H650" s="1" t="str">
        <f t="shared" si="81"/>
        <v>Рабочий день</v>
      </c>
      <c r="I650" s="25">
        <f t="shared" si="82"/>
        <v>3</v>
      </c>
      <c r="J650" s="1">
        <v>1</v>
      </c>
      <c r="K650" s="1" t="str">
        <f t="shared" si="83"/>
        <v>Рабочий день</v>
      </c>
      <c r="L650" s="1">
        <v>2</v>
      </c>
      <c r="M650" s="9" t="str">
        <f>LOOKUP(L650,Погода!$A$2:$B$5)</f>
        <v>Туман + Облачно, Туман + Разорванные облака, Туман + Немного облаков, Туман</v>
      </c>
      <c r="N650" s="3">
        <v>0.44666699999999998</v>
      </c>
      <c r="O650" s="11">
        <f t="shared" si="86"/>
        <v>12.993348999999998</v>
      </c>
      <c r="P650" s="3">
        <v>0.438112</v>
      </c>
      <c r="Q650" s="11">
        <f t="shared" si="87"/>
        <v>12.915392000000001</v>
      </c>
      <c r="R650" s="3">
        <v>0.76166699999999998</v>
      </c>
      <c r="S650" s="11" cm="1">
        <f t="array" ref="S650">_xlfn.IFS(L650=1,R650*Погода!$C$2,L650=2,R650*Погода!$C$3,L650=3,R650*Погода!$C$4,L650=4,R650*Погода!$C$5)</f>
        <v>38.083349999999996</v>
      </c>
      <c r="T650" s="3">
        <v>0.1903</v>
      </c>
      <c r="U650" s="11" cm="1">
        <f t="array" ref="U650">_xlfn.IFS(L650=1,T650*Погода!$D$2,L650=2,T650*Погода!$D$3,L650=3,T650*Погода!$D$4,L650=4,T650*Погода!$D$5)</f>
        <v>6.3750499999999999</v>
      </c>
      <c r="V650" s="37">
        <v>601</v>
      </c>
      <c r="W650" s="37">
        <v>5791</v>
      </c>
      <c r="X650" s="37">
        <v>6392</v>
      </c>
      <c r="Y650" s="11">
        <f t="shared" si="88"/>
        <v>-7.7956999999997834E-2</v>
      </c>
    </row>
    <row r="651" spans="1:25" x14ac:dyDescent="0.25">
      <c r="A651" s="1">
        <v>649</v>
      </c>
      <c r="B651" s="2">
        <v>41192</v>
      </c>
      <c r="C651" s="1">
        <v>4</v>
      </c>
      <c r="D651" s="4" t="str">
        <f>VLOOKUP(C651,Сезон!$A$2:$G$5,6)</f>
        <v>Осень</v>
      </c>
      <c r="E651" s="1">
        <f t="shared" si="84"/>
        <v>2012</v>
      </c>
      <c r="F651" s="1">
        <f t="shared" si="85"/>
        <v>10</v>
      </c>
      <c r="G651" s="1">
        <v>0</v>
      </c>
      <c r="H651" s="1" t="str">
        <f t="shared" si="81"/>
        <v>Рабочий день</v>
      </c>
      <c r="I651" s="25">
        <f t="shared" si="82"/>
        <v>4</v>
      </c>
      <c r="J651" s="1">
        <v>1</v>
      </c>
      <c r="K651" s="1" t="str">
        <f t="shared" si="83"/>
        <v>Рабочий день</v>
      </c>
      <c r="L651" s="1">
        <v>1</v>
      </c>
      <c r="M651" s="9" t="str">
        <f>LOOKUP(L651,Погода!$A$2:$B$5)</f>
        <v>Ясно, небольшая облачность, переменная облачность, переменная облачность</v>
      </c>
      <c r="N651" s="3">
        <v>0.51416700000000004</v>
      </c>
      <c r="O651" s="11">
        <f t="shared" si="86"/>
        <v>16.165849000000001</v>
      </c>
      <c r="P651" s="3">
        <v>0.50314199999999998</v>
      </c>
      <c r="Q651" s="11">
        <f t="shared" si="87"/>
        <v>17.207371999999999</v>
      </c>
      <c r="R651" s="3">
        <v>0.63083299999999998</v>
      </c>
      <c r="S651" s="11" cm="1">
        <f t="array" ref="S651">_xlfn.IFS(L651=1,R651*Погода!$C$2,L651=2,R651*Погода!$C$3,L651=3,R651*Погода!$C$4,L651=4,R651*Погода!$C$5)</f>
        <v>15.770824999999999</v>
      </c>
      <c r="T651" s="3">
        <v>0.18782099999999999</v>
      </c>
      <c r="U651" s="11" cm="1">
        <f t="array" ref="U651">_xlfn.IFS(L651=1,T651*Погода!$D$2,L651=2,T651*Погода!$D$3,L651=3,T651*Погода!$D$4,L651=4,T651*Погода!$D$5)</f>
        <v>3.1460017499999999</v>
      </c>
      <c r="V651" s="37">
        <v>780</v>
      </c>
      <c r="W651" s="37">
        <v>6911</v>
      </c>
      <c r="X651" s="37">
        <v>7691</v>
      </c>
      <c r="Y651" s="11">
        <f t="shared" si="88"/>
        <v>1.041522999999998</v>
      </c>
    </row>
    <row r="652" spans="1:25" x14ac:dyDescent="0.25">
      <c r="A652" s="1">
        <v>650</v>
      </c>
      <c r="B652" s="2">
        <v>41193</v>
      </c>
      <c r="C652" s="1">
        <v>4</v>
      </c>
      <c r="D652" s="4" t="str">
        <f>VLOOKUP(C652,Сезон!$A$2:$G$5,6)</f>
        <v>Осень</v>
      </c>
      <c r="E652" s="1">
        <f t="shared" si="84"/>
        <v>2012</v>
      </c>
      <c r="F652" s="1">
        <f t="shared" si="85"/>
        <v>10</v>
      </c>
      <c r="G652" s="1">
        <v>0</v>
      </c>
      <c r="H652" s="1" t="str">
        <f t="shared" si="81"/>
        <v>Рабочий день</v>
      </c>
      <c r="I652" s="25">
        <f t="shared" si="82"/>
        <v>5</v>
      </c>
      <c r="J652" s="1">
        <v>1</v>
      </c>
      <c r="K652" s="1" t="str">
        <f t="shared" si="83"/>
        <v>Рабочий день</v>
      </c>
      <c r="L652" s="1">
        <v>1</v>
      </c>
      <c r="M652" s="9" t="str">
        <f>LOOKUP(L652,Погода!$A$2:$B$5)</f>
        <v>Ясно, небольшая облачность, переменная облачность, переменная облачность</v>
      </c>
      <c r="N652" s="3">
        <v>0.435</v>
      </c>
      <c r="O652" s="11">
        <f t="shared" si="86"/>
        <v>12.445</v>
      </c>
      <c r="P652" s="3">
        <v>0.43116700000000002</v>
      </c>
      <c r="Q652" s="11">
        <f t="shared" si="87"/>
        <v>12.457022000000002</v>
      </c>
      <c r="R652" s="3">
        <v>0.46333299999999999</v>
      </c>
      <c r="S652" s="11" cm="1">
        <f t="array" ref="S652">_xlfn.IFS(L652=1,R652*Погода!$C$2,L652=2,R652*Погода!$C$3,L652=3,R652*Погода!$C$4,L652=4,R652*Погода!$C$5)</f>
        <v>11.583325</v>
      </c>
      <c r="T652" s="3">
        <v>0.18159600000000001</v>
      </c>
      <c r="U652" s="11" cm="1">
        <f t="array" ref="U652">_xlfn.IFS(L652=1,T652*Погода!$D$2,L652=2,T652*Погода!$D$3,L652=3,T652*Погода!$D$4,L652=4,T652*Погода!$D$5)</f>
        <v>3.0417330000000002</v>
      </c>
      <c r="V652" s="37">
        <v>834</v>
      </c>
      <c r="W652" s="37">
        <v>6736</v>
      </c>
      <c r="X652" s="37">
        <v>7570</v>
      </c>
      <c r="Y652" s="11">
        <f t="shared" si="88"/>
        <v>1.2022000000001754E-2</v>
      </c>
    </row>
    <row r="653" spans="1:25" x14ac:dyDescent="0.25">
      <c r="A653" s="1">
        <v>651</v>
      </c>
      <c r="B653" s="2">
        <v>41194</v>
      </c>
      <c r="C653" s="1">
        <v>4</v>
      </c>
      <c r="D653" s="4" t="str">
        <f>VLOOKUP(C653,Сезон!$A$2:$G$5,6)</f>
        <v>Осень</v>
      </c>
      <c r="E653" s="1">
        <f t="shared" si="84"/>
        <v>2012</v>
      </c>
      <c r="F653" s="1">
        <f t="shared" si="85"/>
        <v>10</v>
      </c>
      <c r="G653" s="1">
        <v>0</v>
      </c>
      <c r="H653" s="1" t="str">
        <f t="shared" si="81"/>
        <v>Рабочий день</v>
      </c>
      <c r="I653" s="25">
        <f t="shared" si="82"/>
        <v>6</v>
      </c>
      <c r="J653" s="1">
        <v>1</v>
      </c>
      <c r="K653" s="1" t="str">
        <f t="shared" si="83"/>
        <v>Рабочий день</v>
      </c>
      <c r="L653" s="1">
        <v>1</v>
      </c>
      <c r="M653" s="9" t="str">
        <f>LOOKUP(L653,Погода!$A$2:$B$5)</f>
        <v>Ясно, небольшая облачность, переменная облачность, переменная облачность</v>
      </c>
      <c r="N653" s="3">
        <v>0.4375</v>
      </c>
      <c r="O653" s="11">
        <f t="shared" si="86"/>
        <v>12.5625</v>
      </c>
      <c r="P653" s="3">
        <v>0.43307099999999998</v>
      </c>
      <c r="Q653" s="11">
        <f t="shared" si="87"/>
        <v>12.582685999999999</v>
      </c>
      <c r="R653" s="3">
        <v>0.53916699999999995</v>
      </c>
      <c r="S653" s="11" cm="1">
        <f t="array" ref="S653">_xlfn.IFS(L653=1,R653*Погода!$C$2,L653=2,R653*Погода!$C$3,L653=3,R653*Погода!$C$4,L653=4,R653*Погода!$C$5)</f>
        <v>13.479174999999998</v>
      </c>
      <c r="T653" s="3">
        <v>0.235092</v>
      </c>
      <c r="U653" s="11" cm="1">
        <f t="array" ref="U653">_xlfn.IFS(L653=1,T653*Погода!$D$2,L653=2,T653*Погода!$D$3,L653=3,T653*Погода!$D$4,L653=4,T653*Погода!$D$5)</f>
        <v>3.9377909999999998</v>
      </c>
      <c r="V653" s="37">
        <v>1060</v>
      </c>
      <c r="W653" s="37">
        <v>6222</v>
      </c>
      <c r="X653" s="37">
        <v>7282</v>
      </c>
      <c r="Y653" s="11">
        <f t="shared" si="88"/>
        <v>2.0185999999998927E-2</v>
      </c>
    </row>
    <row r="654" spans="1:25" x14ac:dyDescent="0.25">
      <c r="A654" s="1">
        <v>652</v>
      </c>
      <c r="B654" s="2">
        <v>41195</v>
      </c>
      <c r="C654" s="1">
        <v>4</v>
      </c>
      <c r="D654" s="4" t="str">
        <f>VLOOKUP(C654,Сезон!$A$2:$G$5,6)</f>
        <v>Осень</v>
      </c>
      <c r="E654" s="1">
        <f t="shared" si="84"/>
        <v>2012</v>
      </c>
      <c r="F654" s="1">
        <f t="shared" si="85"/>
        <v>10</v>
      </c>
      <c r="G654" s="1">
        <v>0</v>
      </c>
      <c r="H654" s="1" t="str">
        <f t="shared" si="81"/>
        <v>Рабочий день</v>
      </c>
      <c r="I654" s="25">
        <f t="shared" si="82"/>
        <v>7</v>
      </c>
      <c r="J654" s="1">
        <v>0</v>
      </c>
      <c r="K654" s="1" t="str">
        <f t="shared" si="83"/>
        <v>Выходной день</v>
      </c>
      <c r="L654" s="1">
        <v>1</v>
      </c>
      <c r="M654" s="9" t="str">
        <f>LOOKUP(L654,Погода!$A$2:$B$5)</f>
        <v>Ясно, небольшая облачность, переменная облачность, переменная облачность</v>
      </c>
      <c r="N654" s="3">
        <v>0.39333299999999999</v>
      </c>
      <c r="O654" s="11">
        <f t="shared" si="86"/>
        <v>10.486650999999998</v>
      </c>
      <c r="P654" s="3">
        <v>0.39139600000000002</v>
      </c>
      <c r="Q654" s="11">
        <f t="shared" si="87"/>
        <v>9.832136000000002</v>
      </c>
      <c r="R654" s="3">
        <v>0.49458299999999999</v>
      </c>
      <c r="S654" s="11" cm="1">
        <f t="array" ref="S654">_xlfn.IFS(L654=1,R654*Погода!$C$2,L654=2,R654*Погода!$C$3,L654=3,R654*Погода!$C$4,L654=4,R654*Погода!$C$5)</f>
        <v>12.364575</v>
      </c>
      <c r="T654" s="3">
        <v>0.14614199999999999</v>
      </c>
      <c r="U654" s="11" cm="1">
        <f t="array" ref="U654">_xlfn.IFS(L654=1,T654*Погода!$D$2,L654=2,T654*Погода!$D$3,L654=3,T654*Погода!$D$4,L654=4,T654*Погода!$D$5)</f>
        <v>2.4478784999999998</v>
      </c>
      <c r="V654" s="37">
        <v>2252</v>
      </c>
      <c r="W654" s="37">
        <v>4857</v>
      </c>
      <c r="X654" s="37">
        <v>7109</v>
      </c>
      <c r="Y654" s="11">
        <f t="shared" si="88"/>
        <v>-0.65451499999999641</v>
      </c>
    </row>
    <row r="655" spans="1:25" x14ac:dyDescent="0.25">
      <c r="A655" s="1">
        <v>653</v>
      </c>
      <c r="B655" s="2">
        <v>41196</v>
      </c>
      <c r="C655" s="1">
        <v>4</v>
      </c>
      <c r="D655" s="4" t="str">
        <f>VLOOKUP(C655,Сезон!$A$2:$G$5,6)</f>
        <v>Осень</v>
      </c>
      <c r="E655" s="1">
        <f t="shared" si="84"/>
        <v>2012</v>
      </c>
      <c r="F655" s="1">
        <f t="shared" si="85"/>
        <v>10</v>
      </c>
      <c r="G655" s="1">
        <v>0</v>
      </c>
      <c r="H655" s="1" t="str">
        <f t="shared" si="81"/>
        <v>Рабочий день</v>
      </c>
      <c r="I655" s="25">
        <f t="shared" si="82"/>
        <v>1</v>
      </c>
      <c r="J655" s="1">
        <v>0</v>
      </c>
      <c r="K655" s="1" t="str">
        <f t="shared" si="83"/>
        <v>Выходной день</v>
      </c>
      <c r="L655" s="1">
        <v>1</v>
      </c>
      <c r="M655" s="9" t="str">
        <f>LOOKUP(L655,Погода!$A$2:$B$5)</f>
        <v>Ясно, небольшая облачность, переменная облачность, переменная облачность</v>
      </c>
      <c r="N655" s="3">
        <v>0.52166699999999999</v>
      </c>
      <c r="O655" s="11">
        <f t="shared" si="86"/>
        <v>16.518349000000001</v>
      </c>
      <c r="P655" s="3">
        <v>0.50820399999999999</v>
      </c>
      <c r="Q655" s="11">
        <f t="shared" si="87"/>
        <v>17.541463999999998</v>
      </c>
      <c r="R655" s="3">
        <v>0.64041700000000001</v>
      </c>
      <c r="S655" s="11" cm="1">
        <f t="array" ref="S655">_xlfn.IFS(L655=1,R655*Погода!$C$2,L655=2,R655*Погода!$C$3,L655=3,R655*Погода!$C$4,L655=4,R655*Погода!$C$5)</f>
        <v>16.010425000000001</v>
      </c>
      <c r="T655" s="3">
        <v>0.27861200000000003</v>
      </c>
      <c r="U655" s="11" cm="1">
        <f t="array" ref="U655">_xlfn.IFS(L655=1,T655*Погода!$D$2,L655=2,T655*Погода!$D$3,L655=3,T655*Погода!$D$4,L655=4,T655*Погода!$D$5)</f>
        <v>4.6667510000000005</v>
      </c>
      <c r="V655" s="37">
        <v>2080</v>
      </c>
      <c r="W655" s="37">
        <v>4559</v>
      </c>
      <c r="X655" s="37">
        <v>6639</v>
      </c>
      <c r="Y655" s="11">
        <f t="shared" si="88"/>
        <v>1.0231149999999971</v>
      </c>
    </row>
    <row r="656" spans="1:25" x14ac:dyDescent="0.25">
      <c r="A656" s="1">
        <v>654</v>
      </c>
      <c r="B656" s="2">
        <v>41197</v>
      </c>
      <c r="C656" s="1">
        <v>4</v>
      </c>
      <c r="D656" s="4" t="str">
        <f>VLOOKUP(C656,Сезон!$A$2:$G$5,6)</f>
        <v>Осень</v>
      </c>
      <c r="E656" s="1">
        <f t="shared" si="84"/>
        <v>2012</v>
      </c>
      <c r="F656" s="1">
        <f t="shared" si="85"/>
        <v>10</v>
      </c>
      <c r="G656" s="1">
        <v>0</v>
      </c>
      <c r="H656" s="1" t="str">
        <f t="shared" si="81"/>
        <v>Рабочий день</v>
      </c>
      <c r="I656" s="25">
        <f t="shared" si="82"/>
        <v>2</v>
      </c>
      <c r="J656" s="1">
        <v>1</v>
      </c>
      <c r="K656" s="1" t="str">
        <f t="shared" si="83"/>
        <v>Рабочий день</v>
      </c>
      <c r="L656" s="1">
        <v>2</v>
      </c>
      <c r="M656" s="9" t="str">
        <f>LOOKUP(L656,Погода!$A$2:$B$5)</f>
        <v>Туман + Облачно, Туман + Разорванные облака, Туман + Немного облаков, Туман</v>
      </c>
      <c r="N656" s="3">
        <v>0.56166700000000003</v>
      </c>
      <c r="O656" s="11">
        <f t="shared" si="86"/>
        <v>18.398349</v>
      </c>
      <c r="P656" s="3">
        <v>0.53915000000000002</v>
      </c>
      <c r="Q656" s="11">
        <f t="shared" si="87"/>
        <v>19.5839</v>
      </c>
      <c r="R656" s="3">
        <v>0.70750000000000002</v>
      </c>
      <c r="S656" s="11" cm="1">
        <f t="array" ref="S656">_xlfn.IFS(L656=1,R656*Погода!$C$2,L656=2,R656*Погода!$C$3,L656=3,R656*Погода!$C$4,L656=4,R656*Погода!$C$5)</f>
        <v>35.375</v>
      </c>
      <c r="T656" s="3">
        <v>0.29603699999999999</v>
      </c>
      <c r="U656" s="11" cm="1">
        <f t="array" ref="U656">_xlfn.IFS(L656=1,T656*Погода!$D$2,L656=2,T656*Погода!$D$3,L656=3,T656*Погода!$D$4,L656=4,T656*Погода!$D$5)</f>
        <v>9.9172394999999991</v>
      </c>
      <c r="V656" s="37">
        <v>760</v>
      </c>
      <c r="W656" s="37">
        <v>5115</v>
      </c>
      <c r="X656" s="37">
        <v>5875</v>
      </c>
      <c r="Y656" s="11">
        <f t="shared" si="88"/>
        <v>1.1855510000000002</v>
      </c>
    </row>
    <row r="657" spans="1:25" x14ac:dyDescent="0.25">
      <c r="A657" s="1">
        <v>655</v>
      </c>
      <c r="B657" s="2">
        <v>41198</v>
      </c>
      <c r="C657" s="1">
        <v>4</v>
      </c>
      <c r="D657" s="4" t="str">
        <f>VLOOKUP(C657,Сезон!$A$2:$G$5,6)</f>
        <v>Осень</v>
      </c>
      <c r="E657" s="1">
        <f t="shared" si="84"/>
        <v>2012</v>
      </c>
      <c r="F657" s="1">
        <f t="shared" si="85"/>
        <v>10</v>
      </c>
      <c r="G657" s="1">
        <v>0</v>
      </c>
      <c r="H657" s="1" t="str">
        <f t="shared" si="81"/>
        <v>Рабочий день</v>
      </c>
      <c r="I657" s="25">
        <f t="shared" si="82"/>
        <v>3</v>
      </c>
      <c r="J657" s="1">
        <v>1</v>
      </c>
      <c r="K657" s="1" t="str">
        <f t="shared" si="83"/>
        <v>Рабочий день</v>
      </c>
      <c r="L657" s="1">
        <v>1</v>
      </c>
      <c r="M657" s="9" t="str">
        <f>LOOKUP(L657,Погода!$A$2:$B$5)</f>
        <v>Ясно, небольшая облачность, переменная облачность, переменная облачность</v>
      </c>
      <c r="N657" s="3">
        <v>0.468333</v>
      </c>
      <c r="O657" s="11">
        <f t="shared" si="86"/>
        <v>14.011651000000001</v>
      </c>
      <c r="P657" s="3">
        <v>0.46084599999999998</v>
      </c>
      <c r="Q657" s="11">
        <f t="shared" si="87"/>
        <v>14.415835999999999</v>
      </c>
      <c r="R657" s="3">
        <v>0.55833299999999997</v>
      </c>
      <c r="S657" s="11" cm="1">
        <f t="array" ref="S657">_xlfn.IFS(L657=1,R657*Погода!$C$2,L657=2,R657*Погода!$C$3,L657=3,R657*Погода!$C$4,L657=4,R657*Погода!$C$5)</f>
        <v>13.958324999999999</v>
      </c>
      <c r="T657" s="3">
        <v>0.18222099999999999</v>
      </c>
      <c r="U657" s="11" cm="1">
        <f t="array" ref="U657">_xlfn.IFS(L657=1,T657*Погода!$D$2,L657=2,T657*Погода!$D$3,L657=3,T657*Погода!$D$4,L657=4,T657*Погода!$D$5)</f>
        <v>3.05220175</v>
      </c>
      <c r="V657" s="37">
        <v>922</v>
      </c>
      <c r="W657" s="37">
        <v>6612</v>
      </c>
      <c r="X657" s="37">
        <v>7534</v>
      </c>
      <c r="Y657" s="11">
        <f t="shared" si="88"/>
        <v>0.40418499999999824</v>
      </c>
    </row>
    <row r="658" spans="1:25" x14ac:dyDescent="0.25">
      <c r="A658" s="1">
        <v>656</v>
      </c>
      <c r="B658" s="2">
        <v>41199</v>
      </c>
      <c r="C658" s="1">
        <v>4</v>
      </c>
      <c r="D658" s="4" t="str">
        <f>VLOOKUP(C658,Сезон!$A$2:$G$5,6)</f>
        <v>Осень</v>
      </c>
      <c r="E658" s="1">
        <f t="shared" si="84"/>
        <v>2012</v>
      </c>
      <c r="F658" s="1">
        <f t="shared" si="85"/>
        <v>10</v>
      </c>
      <c r="G658" s="1">
        <v>0</v>
      </c>
      <c r="H658" s="1" t="str">
        <f t="shared" si="81"/>
        <v>Рабочий день</v>
      </c>
      <c r="I658" s="25">
        <f t="shared" si="82"/>
        <v>4</v>
      </c>
      <c r="J658" s="1">
        <v>1</v>
      </c>
      <c r="K658" s="1" t="str">
        <f t="shared" si="83"/>
        <v>Рабочий день</v>
      </c>
      <c r="L658" s="1">
        <v>1</v>
      </c>
      <c r="M658" s="9" t="str">
        <f>LOOKUP(L658,Погода!$A$2:$B$5)</f>
        <v>Ясно, небольшая облачность, переменная облачность, переменная облачность</v>
      </c>
      <c r="N658" s="3">
        <v>0.45583299999999999</v>
      </c>
      <c r="O658" s="11">
        <f t="shared" si="86"/>
        <v>13.424150999999998</v>
      </c>
      <c r="P658" s="3">
        <v>0.45010800000000001</v>
      </c>
      <c r="Q658" s="11">
        <f t="shared" si="87"/>
        <v>13.707128000000001</v>
      </c>
      <c r="R658" s="3">
        <v>0.69291700000000001</v>
      </c>
      <c r="S658" s="11" cm="1">
        <f t="array" ref="S658">_xlfn.IFS(L658=1,R658*Погода!$C$2,L658=2,R658*Погода!$C$3,L658=3,R658*Погода!$C$4,L658=4,R658*Погода!$C$5)</f>
        <v>17.322925000000001</v>
      </c>
      <c r="T658" s="3">
        <v>0.101371</v>
      </c>
      <c r="U658" s="11" cm="1">
        <f t="array" ref="U658">_xlfn.IFS(L658=1,T658*Погода!$D$2,L658=2,T658*Погода!$D$3,L658=3,T658*Погода!$D$4,L658=4,T658*Погода!$D$5)</f>
        <v>1.6979642500000001</v>
      </c>
      <c r="V658" s="37">
        <v>979</v>
      </c>
      <c r="W658" s="37">
        <v>6482</v>
      </c>
      <c r="X658" s="37">
        <v>7461</v>
      </c>
      <c r="Y658" s="11">
        <f t="shared" si="88"/>
        <v>0.28297700000000248</v>
      </c>
    </row>
    <row r="659" spans="1:25" x14ac:dyDescent="0.25">
      <c r="A659" s="1">
        <v>657</v>
      </c>
      <c r="B659" s="2">
        <v>41200</v>
      </c>
      <c r="C659" s="1">
        <v>4</v>
      </c>
      <c r="D659" s="4" t="str">
        <f>VLOOKUP(C659,Сезон!$A$2:$G$5,6)</f>
        <v>Осень</v>
      </c>
      <c r="E659" s="1">
        <f t="shared" si="84"/>
        <v>2012</v>
      </c>
      <c r="F659" s="1">
        <f t="shared" si="85"/>
        <v>10</v>
      </c>
      <c r="G659" s="1">
        <v>0</v>
      </c>
      <c r="H659" s="1" t="str">
        <f t="shared" si="81"/>
        <v>Рабочий день</v>
      </c>
      <c r="I659" s="25">
        <f t="shared" si="82"/>
        <v>5</v>
      </c>
      <c r="J659" s="1">
        <v>1</v>
      </c>
      <c r="K659" s="1" t="str">
        <f t="shared" si="83"/>
        <v>Рабочий день</v>
      </c>
      <c r="L659" s="1">
        <v>2</v>
      </c>
      <c r="M659" s="9" t="str">
        <f>LOOKUP(L659,Погода!$A$2:$B$5)</f>
        <v>Туман + Облачно, Туман + Разорванные облака, Туман + Немного облаков, Туман</v>
      </c>
      <c r="N659" s="3">
        <v>0.52249999999999996</v>
      </c>
      <c r="O659" s="11">
        <f t="shared" si="86"/>
        <v>16.557499999999997</v>
      </c>
      <c r="P659" s="3">
        <v>0.512625</v>
      </c>
      <c r="Q659" s="11">
        <f t="shared" si="87"/>
        <v>17.83325</v>
      </c>
      <c r="R659" s="3">
        <v>0.72833300000000001</v>
      </c>
      <c r="S659" s="11" cm="1">
        <f t="array" ref="S659">_xlfn.IFS(L659=1,R659*Погода!$C$2,L659=2,R659*Погода!$C$3,L659=3,R659*Погода!$C$4,L659=4,R659*Погода!$C$5)</f>
        <v>36.416649999999997</v>
      </c>
      <c r="T659" s="3">
        <v>0.23693700000000001</v>
      </c>
      <c r="U659" s="11" cm="1">
        <f t="array" ref="U659">_xlfn.IFS(L659=1,T659*Погода!$D$2,L659=2,T659*Погода!$D$3,L659=3,T659*Погода!$D$4,L659=4,T659*Погода!$D$5)</f>
        <v>7.9373895000000001</v>
      </c>
      <c r="V659" s="37">
        <v>1008</v>
      </c>
      <c r="W659" s="37">
        <v>6501</v>
      </c>
      <c r="X659" s="37">
        <v>7509</v>
      </c>
      <c r="Y659" s="11">
        <f t="shared" si="88"/>
        <v>1.2757500000000022</v>
      </c>
    </row>
    <row r="660" spans="1:25" x14ac:dyDescent="0.25">
      <c r="A660" s="1">
        <v>658</v>
      </c>
      <c r="B660" s="2">
        <v>41201</v>
      </c>
      <c r="C660" s="1">
        <v>4</v>
      </c>
      <c r="D660" s="4" t="str">
        <f>VLOOKUP(C660,Сезон!$A$2:$G$5,6)</f>
        <v>Осень</v>
      </c>
      <c r="E660" s="1">
        <f t="shared" si="84"/>
        <v>2012</v>
      </c>
      <c r="F660" s="1">
        <f t="shared" si="85"/>
        <v>10</v>
      </c>
      <c r="G660" s="1">
        <v>0</v>
      </c>
      <c r="H660" s="1" t="str">
        <f t="shared" si="81"/>
        <v>Рабочий день</v>
      </c>
      <c r="I660" s="25">
        <f t="shared" si="82"/>
        <v>6</v>
      </c>
      <c r="J660" s="1">
        <v>1</v>
      </c>
      <c r="K660" s="1" t="str">
        <f t="shared" si="83"/>
        <v>Рабочий день</v>
      </c>
      <c r="L660" s="1">
        <v>2</v>
      </c>
      <c r="M660" s="9" t="str">
        <f>LOOKUP(L660,Погода!$A$2:$B$5)</f>
        <v>Туман + Облачно, Туман + Разорванные облака, Туман + Немного облаков, Туман</v>
      </c>
      <c r="N660" s="3">
        <v>0.56333299999999997</v>
      </c>
      <c r="O660" s="11">
        <f t="shared" si="86"/>
        <v>18.476651</v>
      </c>
      <c r="P660" s="3">
        <v>0.53789600000000004</v>
      </c>
      <c r="Q660" s="11">
        <f t="shared" si="87"/>
        <v>19.501136000000002</v>
      </c>
      <c r="R660" s="3">
        <v>0.81499999999999995</v>
      </c>
      <c r="S660" s="11" cm="1">
        <f t="array" ref="S660">_xlfn.IFS(L660=1,R660*Погода!$C$2,L660=2,R660*Погода!$C$3,L660=3,R660*Погода!$C$4,L660=4,R660*Погода!$C$5)</f>
        <v>40.75</v>
      </c>
      <c r="T660" s="3">
        <v>0.13495399999999999</v>
      </c>
      <c r="U660" s="11" cm="1">
        <f t="array" ref="U660">_xlfn.IFS(L660=1,T660*Погода!$D$2,L660=2,T660*Погода!$D$3,L660=3,T660*Погода!$D$4,L660=4,T660*Погода!$D$5)</f>
        <v>4.5209589999999995</v>
      </c>
      <c r="V660" s="37">
        <v>753</v>
      </c>
      <c r="W660" s="37">
        <v>4671</v>
      </c>
      <c r="X660" s="37">
        <v>5424</v>
      </c>
      <c r="Y660" s="11">
        <f t="shared" si="88"/>
        <v>1.0244850000000021</v>
      </c>
    </row>
    <row r="661" spans="1:25" x14ac:dyDescent="0.25">
      <c r="A661" s="1">
        <v>659</v>
      </c>
      <c r="B661" s="2">
        <v>41202</v>
      </c>
      <c r="C661" s="1">
        <v>4</v>
      </c>
      <c r="D661" s="4" t="str">
        <f>VLOOKUP(C661,Сезон!$A$2:$G$5,6)</f>
        <v>Осень</v>
      </c>
      <c r="E661" s="1">
        <f t="shared" si="84"/>
        <v>2012</v>
      </c>
      <c r="F661" s="1">
        <f t="shared" si="85"/>
        <v>10</v>
      </c>
      <c r="G661" s="1">
        <v>0</v>
      </c>
      <c r="H661" s="1" t="str">
        <f t="shared" si="81"/>
        <v>Рабочий день</v>
      </c>
      <c r="I661" s="25">
        <f t="shared" si="82"/>
        <v>7</v>
      </c>
      <c r="J661" s="1">
        <v>0</v>
      </c>
      <c r="K661" s="1" t="str">
        <f t="shared" si="83"/>
        <v>Выходной день</v>
      </c>
      <c r="L661" s="1">
        <v>1</v>
      </c>
      <c r="M661" s="9" t="str">
        <f>LOOKUP(L661,Погода!$A$2:$B$5)</f>
        <v>Ясно, небольшая облачность, переменная облачность, переменная облачность</v>
      </c>
      <c r="N661" s="3">
        <v>0.48416700000000001</v>
      </c>
      <c r="O661" s="11">
        <f t="shared" si="86"/>
        <v>14.755849000000001</v>
      </c>
      <c r="P661" s="3">
        <v>0.47284199999999998</v>
      </c>
      <c r="Q661" s="11">
        <f t="shared" si="87"/>
        <v>15.207571999999999</v>
      </c>
      <c r="R661" s="3">
        <v>0.57291700000000001</v>
      </c>
      <c r="S661" s="11" cm="1">
        <f t="array" ref="S661">_xlfn.IFS(L661=1,R661*Погода!$C$2,L661=2,R661*Погода!$C$3,L661=3,R661*Погода!$C$4,L661=4,R661*Погода!$C$5)</f>
        <v>14.322925</v>
      </c>
      <c r="T661" s="3">
        <v>0.117537</v>
      </c>
      <c r="U661" s="11" cm="1">
        <f t="array" ref="U661">_xlfn.IFS(L661=1,T661*Погода!$D$2,L661=2,T661*Погода!$D$3,L661=3,T661*Погода!$D$4,L661=4,T661*Погода!$D$5)</f>
        <v>1.9687447499999999</v>
      </c>
      <c r="V661" s="37">
        <v>2806</v>
      </c>
      <c r="W661" s="37">
        <v>5284</v>
      </c>
      <c r="X661" s="37">
        <v>8090</v>
      </c>
      <c r="Y661" s="11">
        <f t="shared" si="88"/>
        <v>0.45172299999999765</v>
      </c>
    </row>
    <row r="662" spans="1:25" x14ac:dyDescent="0.25">
      <c r="A662" s="1">
        <v>660</v>
      </c>
      <c r="B662" s="2">
        <v>41203</v>
      </c>
      <c r="C662" s="1">
        <v>4</v>
      </c>
      <c r="D662" s="4" t="str">
        <f>VLOOKUP(C662,Сезон!$A$2:$G$5,6)</f>
        <v>Осень</v>
      </c>
      <c r="E662" s="1">
        <f t="shared" si="84"/>
        <v>2012</v>
      </c>
      <c r="F662" s="1">
        <f t="shared" si="85"/>
        <v>10</v>
      </c>
      <c r="G662" s="1">
        <v>0</v>
      </c>
      <c r="H662" s="1" t="str">
        <f t="shared" si="81"/>
        <v>Рабочий день</v>
      </c>
      <c r="I662" s="25">
        <f t="shared" si="82"/>
        <v>1</v>
      </c>
      <c r="J662" s="1">
        <v>0</v>
      </c>
      <c r="K662" s="1" t="str">
        <f t="shared" si="83"/>
        <v>Выходной день</v>
      </c>
      <c r="L662" s="1">
        <v>1</v>
      </c>
      <c r="M662" s="9" t="str">
        <f>LOOKUP(L662,Погода!$A$2:$B$5)</f>
        <v>Ясно, небольшая облачность, переменная облачность, переменная облачность</v>
      </c>
      <c r="N662" s="3">
        <v>0.464167</v>
      </c>
      <c r="O662" s="11">
        <f t="shared" si="86"/>
        <v>13.815849</v>
      </c>
      <c r="P662" s="3">
        <v>0.45642899999999997</v>
      </c>
      <c r="Q662" s="11">
        <f t="shared" si="87"/>
        <v>14.124313999999998</v>
      </c>
      <c r="R662" s="3">
        <v>0.51</v>
      </c>
      <c r="S662" s="11" cm="1">
        <f t="array" ref="S662">_xlfn.IFS(L662=1,R662*Погода!$C$2,L662=2,R662*Погода!$C$3,L662=3,R662*Погода!$C$4,L662=4,R662*Погода!$C$5)</f>
        <v>12.75</v>
      </c>
      <c r="T662" s="3">
        <v>0.16605400000000001</v>
      </c>
      <c r="U662" s="11" cm="1">
        <f t="array" ref="U662">_xlfn.IFS(L662=1,T662*Погода!$D$2,L662=2,T662*Погода!$D$3,L662=3,T662*Погода!$D$4,L662=4,T662*Погода!$D$5)</f>
        <v>2.7814045000000003</v>
      </c>
      <c r="V662" s="37">
        <v>2132</v>
      </c>
      <c r="W662" s="37">
        <v>4692</v>
      </c>
      <c r="X662" s="37">
        <v>6824</v>
      </c>
      <c r="Y662" s="11">
        <f t="shared" si="88"/>
        <v>0.30846499999999821</v>
      </c>
    </row>
    <row r="663" spans="1:25" x14ac:dyDescent="0.25">
      <c r="A663" s="1">
        <v>661</v>
      </c>
      <c r="B663" s="2">
        <v>41204</v>
      </c>
      <c r="C663" s="1">
        <v>4</v>
      </c>
      <c r="D663" s="4" t="str">
        <f>VLOOKUP(C663,Сезон!$A$2:$G$5,6)</f>
        <v>Осень</v>
      </c>
      <c r="E663" s="1">
        <f t="shared" si="84"/>
        <v>2012</v>
      </c>
      <c r="F663" s="1">
        <f t="shared" si="85"/>
        <v>10</v>
      </c>
      <c r="G663" s="1">
        <v>0</v>
      </c>
      <c r="H663" s="1" t="str">
        <f t="shared" si="81"/>
        <v>Рабочий день</v>
      </c>
      <c r="I663" s="25">
        <f t="shared" si="82"/>
        <v>2</v>
      </c>
      <c r="J663" s="1">
        <v>1</v>
      </c>
      <c r="K663" s="1" t="str">
        <f t="shared" si="83"/>
        <v>Рабочий день</v>
      </c>
      <c r="L663" s="1">
        <v>1</v>
      </c>
      <c r="M663" s="9" t="str">
        <f>LOOKUP(L663,Погода!$A$2:$B$5)</f>
        <v>Ясно, небольшая облачность, переменная облачность, переменная облачность</v>
      </c>
      <c r="N663" s="3">
        <v>0.48749999999999999</v>
      </c>
      <c r="O663" s="11">
        <f t="shared" si="86"/>
        <v>14.912499999999998</v>
      </c>
      <c r="P663" s="3">
        <v>0.48294199999999998</v>
      </c>
      <c r="Q663" s="11">
        <f t="shared" si="87"/>
        <v>15.874171999999998</v>
      </c>
      <c r="R663" s="3">
        <v>0.56833299999999998</v>
      </c>
      <c r="S663" s="11" cm="1">
        <f t="array" ref="S663">_xlfn.IFS(L663=1,R663*Погода!$C$2,L663=2,R663*Погода!$C$3,L663=3,R663*Погода!$C$4,L663=4,R663*Погода!$C$5)</f>
        <v>14.208324999999999</v>
      </c>
      <c r="T663" s="3">
        <v>8.1483299999999995E-2</v>
      </c>
      <c r="U663" s="11" cm="1">
        <f t="array" ref="U663">_xlfn.IFS(L663=1,T663*Погода!$D$2,L663=2,T663*Погода!$D$3,L663=3,T663*Погода!$D$4,L663=4,T663*Погода!$D$5)</f>
        <v>1.364845275</v>
      </c>
      <c r="V663" s="37">
        <v>830</v>
      </c>
      <c r="W663" s="37">
        <v>6228</v>
      </c>
      <c r="X663" s="37">
        <v>7058</v>
      </c>
      <c r="Y663" s="11">
        <f t="shared" si="88"/>
        <v>0.96167200000000008</v>
      </c>
    </row>
    <row r="664" spans="1:25" x14ac:dyDescent="0.25">
      <c r="A664" s="1">
        <v>662</v>
      </c>
      <c r="B664" s="2">
        <v>41205</v>
      </c>
      <c r="C664" s="1">
        <v>4</v>
      </c>
      <c r="D664" s="4" t="str">
        <f>VLOOKUP(C664,Сезон!$A$2:$G$5,6)</f>
        <v>Осень</v>
      </c>
      <c r="E664" s="1">
        <f t="shared" si="84"/>
        <v>2012</v>
      </c>
      <c r="F664" s="1">
        <f t="shared" si="85"/>
        <v>10</v>
      </c>
      <c r="G664" s="1">
        <v>0</v>
      </c>
      <c r="H664" s="1" t="str">
        <f t="shared" si="81"/>
        <v>Рабочий день</v>
      </c>
      <c r="I664" s="25">
        <f t="shared" si="82"/>
        <v>3</v>
      </c>
      <c r="J664" s="1">
        <v>1</v>
      </c>
      <c r="K664" s="1" t="str">
        <f t="shared" si="83"/>
        <v>Рабочий день</v>
      </c>
      <c r="L664" s="1">
        <v>1</v>
      </c>
      <c r="M664" s="9" t="str">
        <f>LOOKUP(L664,Погода!$A$2:$B$5)</f>
        <v>Ясно, небольшая облачность, переменная облачность, переменная облачность</v>
      </c>
      <c r="N664" s="3">
        <v>0.54416699999999996</v>
      </c>
      <c r="O664" s="11">
        <f t="shared" si="86"/>
        <v>17.575848999999998</v>
      </c>
      <c r="P664" s="3">
        <v>0.530304</v>
      </c>
      <c r="Q664" s="11">
        <f t="shared" si="87"/>
        <v>19.000064000000002</v>
      </c>
      <c r="R664" s="3">
        <v>0.64166699999999999</v>
      </c>
      <c r="S664" s="11" cm="1">
        <f t="array" ref="S664">_xlfn.IFS(L664=1,R664*Погода!$C$2,L664=2,R664*Погода!$C$3,L664=3,R664*Погода!$C$4,L664=4,R664*Погода!$C$5)</f>
        <v>16.041674999999998</v>
      </c>
      <c r="T664" s="3">
        <v>9.4545799999999999E-2</v>
      </c>
      <c r="U664" s="11" cm="1">
        <f t="array" ref="U664">_xlfn.IFS(L664=1,T664*Погода!$D$2,L664=2,T664*Погода!$D$3,L664=3,T664*Погода!$D$4,L664=4,T664*Погода!$D$5)</f>
        <v>1.58364215</v>
      </c>
      <c r="V664" s="37">
        <v>841</v>
      </c>
      <c r="W664" s="37">
        <v>6625</v>
      </c>
      <c r="X664" s="37">
        <v>7466</v>
      </c>
      <c r="Y664" s="11">
        <f t="shared" si="88"/>
        <v>1.4242150000000038</v>
      </c>
    </row>
    <row r="665" spans="1:25" x14ac:dyDescent="0.25">
      <c r="A665" s="1">
        <v>663</v>
      </c>
      <c r="B665" s="2">
        <v>41206</v>
      </c>
      <c r="C665" s="1">
        <v>4</v>
      </c>
      <c r="D665" s="4" t="str">
        <f>VLOOKUP(C665,Сезон!$A$2:$G$5,6)</f>
        <v>Осень</v>
      </c>
      <c r="E665" s="1">
        <f t="shared" si="84"/>
        <v>2012</v>
      </c>
      <c r="F665" s="1">
        <f t="shared" si="85"/>
        <v>10</v>
      </c>
      <c r="G665" s="1">
        <v>0</v>
      </c>
      <c r="H665" s="1" t="str">
        <f t="shared" si="81"/>
        <v>Рабочий день</v>
      </c>
      <c r="I665" s="25">
        <f t="shared" si="82"/>
        <v>4</v>
      </c>
      <c r="J665" s="1">
        <v>1</v>
      </c>
      <c r="K665" s="1" t="str">
        <f t="shared" si="83"/>
        <v>Рабочий день</v>
      </c>
      <c r="L665" s="1">
        <v>1</v>
      </c>
      <c r="M665" s="9" t="str">
        <f>LOOKUP(L665,Погода!$A$2:$B$5)</f>
        <v>Ясно, небольшая облачность, переменная облачность, переменная облачность</v>
      </c>
      <c r="N665" s="3">
        <v>0.58750000000000002</v>
      </c>
      <c r="O665" s="11">
        <f t="shared" si="86"/>
        <v>19.612500000000001</v>
      </c>
      <c r="P665" s="3">
        <v>0.55872100000000002</v>
      </c>
      <c r="Q665" s="11">
        <f t="shared" si="87"/>
        <v>20.875585999999998</v>
      </c>
      <c r="R665" s="3">
        <v>0.63624999999999998</v>
      </c>
      <c r="S665" s="11" cm="1">
        <f t="array" ref="S665">_xlfn.IFS(L665=1,R665*Погода!$C$2,L665=2,R665*Погода!$C$3,L665=3,R665*Погода!$C$4,L665=4,R665*Погода!$C$5)</f>
        <v>15.90625</v>
      </c>
      <c r="T665" s="3">
        <v>7.2779200000000002E-2</v>
      </c>
      <c r="U665" s="11" cm="1">
        <f t="array" ref="U665">_xlfn.IFS(L665=1,T665*Погода!$D$2,L665=2,T665*Погода!$D$3,L665=3,T665*Погода!$D$4,L665=4,T665*Погода!$D$5)</f>
        <v>1.2190516</v>
      </c>
      <c r="V665" s="37">
        <v>795</v>
      </c>
      <c r="W665" s="37">
        <v>6898</v>
      </c>
      <c r="X665" s="37">
        <v>7693</v>
      </c>
      <c r="Y665" s="11">
        <f t="shared" si="88"/>
        <v>1.2630859999999977</v>
      </c>
    </row>
    <row r="666" spans="1:25" x14ac:dyDescent="0.25">
      <c r="A666" s="1">
        <v>664</v>
      </c>
      <c r="B666" s="2">
        <v>41207</v>
      </c>
      <c r="C666" s="1">
        <v>4</v>
      </c>
      <c r="D666" s="4" t="str">
        <f>VLOOKUP(C666,Сезон!$A$2:$G$5,6)</f>
        <v>Осень</v>
      </c>
      <c r="E666" s="1">
        <f t="shared" si="84"/>
        <v>2012</v>
      </c>
      <c r="F666" s="1">
        <f t="shared" si="85"/>
        <v>10</v>
      </c>
      <c r="G666" s="1">
        <v>0</v>
      </c>
      <c r="H666" s="1" t="str">
        <f t="shared" si="81"/>
        <v>Рабочий день</v>
      </c>
      <c r="I666" s="25">
        <f t="shared" si="82"/>
        <v>5</v>
      </c>
      <c r="J666" s="1">
        <v>1</v>
      </c>
      <c r="K666" s="1" t="str">
        <f t="shared" si="83"/>
        <v>Рабочий день</v>
      </c>
      <c r="L666" s="1">
        <v>2</v>
      </c>
      <c r="M666" s="9" t="str">
        <f>LOOKUP(L666,Погода!$A$2:$B$5)</f>
        <v>Туман + Облачно, Туман + Разорванные облака, Туман + Немного облаков, Туман</v>
      </c>
      <c r="N666" s="3">
        <v>0.55000000000000004</v>
      </c>
      <c r="O666" s="11">
        <f t="shared" si="86"/>
        <v>17.850000000000001</v>
      </c>
      <c r="P666" s="3">
        <v>0.52968800000000005</v>
      </c>
      <c r="Q666" s="11">
        <f t="shared" si="87"/>
        <v>18.959408000000003</v>
      </c>
      <c r="R666" s="3">
        <v>0.80041700000000005</v>
      </c>
      <c r="S666" s="11" cm="1">
        <f t="array" ref="S666">_xlfn.IFS(L666=1,R666*Погода!$C$2,L666=2,R666*Погода!$C$3,L666=3,R666*Погода!$C$4,L666=4,R666*Погода!$C$5)</f>
        <v>40.020850000000003</v>
      </c>
      <c r="T666" s="3">
        <v>0.124375</v>
      </c>
      <c r="U666" s="11" cm="1">
        <f t="array" ref="U666">_xlfn.IFS(L666=1,T666*Погода!$D$2,L666=2,T666*Погода!$D$3,L666=3,T666*Погода!$D$4,L666=4,T666*Погода!$D$5)</f>
        <v>4.1665625000000004</v>
      </c>
      <c r="V666" s="37">
        <v>875</v>
      </c>
      <c r="W666" s="37">
        <v>6484</v>
      </c>
      <c r="X666" s="37">
        <v>7359</v>
      </c>
      <c r="Y666" s="11">
        <f t="shared" si="88"/>
        <v>1.1094080000000019</v>
      </c>
    </row>
    <row r="667" spans="1:25" x14ac:dyDescent="0.25">
      <c r="A667" s="1">
        <v>665</v>
      </c>
      <c r="B667" s="2">
        <v>41208</v>
      </c>
      <c r="C667" s="1">
        <v>4</v>
      </c>
      <c r="D667" s="4" t="str">
        <f>VLOOKUP(C667,Сезон!$A$2:$G$5,6)</f>
        <v>Осень</v>
      </c>
      <c r="E667" s="1">
        <f t="shared" si="84"/>
        <v>2012</v>
      </c>
      <c r="F667" s="1">
        <f t="shared" si="85"/>
        <v>10</v>
      </c>
      <c r="G667" s="1">
        <v>0</v>
      </c>
      <c r="H667" s="1" t="str">
        <f t="shared" si="81"/>
        <v>Рабочий день</v>
      </c>
      <c r="I667" s="25">
        <f t="shared" si="82"/>
        <v>6</v>
      </c>
      <c r="J667" s="1">
        <v>1</v>
      </c>
      <c r="K667" s="1" t="str">
        <f t="shared" si="83"/>
        <v>Рабочий день</v>
      </c>
      <c r="L667" s="1">
        <v>2</v>
      </c>
      <c r="M667" s="9" t="str">
        <f>LOOKUP(L667,Погода!$A$2:$B$5)</f>
        <v>Туман + Облачно, Туман + Разорванные облака, Туман + Немного облаков, Туман</v>
      </c>
      <c r="N667" s="3">
        <v>0.54583300000000001</v>
      </c>
      <c r="O667" s="11">
        <f t="shared" si="86"/>
        <v>17.654150999999999</v>
      </c>
      <c r="P667" s="3">
        <v>0.52275000000000005</v>
      </c>
      <c r="Q667" s="11">
        <f t="shared" si="87"/>
        <v>18.5015</v>
      </c>
      <c r="R667" s="3">
        <v>0.80708299999999999</v>
      </c>
      <c r="S667" s="11" cm="1">
        <f t="array" ref="S667">_xlfn.IFS(L667=1,R667*Погода!$C$2,L667=2,R667*Погода!$C$3,L667=3,R667*Погода!$C$4,L667=4,R667*Погода!$C$5)</f>
        <v>40.354149999999997</v>
      </c>
      <c r="T667" s="3">
        <v>0.132467</v>
      </c>
      <c r="U667" s="11" cm="1">
        <f t="array" ref="U667">_xlfn.IFS(L667=1,T667*Погода!$D$2,L667=2,T667*Погода!$D$3,L667=3,T667*Погода!$D$4,L667=4,T667*Погода!$D$5)</f>
        <v>4.4376445000000002</v>
      </c>
      <c r="V667" s="37">
        <v>1182</v>
      </c>
      <c r="W667" s="37">
        <v>6262</v>
      </c>
      <c r="X667" s="37">
        <v>7444</v>
      </c>
      <c r="Y667" s="11">
        <f t="shared" si="88"/>
        <v>0.84734900000000124</v>
      </c>
    </row>
    <row r="668" spans="1:25" x14ac:dyDescent="0.25">
      <c r="A668" s="1">
        <v>666</v>
      </c>
      <c r="B668" s="2">
        <v>41209</v>
      </c>
      <c r="C668" s="1">
        <v>4</v>
      </c>
      <c r="D668" s="4" t="str">
        <f>VLOOKUP(C668,Сезон!$A$2:$G$5,6)</f>
        <v>Осень</v>
      </c>
      <c r="E668" s="1">
        <f t="shared" si="84"/>
        <v>2012</v>
      </c>
      <c r="F668" s="1">
        <f t="shared" si="85"/>
        <v>10</v>
      </c>
      <c r="G668" s="1">
        <v>0</v>
      </c>
      <c r="H668" s="1" t="str">
        <f t="shared" si="81"/>
        <v>Рабочий день</v>
      </c>
      <c r="I668" s="25">
        <f t="shared" si="82"/>
        <v>7</v>
      </c>
      <c r="J668" s="1">
        <v>0</v>
      </c>
      <c r="K668" s="1" t="str">
        <f t="shared" si="83"/>
        <v>Выходной день</v>
      </c>
      <c r="L668" s="1">
        <v>2</v>
      </c>
      <c r="M668" s="9" t="str">
        <f>LOOKUP(L668,Погода!$A$2:$B$5)</f>
        <v>Туман + Облачно, Туман + Разорванные облака, Туман + Немного облаков, Туман</v>
      </c>
      <c r="N668" s="3">
        <v>0.53</v>
      </c>
      <c r="O668" s="11">
        <f t="shared" si="86"/>
        <v>16.91</v>
      </c>
      <c r="P668" s="3">
        <v>0.51513299999999995</v>
      </c>
      <c r="Q668" s="11">
        <f t="shared" si="87"/>
        <v>17.998777999999994</v>
      </c>
      <c r="R668" s="3">
        <v>0.72</v>
      </c>
      <c r="S668" s="11" cm="1">
        <f t="array" ref="S668">_xlfn.IFS(L668=1,R668*Погода!$C$2,L668=2,R668*Погода!$C$3,L668=3,R668*Погода!$C$4,L668=4,R668*Погода!$C$5)</f>
        <v>36</v>
      </c>
      <c r="T668" s="3">
        <v>0.23569200000000001</v>
      </c>
      <c r="U668" s="11" cm="1">
        <f t="array" ref="U668">_xlfn.IFS(L668=1,T668*Погода!$D$2,L668=2,T668*Погода!$D$3,L668=3,T668*Погода!$D$4,L668=4,T668*Погода!$D$5)</f>
        <v>7.8956820000000008</v>
      </c>
      <c r="V668" s="37">
        <v>2643</v>
      </c>
      <c r="W668" s="37">
        <v>5209</v>
      </c>
      <c r="X668" s="37">
        <v>7852</v>
      </c>
      <c r="Y668" s="11">
        <f t="shared" si="88"/>
        <v>1.0887779999999943</v>
      </c>
    </row>
    <row r="669" spans="1:25" x14ac:dyDescent="0.25">
      <c r="A669" s="1">
        <v>667</v>
      </c>
      <c r="B669" s="2">
        <v>41210</v>
      </c>
      <c r="C669" s="1">
        <v>4</v>
      </c>
      <c r="D669" s="4" t="str">
        <f>VLOOKUP(C669,Сезон!$A$2:$G$5,6)</f>
        <v>Осень</v>
      </c>
      <c r="E669" s="1">
        <f t="shared" si="84"/>
        <v>2012</v>
      </c>
      <c r="F669" s="1">
        <f t="shared" si="85"/>
        <v>10</v>
      </c>
      <c r="G669" s="1">
        <v>0</v>
      </c>
      <c r="H669" s="1" t="str">
        <f t="shared" si="81"/>
        <v>Рабочий день</v>
      </c>
      <c r="I669" s="25">
        <f t="shared" si="82"/>
        <v>1</v>
      </c>
      <c r="J669" s="1">
        <v>0</v>
      </c>
      <c r="K669" s="1" t="str">
        <f t="shared" si="83"/>
        <v>Выходной день</v>
      </c>
      <c r="L669" s="1">
        <v>2</v>
      </c>
      <c r="M669" s="9" t="str">
        <f>LOOKUP(L669,Погода!$A$2:$B$5)</f>
        <v>Туман + Облачно, Туман + Разорванные облака, Туман + Немного облаков, Туман</v>
      </c>
      <c r="N669" s="3">
        <v>0.47749999999999998</v>
      </c>
      <c r="O669" s="11">
        <f t="shared" si="86"/>
        <v>14.442499999999999</v>
      </c>
      <c r="P669" s="3">
        <v>0.46777099999999999</v>
      </c>
      <c r="Q669" s="11">
        <f t="shared" si="87"/>
        <v>14.872886000000001</v>
      </c>
      <c r="R669" s="3">
        <v>0.69458299999999995</v>
      </c>
      <c r="S669" s="11" cm="1">
        <f t="array" ref="S669">_xlfn.IFS(L669=1,R669*Погода!$C$2,L669=2,R669*Погода!$C$3,L669=3,R669*Погода!$C$4,L669=4,R669*Погода!$C$5)</f>
        <v>34.729149999999997</v>
      </c>
      <c r="T669" s="3">
        <v>0.39800799999999997</v>
      </c>
      <c r="U669" s="11" cm="1">
        <f t="array" ref="U669">_xlfn.IFS(L669=1,T669*Погода!$D$2,L669=2,T669*Погода!$D$3,L669=3,T669*Погода!$D$4,L669=4,T669*Погода!$D$5)</f>
        <v>13.333267999999999</v>
      </c>
      <c r="V669" s="37">
        <v>998</v>
      </c>
      <c r="W669" s="37">
        <v>3461</v>
      </c>
      <c r="X669" s="37">
        <v>4459</v>
      </c>
      <c r="Y669" s="11">
        <f t="shared" si="88"/>
        <v>0.43038600000000216</v>
      </c>
    </row>
    <row r="670" spans="1:25" x14ac:dyDescent="0.25">
      <c r="A670" s="1">
        <v>668</v>
      </c>
      <c r="B670" s="2">
        <v>41211</v>
      </c>
      <c r="C670" s="1">
        <v>4</v>
      </c>
      <c r="D670" s="4" t="str">
        <f>VLOOKUP(C670,Сезон!$A$2:$G$5,6)</f>
        <v>Осень</v>
      </c>
      <c r="E670" s="1">
        <f t="shared" si="84"/>
        <v>2012</v>
      </c>
      <c r="F670" s="1">
        <f t="shared" si="85"/>
        <v>10</v>
      </c>
      <c r="G670" s="1">
        <v>0</v>
      </c>
      <c r="H670" s="1" t="str">
        <f t="shared" si="81"/>
        <v>Рабочий день</v>
      </c>
      <c r="I670" s="25">
        <f t="shared" si="82"/>
        <v>2</v>
      </c>
      <c r="J670" s="1">
        <v>1</v>
      </c>
      <c r="K670" s="1" t="str">
        <f t="shared" si="83"/>
        <v>Рабочий день</v>
      </c>
      <c r="L670" s="1">
        <v>3</v>
      </c>
      <c r="M670" s="9" t="str">
        <f>LOOKUP(L670,Погода!$A$2:$B$5)</f>
        <v>Слабый снег, Слабый дождь + Гроза + Рассеянные облака, Слабый дождь + Рассеянные облака</v>
      </c>
      <c r="N670" s="3">
        <v>0.44</v>
      </c>
      <c r="O670" s="11">
        <f t="shared" si="86"/>
        <v>12.68</v>
      </c>
      <c r="P670" s="3">
        <v>0.43940000000000001</v>
      </c>
      <c r="Q670" s="11">
        <f t="shared" si="87"/>
        <v>13.000399999999999</v>
      </c>
      <c r="R670" s="3">
        <v>0.88</v>
      </c>
      <c r="S670" s="11" cm="1">
        <f t="array" ref="S670">_xlfn.IFS(L670=1,R670*Погода!$C$2,L670=2,R670*Погода!$C$3,L670=3,R670*Погода!$C$4,L670=4,R670*Погода!$C$5)</f>
        <v>66</v>
      </c>
      <c r="T670" s="3">
        <v>0.35820000000000002</v>
      </c>
      <c r="U670" s="11" cm="1">
        <f t="array" ref="U670">_xlfn.IFS(L670=1,T670*Погода!$D$2,L670=2,T670*Погода!$D$3,L670=3,T670*Погода!$D$4,L670=4,T670*Погода!$D$5)</f>
        <v>17.999549999999999</v>
      </c>
      <c r="V670" s="37">
        <v>2</v>
      </c>
      <c r="W670" s="37">
        <v>20</v>
      </c>
      <c r="X670" s="37">
        <v>22</v>
      </c>
      <c r="Y670" s="11">
        <f t="shared" si="88"/>
        <v>0.32039999999999935</v>
      </c>
    </row>
    <row r="671" spans="1:25" x14ac:dyDescent="0.25">
      <c r="A671" s="1">
        <v>669</v>
      </c>
      <c r="B671" s="2">
        <v>41212</v>
      </c>
      <c r="C671" s="1">
        <v>4</v>
      </c>
      <c r="D671" s="4" t="str">
        <f>VLOOKUP(C671,Сезон!$A$2:$G$5,6)</f>
        <v>Осень</v>
      </c>
      <c r="E671" s="1">
        <f t="shared" si="84"/>
        <v>2012</v>
      </c>
      <c r="F671" s="1">
        <f t="shared" si="85"/>
        <v>10</v>
      </c>
      <c r="G671" s="1">
        <v>0</v>
      </c>
      <c r="H671" s="1" t="str">
        <f t="shared" si="81"/>
        <v>Рабочий день</v>
      </c>
      <c r="I671" s="25">
        <f t="shared" si="82"/>
        <v>3</v>
      </c>
      <c r="J671" s="1">
        <v>1</v>
      </c>
      <c r="K671" s="1" t="str">
        <f t="shared" si="83"/>
        <v>Рабочий день</v>
      </c>
      <c r="L671" s="1">
        <v>2</v>
      </c>
      <c r="M671" s="9" t="str">
        <f>LOOKUP(L671,Погода!$A$2:$B$5)</f>
        <v>Туман + Облачно, Туман + Разорванные облака, Туман + Немного облаков, Туман</v>
      </c>
      <c r="N671" s="3">
        <v>0.31818200000000002</v>
      </c>
      <c r="O671" s="11">
        <f t="shared" si="86"/>
        <v>6.9545540000000017</v>
      </c>
      <c r="P671" s="3">
        <v>0.30990899999999999</v>
      </c>
      <c r="Q671" s="11">
        <f t="shared" si="87"/>
        <v>4.453993999999998</v>
      </c>
      <c r="R671" s="3">
        <v>0.82545500000000005</v>
      </c>
      <c r="S671" s="11" cm="1">
        <f t="array" ref="S671">_xlfn.IFS(L671=1,R671*Погода!$C$2,L671=2,R671*Погода!$C$3,L671=3,R671*Погода!$C$4,L671=4,R671*Погода!$C$5)</f>
        <v>41.272750000000002</v>
      </c>
      <c r="T671" s="3">
        <v>0.213009</v>
      </c>
      <c r="U671" s="11" cm="1">
        <f t="array" ref="U671">_xlfn.IFS(L671=1,T671*Погода!$D$2,L671=2,T671*Погода!$D$3,L671=3,T671*Погода!$D$4,L671=4,T671*Погода!$D$5)</f>
        <v>7.1358015000000004</v>
      </c>
      <c r="V671" s="37">
        <v>87</v>
      </c>
      <c r="W671" s="37">
        <v>1009</v>
      </c>
      <c r="X671" s="37">
        <v>1096</v>
      </c>
      <c r="Y671" s="11">
        <f t="shared" si="88"/>
        <v>-2.5005600000000037</v>
      </c>
    </row>
    <row r="672" spans="1:25" x14ac:dyDescent="0.25">
      <c r="A672" s="1">
        <v>670</v>
      </c>
      <c r="B672" s="2">
        <v>41213</v>
      </c>
      <c r="C672" s="1">
        <v>4</v>
      </c>
      <c r="D672" s="4" t="str">
        <f>VLOOKUP(C672,Сезон!$A$2:$G$5,6)</f>
        <v>Осень</v>
      </c>
      <c r="E672" s="1">
        <f t="shared" si="84"/>
        <v>2012</v>
      </c>
      <c r="F672" s="1">
        <f t="shared" si="85"/>
        <v>10</v>
      </c>
      <c r="G672" s="1">
        <v>0</v>
      </c>
      <c r="H672" s="1" t="str">
        <f t="shared" si="81"/>
        <v>Рабочий день</v>
      </c>
      <c r="I672" s="25">
        <f t="shared" si="82"/>
        <v>4</v>
      </c>
      <c r="J672" s="1">
        <v>1</v>
      </c>
      <c r="K672" s="1" t="str">
        <f t="shared" si="83"/>
        <v>Рабочий день</v>
      </c>
      <c r="L672" s="1">
        <v>2</v>
      </c>
      <c r="M672" s="9" t="str">
        <f>LOOKUP(L672,Погода!$A$2:$B$5)</f>
        <v>Туман + Облачно, Туман + Разорванные облака, Туман + Немного облаков, Туман</v>
      </c>
      <c r="N672" s="3">
        <v>0.35749999999999998</v>
      </c>
      <c r="O672" s="11">
        <f t="shared" si="86"/>
        <v>8.8024999999999984</v>
      </c>
      <c r="P672" s="3">
        <v>0.36109999999999998</v>
      </c>
      <c r="Q672" s="11">
        <f t="shared" si="87"/>
        <v>7.8325999999999993</v>
      </c>
      <c r="R672" s="3">
        <v>0.66666700000000001</v>
      </c>
      <c r="S672" s="11" cm="1">
        <f t="array" ref="S672">_xlfn.IFS(L672=1,R672*Погода!$C$2,L672=2,R672*Погода!$C$3,L672=3,R672*Погода!$C$4,L672=4,R672*Погода!$C$5)</f>
        <v>33.333350000000003</v>
      </c>
      <c r="T672" s="3">
        <v>0.16666700000000001</v>
      </c>
      <c r="U672" s="11" cm="1">
        <f t="array" ref="U672">_xlfn.IFS(L672=1,T672*Погода!$D$2,L672=2,T672*Погода!$D$3,L672=3,T672*Погода!$D$4,L672=4,T672*Погода!$D$5)</f>
        <v>5.5833444999999999</v>
      </c>
      <c r="V672" s="37">
        <v>419</v>
      </c>
      <c r="W672" s="37">
        <v>5147</v>
      </c>
      <c r="X672" s="37">
        <v>5566</v>
      </c>
      <c r="Y672" s="11">
        <f t="shared" si="88"/>
        <v>-0.9698999999999991</v>
      </c>
    </row>
    <row r="673" spans="1:25" x14ac:dyDescent="0.25">
      <c r="A673" s="1">
        <v>671</v>
      </c>
      <c r="B673" s="2">
        <v>41214</v>
      </c>
      <c r="C673" s="1">
        <v>4</v>
      </c>
      <c r="D673" s="4" t="str">
        <f>VLOOKUP(C673,Сезон!$A$2:$G$5,6)</f>
        <v>Осень</v>
      </c>
      <c r="E673" s="1">
        <f t="shared" si="84"/>
        <v>2012</v>
      </c>
      <c r="F673" s="1">
        <f t="shared" si="85"/>
        <v>11</v>
      </c>
      <c r="G673" s="1">
        <v>0</v>
      </c>
      <c r="H673" s="1" t="str">
        <f t="shared" si="81"/>
        <v>Рабочий день</v>
      </c>
      <c r="I673" s="25">
        <f t="shared" si="82"/>
        <v>5</v>
      </c>
      <c r="J673" s="1">
        <v>1</v>
      </c>
      <c r="K673" s="1" t="str">
        <f t="shared" si="83"/>
        <v>Рабочий день</v>
      </c>
      <c r="L673" s="1">
        <v>2</v>
      </c>
      <c r="M673" s="9" t="str">
        <f>LOOKUP(L673,Погода!$A$2:$B$5)</f>
        <v>Туман + Облачно, Туман + Разорванные облака, Туман + Немного облаков, Туман</v>
      </c>
      <c r="N673" s="3">
        <v>0.36583300000000002</v>
      </c>
      <c r="O673" s="11">
        <f t="shared" si="86"/>
        <v>9.1941510000000015</v>
      </c>
      <c r="P673" s="3">
        <v>0.36994199999999999</v>
      </c>
      <c r="Q673" s="11">
        <f t="shared" si="87"/>
        <v>8.4161719999999995</v>
      </c>
      <c r="R673" s="3">
        <v>0.58166700000000005</v>
      </c>
      <c r="S673" s="11" cm="1">
        <f t="array" ref="S673">_xlfn.IFS(L673=1,R673*Погода!$C$2,L673=2,R673*Погода!$C$3,L673=3,R673*Погода!$C$4,L673=4,R673*Погода!$C$5)</f>
        <v>29.083350000000003</v>
      </c>
      <c r="T673" s="3">
        <v>0.15734600000000001</v>
      </c>
      <c r="U673" s="11" cm="1">
        <f t="array" ref="U673">_xlfn.IFS(L673=1,T673*Погода!$D$2,L673=2,T673*Погода!$D$3,L673=3,T673*Погода!$D$4,L673=4,T673*Погода!$D$5)</f>
        <v>5.2710910000000002</v>
      </c>
      <c r="V673" s="37">
        <v>466</v>
      </c>
      <c r="W673" s="37">
        <v>5520</v>
      </c>
      <c r="X673" s="37">
        <v>5986</v>
      </c>
      <c r="Y673" s="11">
        <f t="shared" si="88"/>
        <v>-0.77797900000000197</v>
      </c>
    </row>
    <row r="674" spans="1:25" x14ac:dyDescent="0.25">
      <c r="A674" s="1">
        <v>672</v>
      </c>
      <c r="B674" s="2">
        <v>41215</v>
      </c>
      <c r="C674" s="1">
        <v>4</v>
      </c>
      <c r="D674" s="4" t="str">
        <f>VLOOKUP(C674,Сезон!$A$2:$G$5,6)</f>
        <v>Осень</v>
      </c>
      <c r="E674" s="1">
        <f t="shared" si="84"/>
        <v>2012</v>
      </c>
      <c r="F674" s="1">
        <f t="shared" si="85"/>
        <v>11</v>
      </c>
      <c r="G674" s="1">
        <v>0</v>
      </c>
      <c r="H674" s="1" t="str">
        <f t="shared" si="81"/>
        <v>Рабочий день</v>
      </c>
      <c r="I674" s="25">
        <f t="shared" si="82"/>
        <v>6</v>
      </c>
      <c r="J674" s="1">
        <v>1</v>
      </c>
      <c r="K674" s="1" t="str">
        <f t="shared" si="83"/>
        <v>Рабочий день</v>
      </c>
      <c r="L674" s="1">
        <v>1</v>
      </c>
      <c r="M674" s="9" t="str">
        <f>LOOKUP(L674,Погода!$A$2:$B$5)</f>
        <v>Ясно, небольшая облачность, переменная облачность, переменная облачность</v>
      </c>
      <c r="N674" s="3">
        <v>0.35499999999999998</v>
      </c>
      <c r="O674" s="11">
        <f t="shared" si="86"/>
        <v>8.6849999999999987</v>
      </c>
      <c r="P674" s="3">
        <v>0.35604200000000003</v>
      </c>
      <c r="Q674" s="11">
        <f t="shared" si="87"/>
        <v>7.4987720000000024</v>
      </c>
      <c r="R674" s="3">
        <v>0.52208299999999996</v>
      </c>
      <c r="S674" s="11" cm="1">
        <f t="array" ref="S674">_xlfn.IFS(L674=1,R674*Погода!$C$2,L674=2,R674*Погода!$C$3,L674=3,R674*Погода!$C$4,L674=4,R674*Погода!$C$5)</f>
        <v>13.052074999999999</v>
      </c>
      <c r="T674" s="3">
        <v>0.26617499999999999</v>
      </c>
      <c r="U674" s="11" cm="1">
        <f t="array" ref="U674">_xlfn.IFS(L674=1,T674*Погода!$D$2,L674=2,T674*Погода!$D$3,L674=3,T674*Погода!$D$4,L674=4,T674*Погода!$D$5)</f>
        <v>4.4584312500000003</v>
      </c>
      <c r="V674" s="37">
        <v>618</v>
      </c>
      <c r="W674" s="37">
        <v>5229</v>
      </c>
      <c r="X674" s="37">
        <v>5847</v>
      </c>
      <c r="Y674" s="11">
        <f t="shared" si="88"/>
        <v>-1.1862279999999963</v>
      </c>
    </row>
    <row r="675" spans="1:25" x14ac:dyDescent="0.25">
      <c r="A675" s="1">
        <v>673</v>
      </c>
      <c r="B675" s="2">
        <v>41216</v>
      </c>
      <c r="C675" s="1">
        <v>4</v>
      </c>
      <c r="D675" s="4" t="str">
        <f>VLOOKUP(C675,Сезон!$A$2:$G$5,6)</f>
        <v>Осень</v>
      </c>
      <c r="E675" s="1">
        <f t="shared" si="84"/>
        <v>2012</v>
      </c>
      <c r="F675" s="1">
        <f t="shared" si="85"/>
        <v>11</v>
      </c>
      <c r="G675" s="1">
        <v>0</v>
      </c>
      <c r="H675" s="1" t="str">
        <f t="shared" si="81"/>
        <v>Рабочий день</v>
      </c>
      <c r="I675" s="25">
        <f t="shared" si="82"/>
        <v>7</v>
      </c>
      <c r="J675" s="1">
        <v>0</v>
      </c>
      <c r="K675" s="1" t="str">
        <f t="shared" si="83"/>
        <v>Выходной день</v>
      </c>
      <c r="L675" s="1">
        <v>2</v>
      </c>
      <c r="M675" s="9" t="str">
        <f>LOOKUP(L675,Погода!$A$2:$B$5)</f>
        <v>Туман + Облачно, Туман + Разорванные облака, Туман + Немного облаков, Туман</v>
      </c>
      <c r="N675" s="3">
        <v>0.343333</v>
      </c>
      <c r="O675" s="11">
        <f t="shared" si="86"/>
        <v>8.1366510000000005</v>
      </c>
      <c r="P675" s="3">
        <v>0.32384600000000002</v>
      </c>
      <c r="Q675" s="11">
        <f t="shared" si="87"/>
        <v>5.3738360000000007</v>
      </c>
      <c r="R675" s="3">
        <v>0.49125000000000002</v>
      </c>
      <c r="S675" s="11" cm="1">
        <f t="array" ref="S675">_xlfn.IFS(L675=1,R675*Погода!$C$2,L675=2,R675*Погода!$C$3,L675=3,R675*Погода!$C$4,L675=4,R675*Погода!$C$5)</f>
        <v>24.5625</v>
      </c>
      <c r="T675" s="3">
        <v>0.27052900000000002</v>
      </c>
      <c r="U675" s="11" cm="1">
        <f t="array" ref="U675">_xlfn.IFS(L675=1,T675*Погода!$D$2,L675=2,T675*Погода!$D$3,L675=3,T675*Погода!$D$4,L675=4,T675*Погода!$D$5)</f>
        <v>9.0627215000000003</v>
      </c>
      <c r="V675" s="37">
        <v>1029</v>
      </c>
      <c r="W675" s="37">
        <v>4109</v>
      </c>
      <c r="X675" s="37">
        <v>5138</v>
      </c>
      <c r="Y675" s="11">
        <f t="shared" si="88"/>
        <v>-2.7628149999999998</v>
      </c>
    </row>
    <row r="676" spans="1:25" x14ac:dyDescent="0.25">
      <c r="A676" s="1">
        <v>674</v>
      </c>
      <c r="B676" s="2">
        <v>41217</v>
      </c>
      <c r="C676" s="1">
        <v>4</v>
      </c>
      <c r="D676" s="4" t="str">
        <f>VLOOKUP(C676,Сезон!$A$2:$G$5,6)</f>
        <v>Осень</v>
      </c>
      <c r="E676" s="1">
        <f t="shared" si="84"/>
        <v>2012</v>
      </c>
      <c r="F676" s="1">
        <f t="shared" si="85"/>
        <v>11</v>
      </c>
      <c r="G676" s="1">
        <v>0</v>
      </c>
      <c r="H676" s="1" t="str">
        <f t="shared" si="81"/>
        <v>Рабочий день</v>
      </c>
      <c r="I676" s="25">
        <f t="shared" si="82"/>
        <v>1</v>
      </c>
      <c r="J676" s="1">
        <v>0</v>
      </c>
      <c r="K676" s="1" t="str">
        <f t="shared" si="83"/>
        <v>Выходной день</v>
      </c>
      <c r="L676" s="1">
        <v>1</v>
      </c>
      <c r="M676" s="9" t="str">
        <f>LOOKUP(L676,Погода!$A$2:$B$5)</f>
        <v>Ясно, небольшая облачность, переменная облачность, переменная облачность</v>
      </c>
      <c r="N676" s="3">
        <v>0.32583299999999998</v>
      </c>
      <c r="O676" s="11">
        <f t="shared" si="86"/>
        <v>7.314150999999999</v>
      </c>
      <c r="P676" s="3">
        <v>0.329538</v>
      </c>
      <c r="Q676" s="11">
        <f t="shared" si="87"/>
        <v>5.7495079999999987</v>
      </c>
      <c r="R676" s="3">
        <v>0.53291699999999997</v>
      </c>
      <c r="S676" s="11" cm="1">
        <f t="array" ref="S676">_xlfn.IFS(L676=1,R676*Погода!$C$2,L676=2,R676*Погода!$C$3,L676=3,R676*Погода!$C$4,L676=4,R676*Погода!$C$5)</f>
        <v>13.322925</v>
      </c>
      <c r="T676" s="3">
        <v>0.17910799999999999</v>
      </c>
      <c r="U676" s="11" cm="1">
        <f t="array" ref="U676">_xlfn.IFS(L676=1,T676*Погода!$D$2,L676=2,T676*Погода!$D$3,L676=3,T676*Погода!$D$4,L676=4,T676*Погода!$D$5)</f>
        <v>3.0000589999999998</v>
      </c>
      <c r="V676" s="37">
        <v>1201</v>
      </c>
      <c r="W676" s="37">
        <v>3906</v>
      </c>
      <c r="X676" s="37">
        <v>5107</v>
      </c>
      <c r="Y676" s="11">
        <f t="shared" si="88"/>
        <v>-1.5646430000000002</v>
      </c>
    </row>
    <row r="677" spans="1:25" x14ac:dyDescent="0.25">
      <c r="A677" s="1">
        <v>675</v>
      </c>
      <c r="B677" s="2">
        <v>41218</v>
      </c>
      <c r="C677" s="1">
        <v>4</v>
      </c>
      <c r="D677" s="4" t="str">
        <f>VLOOKUP(C677,Сезон!$A$2:$G$5,6)</f>
        <v>Осень</v>
      </c>
      <c r="E677" s="1">
        <f t="shared" si="84"/>
        <v>2012</v>
      </c>
      <c r="F677" s="1">
        <f t="shared" si="85"/>
        <v>11</v>
      </c>
      <c r="G677" s="1">
        <v>0</v>
      </c>
      <c r="H677" s="1" t="str">
        <f t="shared" si="81"/>
        <v>Рабочий день</v>
      </c>
      <c r="I677" s="25">
        <f t="shared" si="82"/>
        <v>2</v>
      </c>
      <c r="J677" s="1">
        <v>1</v>
      </c>
      <c r="K677" s="1" t="str">
        <f t="shared" si="83"/>
        <v>Рабочий день</v>
      </c>
      <c r="L677" s="1">
        <v>1</v>
      </c>
      <c r="M677" s="9" t="str">
        <f>LOOKUP(L677,Погода!$A$2:$B$5)</f>
        <v>Ясно, небольшая облачность, переменная облачность, переменная облачность</v>
      </c>
      <c r="N677" s="3">
        <v>0.31916699999999998</v>
      </c>
      <c r="O677" s="11">
        <f t="shared" si="86"/>
        <v>7.0008489999999988</v>
      </c>
      <c r="P677" s="3">
        <v>0.30807499999999999</v>
      </c>
      <c r="Q677" s="11">
        <f t="shared" si="87"/>
        <v>4.3329500000000003</v>
      </c>
      <c r="R677" s="3">
        <v>0.49416700000000002</v>
      </c>
      <c r="S677" s="11" cm="1">
        <f t="array" ref="S677">_xlfn.IFS(L677=1,R677*Погода!$C$2,L677=2,R677*Погода!$C$3,L677=3,R677*Погода!$C$4,L677=4,R677*Погода!$C$5)</f>
        <v>12.354175000000001</v>
      </c>
      <c r="T677" s="3">
        <v>0.23632500000000001</v>
      </c>
      <c r="U677" s="11" cm="1">
        <f t="array" ref="U677">_xlfn.IFS(L677=1,T677*Погода!$D$2,L677=2,T677*Погода!$D$3,L677=3,T677*Погода!$D$4,L677=4,T677*Погода!$D$5)</f>
        <v>3.9584437500000003</v>
      </c>
      <c r="V677" s="37">
        <v>378</v>
      </c>
      <c r="W677" s="37">
        <v>4881</v>
      </c>
      <c r="X677" s="37">
        <v>5259</v>
      </c>
      <c r="Y677" s="11">
        <f t="shared" si="88"/>
        <v>-2.6678989999999985</v>
      </c>
    </row>
    <row r="678" spans="1:25" x14ac:dyDescent="0.25">
      <c r="A678" s="1">
        <v>676</v>
      </c>
      <c r="B678" s="2">
        <v>41219</v>
      </c>
      <c r="C678" s="1">
        <v>4</v>
      </c>
      <c r="D678" s="4" t="str">
        <f>VLOOKUP(C678,Сезон!$A$2:$G$5,6)</f>
        <v>Осень</v>
      </c>
      <c r="E678" s="1">
        <f t="shared" si="84"/>
        <v>2012</v>
      </c>
      <c r="F678" s="1">
        <f t="shared" si="85"/>
        <v>11</v>
      </c>
      <c r="G678" s="1">
        <v>0</v>
      </c>
      <c r="H678" s="1" t="str">
        <f t="shared" si="81"/>
        <v>Рабочий день</v>
      </c>
      <c r="I678" s="25">
        <f t="shared" si="82"/>
        <v>3</v>
      </c>
      <c r="J678" s="1">
        <v>1</v>
      </c>
      <c r="K678" s="1" t="str">
        <f t="shared" si="83"/>
        <v>Рабочий день</v>
      </c>
      <c r="L678" s="1">
        <v>1</v>
      </c>
      <c r="M678" s="9" t="str">
        <f>LOOKUP(L678,Погода!$A$2:$B$5)</f>
        <v>Ясно, небольшая облачность, переменная облачность, переменная облачность</v>
      </c>
      <c r="N678" s="3">
        <v>0.280833</v>
      </c>
      <c r="O678" s="11">
        <f t="shared" si="86"/>
        <v>5.1991510000000005</v>
      </c>
      <c r="P678" s="3">
        <v>0.28156700000000001</v>
      </c>
      <c r="Q678" s="11">
        <f t="shared" si="87"/>
        <v>2.5834220000000023</v>
      </c>
      <c r="R678" s="3">
        <v>0.567083</v>
      </c>
      <c r="S678" s="11" cm="1">
        <f t="array" ref="S678">_xlfn.IFS(L678=1,R678*Погода!$C$2,L678=2,R678*Погода!$C$3,L678=3,R678*Погода!$C$4,L678=4,R678*Погода!$C$5)</f>
        <v>14.177075</v>
      </c>
      <c r="T678" s="3">
        <v>0.173513</v>
      </c>
      <c r="U678" s="11" cm="1">
        <f t="array" ref="U678">_xlfn.IFS(L678=1,T678*Погода!$D$2,L678=2,T678*Погода!$D$3,L678=3,T678*Погода!$D$4,L678=4,T678*Погода!$D$5)</f>
        <v>2.9063427499999999</v>
      </c>
      <c r="V678" s="37">
        <v>466</v>
      </c>
      <c r="W678" s="37">
        <v>5220</v>
      </c>
      <c r="X678" s="37">
        <v>5686</v>
      </c>
      <c r="Y678" s="11">
        <f t="shared" si="88"/>
        <v>-2.6157289999999982</v>
      </c>
    </row>
    <row r="679" spans="1:25" x14ac:dyDescent="0.25">
      <c r="A679" s="1">
        <v>677</v>
      </c>
      <c r="B679" s="2">
        <v>41220</v>
      </c>
      <c r="C679" s="1">
        <v>4</v>
      </c>
      <c r="D679" s="4" t="str">
        <f>VLOOKUP(C679,Сезон!$A$2:$G$5,6)</f>
        <v>Осень</v>
      </c>
      <c r="E679" s="1">
        <f t="shared" si="84"/>
        <v>2012</v>
      </c>
      <c r="F679" s="1">
        <f t="shared" si="85"/>
        <v>11</v>
      </c>
      <c r="G679" s="1">
        <v>0</v>
      </c>
      <c r="H679" s="1" t="str">
        <f t="shared" si="81"/>
        <v>Рабочий день</v>
      </c>
      <c r="I679" s="25">
        <f t="shared" si="82"/>
        <v>4</v>
      </c>
      <c r="J679" s="1">
        <v>1</v>
      </c>
      <c r="K679" s="1" t="str">
        <f t="shared" si="83"/>
        <v>Рабочий день</v>
      </c>
      <c r="L679" s="1">
        <v>2</v>
      </c>
      <c r="M679" s="9" t="str">
        <f>LOOKUP(L679,Погода!$A$2:$B$5)</f>
        <v>Туман + Облачно, Туман + Разорванные облака, Туман + Немного облаков, Туман</v>
      </c>
      <c r="N679" s="3">
        <v>0.29583300000000001</v>
      </c>
      <c r="O679" s="11">
        <f t="shared" si="86"/>
        <v>5.9041510000000006</v>
      </c>
      <c r="P679" s="3">
        <v>0.274621</v>
      </c>
      <c r="Q679" s="11">
        <f t="shared" si="87"/>
        <v>2.1249859999999998</v>
      </c>
      <c r="R679" s="3">
        <v>0.54749999999999999</v>
      </c>
      <c r="S679" s="11" cm="1">
        <f t="array" ref="S679">_xlfn.IFS(L679=1,R679*Погода!$C$2,L679=2,R679*Погода!$C$3,L679=3,R679*Погода!$C$4,L679=4,R679*Погода!$C$5)</f>
        <v>27.375</v>
      </c>
      <c r="T679" s="3">
        <v>0.30410799999999999</v>
      </c>
      <c r="U679" s="11" cm="1">
        <f t="array" ref="U679">_xlfn.IFS(L679=1,T679*Погода!$D$2,L679=2,T679*Погода!$D$3,L679=3,T679*Погода!$D$4,L679=4,T679*Погода!$D$5)</f>
        <v>10.187618000000001</v>
      </c>
      <c r="V679" s="37">
        <v>326</v>
      </c>
      <c r="W679" s="37">
        <v>4709</v>
      </c>
      <c r="X679" s="37">
        <v>5035</v>
      </c>
      <c r="Y679" s="11">
        <f t="shared" si="88"/>
        <v>-3.7791650000000008</v>
      </c>
    </row>
    <row r="680" spans="1:25" x14ac:dyDescent="0.25">
      <c r="A680" s="1">
        <v>678</v>
      </c>
      <c r="B680" s="2">
        <v>41221</v>
      </c>
      <c r="C680" s="1">
        <v>4</v>
      </c>
      <c r="D680" s="4" t="str">
        <f>VLOOKUP(C680,Сезон!$A$2:$G$5,6)</f>
        <v>Осень</v>
      </c>
      <c r="E680" s="1">
        <f t="shared" si="84"/>
        <v>2012</v>
      </c>
      <c r="F680" s="1">
        <f t="shared" si="85"/>
        <v>11</v>
      </c>
      <c r="G680" s="1">
        <v>0</v>
      </c>
      <c r="H680" s="1" t="str">
        <f t="shared" si="81"/>
        <v>Рабочий день</v>
      </c>
      <c r="I680" s="25">
        <f t="shared" si="82"/>
        <v>5</v>
      </c>
      <c r="J680" s="1">
        <v>1</v>
      </c>
      <c r="K680" s="1" t="str">
        <f t="shared" si="83"/>
        <v>Рабочий день</v>
      </c>
      <c r="L680" s="1">
        <v>1</v>
      </c>
      <c r="M680" s="9" t="str">
        <f>LOOKUP(L680,Погода!$A$2:$B$5)</f>
        <v>Ясно, небольшая облачность, переменная облачность, переменная облачность</v>
      </c>
      <c r="N680" s="3">
        <v>0.35217399999999999</v>
      </c>
      <c r="O680" s="11">
        <f t="shared" si="86"/>
        <v>8.5521779999999978</v>
      </c>
      <c r="P680" s="3">
        <v>0.341891</v>
      </c>
      <c r="Q680" s="11">
        <f t="shared" si="87"/>
        <v>6.5648060000000008</v>
      </c>
      <c r="R680" s="3">
        <v>0.333478</v>
      </c>
      <c r="S680" s="11" cm="1">
        <f t="array" ref="S680">_xlfn.IFS(L680=1,R680*Погода!$C$2,L680=2,R680*Погода!$C$3,L680=3,R680*Погода!$C$4,L680=4,R680*Погода!$C$5)</f>
        <v>8.3369499999999999</v>
      </c>
      <c r="T680" s="3">
        <v>0.34783500000000001</v>
      </c>
      <c r="U680" s="11" cm="1">
        <f t="array" ref="U680">_xlfn.IFS(L680=1,T680*Погода!$D$2,L680=2,T680*Погода!$D$3,L680=3,T680*Погода!$D$4,L680=4,T680*Погода!$D$5)</f>
        <v>5.82623625</v>
      </c>
      <c r="V680" s="37">
        <v>340</v>
      </c>
      <c r="W680" s="37">
        <v>4975</v>
      </c>
      <c r="X680" s="37">
        <v>5315</v>
      </c>
      <c r="Y680" s="11">
        <f t="shared" si="88"/>
        <v>-1.987371999999997</v>
      </c>
    </row>
    <row r="681" spans="1:25" x14ac:dyDescent="0.25">
      <c r="A681" s="1">
        <v>679</v>
      </c>
      <c r="B681" s="2">
        <v>41222</v>
      </c>
      <c r="C681" s="1">
        <v>4</v>
      </c>
      <c r="D681" s="4" t="str">
        <f>VLOOKUP(C681,Сезон!$A$2:$G$5,6)</f>
        <v>Осень</v>
      </c>
      <c r="E681" s="1">
        <f t="shared" si="84"/>
        <v>2012</v>
      </c>
      <c r="F681" s="1">
        <f t="shared" si="85"/>
        <v>11</v>
      </c>
      <c r="G681" s="1">
        <v>0</v>
      </c>
      <c r="H681" s="1" t="str">
        <f t="shared" si="81"/>
        <v>Рабочий день</v>
      </c>
      <c r="I681" s="25">
        <f t="shared" si="82"/>
        <v>6</v>
      </c>
      <c r="J681" s="1">
        <v>1</v>
      </c>
      <c r="K681" s="1" t="str">
        <f t="shared" si="83"/>
        <v>Рабочий день</v>
      </c>
      <c r="L681" s="1">
        <v>1</v>
      </c>
      <c r="M681" s="9" t="str">
        <f>LOOKUP(L681,Погода!$A$2:$B$5)</f>
        <v>Ясно, небольшая облачность, переменная облачность, переменная облачность</v>
      </c>
      <c r="N681" s="3">
        <v>0.36166700000000002</v>
      </c>
      <c r="O681" s="11">
        <f t="shared" si="86"/>
        <v>8.998349000000001</v>
      </c>
      <c r="P681" s="3">
        <v>0.35541299999999998</v>
      </c>
      <c r="Q681" s="11">
        <f t="shared" si="87"/>
        <v>7.4572579999999995</v>
      </c>
      <c r="R681" s="3">
        <v>0.54083300000000001</v>
      </c>
      <c r="S681" s="11" cm="1">
        <f t="array" ref="S681">_xlfn.IFS(L681=1,R681*Погода!$C$2,L681=2,R681*Погода!$C$3,L681=3,R681*Погода!$C$4,L681=4,R681*Погода!$C$5)</f>
        <v>13.520825</v>
      </c>
      <c r="T681" s="3">
        <v>0.214558</v>
      </c>
      <c r="U681" s="11" cm="1">
        <f t="array" ref="U681">_xlfn.IFS(L681=1,T681*Погода!$D$2,L681=2,T681*Погода!$D$3,L681=3,T681*Погода!$D$4,L681=4,T681*Погода!$D$5)</f>
        <v>3.5938465000000002</v>
      </c>
      <c r="V681" s="37">
        <v>709</v>
      </c>
      <c r="W681" s="37">
        <v>5283</v>
      </c>
      <c r="X681" s="37">
        <v>5992</v>
      </c>
      <c r="Y681" s="11">
        <f t="shared" si="88"/>
        <v>-1.5410910000000015</v>
      </c>
    </row>
    <row r="682" spans="1:25" x14ac:dyDescent="0.25">
      <c r="A682" s="1">
        <v>680</v>
      </c>
      <c r="B682" s="2">
        <v>41223</v>
      </c>
      <c r="C682" s="1">
        <v>4</v>
      </c>
      <c r="D682" s="4" t="str">
        <f>VLOOKUP(C682,Сезон!$A$2:$G$5,6)</f>
        <v>Осень</v>
      </c>
      <c r="E682" s="1">
        <f t="shared" si="84"/>
        <v>2012</v>
      </c>
      <c r="F682" s="1">
        <f t="shared" si="85"/>
        <v>11</v>
      </c>
      <c r="G682" s="1">
        <v>0</v>
      </c>
      <c r="H682" s="1" t="str">
        <f t="shared" si="81"/>
        <v>Рабочий день</v>
      </c>
      <c r="I682" s="25">
        <f t="shared" si="82"/>
        <v>7</v>
      </c>
      <c r="J682" s="1">
        <v>0</v>
      </c>
      <c r="K682" s="1" t="str">
        <f t="shared" si="83"/>
        <v>Выходной день</v>
      </c>
      <c r="L682" s="1">
        <v>1</v>
      </c>
      <c r="M682" s="9" t="str">
        <f>LOOKUP(L682,Погода!$A$2:$B$5)</f>
        <v>Ясно, небольшая облачность, переменная облачность, переменная облачность</v>
      </c>
      <c r="N682" s="3">
        <v>0.38916699999999999</v>
      </c>
      <c r="O682" s="11">
        <f t="shared" si="86"/>
        <v>10.290848999999998</v>
      </c>
      <c r="P682" s="3">
        <v>0.39393699999999998</v>
      </c>
      <c r="Q682" s="11">
        <f t="shared" si="87"/>
        <v>9.9998419999999975</v>
      </c>
      <c r="R682" s="3">
        <v>0.64541700000000002</v>
      </c>
      <c r="S682" s="11" cm="1">
        <f t="array" ref="S682">_xlfn.IFS(L682=1,R682*Погода!$C$2,L682=2,R682*Погода!$C$3,L682=3,R682*Погода!$C$4,L682=4,R682*Погода!$C$5)</f>
        <v>16.135425000000001</v>
      </c>
      <c r="T682" s="3">
        <v>5.7845800000000003E-2</v>
      </c>
      <c r="U682" s="11" cm="1">
        <f t="array" ref="U682">_xlfn.IFS(L682=1,T682*Погода!$D$2,L682=2,T682*Погода!$D$3,L682=3,T682*Погода!$D$4,L682=4,T682*Погода!$D$5)</f>
        <v>0.96891715</v>
      </c>
      <c r="V682" s="37">
        <v>2090</v>
      </c>
      <c r="W682" s="37">
        <v>4446</v>
      </c>
      <c r="X682" s="37">
        <v>6536</v>
      </c>
      <c r="Y682" s="11">
        <f t="shared" si="88"/>
        <v>-0.29100700000000046</v>
      </c>
    </row>
    <row r="683" spans="1:25" x14ac:dyDescent="0.25">
      <c r="A683" s="1">
        <v>681</v>
      </c>
      <c r="B683" s="2">
        <v>41224</v>
      </c>
      <c r="C683" s="1">
        <v>4</v>
      </c>
      <c r="D683" s="4" t="str">
        <f>VLOOKUP(C683,Сезон!$A$2:$G$5,6)</f>
        <v>Осень</v>
      </c>
      <c r="E683" s="1">
        <f t="shared" si="84"/>
        <v>2012</v>
      </c>
      <c r="F683" s="1">
        <f t="shared" si="85"/>
        <v>11</v>
      </c>
      <c r="G683" s="1">
        <v>0</v>
      </c>
      <c r="H683" s="1" t="str">
        <f t="shared" si="81"/>
        <v>Рабочий день</v>
      </c>
      <c r="I683" s="25">
        <f t="shared" si="82"/>
        <v>1</v>
      </c>
      <c r="J683" s="1">
        <v>0</v>
      </c>
      <c r="K683" s="1" t="str">
        <f t="shared" si="83"/>
        <v>Выходной день</v>
      </c>
      <c r="L683" s="1">
        <v>1</v>
      </c>
      <c r="M683" s="9" t="str">
        <f>LOOKUP(L683,Погода!$A$2:$B$5)</f>
        <v>Ясно, небольшая облачность, переменная облачность, переменная облачность</v>
      </c>
      <c r="N683" s="3">
        <v>0.42083300000000001</v>
      </c>
      <c r="O683" s="11">
        <f t="shared" si="86"/>
        <v>11.779150999999999</v>
      </c>
      <c r="P683" s="3">
        <v>0.421713</v>
      </c>
      <c r="Q683" s="11">
        <f t="shared" si="87"/>
        <v>11.833058000000001</v>
      </c>
      <c r="R683" s="3">
        <v>0.65916699999999995</v>
      </c>
      <c r="S683" s="11" cm="1">
        <f t="array" ref="S683">_xlfn.IFS(L683=1,R683*Погода!$C$2,L683=2,R683*Погода!$C$3,L683=3,R683*Погода!$C$4,L683=4,R683*Погода!$C$5)</f>
        <v>16.479174999999998</v>
      </c>
      <c r="T683" s="3">
        <v>0.1275</v>
      </c>
      <c r="U683" s="11" cm="1">
        <f t="array" ref="U683">_xlfn.IFS(L683=1,T683*Погода!$D$2,L683=2,T683*Погода!$D$3,L683=3,T683*Погода!$D$4,L683=4,T683*Погода!$D$5)</f>
        <v>2.1356250000000001</v>
      </c>
      <c r="V683" s="37">
        <v>2290</v>
      </c>
      <c r="W683" s="37">
        <v>4562</v>
      </c>
      <c r="X683" s="37">
        <v>6852</v>
      </c>
      <c r="Y683" s="11">
        <f t="shared" si="88"/>
        <v>5.390700000000237E-2</v>
      </c>
    </row>
    <row r="684" spans="1:25" x14ac:dyDescent="0.25">
      <c r="A684" s="1">
        <v>682</v>
      </c>
      <c r="B684" s="2">
        <v>41225</v>
      </c>
      <c r="C684" s="1">
        <v>4</v>
      </c>
      <c r="D684" s="4" t="str">
        <f>VLOOKUP(C684,Сезон!$A$2:$G$5,6)</f>
        <v>Осень</v>
      </c>
      <c r="E684" s="1">
        <f t="shared" si="84"/>
        <v>2012</v>
      </c>
      <c r="F684" s="1">
        <f t="shared" si="85"/>
        <v>11</v>
      </c>
      <c r="G684" s="1">
        <v>1</v>
      </c>
      <c r="H684" s="1" t="str">
        <f t="shared" si="81"/>
        <v>Праздничный день</v>
      </c>
      <c r="I684" s="25">
        <f t="shared" si="82"/>
        <v>2</v>
      </c>
      <c r="J684" s="1">
        <v>0</v>
      </c>
      <c r="K684" s="1" t="str">
        <f t="shared" si="83"/>
        <v>Выходной день</v>
      </c>
      <c r="L684" s="1">
        <v>1</v>
      </c>
      <c r="M684" s="9" t="str">
        <f>LOOKUP(L684,Погода!$A$2:$B$5)</f>
        <v>Ясно, небольшая облачность, переменная облачность, переменная облачность</v>
      </c>
      <c r="N684" s="3">
        <v>0.48499999999999999</v>
      </c>
      <c r="O684" s="11">
        <f t="shared" si="86"/>
        <v>14.794999999999998</v>
      </c>
      <c r="P684" s="3">
        <v>0.475383</v>
      </c>
      <c r="Q684" s="11">
        <f t="shared" si="87"/>
        <v>15.375278000000002</v>
      </c>
      <c r="R684" s="3">
        <v>0.74166699999999997</v>
      </c>
      <c r="S684" s="11" cm="1">
        <f t="array" ref="S684">_xlfn.IFS(L684=1,R684*Погода!$C$2,L684=2,R684*Погода!$C$3,L684=3,R684*Погода!$C$4,L684=4,R684*Погода!$C$5)</f>
        <v>18.541674999999998</v>
      </c>
      <c r="T684" s="3">
        <v>0.173517</v>
      </c>
      <c r="U684" s="11" cm="1">
        <f t="array" ref="U684">_xlfn.IFS(L684=1,T684*Погода!$D$2,L684=2,T684*Погода!$D$3,L684=3,T684*Погода!$D$4,L684=4,T684*Погода!$D$5)</f>
        <v>2.9064097499999999</v>
      </c>
      <c r="V684" s="37">
        <v>1097</v>
      </c>
      <c r="W684" s="37">
        <v>5172</v>
      </c>
      <c r="X684" s="37">
        <v>6269</v>
      </c>
      <c r="Y684" s="11">
        <f t="shared" si="88"/>
        <v>0.5802780000000034</v>
      </c>
    </row>
    <row r="685" spans="1:25" x14ac:dyDescent="0.25">
      <c r="A685" s="1">
        <v>683</v>
      </c>
      <c r="B685" s="2">
        <v>41226</v>
      </c>
      <c r="C685" s="1">
        <v>4</v>
      </c>
      <c r="D685" s="4" t="str">
        <f>VLOOKUP(C685,Сезон!$A$2:$G$5,6)</f>
        <v>Осень</v>
      </c>
      <c r="E685" s="1">
        <f t="shared" si="84"/>
        <v>2012</v>
      </c>
      <c r="F685" s="1">
        <f t="shared" si="85"/>
        <v>11</v>
      </c>
      <c r="G685" s="1">
        <v>0</v>
      </c>
      <c r="H685" s="1" t="str">
        <f t="shared" si="81"/>
        <v>Рабочий день</v>
      </c>
      <c r="I685" s="25">
        <f t="shared" si="82"/>
        <v>3</v>
      </c>
      <c r="J685" s="1">
        <v>1</v>
      </c>
      <c r="K685" s="1" t="str">
        <f t="shared" si="83"/>
        <v>Рабочий день</v>
      </c>
      <c r="L685" s="1">
        <v>2</v>
      </c>
      <c r="M685" s="9" t="str">
        <f>LOOKUP(L685,Погода!$A$2:$B$5)</f>
        <v>Туман + Облачно, Туман + Разорванные облака, Туман + Немного облаков, Туман</v>
      </c>
      <c r="N685" s="3">
        <v>0.343333</v>
      </c>
      <c r="O685" s="11">
        <f t="shared" si="86"/>
        <v>8.1366510000000005</v>
      </c>
      <c r="P685" s="3">
        <v>0.32322499999999998</v>
      </c>
      <c r="Q685" s="11">
        <f t="shared" si="87"/>
        <v>5.3328500000000005</v>
      </c>
      <c r="R685" s="3">
        <v>0.66291699999999998</v>
      </c>
      <c r="S685" s="11" cm="1">
        <f t="array" ref="S685">_xlfn.IFS(L685=1,R685*Погода!$C$2,L685=2,R685*Погода!$C$3,L685=3,R685*Погода!$C$4,L685=4,R685*Погода!$C$5)</f>
        <v>33.145849999999996</v>
      </c>
      <c r="T685" s="3">
        <v>0.34204600000000002</v>
      </c>
      <c r="U685" s="11" cm="1">
        <f t="array" ref="U685">_xlfn.IFS(L685=1,T685*Погода!$D$2,L685=2,T685*Погода!$D$3,L685=3,T685*Погода!$D$4,L685=4,T685*Погода!$D$5)</f>
        <v>11.458541</v>
      </c>
      <c r="V685" s="37">
        <v>327</v>
      </c>
      <c r="W685" s="37">
        <v>3767</v>
      </c>
      <c r="X685" s="37">
        <v>4094</v>
      </c>
      <c r="Y685" s="11">
        <f t="shared" si="88"/>
        <v>-2.803801</v>
      </c>
    </row>
    <row r="686" spans="1:25" x14ac:dyDescent="0.25">
      <c r="A686" s="1">
        <v>684</v>
      </c>
      <c r="B686" s="2">
        <v>41227</v>
      </c>
      <c r="C686" s="1">
        <v>4</v>
      </c>
      <c r="D686" s="4" t="str">
        <f>VLOOKUP(C686,Сезон!$A$2:$G$5,6)</f>
        <v>Осень</v>
      </c>
      <c r="E686" s="1">
        <f t="shared" si="84"/>
        <v>2012</v>
      </c>
      <c r="F686" s="1">
        <f t="shared" si="85"/>
        <v>11</v>
      </c>
      <c r="G686" s="1">
        <v>0</v>
      </c>
      <c r="H686" s="1" t="str">
        <f t="shared" si="81"/>
        <v>Рабочий день</v>
      </c>
      <c r="I686" s="25">
        <f t="shared" si="82"/>
        <v>4</v>
      </c>
      <c r="J686" s="1">
        <v>1</v>
      </c>
      <c r="K686" s="1" t="str">
        <f t="shared" si="83"/>
        <v>Рабочий день</v>
      </c>
      <c r="L686" s="1">
        <v>1</v>
      </c>
      <c r="M686" s="9" t="str">
        <f>LOOKUP(L686,Погода!$A$2:$B$5)</f>
        <v>Ясно, небольшая облачность, переменная облачность, переменная облачность</v>
      </c>
      <c r="N686" s="3">
        <v>0.28916700000000001</v>
      </c>
      <c r="O686" s="11">
        <f t="shared" si="86"/>
        <v>5.5908490000000004</v>
      </c>
      <c r="P686" s="3">
        <v>0.28156300000000001</v>
      </c>
      <c r="Q686" s="11">
        <f t="shared" si="87"/>
        <v>2.583158000000001</v>
      </c>
      <c r="R686" s="3">
        <v>0.55208299999999999</v>
      </c>
      <c r="S686" s="11" cm="1">
        <f t="array" ref="S686">_xlfn.IFS(L686=1,R686*Погода!$C$2,L686=2,R686*Погода!$C$3,L686=3,R686*Погода!$C$4,L686=4,R686*Погода!$C$5)</f>
        <v>13.802075</v>
      </c>
      <c r="T686" s="3">
        <v>0.199625</v>
      </c>
      <c r="U686" s="11" cm="1">
        <f t="array" ref="U686">_xlfn.IFS(L686=1,T686*Погода!$D$2,L686=2,T686*Погода!$D$3,L686=3,T686*Погода!$D$4,L686=4,T686*Погода!$D$5)</f>
        <v>3.3437187499999999</v>
      </c>
      <c r="V686" s="37">
        <v>373</v>
      </c>
      <c r="W686" s="37">
        <v>5122</v>
      </c>
      <c r="X686" s="37">
        <v>5495</v>
      </c>
      <c r="Y686" s="11">
        <f t="shared" si="88"/>
        <v>-3.0076909999999994</v>
      </c>
    </row>
    <row r="687" spans="1:25" x14ac:dyDescent="0.25">
      <c r="A687" s="1">
        <v>685</v>
      </c>
      <c r="B687" s="2">
        <v>41228</v>
      </c>
      <c r="C687" s="1">
        <v>4</v>
      </c>
      <c r="D687" s="4" t="str">
        <f>VLOOKUP(C687,Сезон!$A$2:$G$5,6)</f>
        <v>Осень</v>
      </c>
      <c r="E687" s="1">
        <f t="shared" si="84"/>
        <v>2012</v>
      </c>
      <c r="F687" s="1">
        <f t="shared" si="85"/>
        <v>11</v>
      </c>
      <c r="G687" s="1">
        <v>0</v>
      </c>
      <c r="H687" s="1" t="str">
        <f t="shared" si="81"/>
        <v>Рабочий день</v>
      </c>
      <c r="I687" s="25">
        <f t="shared" si="82"/>
        <v>5</v>
      </c>
      <c r="J687" s="1">
        <v>1</v>
      </c>
      <c r="K687" s="1" t="str">
        <f t="shared" si="83"/>
        <v>Рабочий день</v>
      </c>
      <c r="L687" s="1">
        <v>2</v>
      </c>
      <c r="M687" s="9" t="str">
        <f>LOOKUP(L687,Погода!$A$2:$B$5)</f>
        <v>Туман + Облачно, Туман + Разорванные облака, Туман + Немного облаков, Туман</v>
      </c>
      <c r="N687" s="3">
        <v>0.32166699999999998</v>
      </c>
      <c r="O687" s="11">
        <f t="shared" si="86"/>
        <v>7.1183489999999985</v>
      </c>
      <c r="P687" s="3">
        <v>0.324492</v>
      </c>
      <c r="Q687" s="11">
        <f t="shared" si="87"/>
        <v>5.4164719999999988</v>
      </c>
      <c r="R687" s="3">
        <v>0.620417</v>
      </c>
      <c r="S687" s="11" cm="1">
        <f t="array" ref="S687">_xlfn.IFS(L687=1,R687*Погода!$C$2,L687=2,R687*Погода!$C$3,L687=3,R687*Погода!$C$4,L687=4,R687*Погода!$C$5)</f>
        <v>31.020849999999999</v>
      </c>
      <c r="T687" s="3">
        <v>0.15298700000000001</v>
      </c>
      <c r="U687" s="11" cm="1">
        <f t="array" ref="U687">_xlfn.IFS(L687=1,T687*Погода!$D$2,L687=2,T687*Погода!$D$3,L687=3,T687*Погода!$D$4,L687=4,T687*Погода!$D$5)</f>
        <v>5.1250645000000006</v>
      </c>
      <c r="V687" s="37">
        <v>320</v>
      </c>
      <c r="W687" s="37">
        <v>5125</v>
      </c>
      <c r="X687" s="37">
        <v>5445</v>
      </c>
      <c r="Y687" s="11">
        <f t="shared" si="88"/>
        <v>-1.7018769999999996</v>
      </c>
    </row>
    <row r="688" spans="1:25" x14ac:dyDescent="0.25">
      <c r="A688" s="1">
        <v>686</v>
      </c>
      <c r="B688" s="2">
        <v>41229</v>
      </c>
      <c r="C688" s="1">
        <v>4</v>
      </c>
      <c r="D688" s="4" t="str">
        <f>VLOOKUP(C688,Сезон!$A$2:$G$5,6)</f>
        <v>Осень</v>
      </c>
      <c r="E688" s="1">
        <f t="shared" si="84"/>
        <v>2012</v>
      </c>
      <c r="F688" s="1">
        <f t="shared" si="85"/>
        <v>11</v>
      </c>
      <c r="G688" s="1">
        <v>0</v>
      </c>
      <c r="H688" s="1" t="str">
        <f t="shared" si="81"/>
        <v>Рабочий день</v>
      </c>
      <c r="I688" s="25">
        <f t="shared" si="82"/>
        <v>6</v>
      </c>
      <c r="J688" s="1">
        <v>1</v>
      </c>
      <c r="K688" s="1" t="str">
        <f t="shared" si="83"/>
        <v>Рабочий день</v>
      </c>
      <c r="L688" s="1">
        <v>1</v>
      </c>
      <c r="M688" s="9" t="str">
        <f>LOOKUP(L688,Погода!$A$2:$B$5)</f>
        <v>Ясно, небольшая облачность, переменная облачность, переменная облачность</v>
      </c>
      <c r="N688" s="3">
        <v>0.34499999999999997</v>
      </c>
      <c r="O688" s="11">
        <f t="shared" si="86"/>
        <v>8.2149999999999999</v>
      </c>
      <c r="P688" s="3">
        <v>0.34720400000000001</v>
      </c>
      <c r="Q688" s="11">
        <f t="shared" si="87"/>
        <v>6.9154640000000001</v>
      </c>
      <c r="R688" s="3">
        <v>0.52458300000000002</v>
      </c>
      <c r="S688" s="11" cm="1">
        <f t="array" ref="S688">_xlfn.IFS(L688=1,R688*Погода!$C$2,L688=2,R688*Погода!$C$3,L688=3,R688*Погода!$C$4,L688=4,R688*Погода!$C$5)</f>
        <v>13.114575</v>
      </c>
      <c r="T688" s="3">
        <v>0.17102500000000001</v>
      </c>
      <c r="U688" s="11" cm="1">
        <f t="array" ref="U688">_xlfn.IFS(L688=1,T688*Погода!$D$2,L688=2,T688*Погода!$D$3,L688=3,T688*Погода!$D$4,L688=4,T688*Погода!$D$5)</f>
        <v>2.8646687500000003</v>
      </c>
      <c r="V688" s="37">
        <v>484</v>
      </c>
      <c r="W688" s="37">
        <v>5214</v>
      </c>
      <c r="X688" s="37">
        <v>5698</v>
      </c>
      <c r="Y688" s="11">
        <f t="shared" si="88"/>
        <v>-1.2995359999999998</v>
      </c>
    </row>
    <row r="689" spans="1:25" x14ac:dyDescent="0.25">
      <c r="A689" s="1">
        <v>687</v>
      </c>
      <c r="B689" s="2">
        <v>41230</v>
      </c>
      <c r="C689" s="1">
        <v>4</v>
      </c>
      <c r="D689" s="4" t="str">
        <f>VLOOKUP(C689,Сезон!$A$2:$G$5,6)</f>
        <v>Осень</v>
      </c>
      <c r="E689" s="1">
        <f t="shared" si="84"/>
        <v>2012</v>
      </c>
      <c r="F689" s="1">
        <f t="shared" si="85"/>
        <v>11</v>
      </c>
      <c r="G689" s="1">
        <v>0</v>
      </c>
      <c r="H689" s="1" t="str">
        <f t="shared" si="81"/>
        <v>Рабочий день</v>
      </c>
      <c r="I689" s="25">
        <f t="shared" si="82"/>
        <v>7</v>
      </c>
      <c r="J689" s="1">
        <v>0</v>
      </c>
      <c r="K689" s="1" t="str">
        <f t="shared" si="83"/>
        <v>Выходной день</v>
      </c>
      <c r="L689" s="1">
        <v>1</v>
      </c>
      <c r="M689" s="9" t="str">
        <f>LOOKUP(L689,Погода!$A$2:$B$5)</f>
        <v>Ясно, небольшая облачность, переменная облачность, переменная облачность</v>
      </c>
      <c r="N689" s="3">
        <v>0.32500000000000001</v>
      </c>
      <c r="O689" s="11">
        <f t="shared" si="86"/>
        <v>7.2750000000000004</v>
      </c>
      <c r="P689" s="3">
        <v>0.32638299999999998</v>
      </c>
      <c r="Q689" s="11">
        <f t="shared" si="87"/>
        <v>5.5412779999999984</v>
      </c>
      <c r="R689" s="3">
        <v>0.54541700000000004</v>
      </c>
      <c r="S689" s="11" cm="1">
        <f t="array" ref="S689">_xlfn.IFS(L689=1,R689*Погода!$C$2,L689=2,R689*Погода!$C$3,L689=3,R689*Погода!$C$4,L689=4,R689*Погода!$C$5)</f>
        <v>13.635425000000001</v>
      </c>
      <c r="T689" s="3">
        <v>0.179729</v>
      </c>
      <c r="U689" s="11" cm="1">
        <f t="array" ref="U689">_xlfn.IFS(L689=1,T689*Погода!$D$2,L689=2,T689*Погода!$D$3,L689=3,T689*Погода!$D$4,L689=4,T689*Погода!$D$5)</f>
        <v>3.01046075</v>
      </c>
      <c r="V689" s="37">
        <v>1313</v>
      </c>
      <c r="W689" s="37">
        <v>4316</v>
      </c>
      <c r="X689" s="37">
        <v>5629</v>
      </c>
      <c r="Y689" s="11">
        <f t="shared" si="88"/>
        <v>-1.733722000000002</v>
      </c>
    </row>
    <row r="690" spans="1:25" x14ac:dyDescent="0.25">
      <c r="A690" s="1">
        <v>688</v>
      </c>
      <c r="B690" s="2">
        <v>41231</v>
      </c>
      <c r="C690" s="1">
        <v>4</v>
      </c>
      <c r="D690" s="4" t="str">
        <f>VLOOKUP(C690,Сезон!$A$2:$G$5,6)</f>
        <v>Осень</v>
      </c>
      <c r="E690" s="1">
        <f t="shared" si="84"/>
        <v>2012</v>
      </c>
      <c r="F690" s="1">
        <f t="shared" si="85"/>
        <v>11</v>
      </c>
      <c r="G690" s="1">
        <v>0</v>
      </c>
      <c r="H690" s="1" t="str">
        <f t="shared" si="81"/>
        <v>Рабочий день</v>
      </c>
      <c r="I690" s="25">
        <f t="shared" si="82"/>
        <v>1</v>
      </c>
      <c r="J690" s="1">
        <v>0</v>
      </c>
      <c r="K690" s="1" t="str">
        <f t="shared" si="83"/>
        <v>Выходной день</v>
      </c>
      <c r="L690" s="1">
        <v>1</v>
      </c>
      <c r="M690" s="9" t="str">
        <f>LOOKUP(L690,Погода!$A$2:$B$5)</f>
        <v>Ясно, небольшая облачность, переменная облачность, переменная облачность</v>
      </c>
      <c r="N690" s="3">
        <v>0.34250000000000003</v>
      </c>
      <c r="O690" s="11">
        <f t="shared" si="86"/>
        <v>8.0975000000000001</v>
      </c>
      <c r="P690" s="3">
        <v>0.33774599999999999</v>
      </c>
      <c r="Q690" s="11">
        <f t="shared" si="87"/>
        <v>6.2912359999999978</v>
      </c>
      <c r="R690" s="3">
        <v>0.69291700000000001</v>
      </c>
      <c r="S690" s="11" cm="1">
        <f t="array" ref="S690">_xlfn.IFS(L690=1,R690*Погода!$C$2,L690=2,R690*Погода!$C$3,L690=3,R690*Погода!$C$4,L690=4,R690*Погода!$C$5)</f>
        <v>17.322925000000001</v>
      </c>
      <c r="T690" s="3">
        <v>0.22761200000000001</v>
      </c>
      <c r="U690" s="11" cm="1">
        <f t="array" ref="U690">_xlfn.IFS(L690=1,T690*Погода!$D$2,L690=2,T690*Погода!$D$3,L690=3,T690*Погода!$D$4,L690=4,T690*Погода!$D$5)</f>
        <v>3.8125010000000001</v>
      </c>
      <c r="V690" s="37">
        <v>922</v>
      </c>
      <c r="W690" s="37">
        <v>3747</v>
      </c>
      <c r="X690" s="37">
        <v>4669</v>
      </c>
      <c r="Y690" s="11">
        <f t="shared" si="88"/>
        <v>-1.8062640000000023</v>
      </c>
    </row>
    <row r="691" spans="1:25" x14ac:dyDescent="0.25">
      <c r="A691" s="1">
        <v>689</v>
      </c>
      <c r="B691" s="2">
        <v>41232</v>
      </c>
      <c r="C691" s="1">
        <v>4</v>
      </c>
      <c r="D691" s="4" t="str">
        <f>VLOOKUP(C691,Сезон!$A$2:$G$5,6)</f>
        <v>Осень</v>
      </c>
      <c r="E691" s="1">
        <f t="shared" si="84"/>
        <v>2012</v>
      </c>
      <c r="F691" s="1">
        <f t="shared" si="85"/>
        <v>11</v>
      </c>
      <c r="G691" s="1">
        <v>0</v>
      </c>
      <c r="H691" s="1" t="str">
        <f t="shared" si="81"/>
        <v>Рабочий день</v>
      </c>
      <c r="I691" s="25">
        <f t="shared" si="82"/>
        <v>2</v>
      </c>
      <c r="J691" s="1">
        <v>1</v>
      </c>
      <c r="K691" s="1" t="str">
        <f t="shared" si="83"/>
        <v>Рабочий день</v>
      </c>
      <c r="L691" s="1">
        <v>2</v>
      </c>
      <c r="M691" s="9" t="str">
        <f>LOOKUP(L691,Погода!$A$2:$B$5)</f>
        <v>Туман + Облачно, Туман + Разорванные облака, Туман + Немного облаков, Туман</v>
      </c>
      <c r="N691" s="3">
        <v>0.38083299999999998</v>
      </c>
      <c r="O691" s="11">
        <f t="shared" si="86"/>
        <v>9.8991509999999998</v>
      </c>
      <c r="P691" s="3">
        <v>0.37562099999999998</v>
      </c>
      <c r="Q691" s="11">
        <f t="shared" si="87"/>
        <v>8.7909860000000002</v>
      </c>
      <c r="R691" s="3">
        <v>0.62333300000000003</v>
      </c>
      <c r="S691" s="11" cm="1">
        <f t="array" ref="S691">_xlfn.IFS(L691=1,R691*Погода!$C$2,L691=2,R691*Погода!$C$3,L691=3,R691*Погода!$C$4,L691=4,R691*Погода!$C$5)</f>
        <v>31.166650000000001</v>
      </c>
      <c r="T691" s="3">
        <v>0.235067</v>
      </c>
      <c r="U691" s="11" cm="1">
        <f t="array" ref="U691">_xlfn.IFS(L691=1,T691*Погода!$D$2,L691=2,T691*Погода!$D$3,L691=3,T691*Погода!$D$4,L691=4,T691*Погода!$D$5)</f>
        <v>7.8747445000000003</v>
      </c>
      <c r="V691" s="37">
        <v>449</v>
      </c>
      <c r="W691" s="37">
        <v>5050</v>
      </c>
      <c r="X691" s="37">
        <v>5499</v>
      </c>
      <c r="Y691" s="11">
        <f t="shared" si="88"/>
        <v>-1.1081649999999996</v>
      </c>
    </row>
    <row r="692" spans="1:25" x14ac:dyDescent="0.25">
      <c r="A692" s="1">
        <v>690</v>
      </c>
      <c r="B692" s="2">
        <v>41233</v>
      </c>
      <c r="C692" s="1">
        <v>4</v>
      </c>
      <c r="D692" s="4" t="str">
        <f>VLOOKUP(C692,Сезон!$A$2:$G$5,6)</f>
        <v>Осень</v>
      </c>
      <c r="E692" s="1">
        <f t="shared" si="84"/>
        <v>2012</v>
      </c>
      <c r="F692" s="1">
        <f t="shared" si="85"/>
        <v>11</v>
      </c>
      <c r="G692" s="1">
        <v>0</v>
      </c>
      <c r="H692" s="1" t="str">
        <f t="shared" si="81"/>
        <v>Рабочий день</v>
      </c>
      <c r="I692" s="25">
        <f t="shared" si="82"/>
        <v>3</v>
      </c>
      <c r="J692" s="1">
        <v>1</v>
      </c>
      <c r="K692" s="1" t="str">
        <f t="shared" si="83"/>
        <v>Рабочий день</v>
      </c>
      <c r="L692" s="1">
        <v>2</v>
      </c>
      <c r="M692" s="9" t="str">
        <f>LOOKUP(L692,Погода!$A$2:$B$5)</f>
        <v>Туман + Облачно, Туман + Разорванные облака, Туман + Немного облаков, Туман</v>
      </c>
      <c r="N692" s="3">
        <v>0.37416700000000003</v>
      </c>
      <c r="O692" s="11">
        <f t="shared" si="86"/>
        <v>9.5858489999999996</v>
      </c>
      <c r="P692" s="3">
        <v>0.38066699999999998</v>
      </c>
      <c r="Q692" s="11">
        <f t="shared" si="87"/>
        <v>9.1240220000000001</v>
      </c>
      <c r="R692" s="3">
        <v>0.68500000000000005</v>
      </c>
      <c r="S692" s="11" cm="1">
        <f t="array" ref="S692">_xlfn.IFS(L692=1,R692*Погода!$C$2,L692=2,R692*Погода!$C$3,L692=3,R692*Погода!$C$4,L692=4,R692*Погода!$C$5)</f>
        <v>34.25</v>
      </c>
      <c r="T692" s="3">
        <v>8.2725000000000007E-2</v>
      </c>
      <c r="U692" s="11" cm="1">
        <f t="array" ref="U692">_xlfn.IFS(L692=1,T692*Погода!$D$2,L692=2,T692*Погода!$D$3,L692=3,T692*Погода!$D$4,L692=4,T692*Погода!$D$5)</f>
        <v>2.7712875000000001</v>
      </c>
      <c r="V692" s="37">
        <v>534</v>
      </c>
      <c r="W692" s="37">
        <v>5100</v>
      </c>
      <c r="X692" s="37">
        <v>5634</v>
      </c>
      <c r="Y692" s="11">
        <f t="shared" si="88"/>
        <v>-0.46182699999999954</v>
      </c>
    </row>
    <row r="693" spans="1:25" x14ac:dyDescent="0.25">
      <c r="A693" s="1">
        <v>691</v>
      </c>
      <c r="B693" s="2">
        <v>41234</v>
      </c>
      <c r="C693" s="1">
        <v>4</v>
      </c>
      <c r="D693" s="4" t="str">
        <f>VLOOKUP(C693,Сезон!$A$2:$G$5,6)</f>
        <v>Осень</v>
      </c>
      <c r="E693" s="1">
        <f t="shared" si="84"/>
        <v>2012</v>
      </c>
      <c r="F693" s="1">
        <f t="shared" si="85"/>
        <v>11</v>
      </c>
      <c r="G693" s="1">
        <v>0</v>
      </c>
      <c r="H693" s="1" t="str">
        <f t="shared" si="81"/>
        <v>Рабочий день</v>
      </c>
      <c r="I693" s="25">
        <f t="shared" si="82"/>
        <v>4</v>
      </c>
      <c r="J693" s="1">
        <v>1</v>
      </c>
      <c r="K693" s="1" t="str">
        <f t="shared" si="83"/>
        <v>Рабочий день</v>
      </c>
      <c r="L693" s="1">
        <v>1</v>
      </c>
      <c r="M693" s="9" t="str">
        <f>LOOKUP(L693,Погода!$A$2:$B$5)</f>
        <v>Ясно, небольшая облачность, переменная облачность, переменная облачность</v>
      </c>
      <c r="N693" s="3">
        <v>0.35333300000000001</v>
      </c>
      <c r="O693" s="11">
        <f t="shared" si="86"/>
        <v>8.6066509999999994</v>
      </c>
      <c r="P693" s="3">
        <v>0.36489199999999999</v>
      </c>
      <c r="Q693" s="11">
        <f t="shared" si="87"/>
        <v>8.0828719999999983</v>
      </c>
      <c r="R693" s="3">
        <v>0.61375000000000002</v>
      </c>
      <c r="S693" s="11" cm="1">
        <f t="array" ref="S693">_xlfn.IFS(L693=1,R693*Погода!$C$2,L693=2,R693*Погода!$C$3,L693=3,R693*Погода!$C$4,L693=4,R693*Погода!$C$5)</f>
        <v>15.34375</v>
      </c>
      <c r="T693" s="3">
        <v>0.103246</v>
      </c>
      <c r="U693" s="11" cm="1">
        <f t="array" ref="U693">_xlfn.IFS(L693=1,T693*Погода!$D$2,L693=2,T693*Погода!$D$3,L693=3,T693*Погода!$D$4,L693=4,T693*Погода!$D$5)</f>
        <v>1.7293705000000001</v>
      </c>
      <c r="V693" s="37">
        <v>615</v>
      </c>
      <c r="W693" s="37">
        <v>4531</v>
      </c>
      <c r="X693" s="37">
        <v>5146</v>
      </c>
      <c r="Y693" s="11">
        <f t="shared" si="88"/>
        <v>-0.5237790000000011</v>
      </c>
    </row>
    <row r="694" spans="1:25" x14ac:dyDescent="0.25">
      <c r="A694" s="1">
        <v>692</v>
      </c>
      <c r="B694" s="2">
        <v>41235</v>
      </c>
      <c r="C694" s="1">
        <v>4</v>
      </c>
      <c r="D694" s="4" t="str">
        <f>VLOOKUP(C694,Сезон!$A$2:$G$5,6)</f>
        <v>Осень</v>
      </c>
      <c r="E694" s="1">
        <f t="shared" si="84"/>
        <v>2012</v>
      </c>
      <c r="F694" s="1">
        <f t="shared" si="85"/>
        <v>11</v>
      </c>
      <c r="G694" s="1">
        <v>1</v>
      </c>
      <c r="H694" s="1" t="str">
        <f t="shared" si="81"/>
        <v>Праздничный день</v>
      </c>
      <c r="I694" s="25">
        <f t="shared" si="82"/>
        <v>5</v>
      </c>
      <c r="J694" s="1">
        <v>0</v>
      </c>
      <c r="K694" s="1" t="str">
        <f t="shared" si="83"/>
        <v>Выходной день</v>
      </c>
      <c r="L694" s="1">
        <v>1</v>
      </c>
      <c r="M694" s="9" t="str">
        <f>LOOKUP(L694,Погода!$A$2:$B$5)</f>
        <v>Ясно, небольшая облачность, переменная облачность, переменная облачность</v>
      </c>
      <c r="N694" s="3">
        <v>0.34</v>
      </c>
      <c r="O694" s="11">
        <f t="shared" si="86"/>
        <v>7.98</v>
      </c>
      <c r="P694" s="3">
        <v>0.35037099999999999</v>
      </c>
      <c r="Q694" s="11">
        <f t="shared" si="87"/>
        <v>7.1244859999999974</v>
      </c>
      <c r="R694" s="3">
        <v>0.58041699999999996</v>
      </c>
      <c r="S694" s="11" cm="1">
        <f t="array" ref="S694">_xlfn.IFS(L694=1,R694*Погода!$C$2,L694=2,R694*Погода!$C$3,L694=3,R694*Погода!$C$4,L694=4,R694*Погода!$C$5)</f>
        <v>14.510425</v>
      </c>
      <c r="T694" s="3">
        <v>5.2870800000000003E-2</v>
      </c>
      <c r="U694" s="11" cm="1">
        <f t="array" ref="U694">_xlfn.IFS(L694=1,T694*Погода!$D$2,L694=2,T694*Погода!$D$3,L694=3,T694*Погода!$D$4,L694=4,T694*Погода!$D$5)</f>
        <v>0.88558590000000004</v>
      </c>
      <c r="V694" s="37">
        <v>955</v>
      </c>
      <c r="W694" s="37">
        <v>1470</v>
      </c>
      <c r="X694" s="37">
        <v>2425</v>
      </c>
      <c r="Y694" s="11">
        <f t="shared" si="88"/>
        <v>-0.85551400000000299</v>
      </c>
    </row>
    <row r="695" spans="1:25" x14ac:dyDescent="0.25">
      <c r="A695" s="1">
        <v>693</v>
      </c>
      <c r="B695" s="2">
        <v>41236</v>
      </c>
      <c r="C695" s="1">
        <v>4</v>
      </c>
      <c r="D695" s="4" t="str">
        <f>VLOOKUP(C695,Сезон!$A$2:$G$5,6)</f>
        <v>Осень</v>
      </c>
      <c r="E695" s="1">
        <f t="shared" si="84"/>
        <v>2012</v>
      </c>
      <c r="F695" s="1">
        <f t="shared" si="85"/>
        <v>11</v>
      </c>
      <c r="G695" s="1">
        <v>0</v>
      </c>
      <c r="H695" s="1" t="str">
        <f t="shared" si="81"/>
        <v>Рабочий день</v>
      </c>
      <c r="I695" s="25">
        <f t="shared" si="82"/>
        <v>6</v>
      </c>
      <c r="J695" s="1">
        <v>1</v>
      </c>
      <c r="K695" s="1" t="str">
        <f t="shared" si="83"/>
        <v>Рабочий день</v>
      </c>
      <c r="L695" s="1">
        <v>1</v>
      </c>
      <c r="M695" s="9" t="str">
        <f>LOOKUP(L695,Погода!$A$2:$B$5)</f>
        <v>Ясно, небольшая облачность, переменная облачность, переменная облачность</v>
      </c>
      <c r="N695" s="3">
        <v>0.36833300000000002</v>
      </c>
      <c r="O695" s="11">
        <f t="shared" si="86"/>
        <v>9.3116510000000012</v>
      </c>
      <c r="P695" s="3">
        <v>0.37877899999999998</v>
      </c>
      <c r="Q695" s="11">
        <f t="shared" si="87"/>
        <v>8.999413999999998</v>
      </c>
      <c r="R695" s="3">
        <v>0.56874999999999998</v>
      </c>
      <c r="S695" s="11" cm="1">
        <f t="array" ref="S695">_xlfn.IFS(L695=1,R695*Погода!$C$2,L695=2,R695*Погода!$C$3,L695=3,R695*Погода!$C$4,L695=4,R695*Погода!$C$5)</f>
        <v>14.21875</v>
      </c>
      <c r="T695" s="3">
        <v>0.14802100000000001</v>
      </c>
      <c r="U695" s="11" cm="1">
        <f t="array" ref="U695">_xlfn.IFS(L695=1,T695*Погода!$D$2,L695=2,T695*Погода!$D$3,L695=3,T695*Погода!$D$4,L695=4,T695*Погода!$D$5)</f>
        <v>2.4793517500000002</v>
      </c>
      <c r="V695" s="37">
        <v>1603</v>
      </c>
      <c r="W695" s="37">
        <v>2307</v>
      </c>
      <c r="X695" s="37">
        <v>3910</v>
      </c>
      <c r="Y695" s="11">
        <f t="shared" si="88"/>
        <v>-0.31223700000000321</v>
      </c>
    </row>
    <row r="696" spans="1:25" x14ac:dyDescent="0.25">
      <c r="A696" s="1">
        <v>694</v>
      </c>
      <c r="B696" s="2">
        <v>41237</v>
      </c>
      <c r="C696" s="1">
        <v>4</v>
      </c>
      <c r="D696" s="4" t="str">
        <f>VLOOKUP(C696,Сезон!$A$2:$G$5,6)</f>
        <v>Осень</v>
      </c>
      <c r="E696" s="1">
        <f t="shared" si="84"/>
        <v>2012</v>
      </c>
      <c r="F696" s="1">
        <f t="shared" si="85"/>
        <v>11</v>
      </c>
      <c r="G696" s="1">
        <v>0</v>
      </c>
      <c r="H696" s="1" t="str">
        <f t="shared" si="81"/>
        <v>Рабочий день</v>
      </c>
      <c r="I696" s="25">
        <f t="shared" si="82"/>
        <v>7</v>
      </c>
      <c r="J696" s="1">
        <v>0</v>
      </c>
      <c r="K696" s="1" t="str">
        <f t="shared" si="83"/>
        <v>Выходной день</v>
      </c>
      <c r="L696" s="1">
        <v>1</v>
      </c>
      <c r="M696" s="9" t="str">
        <f>LOOKUP(L696,Погода!$A$2:$B$5)</f>
        <v>Ясно, небольшая облачность, переменная облачность, переменная облачность</v>
      </c>
      <c r="N696" s="3">
        <v>0.278333</v>
      </c>
      <c r="O696" s="11">
        <f t="shared" si="86"/>
        <v>5.081650999999999</v>
      </c>
      <c r="P696" s="3">
        <v>0.24874199999999999</v>
      </c>
      <c r="Q696" s="11">
        <f t="shared" si="87"/>
        <v>0.41697199999999768</v>
      </c>
      <c r="R696" s="3">
        <v>0.40458300000000003</v>
      </c>
      <c r="S696" s="11" cm="1">
        <f t="array" ref="S696">_xlfn.IFS(L696=1,R696*Погода!$C$2,L696=2,R696*Погода!$C$3,L696=3,R696*Погода!$C$4,L696=4,R696*Погода!$C$5)</f>
        <v>10.114575</v>
      </c>
      <c r="T696" s="3">
        <v>0.37687100000000001</v>
      </c>
      <c r="U696" s="11" cm="1">
        <f t="array" ref="U696">_xlfn.IFS(L696=1,T696*Погода!$D$2,L696=2,T696*Погода!$D$3,L696=3,T696*Погода!$D$4,L696=4,T696*Погода!$D$5)</f>
        <v>6.3125892500000003</v>
      </c>
      <c r="V696" s="37">
        <v>532</v>
      </c>
      <c r="W696" s="37">
        <v>1745</v>
      </c>
      <c r="X696" s="37">
        <v>2277</v>
      </c>
      <c r="Y696" s="11">
        <f t="shared" si="88"/>
        <v>-4.6646790000000014</v>
      </c>
    </row>
    <row r="697" spans="1:25" x14ac:dyDescent="0.25">
      <c r="A697" s="1">
        <v>695</v>
      </c>
      <c r="B697" s="2">
        <v>41238</v>
      </c>
      <c r="C697" s="1">
        <v>4</v>
      </c>
      <c r="D697" s="4" t="str">
        <f>VLOOKUP(C697,Сезон!$A$2:$G$5,6)</f>
        <v>Осень</v>
      </c>
      <c r="E697" s="1">
        <f t="shared" si="84"/>
        <v>2012</v>
      </c>
      <c r="F697" s="1">
        <f t="shared" si="85"/>
        <v>11</v>
      </c>
      <c r="G697" s="1">
        <v>0</v>
      </c>
      <c r="H697" s="1" t="str">
        <f t="shared" si="81"/>
        <v>Рабочий день</v>
      </c>
      <c r="I697" s="25">
        <f t="shared" si="82"/>
        <v>1</v>
      </c>
      <c r="J697" s="1">
        <v>0</v>
      </c>
      <c r="K697" s="1" t="str">
        <f t="shared" si="83"/>
        <v>Выходной день</v>
      </c>
      <c r="L697" s="1">
        <v>1</v>
      </c>
      <c r="M697" s="9" t="str">
        <f>LOOKUP(L697,Погода!$A$2:$B$5)</f>
        <v>Ясно, небольшая облачность, переменная облачность, переменная облачность</v>
      </c>
      <c r="N697" s="3">
        <v>0.245833</v>
      </c>
      <c r="O697" s="11">
        <f t="shared" si="86"/>
        <v>3.5541509999999992</v>
      </c>
      <c r="P697" s="3">
        <v>0.25758300000000001</v>
      </c>
      <c r="Q697" s="11">
        <f t="shared" si="87"/>
        <v>1.0004780000000011</v>
      </c>
      <c r="R697" s="3">
        <v>0.468333</v>
      </c>
      <c r="S697" s="11" cm="1">
        <f t="array" ref="S697">_xlfn.IFS(L697=1,R697*Погода!$C$2,L697=2,R697*Погода!$C$3,L697=3,R697*Погода!$C$4,L697=4,R697*Погода!$C$5)</f>
        <v>11.708325</v>
      </c>
      <c r="T697" s="3">
        <v>0.15049999999999999</v>
      </c>
      <c r="U697" s="11" cm="1">
        <f t="array" ref="U697">_xlfn.IFS(L697=1,T697*Погода!$D$2,L697=2,T697*Погода!$D$3,L697=3,T697*Погода!$D$4,L697=4,T697*Погода!$D$5)</f>
        <v>2.5208749999999998</v>
      </c>
      <c r="V697" s="37">
        <v>309</v>
      </c>
      <c r="W697" s="37">
        <v>2115</v>
      </c>
      <c r="X697" s="37">
        <v>2424</v>
      </c>
      <c r="Y697" s="11">
        <f t="shared" si="88"/>
        <v>-2.5536729999999981</v>
      </c>
    </row>
    <row r="698" spans="1:25" x14ac:dyDescent="0.25">
      <c r="A698" s="1">
        <v>696</v>
      </c>
      <c r="B698" s="2">
        <v>41239</v>
      </c>
      <c r="C698" s="1">
        <v>4</v>
      </c>
      <c r="D698" s="4" t="str">
        <f>VLOOKUP(C698,Сезон!$A$2:$G$5,6)</f>
        <v>Осень</v>
      </c>
      <c r="E698" s="1">
        <f t="shared" si="84"/>
        <v>2012</v>
      </c>
      <c r="F698" s="1">
        <f t="shared" si="85"/>
        <v>11</v>
      </c>
      <c r="G698" s="1">
        <v>0</v>
      </c>
      <c r="H698" s="1" t="str">
        <f t="shared" si="81"/>
        <v>Рабочий день</v>
      </c>
      <c r="I698" s="25">
        <f t="shared" si="82"/>
        <v>2</v>
      </c>
      <c r="J698" s="1">
        <v>1</v>
      </c>
      <c r="K698" s="1" t="str">
        <f t="shared" si="83"/>
        <v>Рабочий день</v>
      </c>
      <c r="L698" s="1">
        <v>1</v>
      </c>
      <c r="M698" s="9" t="str">
        <f>LOOKUP(L698,Погода!$A$2:$B$5)</f>
        <v>Ясно, небольшая облачность, переменная облачность, переменная облачность</v>
      </c>
      <c r="N698" s="3">
        <v>0.31333299999999997</v>
      </c>
      <c r="O698" s="11">
        <f t="shared" si="86"/>
        <v>6.7266509999999986</v>
      </c>
      <c r="P698" s="3">
        <v>0.33900400000000003</v>
      </c>
      <c r="Q698" s="11">
        <f t="shared" si="87"/>
        <v>6.3742640000000002</v>
      </c>
      <c r="R698" s="3">
        <v>0.53541700000000003</v>
      </c>
      <c r="S698" s="11" cm="1">
        <f t="array" ref="S698">_xlfn.IFS(L698=1,R698*Погода!$C$2,L698=2,R698*Погода!$C$3,L698=3,R698*Погода!$C$4,L698=4,R698*Погода!$C$5)</f>
        <v>13.385425000000001</v>
      </c>
      <c r="T698" s="3">
        <v>4.6649999999999997E-2</v>
      </c>
      <c r="U698" s="11" cm="1">
        <f t="array" ref="U698">_xlfn.IFS(L698=1,T698*Погода!$D$2,L698=2,T698*Погода!$D$3,L698=3,T698*Погода!$D$4,L698=4,T698*Погода!$D$5)</f>
        <v>0.7813874999999999</v>
      </c>
      <c r="V698" s="37">
        <v>337</v>
      </c>
      <c r="W698" s="37">
        <v>4750</v>
      </c>
      <c r="X698" s="37">
        <v>5087</v>
      </c>
      <c r="Y698" s="11">
        <f t="shared" si="88"/>
        <v>-0.35238699999999845</v>
      </c>
    </row>
    <row r="699" spans="1:25" x14ac:dyDescent="0.25">
      <c r="A699" s="1">
        <v>697</v>
      </c>
      <c r="B699" s="2">
        <v>41240</v>
      </c>
      <c r="C699" s="1">
        <v>4</v>
      </c>
      <c r="D699" s="4" t="str">
        <f>VLOOKUP(C699,Сезон!$A$2:$G$5,6)</f>
        <v>Осень</v>
      </c>
      <c r="E699" s="1">
        <f t="shared" si="84"/>
        <v>2012</v>
      </c>
      <c r="F699" s="1">
        <f t="shared" si="85"/>
        <v>11</v>
      </c>
      <c r="G699" s="1">
        <v>0</v>
      </c>
      <c r="H699" s="1" t="str">
        <f t="shared" si="81"/>
        <v>Рабочий день</v>
      </c>
      <c r="I699" s="25">
        <f t="shared" si="82"/>
        <v>3</v>
      </c>
      <c r="J699" s="1">
        <v>1</v>
      </c>
      <c r="K699" s="1" t="str">
        <f t="shared" si="83"/>
        <v>Рабочий день</v>
      </c>
      <c r="L699" s="1">
        <v>2</v>
      </c>
      <c r="M699" s="9" t="str">
        <f>LOOKUP(L699,Погода!$A$2:$B$5)</f>
        <v>Туман + Облачно, Туман + Разорванные облака, Туман + Немного облаков, Туман</v>
      </c>
      <c r="N699" s="3">
        <v>0.29166700000000001</v>
      </c>
      <c r="O699" s="11">
        <f t="shared" si="86"/>
        <v>5.7083490000000001</v>
      </c>
      <c r="P699" s="3">
        <v>0.28155799999999997</v>
      </c>
      <c r="Q699" s="11">
        <f t="shared" si="87"/>
        <v>2.5828279999999992</v>
      </c>
      <c r="R699" s="3">
        <v>0.78666700000000001</v>
      </c>
      <c r="S699" s="11" cm="1">
        <f t="array" ref="S699">_xlfn.IFS(L699=1,R699*Погода!$C$2,L699=2,R699*Погода!$C$3,L699=3,R699*Погода!$C$4,L699=4,R699*Погода!$C$5)</f>
        <v>39.333350000000003</v>
      </c>
      <c r="T699" s="3">
        <v>0.237562</v>
      </c>
      <c r="U699" s="11" cm="1">
        <f t="array" ref="U699">_xlfn.IFS(L699=1,T699*Погода!$D$2,L699=2,T699*Погода!$D$3,L699=3,T699*Погода!$D$4,L699=4,T699*Погода!$D$5)</f>
        <v>7.9583269999999997</v>
      </c>
      <c r="V699" s="37">
        <v>123</v>
      </c>
      <c r="W699" s="37">
        <v>3836</v>
      </c>
      <c r="X699" s="37">
        <v>3959</v>
      </c>
      <c r="Y699" s="11">
        <f t="shared" si="88"/>
        <v>-3.1255210000000009</v>
      </c>
    </row>
    <row r="700" spans="1:25" x14ac:dyDescent="0.25">
      <c r="A700" s="1">
        <v>698</v>
      </c>
      <c r="B700" s="2">
        <v>41241</v>
      </c>
      <c r="C700" s="1">
        <v>4</v>
      </c>
      <c r="D700" s="4" t="str">
        <f>VLOOKUP(C700,Сезон!$A$2:$G$5,6)</f>
        <v>Осень</v>
      </c>
      <c r="E700" s="1">
        <f t="shared" si="84"/>
        <v>2012</v>
      </c>
      <c r="F700" s="1">
        <f t="shared" si="85"/>
        <v>11</v>
      </c>
      <c r="G700" s="1">
        <v>0</v>
      </c>
      <c r="H700" s="1" t="str">
        <f t="shared" si="81"/>
        <v>Рабочий день</v>
      </c>
      <c r="I700" s="25">
        <f t="shared" si="82"/>
        <v>4</v>
      </c>
      <c r="J700" s="1">
        <v>1</v>
      </c>
      <c r="K700" s="1" t="str">
        <f t="shared" si="83"/>
        <v>Рабочий день</v>
      </c>
      <c r="L700" s="1">
        <v>1</v>
      </c>
      <c r="M700" s="9" t="str">
        <f>LOOKUP(L700,Погода!$A$2:$B$5)</f>
        <v>Ясно, небольшая облачность, переменная облачность, переменная облачность</v>
      </c>
      <c r="N700" s="3">
        <v>0.29666700000000001</v>
      </c>
      <c r="O700" s="11">
        <f t="shared" si="86"/>
        <v>5.9433490000000013</v>
      </c>
      <c r="P700" s="3">
        <v>0.28976200000000002</v>
      </c>
      <c r="Q700" s="11">
        <f t="shared" si="87"/>
        <v>3.1242920000000005</v>
      </c>
      <c r="R700" s="3">
        <v>0.50624999999999998</v>
      </c>
      <c r="S700" s="11" cm="1">
        <f t="array" ref="S700">_xlfn.IFS(L700=1,R700*Погода!$C$2,L700=2,R700*Погода!$C$3,L700=3,R700*Погода!$C$4,L700=4,R700*Погода!$C$5)</f>
        <v>12.65625</v>
      </c>
      <c r="T700" s="3">
        <v>0.21082100000000001</v>
      </c>
      <c r="U700" s="11" cm="1">
        <f t="array" ref="U700">_xlfn.IFS(L700=1,T700*Погода!$D$2,L700=2,T700*Погода!$D$3,L700=3,T700*Погода!$D$4,L700=4,T700*Погода!$D$5)</f>
        <v>3.53125175</v>
      </c>
      <c r="V700" s="37">
        <v>198</v>
      </c>
      <c r="W700" s="37">
        <v>5062</v>
      </c>
      <c r="X700" s="37">
        <v>5260</v>
      </c>
      <c r="Y700" s="11">
        <f t="shared" si="88"/>
        <v>-2.8190570000000008</v>
      </c>
    </row>
    <row r="701" spans="1:25" x14ac:dyDescent="0.25">
      <c r="A701" s="1">
        <v>699</v>
      </c>
      <c r="B701" s="2">
        <v>41242</v>
      </c>
      <c r="C701" s="1">
        <v>4</v>
      </c>
      <c r="D701" s="4" t="str">
        <f>VLOOKUP(C701,Сезон!$A$2:$G$5,6)</f>
        <v>Осень</v>
      </c>
      <c r="E701" s="1">
        <f t="shared" si="84"/>
        <v>2012</v>
      </c>
      <c r="F701" s="1">
        <f t="shared" si="85"/>
        <v>11</v>
      </c>
      <c r="G701" s="1">
        <v>0</v>
      </c>
      <c r="H701" s="1" t="str">
        <f t="shared" si="81"/>
        <v>Рабочий день</v>
      </c>
      <c r="I701" s="25">
        <f t="shared" si="82"/>
        <v>5</v>
      </c>
      <c r="J701" s="1">
        <v>1</v>
      </c>
      <c r="K701" s="1" t="str">
        <f t="shared" si="83"/>
        <v>Рабочий день</v>
      </c>
      <c r="L701" s="1">
        <v>1</v>
      </c>
      <c r="M701" s="9" t="str">
        <f>LOOKUP(L701,Погода!$A$2:$B$5)</f>
        <v>Ясно, небольшая облачность, переменная облачность, переменная облачность</v>
      </c>
      <c r="N701" s="3">
        <v>0.28087000000000001</v>
      </c>
      <c r="O701" s="11">
        <f t="shared" si="86"/>
        <v>5.2008900000000011</v>
      </c>
      <c r="P701" s="3">
        <v>0.29842200000000002</v>
      </c>
      <c r="Q701" s="11">
        <f t="shared" si="87"/>
        <v>3.6958520000000021</v>
      </c>
      <c r="R701" s="3">
        <v>0.55565200000000003</v>
      </c>
      <c r="S701" s="11" cm="1">
        <f t="array" ref="S701">_xlfn.IFS(L701=1,R701*Погода!$C$2,L701=2,R701*Погода!$C$3,L701=3,R701*Погода!$C$4,L701=4,R701*Погода!$C$5)</f>
        <v>13.891300000000001</v>
      </c>
      <c r="T701" s="3">
        <v>0.115522</v>
      </c>
      <c r="U701" s="11" cm="1">
        <f t="array" ref="U701">_xlfn.IFS(L701=1,T701*Погода!$D$2,L701=2,T701*Погода!$D$3,L701=3,T701*Погода!$D$4,L701=4,T701*Погода!$D$5)</f>
        <v>1.9349935</v>
      </c>
      <c r="V701" s="37">
        <v>243</v>
      </c>
      <c r="W701" s="37">
        <v>5080</v>
      </c>
      <c r="X701" s="37">
        <v>5323</v>
      </c>
      <c r="Y701" s="11">
        <f t="shared" si="88"/>
        <v>-1.505037999999999</v>
      </c>
    </row>
    <row r="702" spans="1:25" x14ac:dyDescent="0.25">
      <c r="A702" s="1">
        <v>700</v>
      </c>
      <c r="B702" s="2">
        <v>41243</v>
      </c>
      <c r="C702" s="1">
        <v>4</v>
      </c>
      <c r="D702" s="4" t="str">
        <f>VLOOKUP(C702,Сезон!$A$2:$G$5,6)</f>
        <v>Осень</v>
      </c>
      <c r="E702" s="1">
        <f t="shared" si="84"/>
        <v>2012</v>
      </c>
      <c r="F702" s="1">
        <f t="shared" si="85"/>
        <v>11</v>
      </c>
      <c r="G702" s="1">
        <v>0</v>
      </c>
      <c r="H702" s="1" t="str">
        <f t="shared" si="81"/>
        <v>Рабочий день</v>
      </c>
      <c r="I702" s="25">
        <f t="shared" si="82"/>
        <v>6</v>
      </c>
      <c r="J702" s="1">
        <v>1</v>
      </c>
      <c r="K702" s="1" t="str">
        <f t="shared" si="83"/>
        <v>Рабочий день</v>
      </c>
      <c r="L702" s="1">
        <v>1</v>
      </c>
      <c r="M702" s="9" t="str">
        <f>LOOKUP(L702,Погода!$A$2:$B$5)</f>
        <v>Ясно, небольшая облачность, переменная облачность, переменная облачность</v>
      </c>
      <c r="N702" s="3">
        <v>0.29833300000000001</v>
      </c>
      <c r="O702" s="11">
        <f t="shared" si="86"/>
        <v>6.0216510000000003</v>
      </c>
      <c r="P702" s="3">
        <v>0.32386700000000002</v>
      </c>
      <c r="Q702" s="11">
        <f t="shared" si="87"/>
        <v>5.3752220000000008</v>
      </c>
      <c r="R702" s="3">
        <v>0.64958300000000002</v>
      </c>
      <c r="S702" s="11" cm="1">
        <f t="array" ref="S702">_xlfn.IFS(L702=1,R702*Погода!$C$2,L702=2,R702*Погода!$C$3,L702=3,R702*Погода!$C$4,L702=4,R702*Погода!$C$5)</f>
        <v>16.239575000000002</v>
      </c>
      <c r="T702" s="3">
        <v>5.8470800000000003E-2</v>
      </c>
      <c r="U702" s="11" cm="1">
        <f t="array" ref="U702">_xlfn.IFS(L702=1,T702*Погода!$D$2,L702=2,T702*Погода!$D$3,L702=3,T702*Погода!$D$4,L702=4,T702*Погода!$D$5)</f>
        <v>0.97938590000000003</v>
      </c>
      <c r="V702" s="37">
        <v>362</v>
      </c>
      <c r="W702" s="37">
        <v>5306</v>
      </c>
      <c r="X702" s="37">
        <v>5668</v>
      </c>
      <c r="Y702" s="11">
        <f t="shared" si="88"/>
        <v>-0.64642899999999948</v>
      </c>
    </row>
    <row r="703" spans="1:25" x14ac:dyDescent="0.25">
      <c r="A703" s="1">
        <v>701</v>
      </c>
      <c r="B703" s="2">
        <v>41244</v>
      </c>
      <c r="C703" s="1">
        <v>4</v>
      </c>
      <c r="D703" s="4" t="str">
        <f>VLOOKUP(C703,Сезон!$A$2:$G$5,6)</f>
        <v>Осень</v>
      </c>
      <c r="E703" s="1">
        <f t="shared" si="84"/>
        <v>2012</v>
      </c>
      <c r="F703" s="1">
        <f t="shared" si="85"/>
        <v>12</v>
      </c>
      <c r="G703" s="1">
        <v>0</v>
      </c>
      <c r="H703" s="1" t="str">
        <f t="shared" si="81"/>
        <v>Рабочий день</v>
      </c>
      <c r="I703" s="25">
        <f t="shared" si="82"/>
        <v>7</v>
      </c>
      <c r="J703" s="1">
        <v>0</v>
      </c>
      <c r="K703" s="1" t="str">
        <f t="shared" si="83"/>
        <v>Выходной день</v>
      </c>
      <c r="L703" s="1">
        <v>2</v>
      </c>
      <c r="M703" s="9" t="str">
        <f>LOOKUP(L703,Погода!$A$2:$B$5)</f>
        <v>Туман + Облачно, Туман + Разорванные облака, Туман + Немного облаков, Туман</v>
      </c>
      <c r="N703" s="3">
        <v>0.29833300000000001</v>
      </c>
      <c r="O703" s="11">
        <f t="shared" si="86"/>
        <v>6.0216510000000003</v>
      </c>
      <c r="P703" s="3">
        <v>0.31690400000000002</v>
      </c>
      <c r="Q703" s="11">
        <f t="shared" si="87"/>
        <v>4.9156639999999996</v>
      </c>
      <c r="R703" s="3">
        <v>0.80666700000000002</v>
      </c>
      <c r="S703" s="11" cm="1">
        <f t="array" ref="S703">_xlfn.IFS(L703=1,R703*Погода!$C$2,L703=2,R703*Погода!$C$3,L703=3,R703*Погода!$C$4,L703=4,R703*Погода!$C$5)</f>
        <v>40.333350000000003</v>
      </c>
      <c r="T703" s="3">
        <v>5.9704199999999999E-2</v>
      </c>
      <c r="U703" s="11" cm="1">
        <f t="array" ref="U703">_xlfn.IFS(L703=1,T703*Погода!$D$2,L703=2,T703*Погода!$D$3,L703=3,T703*Погода!$D$4,L703=4,T703*Погода!$D$5)</f>
        <v>2.0000906999999999</v>
      </c>
      <c r="V703" s="37">
        <v>951</v>
      </c>
      <c r="W703" s="37">
        <v>4240</v>
      </c>
      <c r="X703" s="37">
        <v>5191</v>
      </c>
      <c r="Y703" s="11">
        <f t="shared" si="88"/>
        <v>-1.1059870000000007</v>
      </c>
    </row>
    <row r="704" spans="1:25" x14ac:dyDescent="0.25">
      <c r="A704" s="1">
        <v>702</v>
      </c>
      <c r="B704" s="2">
        <v>41245</v>
      </c>
      <c r="C704" s="1">
        <v>4</v>
      </c>
      <c r="D704" s="4" t="str">
        <f>VLOOKUP(C704,Сезон!$A$2:$G$5,6)</f>
        <v>Осень</v>
      </c>
      <c r="E704" s="1">
        <f t="shared" si="84"/>
        <v>2012</v>
      </c>
      <c r="F704" s="1">
        <f t="shared" si="85"/>
        <v>12</v>
      </c>
      <c r="G704" s="1">
        <v>0</v>
      </c>
      <c r="H704" s="1" t="str">
        <f t="shared" si="81"/>
        <v>Рабочий день</v>
      </c>
      <c r="I704" s="25">
        <f t="shared" si="82"/>
        <v>1</v>
      </c>
      <c r="J704" s="1">
        <v>0</v>
      </c>
      <c r="K704" s="1" t="str">
        <f t="shared" si="83"/>
        <v>Выходной день</v>
      </c>
      <c r="L704" s="1">
        <v>2</v>
      </c>
      <c r="M704" s="9" t="str">
        <f>LOOKUP(L704,Погода!$A$2:$B$5)</f>
        <v>Туман + Облачно, Туман + Разорванные облака, Туман + Немного облаков, Туман</v>
      </c>
      <c r="N704" s="3">
        <v>0.34749999999999998</v>
      </c>
      <c r="O704" s="11">
        <f t="shared" si="86"/>
        <v>8.3324999999999996</v>
      </c>
      <c r="P704" s="3">
        <v>0.35920800000000003</v>
      </c>
      <c r="Q704" s="11">
        <f t="shared" si="87"/>
        <v>7.707728000000003</v>
      </c>
      <c r="R704" s="3">
        <v>0.82333299999999998</v>
      </c>
      <c r="S704" s="11" cm="1">
        <f t="array" ref="S704">_xlfn.IFS(L704=1,R704*Погода!$C$2,L704=2,R704*Погода!$C$3,L704=3,R704*Погода!$C$4,L704=4,R704*Погода!$C$5)</f>
        <v>41.166649999999997</v>
      </c>
      <c r="T704" s="3">
        <v>0.124379</v>
      </c>
      <c r="U704" s="11" cm="1">
        <f t="array" ref="U704">_xlfn.IFS(L704=1,T704*Погода!$D$2,L704=2,T704*Погода!$D$3,L704=3,T704*Погода!$D$4,L704=4,T704*Погода!$D$5)</f>
        <v>4.1666965000000005</v>
      </c>
      <c r="V704" s="37">
        <v>892</v>
      </c>
      <c r="W704" s="37">
        <v>3757</v>
      </c>
      <c r="X704" s="37">
        <v>4649</v>
      </c>
      <c r="Y704" s="11">
        <f t="shared" si="88"/>
        <v>-0.62477199999999655</v>
      </c>
    </row>
    <row r="705" spans="1:25" x14ac:dyDescent="0.25">
      <c r="A705" s="1">
        <v>703</v>
      </c>
      <c r="B705" s="2">
        <v>41246</v>
      </c>
      <c r="C705" s="1">
        <v>4</v>
      </c>
      <c r="D705" s="4" t="str">
        <f>VLOOKUP(C705,Сезон!$A$2:$G$5,6)</f>
        <v>Осень</v>
      </c>
      <c r="E705" s="1">
        <f t="shared" si="84"/>
        <v>2012</v>
      </c>
      <c r="F705" s="1">
        <f t="shared" si="85"/>
        <v>12</v>
      </c>
      <c r="G705" s="1">
        <v>0</v>
      </c>
      <c r="H705" s="1" t="str">
        <f t="shared" si="81"/>
        <v>Рабочий день</v>
      </c>
      <c r="I705" s="25">
        <f t="shared" si="82"/>
        <v>2</v>
      </c>
      <c r="J705" s="1">
        <v>1</v>
      </c>
      <c r="K705" s="1" t="str">
        <f t="shared" si="83"/>
        <v>Рабочий день</v>
      </c>
      <c r="L705" s="1">
        <v>1</v>
      </c>
      <c r="M705" s="9" t="str">
        <f>LOOKUP(L705,Погода!$A$2:$B$5)</f>
        <v>Ясно, небольшая облачность, переменная облачность, переменная облачность</v>
      </c>
      <c r="N705" s="3">
        <v>0.45250000000000001</v>
      </c>
      <c r="O705" s="11">
        <f t="shared" si="86"/>
        <v>13.267500000000002</v>
      </c>
      <c r="P705" s="3">
        <v>0.45579599999999998</v>
      </c>
      <c r="Q705" s="11">
        <f t="shared" si="87"/>
        <v>14.082535999999998</v>
      </c>
      <c r="R705" s="3">
        <v>0.76749999999999996</v>
      </c>
      <c r="S705" s="11" cm="1">
        <f t="array" ref="S705">_xlfn.IFS(L705=1,R705*Погода!$C$2,L705=2,R705*Погода!$C$3,L705=3,R705*Погода!$C$4,L705=4,R705*Погода!$C$5)</f>
        <v>19.1875</v>
      </c>
      <c r="T705" s="3">
        <v>8.2720799999999997E-2</v>
      </c>
      <c r="U705" s="11" cm="1">
        <f t="array" ref="U705">_xlfn.IFS(L705=1,T705*Погода!$D$2,L705=2,T705*Погода!$D$3,L705=3,T705*Погода!$D$4,L705=4,T705*Погода!$D$5)</f>
        <v>1.3855734</v>
      </c>
      <c r="V705" s="37">
        <v>555</v>
      </c>
      <c r="W705" s="37">
        <v>5679</v>
      </c>
      <c r="X705" s="37">
        <v>6234</v>
      </c>
      <c r="Y705" s="11">
        <f t="shared" si="88"/>
        <v>0.81503599999999565</v>
      </c>
    </row>
    <row r="706" spans="1:25" x14ac:dyDescent="0.25">
      <c r="A706" s="1">
        <v>704</v>
      </c>
      <c r="B706" s="2">
        <v>41247</v>
      </c>
      <c r="C706" s="1">
        <v>4</v>
      </c>
      <c r="D706" s="4" t="str">
        <f>VLOOKUP(C706,Сезон!$A$2:$G$5,6)</f>
        <v>Осень</v>
      </c>
      <c r="E706" s="1">
        <f t="shared" si="84"/>
        <v>2012</v>
      </c>
      <c r="F706" s="1">
        <f t="shared" si="85"/>
        <v>12</v>
      </c>
      <c r="G706" s="1">
        <v>0</v>
      </c>
      <c r="H706" s="1" t="str">
        <f t="shared" si="81"/>
        <v>Рабочий день</v>
      </c>
      <c r="I706" s="25">
        <f t="shared" si="82"/>
        <v>3</v>
      </c>
      <c r="J706" s="1">
        <v>1</v>
      </c>
      <c r="K706" s="1" t="str">
        <f t="shared" si="83"/>
        <v>Рабочий день</v>
      </c>
      <c r="L706" s="1">
        <v>1</v>
      </c>
      <c r="M706" s="9" t="str">
        <f>LOOKUP(L706,Погода!$A$2:$B$5)</f>
        <v>Ясно, небольшая облачность, переменная облачность, переменная облачность</v>
      </c>
      <c r="N706" s="3">
        <v>0.47583300000000001</v>
      </c>
      <c r="O706" s="11">
        <f t="shared" si="86"/>
        <v>14.364151</v>
      </c>
      <c r="P706" s="3">
        <v>0.46905400000000003</v>
      </c>
      <c r="Q706" s="11">
        <f t="shared" si="87"/>
        <v>14.957564000000001</v>
      </c>
      <c r="R706" s="3">
        <v>0.73375000000000001</v>
      </c>
      <c r="S706" s="11" cm="1">
        <f t="array" ref="S706">_xlfn.IFS(L706=1,R706*Погода!$C$2,L706=2,R706*Погода!$C$3,L706=3,R706*Погода!$C$4,L706=4,R706*Погода!$C$5)</f>
        <v>18.34375</v>
      </c>
      <c r="T706" s="3">
        <v>0.17412900000000001</v>
      </c>
      <c r="U706" s="11" cm="1">
        <f t="array" ref="U706">_xlfn.IFS(L706=1,T706*Погода!$D$2,L706=2,T706*Погода!$D$3,L706=3,T706*Погода!$D$4,L706=4,T706*Погода!$D$5)</f>
        <v>2.9166607500000001</v>
      </c>
      <c r="V706" s="37">
        <v>551</v>
      </c>
      <c r="W706" s="37">
        <v>6055</v>
      </c>
      <c r="X706" s="37">
        <v>6606</v>
      </c>
      <c r="Y706" s="11">
        <f t="shared" si="88"/>
        <v>0.59341300000000174</v>
      </c>
    </row>
    <row r="707" spans="1:25" x14ac:dyDescent="0.25">
      <c r="A707" s="1">
        <v>705</v>
      </c>
      <c r="B707" s="2">
        <v>41248</v>
      </c>
      <c r="C707" s="1">
        <v>4</v>
      </c>
      <c r="D707" s="4" t="str">
        <f>VLOOKUP(C707,Сезон!$A$2:$G$5,6)</f>
        <v>Осень</v>
      </c>
      <c r="E707" s="1">
        <f t="shared" si="84"/>
        <v>2012</v>
      </c>
      <c r="F707" s="1">
        <f t="shared" si="85"/>
        <v>12</v>
      </c>
      <c r="G707" s="1">
        <v>0</v>
      </c>
      <c r="H707" s="1" t="str">
        <f t="shared" ref="H707:H733" si="89">IF(G707,"Праздничный день","Рабочий день")</f>
        <v>Рабочий день</v>
      </c>
      <c r="I707" s="25">
        <f t="shared" ref="I707:I733" si="90">WEEKDAY(B707,1)</f>
        <v>4</v>
      </c>
      <c r="J707" s="1">
        <v>1</v>
      </c>
      <c r="K707" s="1" t="str">
        <f t="shared" ref="K707:K733" si="91">IF(J707,"Рабочий день","Выходной день")</f>
        <v>Рабочий день</v>
      </c>
      <c r="L707" s="1">
        <v>1</v>
      </c>
      <c r="M707" s="9" t="str">
        <f>LOOKUP(L707,Погода!$A$2:$B$5)</f>
        <v>Ясно, небольшая облачность, переменная облачность, переменная облачность</v>
      </c>
      <c r="N707" s="3">
        <v>0.43833299999999997</v>
      </c>
      <c r="O707" s="11">
        <f t="shared" si="86"/>
        <v>12.601651</v>
      </c>
      <c r="P707" s="3">
        <v>0.428012</v>
      </c>
      <c r="Q707" s="11">
        <f t="shared" si="87"/>
        <v>12.248792000000002</v>
      </c>
      <c r="R707" s="3">
        <v>0.48499999999999999</v>
      </c>
      <c r="S707" s="11" cm="1">
        <f t="array" ref="S707">_xlfn.IFS(L707=1,R707*Погода!$C$2,L707=2,R707*Погода!$C$3,L707=3,R707*Погода!$C$4,L707=4,R707*Погода!$C$5)</f>
        <v>12.125</v>
      </c>
      <c r="T707" s="3">
        <v>0.324021</v>
      </c>
      <c r="U707" s="11" cm="1">
        <f t="array" ref="U707">_xlfn.IFS(L707=1,T707*Погода!$D$2,L707=2,T707*Погода!$D$3,L707=3,T707*Погода!$D$4,L707=4,T707*Погода!$D$5)</f>
        <v>5.4273517499999997</v>
      </c>
      <c r="V707" s="37">
        <v>331</v>
      </c>
      <c r="W707" s="37">
        <v>5398</v>
      </c>
      <c r="X707" s="37">
        <v>5729</v>
      </c>
      <c r="Y707" s="11">
        <f t="shared" si="88"/>
        <v>-0.3528589999999987</v>
      </c>
    </row>
    <row r="708" spans="1:25" x14ac:dyDescent="0.25">
      <c r="A708" s="1">
        <v>706</v>
      </c>
      <c r="B708" s="2">
        <v>41249</v>
      </c>
      <c r="C708" s="1">
        <v>4</v>
      </c>
      <c r="D708" s="4" t="str">
        <f>VLOOKUP(C708,Сезон!$A$2:$G$5,6)</f>
        <v>Осень</v>
      </c>
      <c r="E708" s="1">
        <f t="shared" ref="E708:E733" si="92">YEAR(B708)</f>
        <v>2012</v>
      </c>
      <c r="F708" s="1">
        <f t="shared" ref="F708:F733" si="93">MONTH(B708)</f>
        <v>12</v>
      </c>
      <c r="G708" s="1">
        <v>0</v>
      </c>
      <c r="H708" s="1" t="str">
        <f t="shared" si="89"/>
        <v>Рабочий день</v>
      </c>
      <c r="I708" s="25">
        <f t="shared" si="90"/>
        <v>5</v>
      </c>
      <c r="J708" s="1">
        <v>1</v>
      </c>
      <c r="K708" s="1" t="str">
        <f t="shared" si="91"/>
        <v>Рабочий день</v>
      </c>
      <c r="L708" s="1">
        <v>1</v>
      </c>
      <c r="M708" s="9" t="str">
        <f>LOOKUP(L708,Погода!$A$2:$B$5)</f>
        <v>Ясно, небольшая облачность, переменная облачность, переменная облачность</v>
      </c>
      <c r="N708" s="3">
        <v>0.25583299999999998</v>
      </c>
      <c r="O708" s="11">
        <f t="shared" ref="O708:O733" si="94">N708*(39-(-8))-8</f>
        <v>4.0241509999999998</v>
      </c>
      <c r="P708" s="3">
        <v>0.25820399999999999</v>
      </c>
      <c r="Q708" s="11">
        <f t="shared" ref="Q708:Q733" si="95">P708*(50-(-16))-16</f>
        <v>1.0414639999999977</v>
      </c>
      <c r="R708" s="3">
        <v>0.50875000000000004</v>
      </c>
      <c r="S708" s="11" cm="1">
        <f t="array" ref="S708">_xlfn.IFS(L708=1,R708*Погода!$C$2,L708=2,R708*Погода!$C$3,L708=3,R708*Погода!$C$4,L708=4,R708*Погода!$C$5)</f>
        <v>12.71875</v>
      </c>
      <c r="T708" s="3">
        <v>0.17475399999999999</v>
      </c>
      <c r="U708" s="11" cm="1">
        <f t="array" ref="U708">_xlfn.IFS(L708=1,T708*Погода!$D$2,L708=2,T708*Погода!$D$3,L708=3,T708*Погода!$D$4,L708=4,T708*Погода!$D$5)</f>
        <v>2.9271294999999999</v>
      </c>
      <c r="V708" s="37">
        <v>340</v>
      </c>
      <c r="W708" s="37">
        <v>5035</v>
      </c>
      <c r="X708" s="37">
        <v>5375</v>
      </c>
      <c r="Y708" s="11">
        <f t="shared" ref="Y708:Y733" si="96">Q708-O708</f>
        <v>-2.9826870000000021</v>
      </c>
    </row>
    <row r="709" spans="1:25" x14ac:dyDescent="0.25">
      <c r="A709" s="1">
        <v>707</v>
      </c>
      <c r="B709" s="2">
        <v>41250</v>
      </c>
      <c r="C709" s="1">
        <v>4</v>
      </c>
      <c r="D709" s="4" t="str">
        <f>VLOOKUP(C709,Сезон!$A$2:$G$5,6)</f>
        <v>Осень</v>
      </c>
      <c r="E709" s="1">
        <f t="shared" si="92"/>
        <v>2012</v>
      </c>
      <c r="F709" s="1">
        <f t="shared" si="93"/>
        <v>12</v>
      </c>
      <c r="G709" s="1">
        <v>0</v>
      </c>
      <c r="H709" s="1" t="str">
        <f t="shared" si="89"/>
        <v>Рабочий день</v>
      </c>
      <c r="I709" s="25">
        <f t="shared" si="90"/>
        <v>6</v>
      </c>
      <c r="J709" s="1">
        <v>1</v>
      </c>
      <c r="K709" s="1" t="str">
        <f t="shared" si="91"/>
        <v>Рабочий день</v>
      </c>
      <c r="L709" s="1">
        <v>2</v>
      </c>
      <c r="M709" s="9" t="str">
        <f>LOOKUP(L709,Погода!$A$2:$B$5)</f>
        <v>Туман + Облачно, Туман + Разорванные облака, Туман + Немного облаков, Туман</v>
      </c>
      <c r="N709" s="3">
        <v>0.32083299999999998</v>
      </c>
      <c r="O709" s="11">
        <f t="shared" si="94"/>
        <v>7.0791509999999995</v>
      </c>
      <c r="P709" s="3">
        <v>0.32195800000000002</v>
      </c>
      <c r="Q709" s="11">
        <f t="shared" si="95"/>
        <v>5.2492280000000022</v>
      </c>
      <c r="R709" s="3">
        <v>0.76416700000000004</v>
      </c>
      <c r="S709" s="11" cm="1">
        <f t="array" ref="S709">_xlfn.IFS(L709=1,R709*Погода!$C$2,L709=2,R709*Погода!$C$3,L709=3,R709*Погода!$C$4,L709=4,R709*Погода!$C$5)</f>
        <v>38.208350000000003</v>
      </c>
      <c r="T709" s="3">
        <v>0.13059999999999999</v>
      </c>
      <c r="U709" s="11" cm="1">
        <f t="array" ref="U709">_xlfn.IFS(L709=1,T709*Погода!$D$2,L709=2,T709*Погода!$D$3,L709=3,T709*Погода!$D$4,L709=4,T709*Погода!$D$5)</f>
        <v>4.3750999999999998</v>
      </c>
      <c r="V709" s="37">
        <v>349</v>
      </c>
      <c r="W709" s="37">
        <v>4659</v>
      </c>
      <c r="X709" s="37">
        <v>5008</v>
      </c>
      <c r="Y709" s="11">
        <f t="shared" si="96"/>
        <v>-1.8299229999999973</v>
      </c>
    </row>
    <row r="710" spans="1:25" x14ac:dyDescent="0.25">
      <c r="A710" s="1">
        <v>708</v>
      </c>
      <c r="B710" s="2">
        <v>41251</v>
      </c>
      <c r="C710" s="1">
        <v>4</v>
      </c>
      <c r="D710" s="4" t="str">
        <f>VLOOKUP(C710,Сезон!$A$2:$G$5,6)</f>
        <v>Осень</v>
      </c>
      <c r="E710" s="1">
        <f t="shared" si="92"/>
        <v>2012</v>
      </c>
      <c r="F710" s="1">
        <f t="shared" si="93"/>
        <v>12</v>
      </c>
      <c r="G710" s="1">
        <v>0</v>
      </c>
      <c r="H710" s="1" t="str">
        <f t="shared" si="89"/>
        <v>Рабочий день</v>
      </c>
      <c r="I710" s="25">
        <f t="shared" si="90"/>
        <v>7</v>
      </c>
      <c r="J710" s="1">
        <v>0</v>
      </c>
      <c r="K710" s="1" t="str">
        <f t="shared" si="91"/>
        <v>Выходной день</v>
      </c>
      <c r="L710" s="1">
        <v>2</v>
      </c>
      <c r="M710" s="9" t="str">
        <f>LOOKUP(L710,Погода!$A$2:$B$5)</f>
        <v>Туман + Облачно, Туман + Разорванные облака, Туман + Немного облаков, Туман</v>
      </c>
      <c r="N710" s="3">
        <v>0.38166699999999998</v>
      </c>
      <c r="O710" s="11">
        <f t="shared" si="94"/>
        <v>9.9383489999999988</v>
      </c>
      <c r="P710" s="3">
        <v>0.38950800000000002</v>
      </c>
      <c r="Q710" s="11">
        <f t="shared" si="95"/>
        <v>9.7075279999999999</v>
      </c>
      <c r="R710" s="3">
        <v>0.91125</v>
      </c>
      <c r="S710" s="11" cm="1">
        <f t="array" ref="S710">_xlfn.IFS(L710=1,R710*Погода!$C$2,L710=2,R710*Погода!$C$3,L710=3,R710*Погода!$C$4,L710=4,R710*Погода!$C$5)</f>
        <v>45.5625</v>
      </c>
      <c r="T710" s="3">
        <v>0.101379</v>
      </c>
      <c r="U710" s="11" cm="1">
        <f t="array" ref="U710">_xlfn.IFS(L710=1,T710*Погода!$D$2,L710=2,T710*Погода!$D$3,L710=3,T710*Погода!$D$4,L710=4,T710*Погода!$D$5)</f>
        <v>3.3961964999999998</v>
      </c>
      <c r="V710" s="37">
        <v>1153</v>
      </c>
      <c r="W710" s="37">
        <v>4429</v>
      </c>
      <c r="X710" s="37">
        <v>5582</v>
      </c>
      <c r="Y710" s="11">
        <f t="shared" si="96"/>
        <v>-0.23082099999999883</v>
      </c>
    </row>
    <row r="711" spans="1:25" x14ac:dyDescent="0.25">
      <c r="A711" s="1">
        <v>709</v>
      </c>
      <c r="B711" s="2">
        <v>41252</v>
      </c>
      <c r="C711" s="1">
        <v>4</v>
      </c>
      <c r="D711" s="4" t="str">
        <f>VLOOKUP(C711,Сезон!$A$2:$G$5,6)</f>
        <v>Осень</v>
      </c>
      <c r="E711" s="1">
        <f t="shared" si="92"/>
        <v>2012</v>
      </c>
      <c r="F711" s="1">
        <f t="shared" si="93"/>
        <v>12</v>
      </c>
      <c r="G711" s="1">
        <v>0</v>
      </c>
      <c r="H711" s="1" t="str">
        <f t="shared" si="89"/>
        <v>Рабочий день</v>
      </c>
      <c r="I711" s="25">
        <f t="shared" si="90"/>
        <v>1</v>
      </c>
      <c r="J711" s="1">
        <v>0</v>
      </c>
      <c r="K711" s="1" t="str">
        <f t="shared" si="91"/>
        <v>Выходной день</v>
      </c>
      <c r="L711" s="1">
        <v>2</v>
      </c>
      <c r="M711" s="9" t="str">
        <f>LOOKUP(L711,Погода!$A$2:$B$5)</f>
        <v>Туман + Облачно, Туман + Разорванные облака, Туман + Немного облаков, Туман</v>
      </c>
      <c r="N711" s="3">
        <v>0.38416699999999998</v>
      </c>
      <c r="O711" s="11">
        <f t="shared" si="94"/>
        <v>10.055848999999998</v>
      </c>
      <c r="P711" s="3">
        <v>0.39014599999999999</v>
      </c>
      <c r="Q711" s="11">
        <f t="shared" si="95"/>
        <v>9.7496359999999989</v>
      </c>
      <c r="R711" s="3">
        <v>0.90541700000000003</v>
      </c>
      <c r="S711" s="11" cm="1">
        <f t="array" ref="S711">_xlfn.IFS(L711=1,R711*Погода!$C$2,L711=2,R711*Погода!$C$3,L711=3,R711*Погода!$C$4,L711=4,R711*Погода!$C$5)</f>
        <v>45.270850000000003</v>
      </c>
      <c r="T711" s="3">
        <v>0.157975</v>
      </c>
      <c r="U711" s="11" cm="1">
        <f t="array" ref="U711">_xlfn.IFS(L711=1,T711*Погода!$D$2,L711=2,T711*Погода!$D$3,L711=3,T711*Погода!$D$4,L711=4,T711*Погода!$D$5)</f>
        <v>5.2921624999999999</v>
      </c>
      <c r="V711" s="37">
        <v>441</v>
      </c>
      <c r="W711" s="37">
        <v>2787</v>
      </c>
      <c r="X711" s="37">
        <v>3228</v>
      </c>
      <c r="Y711" s="11">
        <f t="shared" si="96"/>
        <v>-0.30621299999999962</v>
      </c>
    </row>
    <row r="712" spans="1:25" x14ac:dyDescent="0.25">
      <c r="A712" s="1">
        <v>710</v>
      </c>
      <c r="B712" s="2">
        <v>41253</v>
      </c>
      <c r="C712" s="1">
        <v>4</v>
      </c>
      <c r="D712" s="4" t="str">
        <f>VLOOKUP(C712,Сезон!$A$2:$G$5,6)</f>
        <v>Осень</v>
      </c>
      <c r="E712" s="1">
        <f t="shared" si="92"/>
        <v>2012</v>
      </c>
      <c r="F712" s="1">
        <f t="shared" si="93"/>
        <v>12</v>
      </c>
      <c r="G712" s="1">
        <v>0</v>
      </c>
      <c r="H712" s="1" t="str">
        <f t="shared" si="89"/>
        <v>Рабочий день</v>
      </c>
      <c r="I712" s="25">
        <f t="shared" si="90"/>
        <v>2</v>
      </c>
      <c r="J712" s="1">
        <v>1</v>
      </c>
      <c r="K712" s="1" t="str">
        <f t="shared" si="91"/>
        <v>Рабочий день</v>
      </c>
      <c r="L712" s="1">
        <v>2</v>
      </c>
      <c r="M712" s="9" t="str">
        <f>LOOKUP(L712,Погода!$A$2:$B$5)</f>
        <v>Туман + Облачно, Туман + Разорванные облака, Туман + Немного облаков, Туман</v>
      </c>
      <c r="N712" s="3">
        <v>0.43583300000000003</v>
      </c>
      <c r="O712" s="11">
        <f t="shared" si="94"/>
        <v>12.484151000000001</v>
      </c>
      <c r="P712" s="3">
        <v>0.43557499999999999</v>
      </c>
      <c r="Q712" s="11">
        <f t="shared" si="95"/>
        <v>12.747949999999999</v>
      </c>
      <c r="R712" s="3">
        <v>0.92500000000000004</v>
      </c>
      <c r="S712" s="11" cm="1">
        <f t="array" ref="S712">_xlfn.IFS(L712=1,R712*Погода!$C$2,L712=2,R712*Погода!$C$3,L712=3,R712*Погода!$C$4,L712=4,R712*Погода!$C$5)</f>
        <v>46.25</v>
      </c>
      <c r="T712" s="3">
        <v>0.190308</v>
      </c>
      <c r="U712" s="11" cm="1">
        <f t="array" ref="U712">_xlfn.IFS(L712=1,T712*Погода!$D$2,L712=2,T712*Погода!$D$3,L712=3,T712*Погода!$D$4,L712=4,T712*Погода!$D$5)</f>
        <v>6.375318</v>
      </c>
      <c r="V712" s="37">
        <v>329</v>
      </c>
      <c r="W712" s="37">
        <v>4841</v>
      </c>
      <c r="X712" s="37">
        <v>5170</v>
      </c>
      <c r="Y712" s="11">
        <f t="shared" si="96"/>
        <v>0.26379899999999878</v>
      </c>
    </row>
    <row r="713" spans="1:25" x14ac:dyDescent="0.25">
      <c r="A713" s="1">
        <v>711</v>
      </c>
      <c r="B713" s="2">
        <v>41254</v>
      </c>
      <c r="C713" s="1">
        <v>4</v>
      </c>
      <c r="D713" s="4" t="str">
        <f>VLOOKUP(C713,Сезон!$A$2:$G$5,6)</f>
        <v>Осень</v>
      </c>
      <c r="E713" s="1">
        <f t="shared" si="92"/>
        <v>2012</v>
      </c>
      <c r="F713" s="1">
        <f t="shared" si="93"/>
        <v>12</v>
      </c>
      <c r="G713" s="1">
        <v>0</v>
      </c>
      <c r="H713" s="1" t="str">
        <f t="shared" si="89"/>
        <v>Рабочий день</v>
      </c>
      <c r="I713" s="25">
        <f t="shared" si="90"/>
        <v>3</v>
      </c>
      <c r="J713" s="1">
        <v>1</v>
      </c>
      <c r="K713" s="1" t="str">
        <f t="shared" si="91"/>
        <v>Рабочий день</v>
      </c>
      <c r="L713" s="1">
        <v>2</v>
      </c>
      <c r="M713" s="9" t="str">
        <f>LOOKUP(L713,Погода!$A$2:$B$5)</f>
        <v>Туман + Облачно, Туман + Разорванные облака, Туман + Немного облаков, Туман</v>
      </c>
      <c r="N713" s="3">
        <v>0.35333300000000001</v>
      </c>
      <c r="O713" s="11">
        <f t="shared" si="94"/>
        <v>8.6066509999999994</v>
      </c>
      <c r="P713" s="3">
        <v>0.33836300000000002</v>
      </c>
      <c r="Q713" s="11">
        <f t="shared" si="95"/>
        <v>6.3319580000000002</v>
      </c>
      <c r="R713" s="3">
        <v>0.59666699999999995</v>
      </c>
      <c r="S713" s="11" cm="1">
        <f t="array" ref="S713">_xlfn.IFS(L713=1,R713*Погода!$C$2,L713=2,R713*Погода!$C$3,L713=3,R713*Погода!$C$4,L713=4,R713*Погода!$C$5)</f>
        <v>29.833349999999996</v>
      </c>
      <c r="T713" s="3">
        <v>0.29603699999999999</v>
      </c>
      <c r="U713" s="11" cm="1">
        <f t="array" ref="U713">_xlfn.IFS(L713=1,T713*Погода!$D$2,L713=2,T713*Погода!$D$3,L713=3,T713*Погода!$D$4,L713=4,T713*Погода!$D$5)</f>
        <v>9.9172394999999991</v>
      </c>
      <c r="V713" s="37">
        <v>282</v>
      </c>
      <c r="W713" s="37">
        <v>5219</v>
      </c>
      <c r="X713" s="37">
        <v>5501</v>
      </c>
      <c r="Y713" s="11">
        <f t="shared" si="96"/>
        <v>-2.2746929999999992</v>
      </c>
    </row>
    <row r="714" spans="1:25" x14ac:dyDescent="0.25">
      <c r="A714" s="1">
        <v>712</v>
      </c>
      <c r="B714" s="2">
        <v>41255</v>
      </c>
      <c r="C714" s="1">
        <v>4</v>
      </c>
      <c r="D714" s="4" t="str">
        <f>VLOOKUP(C714,Сезон!$A$2:$G$5,6)</f>
        <v>Осень</v>
      </c>
      <c r="E714" s="1">
        <f t="shared" si="92"/>
        <v>2012</v>
      </c>
      <c r="F714" s="1">
        <f t="shared" si="93"/>
        <v>12</v>
      </c>
      <c r="G714" s="1">
        <v>0</v>
      </c>
      <c r="H714" s="1" t="str">
        <f t="shared" si="89"/>
        <v>Рабочий день</v>
      </c>
      <c r="I714" s="25">
        <f t="shared" si="90"/>
        <v>4</v>
      </c>
      <c r="J714" s="1">
        <v>1</v>
      </c>
      <c r="K714" s="1" t="str">
        <f t="shared" si="91"/>
        <v>Рабочий день</v>
      </c>
      <c r="L714" s="1">
        <v>2</v>
      </c>
      <c r="M714" s="9" t="str">
        <f>LOOKUP(L714,Погода!$A$2:$B$5)</f>
        <v>Туман + Облачно, Туман + Разорванные облака, Туман + Немного облаков, Туман</v>
      </c>
      <c r="N714" s="3">
        <v>0.29749999999999999</v>
      </c>
      <c r="O714" s="11">
        <f t="shared" si="94"/>
        <v>5.9824999999999999</v>
      </c>
      <c r="P714" s="3">
        <v>0.29733799999999999</v>
      </c>
      <c r="Q714" s="11">
        <f t="shared" si="95"/>
        <v>3.6243079999999992</v>
      </c>
      <c r="R714" s="3">
        <v>0.53833299999999995</v>
      </c>
      <c r="S714" s="11" cm="1">
        <f t="array" ref="S714">_xlfn.IFS(L714=1,R714*Погода!$C$2,L714=2,R714*Погода!$C$3,L714=3,R714*Погода!$C$4,L714=4,R714*Погода!$C$5)</f>
        <v>26.916649999999997</v>
      </c>
      <c r="T714" s="3">
        <v>0.162937</v>
      </c>
      <c r="U714" s="11" cm="1">
        <f t="array" ref="U714">_xlfn.IFS(L714=1,T714*Погода!$D$2,L714=2,T714*Погода!$D$3,L714=3,T714*Погода!$D$4,L714=4,T714*Погода!$D$5)</f>
        <v>5.4583895</v>
      </c>
      <c r="V714" s="37">
        <v>310</v>
      </c>
      <c r="W714" s="37">
        <v>5009</v>
      </c>
      <c r="X714" s="37">
        <v>5319</v>
      </c>
      <c r="Y714" s="11">
        <f t="shared" si="96"/>
        <v>-2.3581920000000007</v>
      </c>
    </row>
    <row r="715" spans="1:25" x14ac:dyDescent="0.25">
      <c r="A715" s="1">
        <v>713</v>
      </c>
      <c r="B715" s="2">
        <v>41256</v>
      </c>
      <c r="C715" s="1">
        <v>4</v>
      </c>
      <c r="D715" s="4" t="str">
        <f>VLOOKUP(C715,Сезон!$A$2:$G$5,6)</f>
        <v>Осень</v>
      </c>
      <c r="E715" s="1">
        <f t="shared" si="92"/>
        <v>2012</v>
      </c>
      <c r="F715" s="1">
        <f t="shared" si="93"/>
        <v>12</v>
      </c>
      <c r="G715" s="1">
        <v>0</v>
      </c>
      <c r="H715" s="1" t="str">
        <f t="shared" si="89"/>
        <v>Рабочий день</v>
      </c>
      <c r="I715" s="25">
        <f t="shared" si="90"/>
        <v>5</v>
      </c>
      <c r="J715" s="1">
        <v>1</v>
      </c>
      <c r="K715" s="1" t="str">
        <f t="shared" si="91"/>
        <v>Рабочий день</v>
      </c>
      <c r="L715" s="1">
        <v>1</v>
      </c>
      <c r="M715" s="9" t="str">
        <f>LOOKUP(L715,Погода!$A$2:$B$5)</f>
        <v>Ясно, небольшая облачность, переменная облачность, переменная облачность</v>
      </c>
      <c r="N715" s="3">
        <v>0.29583300000000001</v>
      </c>
      <c r="O715" s="11">
        <f t="shared" si="94"/>
        <v>5.9041510000000006</v>
      </c>
      <c r="P715" s="3">
        <v>0.29418800000000001</v>
      </c>
      <c r="Q715" s="11">
        <f t="shared" si="95"/>
        <v>3.4164080000000006</v>
      </c>
      <c r="R715" s="3">
        <v>0.48583300000000001</v>
      </c>
      <c r="S715" s="11" cm="1">
        <f t="array" ref="S715">_xlfn.IFS(L715=1,R715*Погода!$C$2,L715=2,R715*Погода!$C$3,L715=3,R715*Погода!$C$4,L715=4,R715*Погода!$C$5)</f>
        <v>12.145825</v>
      </c>
      <c r="T715" s="3">
        <v>0.17412900000000001</v>
      </c>
      <c r="U715" s="11" cm="1">
        <f t="array" ref="U715">_xlfn.IFS(L715=1,T715*Погода!$D$2,L715=2,T715*Погода!$D$3,L715=3,T715*Погода!$D$4,L715=4,T715*Погода!$D$5)</f>
        <v>2.9166607500000001</v>
      </c>
      <c r="V715" s="37">
        <v>425</v>
      </c>
      <c r="W715" s="37">
        <v>5107</v>
      </c>
      <c r="X715" s="37">
        <v>5532</v>
      </c>
      <c r="Y715" s="11">
        <f t="shared" si="96"/>
        <v>-2.487743</v>
      </c>
    </row>
    <row r="716" spans="1:25" x14ac:dyDescent="0.25">
      <c r="A716" s="1">
        <v>714</v>
      </c>
      <c r="B716" s="2">
        <v>41257</v>
      </c>
      <c r="C716" s="1">
        <v>4</v>
      </c>
      <c r="D716" s="4" t="str">
        <f>VLOOKUP(C716,Сезон!$A$2:$G$5,6)</f>
        <v>Осень</v>
      </c>
      <c r="E716" s="1">
        <f t="shared" si="92"/>
        <v>2012</v>
      </c>
      <c r="F716" s="1">
        <f t="shared" si="93"/>
        <v>12</v>
      </c>
      <c r="G716" s="1">
        <v>0</v>
      </c>
      <c r="H716" s="1" t="str">
        <f t="shared" si="89"/>
        <v>Рабочий день</v>
      </c>
      <c r="I716" s="25">
        <f t="shared" si="90"/>
        <v>6</v>
      </c>
      <c r="J716" s="1">
        <v>1</v>
      </c>
      <c r="K716" s="1" t="str">
        <f t="shared" si="91"/>
        <v>Рабочий день</v>
      </c>
      <c r="L716" s="1">
        <v>1</v>
      </c>
      <c r="M716" s="9" t="str">
        <f>LOOKUP(L716,Погода!$A$2:$B$5)</f>
        <v>Ясно, небольшая облачность, переменная облачность, переменная облачность</v>
      </c>
      <c r="N716" s="3">
        <v>0.281667</v>
      </c>
      <c r="O716" s="11">
        <f t="shared" si="94"/>
        <v>5.2383489999999995</v>
      </c>
      <c r="P716" s="3">
        <v>0.29419200000000001</v>
      </c>
      <c r="Q716" s="11">
        <f t="shared" si="95"/>
        <v>3.4166720000000019</v>
      </c>
      <c r="R716" s="3">
        <v>0.64291699999999996</v>
      </c>
      <c r="S716" s="11" cm="1">
        <f t="array" ref="S716">_xlfn.IFS(L716=1,R716*Погода!$C$2,L716=2,R716*Погода!$C$3,L716=3,R716*Погода!$C$4,L716=4,R716*Погода!$C$5)</f>
        <v>16.072924999999998</v>
      </c>
      <c r="T716" s="3">
        <v>0.13122900000000001</v>
      </c>
      <c r="U716" s="11" cm="1">
        <f t="array" ref="U716">_xlfn.IFS(L716=1,T716*Погода!$D$2,L716=2,T716*Погода!$D$3,L716=3,T716*Погода!$D$4,L716=4,T716*Погода!$D$5)</f>
        <v>2.1980857500000002</v>
      </c>
      <c r="V716" s="37">
        <v>429</v>
      </c>
      <c r="W716" s="37">
        <v>5182</v>
      </c>
      <c r="X716" s="37">
        <v>5611</v>
      </c>
      <c r="Y716" s="11">
        <f t="shared" si="96"/>
        <v>-1.8216769999999975</v>
      </c>
    </row>
    <row r="717" spans="1:25" x14ac:dyDescent="0.25">
      <c r="A717" s="1">
        <v>715</v>
      </c>
      <c r="B717" s="2">
        <v>41258</v>
      </c>
      <c r="C717" s="1">
        <v>4</v>
      </c>
      <c r="D717" s="4" t="str">
        <f>VLOOKUP(C717,Сезон!$A$2:$G$5,6)</f>
        <v>Осень</v>
      </c>
      <c r="E717" s="1">
        <f t="shared" si="92"/>
        <v>2012</v>
      </c>
      <c r="F717" s="1">
        <f t="shared" si="93"/>
        <v>12</v>
      </c>
      <c r="G717" s="1">
        <v>0</v>
      </c>
      <c r="H717" s="1" t="str">
        <f t="shared" si="89"/>
        <v>Рабочий день</v>
      </c>
      <c r="I717" s="25">
        <f t="shared" si="90"/>
        <v>7</v>
      </c>
      <c r="J717" s="1">
        <v>0</v>
      </c>
      <c r="K717" s="1" t="str">
        <f t="shared" si="91"/>
        <v>Выходной день</v>
      </c>
      <c r="L717" s="1">
        <v>1</v>
      </c>
      <c r="M717" s="9" t="str">
        <f>LOOKUP(L717,Погода!$A$2:$B$5)</f>
        <v>Ясно, небольшая облачность, переменная облачность, переменная облачность</v>
      </c>
      <c r="N717" s="3">
        <v>0.32416699999999998</v>
      </c>
      <c r="O717" s="11">
        <f t="shared" si="94"/>
        <v>7.235849</v>
      </c>
      <c r="P717" s="3">
        <v>0.33838299999999999</v>
      </c>
      <c r="Q717" s="11">
        <f t="shared" si="95"/>
        <v>6.333278</v>
      </c>
      <c r="R717" s="3">
        <v>0.65041700000000002</v>
      </c>
      <c r="S717" s="11" cm="1">
        <f t="array" ref="S717">_xlfn.IFS(L717=1,R717*Погода!$C$2,L717=2,R717*Погода!$C$3,L717=3,R717*Погода!$C$4,L717=4,R717*Погода!$C$5)</f>
        <v>16.260425000000001</v>
      </c>
      <c r="T717" s="3">
        <v>0.10635</v>
      </c>
      <c r="U717" s="11" cm="1">
        <f t="array" ref="U717">_xlfn.IFS(L717=1,T717*Погода!$D$2,L717=2,T717*Погода!$D$3,L717=3,T717*Погода!$D$4,L717=4,T717*Погода!$D$5)</f>
        <v>1.7813625</v>
      </c>
      <c r="V717" s="37">
        <v>767</v>
      </c>
      <c r="W717" s="37">
        <v>4280</v>
      </c>
      <c r="X717" s="37">
        <v>5047</v>
      </c>
      <c r="Y717" s="11">
        <f t="shared" si="96"/>
        <v>-0.90257100000000001</v>
      </c>
    </row>
    <row r="718" spans="1:25" x14ac:dyDescent="0.25">
      <c r="A718" s="1">
        <v>716</v>
      </c>
      <c r="B718" s="2">
        <v>41259</v>
      </c>
      <c r="C718" s="1">
        <v>4</v>
      </c>
      <c r="D718" s="4" t="str">
        <f>VLOOKUP(C718,Сезон!$A$2:$G$5,6)</f>
        <v>Осень</v>
      </c>
      <c r="E718" s="1">
        <f t="shared" si="92"/>
        <v>2012</v>
      </c>
      <c r="F718" s="1">
        <f t="shared" si="93"/>
        <v>12</v>
      </c>
      <c r="G718" s="1">
        <v>0</v>
      </c>
      <c r="H718" s="1" t="str">
        <f t="shared" si="89"/>
        <v>Рабочий день</v>
      </c>
      <c r="I718" s="25">
        <f t="shared" si="90"/>
        <v>1</v>
      </c>
      <c r="J718" s="1">
        <v>0</v>
      </c>
      <c r="K718" s="1" t="str">
        <f t="shared" si="91"/>
        <v>Выходной день</v>
      </c>
      <c r="L718" s="1">
        <v>2</v>
      </c>
      <c r="M718" s="9" t="str">
        <f>LOOKUP(L718,Погода!$A$2:$B$5)</f>
        <v>Туман + Облачно, Туман + Разорванные облака, Туман + Немного облаков, Туман</v>
      </c>
      <c r="N718" s="3">
        <v>0.36249999999999999</v>
      </c>
      <c r="O718" s="11">
        <f t="shared" si="94"/>
        <v>9.0374999999999979</v>
      </c>
      <c r="P718" s="3">
        <v>0.36993799999999999</v>
      </c>
      <c r="Q718" s="11">
        <f t="shared" si="95"/>
        <v>8.4159079999999982</v>
      </c>
      <c r="R718" s="3">
        <v>0.83875</v>
      </c>
      <c r="S718" s="11" cm="1">
        <f t="array" ref="S718">_xlfn.IFS(L718=1,R718*Погода!$C$2,L718=2,R718*Погода!$C$3,L718=3,R718*Погода!$C$4,L718=4,R718*Погода!$C$5)</f>
        <v>41.9375</v>
      </c>
      <c r="T718" s="3">
        <v>0.100742</v>
      </c>
      <c r="U718" s="11" cm="1">
        <f t="array" ref="U718">_xlfn.IFS(L718=1,T718*Погода!$D$2,L718=2,T718*Погода!$D$3,L718=3,T718*Погода!$D$4,L718=4,T718*Погода!$D$5)</f>
        <v>3.374857</v>
      </c>
      <c r="V718" s="37">
        <v>538</v>
      </c>
      <c r="W718" s="37">
        <v>3248</v>
      </c>
      <c r="X718" s="37">
        <v>3786</v>
      </c>
      <c r="Y718" s="11">
        <f t="shared" si="96"/>
        <v>-0.6215919999999997</v>
      </c>
    </row>
    <row r="719" spans="1:25" x14ac:dyDescent="0.25">
      <c r="A719" s="1">
        <v>717</v>
      </c>
      <c r="B719" s="2">
        <v>41260</v>
      </c>
      <c r="C719" s="1">
        <v>4</v>
      </c>
      <c r="D719" s="4" t="str">
        <f>VLOOKUP(C719,Сезон!$A$2:$G$5,6)</f>
        <v>Осень</v>
      </c>
      <c r="E719" s="1">
        <f t="shared" si="92"/>
        <v>2012</v>
      </c>
      <c r="F719" s="1">
        <f t="shared" si="93"/>
        <v>12</v>
      </c>
      <c r="G719" s="1">
        <v>0</v>
      </c>
      <c r="H719" s="1" t="str">
        <f t="shared" si="89"/>
        <v>Рабочий день</v>
      </c>
      <c r="I719" s="25">
        <f t="shared" si="90"/>
        <v>2</v>
      </c>
      <c r="J719" s="1">
        <v>1</v>
      </c>
      <c r="K719" s="1" t="str">
        <f t="shared" si="91"/>
        <v>Рабочий день</v>
      </c>
      <c r="L719" s="1">
        <v>2</v>
      </c>
      <c r="M719" s="9" t="str">
        <f>LOOKUP(L719,Погода!$A$2:$B$5)</f>
        <v>Туман + Облачно, Туман + Разорванные облака, Туман + Немного облаков, Туман</v>
      </c>
      <c r="N719" s="3">
        <v>0.39333299999999999</v>
      </c>
      <c r="O719" s="11">
        <f t="shared" si="94"/>
        <v>10.486650999999998</v>
      </c>
      <c r="P719" s="3">
        <v>0.40150000000000002</v>
      </c>
      <c r="Q719" s="11">
        <f t="shared" si="95"/>
        <v>10.499000000000002</v>
      </c>
      <c r="R719" s="3">
        <v>0.90708299999999997</v>
      </c>
      <c r="S719" s="11" cm="1">
        <f t="array" ref="S719">_xlfn.IFS(L719=1,R719*Погода!$C$2,L719=2,R719*Погода!$C$3,L719=3,R719*Погода!$C$4,L719=4,R719*Погода!$C$5)</f>
        <v>45.354149999999997</v>
      </c>
      <c r="T719" s="3">
        <v>9.8258300000000007E-2</v>
      </c>
      <c r="U719" s="11" cm="1">
        <f t="array" ref="U719">_xlfn.IFS(L719=1,T719*Погода!$D$2,L719=2,T719*Погода!$D$3,L719=3,T719*Погода!$D$4,L719=4,T719*Погода!$D$5)</f>
        <v>3.2916530500000003</v>
      </c>
      <c r="V719" s="37">
        <v>212</v>
      </c>
      <c r="W719" s="37">
        <v>4373</v>
      </c>
      <c r="X719" s="37">
        <v>4585</v>
      </c>
      <c r="Y719" s="11">
        <f t="shared" si="96"/>
        <v>1.234900000000394E-2</v>
      </c>
    </row>
    <row r="720" spans="1:25" x14ac:dyDescent="0.25">
      <c r="A720" s="1">
        <v>718</v>
      </c>
      <c r="B720" s="2">
        <v>41261</v>
      </c>
      <c r="C720" s="1">
        <v>4</v>
      </c>
      <c r="D720" s="4" t="str">
        <f>VLOOKUP(C720,Сезон!$A$2:$G$5,6)</f>
        <v>Осень</v>
      </c>
      <c r="E720" s="1">
        <f t="shared" si="92"/>
        <v>2012</v>
      </c>
      <c r="F720" s="1">
        <f t="shared" si="93"/>
        <v>12</v>
      </c>
      <c r="G720" s="1">
        <v>0</v>
      </c>
      <c r="H720" s="1" t="str">
        <f t="shared" si="89"/>
        <v>Рабочий день</v>
      </c>
      <c r="I720" s="25">
        <f t="shared" si="90"/>
        <v>3</v>
      </c>
      <c r="J720" s="1">
        <v>1</v>
      </c>
      <c r="K720" s="1" t="str">
        <f t="shared" si="91"/>
        <v>Рабочий день</v>
      </c>
      <c r="L720" s="1">
        <v>1</v>
      </c>
      <c r="M720" s="9" t="str">
        <f>LOOKUP(L720,Погода!$A$2:$B$5)</f>
        <v>Ясно, небольшая облачность, переменная облачность, переменная облачность</v>
      </c>
      <c r="N720" s="3">
        <v>0.410833</v>
      </c>
      <c r="O720" s="11">
        <f t="shared" si="94"/>
        <v>11.309151</v>
      </c>
      <c r="P720" s="3">
        <v>0.40970800000000002</v>
      </c>
      <c r="Q720" s="11">
        <f t="shared" si="95"/>
        <v>11.040728000000001</v>
      </c>
      <c r="R720" s="3">
        <v>0.66625000000000001</v>
      </c>
      <c r="S720" s="11" cm="1">
        <f t="array" ref="S720">_xlfn.IFS(L720=1,R720*Погода!$C$2,L720=2,R720*Погода!$C$3,L720=3,R720*Погода!$C$4,L720=4,R720*Погода!$C$5)</f>
        <v>16.65625</v>
      </c>
      <c r="T720" s="3">
        <v>0.22140399999999999</v>
      </c>
      <c r="U720" s="11" cm="1">
        <f t="array" ref="U720">_xlfn.IFS(L720=1,T720*Погода!$D$2,L720=2,T720*Погода!$D$3,L720=3,T720*Погода!$D$4,L720=4,T720*Погода!$D$5)</f>
        <v>3.7085169999999996</v>
      </c>
      <c r="V720" s="37">
        <v>433</v>
      </c>
      <c r="W720" s="37">
        <v>5124</v>
      </c>
      <c r="X720" s="37">
        <v>5557</v>
      </c>
      <c r="Y720" s="11">
        <f t="shared" si="96"/>
        <v>-0.26842299999999852</v>
      </c>
    </row>
    <row r="721" spans="1:25" x14ac:dyDescent="0.25">
      <c r="A721" s="1">
        <v>719</v>
      </c>
      <c r="B721" s="2">
        <v>41262</v>
      </c>
      <c r="C721" s="1">
        <v>4</v>
      </c>
      <c r="D721" s="4" t="str">
        <f>VLOOKUP(C721,Сезон!$A$2:$G$5,6)</f>
        <v>Осень</v>
      </c>
      <c r="E721" s="1">
        <f t="shared" si="92"/>
        <v>2012</v>
      </c>
      <c r="F721" s="1">
        <f t="shared" si="93"/>
        <v>12</v>
      </c>
      <c r="G721" s="1">
        <v>0</v>
      </c>
      <c r="H721" s="1" t="str">
        <f t="shared" si="89"/>
        <v>Рабочий день</v>
      </c>
      <c r="I721" s="25">
        <f t="shared" si="90"/>
        <v>4</v>
      </c>
      <c r="J721" s="1">
        <v>1</v>
      </c>
      <c r="K721" s="1" t="str">
        <f t="shared" si="91"/>
        <v>Рабочий день</v>
      </c>
      <c r="L721" s="1">
        <v>1</v>
      </c>
      <c r="M721" s="9" t="str">
        <f>LOOKUP(L721,Погода!$A$2:$B$5)</f>
        <v>Ясно, небольшая облачность, переменная облачность, переменная облачность</v>
      </c>
      <c r="N721" s="3">
        <v>0.33250000000000002</v>
      </c>
      <c r="O721" s="11">
        <f t="shared" si="94"/>
        <v>7.6275000000000013</v>
      </c>
      <c r="P721" s="3">
        <v>0.34216200000000002</v>
      </c>
      <c r="Q721" s="11">
        <f t="shared" si="95"/>
        <v>6.5826920000000015</v>
      </c>
      <c r="R721" s="3">
        <v>0.625417</v>
      </c>
      <c r="S721" s="11" cm="1">
        <f t="array" ref="S721">_xlfn.IFS(L721=1,R721*Погода!$C$2,L721=2,R721*Погода!$C$3,L721=3,R721*Погода!$C$4,L721=4,R721*Погода!$C$5)</f>
        <v>15.635425</v>
      </c>
      <c r="T721" s="3">
        <v>0.18409200000000001</v>
      </c>
      <c r="U721" s="11" cm="1">
        <f t="array" ref="U721">_xlfn.IFS(L721=1,T721*Погода!$D$2,L721=2,T721*Погода!$D$3,L721=3,T721*Погода!$D$4,L721=4,T721*Погода!$D$5)</f>
        <v>3.0835410000000003</v>
      </c>
      <c r="V721" s="37">
        <v>333</v>
      </c>
      <c r="W721" s="37">
        <v>4934</v>
      </c>
      <c r="X721" s="37">
        <v>5267</v>
      </c>
      <c r="Y721" s="11">
        <f t="shared" si="96"/>
        <v>-1.0448079999999997</v>
      </c>
    </row>
    <row r="722" spans="1:25" x14ac:dyDescent="0.25">
      <c r="A722" s="1">
        <v>720</v>
      </c>
      <c r="B722" s="2">
        <v>41263</v>
      </c>
      <c r="C722" s="1">
        <v>4</v>
      </c>
      <c r="D722" s="4" t="str">
        <f>VLOOKUP(C722,Сезон!$A$2:$G$5,6)</f>
        <v>Осень</v>
      </c>
      <c r="E722" s="1">
        <f t="shared" si="92"/>
        <v>2012</v>
      </c>
      <c r="F722" s="1">
        <f t="shared" si="93"/>
        <v>12</v>
      </c>
      <c r="G722" s="1">
        <v>0</v>
      </c>
      <c r="H722" s="1" t="str">
        <f t="shared" si="89"/>
        <v>Рабочий день</v>
      </c>
      <c r="I722" s="25">
        <f t="shared" si="90"/>
        <v>5</v>
      </c>
      <c r="J722" s="1">
        <v>1</v>
      </c>
      <c r="K722" s="1" t="str">
        <f t="shared" si="91"/>
        <v>Рабочий день</v>
      </c>
      <c r="L722" s="1">
        <v>2</v>
      </c>
      <c r="M722" s="9" t="str">
        <f>LOOKUP(L722,Погода!$A$2:$B$5)</f>
        <v>Туман + Облачно, Туман + Разорванные облака, Туман + Немного облаков, Туман</v>
      </c>
      <c r="N722" s="3">
        <v>0.33</v>
      </c>
      <c r="O722" s="11">
        <f t="shared" si="94"/>
        <v>7.5100000000000016</v>
      </c>
      <c r="P722" s="3">
        <v>0.33521699999999999</v>
      </c>
      <c r="Q722" s="11">
        <f t="shared" si="95"/>
        <v>6.1243219999999994</v>
      </c>
      <c r="R722" s="3">
        <v>0.66791699999999998</v>
      </c>
      <c r="S722" s="11" cm="1">
        <f t="array" ref="S722">_xlfn.IFS(L722=1,R722*Погода!$C$2,L722=2,R722*Погода!$C$3,L722=3,R722*Погода!$C$4,L722=4,R722*Погода!$C$5)</f>
        <v>33.395849999999996</v>
      </c>
      <c r="T722" s="3">
        <v>0.132463</v>
      </c>
      <c r="U722" s="11" cm="1">
        <f t="array" ref="U722">_xlfn.IFS(L722=1,T722*Погода!$D$2,L722=2,T722*Погода!$D$3,L722=3,T722*Погода!$D$4,L722=4,T722*Погода!$D$5)</f>
        <v>4.4375105000000001</v>
      </c>
      <c r="V722" s="37">
        <v>314</v>
      </c>
      <c r="W722" s="37">
        <v>3814</v>
      </c>
      <c r="X722" s="37">
        <v>4128</v>
      </c>
      <c r="Y722" s="11">
        <f t="shared" si="96"/>
        <v>-1.3856780000000022</v>
      </c>
    </row>
    <row r="723" spans="1:25" x14ac:dyDescent="0.25">
      <c r="A723" s="1">
        <v>721</v>
      </c>
      <c r="B723" s="2">
        <v>41264</v>
      </c>
      <c r="C723" s="1">
        <v>1</v>
      </c>
      <c r="D723" s="4" t="str">
        <f>VLOOKUP(C723,Сезон!$A$2:$G$5,6)</f>
        <v>Зима</v>
      </c>
      <c r="E723" s="1">
        <f t="shared" si="92"/>
        <v>2012</v>
      </c>
      <c r="F723" s="1">
        <f t="shared" si="93"/>
        <v>12</v>
      </c>
      <c r="G723" s="1">
        <v>0</v>
      </c>
      <c r="H723" s="1" t="str">
        <f t="shared" si="89"/>
        <v>Рабочий день</v>
      </c>
      <c r="I723" s="25">
        <f t="shared" si="90"/>
        <v>6</v>
      </c>
      <c r="J723" s="1">
        <v>1</v>
      </c>
      <c r="K723" s="1" t="str">
        <f t="shared" si="91"/>
        <v>Рабочий день</v>
      </c>
      <c r="L723" s="1">
        <v>2</v>
      </c>
      <c r="M723" s="9" t="str">
        <f>LOOKUP(L723,Погода!$A$2:$B$5)</f>
        <v>Туман + Облачно, Туман + Разорванные облака, Туман + Немного облаков, Туман</v>
      </c>
      <c r="N723" s="3">
        <v>0.32666699999999999</v>
      </c>
      <c r="O723" s="11">
        <f t="shared" si="94"/>
        <v>7.3533489999999997</v>
      </c>
      <c r="P723" s="3">
        <v>0.30176700000000001</v>
      </c>
      <c r="Q723" s="11">
        <f t="shared" si="95"/>
        <v>3.9166220000000003</v>
      </c>
      <c r="R723" s="3">
        <v>0.55666700000000002</v>
      </c>
      <c r="S723" s="11" cm="1">
        <f t="array" ref="S723">_xlfn.IFS(L723=1,R723*Погода!$C$2,L723=2,R723*Погода!$C$3,L723=3,R723*Погода!$C$4,L723=4,R723*Погода!$C$5)</f>
        <v>27.833350000000003</v>
      </c>
      <c r="T723" s="3">
        <v>0.37438300000000002</v>
      </c>
      <c r="U723" s="11" cm="1">
        <f t="array" ref="U723">_xlfn.IFS(L723=1,T723*Погода!$D$2,L723=2,T723*Погода!$D$3,L723=3,T723*Погода!$D$4,L723=4,T723*Погода!$D$5)</f>
        <v>12.541830500000001</v>
      </c>
      <c r="V723" s="37">
        <v>221</v>
      </c>
      <c r="W723" s="37">
        <v>3402</v>
      </c>
      <c r="X723" s="37">
        <v>3623</v>
      </c>
      <c r="Y723" s="11">
        <f t="shared" si="96"/>
        <v>-3.4367269999999994</v>
      </c>
    </row>
    <row r="724" spans="1:25" x14ac:dyDescent="0.25">
      <c r="A724" s="1">
        <v>722</v>
      </c>
      <c r="B724" s="2">
        <v>41265</v>
      </c>
      <c r="C724" s="1">
        <v>1</v>
      </c>
      <c r="D724" s="4" t="str">
        <f>VLOOKUP(C724,Сезон!$A$2:$G$5,6)</f>
        <v>Зима</v>
      </c>
      <c r="E724" s="1">
        <f t="shared" si="92"/>
        <v>2012</v>
      </c>
      <c r="F724" s="1">
        <f t="shared" si="93"/>
        <v>12</v>
      </c>
      <c r="G724" s="1">
        <v>0</v>
      </c>
      <c r="H724" s="1" t="str">
        <f t="shared" si="89"/>
        <v>Рабочий день</v>
      </c>
      <c r="I724" s="25">
        <f t="shared" si="90"/>
        <v>7</v>
      </c>
      <c r="J724" s="1">
        <v>0</v>
      </c>
      <c r="K724" s="1" t="str">
        <f t="shared" si="91"/>
        <v>Выходной день</v>
      </c>
      <c r="L724" s="1">
        <v>1</v>
      </c>
      <c r="M724" s="9" t="str">
        <f>LOOKUP(L724,Погода!$A$2:$B$5)</f>
        <v>Ясно, небольшая облачность, переменная облачность, переменная облачность</v>
      </c>
      <c r="N724" s="3">
        <v>0.26583299999999999</v>
      </c>
      <c r="O724" s="11">
        <f t="shared" si="94"/>
        <v>4.4941509999999987</v>
      </c>
      <c r="P724" s="3">
        <v>0.23611299999999999</v>
      </c>
      <c r="Q724" s="11">
        <f t="shared" si="95"/>
        <v>-0.41654200000000152</v>
      </c>
      <c r="R724" s="3">
        <v>0.44124999999999998</v>
      </c>
      <c r="S724" s="11" cm="1">
        <f t="array" ref="S724">_xlfn.IFS(L724=1,R724*Погода!$C$2,L724=2,R724*Погода!$C$3,L724=3,R724*Погода!$C$4,L724=4,R724*Погода!$C$5)</f>
        <v>11.03125</v>
      </c>
      <c r="T724" s="3">
        <v>0.40734599999999999</v>
      </c>
      <c r="U724" s="11" cm="1">
        <f t="array" ref="U724">_xlfn.IFS(L724=1,T724*Погода!$D$2,L724=2,T724*Погода!$D$3,L724=3,T724*Погода!$D$4,L724=4,T724*Погода!$D$5)</f>
        <v>6.8230455000000001</v>
      </c>
      <c r="V724" s="37">
        <v>205</v>
      </c>
      <c r="W724" s="37">
        <v>1544</v>
      </c>
      <c r="X724" s="37">
        <v>1749</v>
      </c>
      <c r="Y724" s="11">
        <f t="shared" si="96"/>
        <v>-4.9106930000000002</v>
      </c>
    </row>
    <row r="725" spans="1:25" x14ac:dyDescent="0.25">
      <c r="A725" s="1">
        <v>723</v>
      </c>
      <c r="B725" s="2">
        <v>41266</v>
      </c>
      <c r="C725" s="1">
        <v>1</v>
      </c>
      <c r="D725" s="4" t="str">
        <f>VLOOKUP(C725,Сезон!$A$2:$G$5,6)</f>
        <v>Зима</v>
      </c>
      <c r="E725" s="1">
        <f t="shared" si="92"/>
        <v>2012</v>
      </c>
      <c r="F725" s="1">
        <f t="shared" si="93"/>
        <v>12</v>
      </c>
      <c r="G725" s="1">
        <v>0</v>
      </c>
      <c r="H725" s="1" t="str">
        <f t="shared" si="89"/>
        <v>Рабочий день</v>
      </c>
      <c r="I725" s="25">
        <f t="shared" si="90"/>
        <v>1</v>
      </c>
      <c r="J725" s="1">
        <v>0</v>
      </c>
      <c r="K725" s="1" t="str">
        <f t="shared" si="91"/>
        <v>Выходной день</v>
      </c>
      <c r="L725" s="1">
        <v>1</v>
      </c>
      <c r="M725" s="9" t="str">
        <f>LOOKUP(L725,Погода!$A$2:$B$5)</f>
        <v>Ясно, небольшая облачность, переменная облачность, переменная облачность</v>
      </c>
      <c r="N725" s="3">
        <v>0.245833</v>
      </c>
      <c r="O725" s="11">
        <f t="shared" si="94"/>
        <v>3.5541509999999992</v>
      </c>
      <c r="P725" s="3">
        <v>0.25947100000000001</v>
      </c>
      <c r="Q725" s="11">
        <f t="shared" si="95"/>
        <v>1.1250859999999996</v>
      </c>
      <c r="R725" s="3">
        <v>0.51541700000000001</v>
      </c>
      <c r="S725" s="11" cm="1">
        <f t="array" ref="S725">_xlfn.IFS(L725=1,R725*Погода!$C$2,L725=2,R725*Погода!$C$3,L725=3,R725*Погода!$C$4,L725=4,R725*Погода!$C$5)</f>
        <v>12.885425</v>
      </c>
      <c r="T725" s="3">
        <v>0.13308300000000001</v>
      </c>
      <c r="U725" s="11" cm="1">
        <f t="array" ref="U725">_xlfn.IFS(L725=1,T725*Погода!$D$2,L725=2,T725*Погода!$D$3,L725=3,T725*Погода!$D$4,L725=4,T725*Погода!$D$5)</f>
        <v>2.2291402499999999</v>
      </c>
      <c r="V725" s="37">
        <v>408</v>
      </c>
      <c r="W725" s="37">
        <v>1379</v>
      </c>
      <c r="X725" s="37">
        <v>1787</v>
      </c>
      <c r="Y725" s="11">
        <f t="shared" si="96"/>
        <v>-2.4290649999999996</v>
      </c>
    </row>
    <row r="726" spans="1:25" x14ac:dyDescent="0.25">
      <c r="A726" s="1">
        <v>724</v>
      </c>
      <c r="B726" s="2">
        <v>41267</v>
      </c>
      <c r="C726" s="1">
        <v>1</v>
      </c>
      <c r="D726" s="4" t="str">
        <f>VLOOKUP(C726,Сезон!$A$2:$G$5,6)</f>
        <v>Зима</v>
      </c>
      <c r="E726" s="1">
        <f t="shared" si="92"/>
        <v>2012</v>
      </c>
      <c r="F726" s="1">
        <f t="shared" si="93"/>
        <v>12</v>
      </c>
      <c r="G726" s="1">
        <v>0</v>
      </c>
      <c r="H726" s="1" t="str">
        <f t="shared" si="89"/>
        <v>Рабочий день</v>
      </c>
      <c r="I726" s="25">
        <f t="shared" si="90"/>
        <v>2</v>
      </c>
      <c r="J726" s="1">
        <v>1</v>
      </c>
      <c r="K726" s="1" t="str">
        <f t="shared" si="91"/>
        <v>Рабочий день</v>
      </c>
      <c r="L726" s="1">
        <v>2</v>
      </c>
      <c r="M726" s="9" t="str">
        <f>LOOKUP(L726,Погода!$A$2:$B$5)</f>
        <v>Туман + Облачно, Туман + Разорванные облака, Туман + Немного облаков, Туман</v>
      </c>
      <c r="N726" s="3">
        <v>0.23130400000000001</v>
      </c>
      <c r="O726" s="11">
        <f t="shared" si="94"/>
        <v>2.8712879999999998</v>
      </c>
      <c r="P726" s="3">
        <v>0.25890000000000002</v>
      </c>
      <c r="Q726" s="11">
        <f t="shared" si="95"/>
        <v>1.0874000000000024</v>
      </c>
      <c r="R726" s="3">
        <v>0.79130400000000001</v>
      </c>
      <c r="S726" s="11" cm="1">
        <f t="array" ref="S726">_xlfn.IFS(L726=1,R726*Погода!$C$2,L726=2,R726*Погода!$C$3,L726=3,R726*Погода!$C$4,L726=4,R726*Погода!$C$5)</f>
        <v>39.565199999999997</v>
      </c>
      <c r="T726" s="3">
        <v>7.7230400000000005E-2</v>
      </c>
      <c r="U726" s="11" cm="1">
        <f t="array" ref="U726">_xlfn.IFS(L726=1,T726*Погода!$D$2,L726=2,T726*Погода!$D$3,L726=3,T726*Погода!$D$4,L726=4,T726*Погода!$D$5)</f>
        <v>2.5872184000000003</v>
      </c>
      <c r="V726" s="37">
        <v>174</v>
      </c>
      <c r="W726" s="37">
        <v>746</v>
      </c>
      <c r="X726" s="37">
        <v>920</v>
      </c>
      <c r="Y726" s="11">
        <f t="shared" si="96"/>
        <v>-1.7838879999999975</v>
      </c>
    </row>
    <row r="727" spans="1:25" x14ac:dyDescent="0.25">
      <c r="A727" s="1">
        <v>725</v>
      </c>
      <c r="B727" s="2">
        <v>41268</v>
      </c>
      <c r="C727" s="1">
        <v>1</v>
      </c>
      <c r="D727" s="4" t="str">
        <f>VLOOKUP(C727,Сезон!$A$2:$G$5,6)</f>
        <v>Зима</v>
      </c>
      <c r="E727" s="1">
        <f t="shared" si="92"/>
        <v>2012</v>
      </c>
      <c r="F727" s="1">
        <f t="shared" si="93"/>
        <v>12</v>
      </c>
      <c r="G727" s="1">
        <v>1</v>
      </c>
      <c r="H727" s="1" t="str">
        <f t="shared" si="89"/>
        <v>Праздничный день</v>
      </c>
      <c r="I727" s="25">
        <f t="shared" si="90"/>
        <v>3</v>
      </c>
      <c r="J727" s="1">
        <v>0</v>
      </c>
      <c r="K727" s="1" t="str">
        <f t="shared" si="91"/>
        <v>Выходной день</v>
      </c>
      <c r="L727" s="1">
        <v>2</v>
      </c>
      <c r="M727" s="9" t="str">
        <f>LOOKUP(L727,Погода!$A$2:$B$5)</f>
        <v>Туман + Облачно, Туман + Разорванные облака, Туман + Немного облаков, Туман</v>
      </c>
      <c r="N727" s="3">
        <v>0.29130400000000001</v>
      </c>
      <c r="O727" s="11">
        <f t="shared" si="94"/>
        <v>5.6912880000000001</v>
      </c>
      <c r="P727" s="3">
        <v>0.29446499999999998</v>
      </c>
      <c r="Q727" s="11">
        <f t="shared" si="95"/>
        <v>3.4346899999999998</v>
      </c>
      <c r="R727" s="3">
        <v>0.73478299999999996</v>
      </c>
      <c r="S727" s="11" cm="1">
        <f t="array" ref="S727">_xlfn.IFS(L727=1,R727*Погода!$C$2,L727=2,R727*Погода!$C$3,L727=3,R727*Погода!$C$4,L727=4,R727*Погода!$C$5)</f>
        <v>36.739149999999995</v>
      </c>
      <c r="T727" s="3">
        <v>0.16872599999999999</v>
      </c>
      <c r="U727" s="11" cm="1">
        <f t="array" ref="U727">_xlfn.IFS(L727=1,T727*Погода!$D$2,L727=2,T727*Погода!$D$3,L727=3,T727*Погода!$D$4,L727=4,T727*Погода!$D$5)</f>
        <v>5.6523209999999997</v>
      </c>
      <c r="V727" s="37">
        <v>440</v>
      </c>
      <c r="W727" s="37">
        <v>573</v>
      </c>
      <c r="X727" s="37">
        <v>1013</v>
      </c>
      <c r="Y727" s="11">
        <f t="shared" si="96"/>
        <v>-2.2565980000000003</v>
      </c>
    </row>
    <row r="728" spans="1:25" x14ac:dyDescent="0.25">
      <c r="A728" s="1">
        <v>726</v>
      </c>
      <c r="B728" s="2">
        <v>41269</v>
      </c>
      <c r="C728" s="1">
        <v>1</v>
      </c>
      <c r="D728" s="4" t="str">
        <f>VLOOKUP(C728,Сезон!$A$2:$G$5,6)</f>
        <v>Зима</v>
      </c>
      <c r="E728" s="1">
        <f t="shared" si="92"/>
        <v>2012</v>
      </c>
      <c r="F728" s="1">
        <f t="shared" si="93"/>
        <v>12</v>
      </c>
      <c r="G728" s="1">
        <v>0</v>
      </c>
      <c r="H728" s="1" t="str">
        <f t="shared" si="89"/>
        <v>Рабочий день</v>
      </c>
      <c r="I728" s="25">
        <f t="shared" si="90"/>
        <v>4</v>
      </c>
      <c r="J728" s="1">
        <v>1</v>
      </c>
      <c r="K728" s="1" t="str">
        <f t="shared" si="91"/>
        <v>Рабочий день</v>
      </c>
      <c r="L728" s="1">
        <v>3</v>
      </c>
      <c r="M728" s="9" t="str">
        <f>LOOKUP(L728,Погода!$A$2:$B$5)</f>
        <v>Слабый снег, Слабый дождь + Гроза + Рассеянные облака, Слабый дождь + Рассеянные облака</v>
      </c>
      <c r="N728" s="3">
        <v>0.24333299999999999</v>
      </c>
      <c r="O728" s="11">
        <f t="shared" si="94"/>
        <v>3.4366509999999995</v>
      </c>
      <c r="P728" s="3">
        <v>0.220333</v>
      </c>
      <c r="Q728" s="11">
        <f t="shared" si="95"/>
        <v>-1.4580219999999997</v>
      </c>
      <c r="R728" s="3">
        <v>0.82333299999999998</v>
      </c>
      <c r="S728" s="11" cm="1">
        <f t="array" ref="S728">_xlfn.IFS(L728=1,R728*Погода!$C$2,L728=2,R728*Погода!$C$3,L728=3,R728*Погода!$C$4,L728=4,R728*Погода!$C$5)</f>
        <v>61.749974999999999</v>
      </c>
      <c r="T728" s="3">
        <v>0.31654599999999999</v>
      </c>
      <c r="U728" s="11" cm="1">
        <f t="array" ref="U728">_xlfn.IFS(L728=1,T728*Погода!$D$2,L728=2,T728*Погода!$D$3,L728=3,T728*Погода!$D$4,L728=4,T728*Погода!$D$5)</f>
        <v>15.9064365</v>
      </c>
      <c r="V728" s="37">
        <v>9</v>
      </c>
      <c r="W728" s="37">
        <v>432</v>
      </c>
      <c r="X728" s="37">
        <v>441</v>
      </c>
      <c r="Y728" s="11">
        <f t="shared" si="96"/>
        <v>-4.8946729999999992</v>
      </c>
    </row>
    <row r="729" spans="1:25" x14ac:dyDescent="0.25">
      <c r="A729" s="1">
        <v>727</v>
      </c>
      <c r="B729" s="2">
        <v>41270</v>
      </c>
      <c r="C729" s="1">
        <v>1</v>
      </c>
      <c r="D729" s="4" t="str">
        <f>VLOOKUP(C729,Сезон!$A$2:$G$5,6)</f>
        <v>Зима</v>
      </c>
      <c r="E729" s="1">
        <f t="shared" si="92"/>
        <v>2012</v>
      </c>
      <c r="F729" s="1">
        <f t="shared" si="93"/>
        <v>12</v>
      </c>
      <c r="G729" s="1">
        <v>0</v>
      </c>
      <c r="H729" s="1" t="str">
        <f t="shared" si="89"/>
        <v>Рабочий день</v>
      </c>
      <c r="I729" s="25">
        <f t="shared" si="90"/>
        <v>5</v>
      </c>
      <c r="J729" s="1">
        <v>1</v>
      </c>
      <c r="K729" s="1" t="str">
        <f t="shared" si="91"/>
        <v>Рабочий день</v>
      </c>
      <c r="L729" s="1">
        <v>2</v>
      </c>
      <c r="M729" s="9" t="str">
        <f>LOOKUP(L729,Погода!$A$2:$B$5)</f>
        <v>Туман + Облачно, Туман + Разорванные облака, Туман + Немного облаков, Туман</v>
      </c>
      <c r="N729" s="3">
        <v>0.25416699999999998</v>
      </c>
      <c r="O729" s="11">
        <f t="shared" si="94"/>
        <v>3.9458489999999991</v>
      </c>
      <c r="P729" s="3">
        <v>0.22664200000000001</v>
      </c>
      <c r="Q729" s="11">
        <f t="shared" si="95"/>
        <v>-1.0416279999999993</v>
      </c>
      <c r="R729" s="3">
        <v>0.65291699999999997</v>
      </c>
      <c r="S729" s="11" cm="1">
        <f t="array" ref="S729">_xlfn.IFS(L729=1,R729*Погода!$C$2,L729=2,R729*Погода!$C$3,L729=3,R729*Погода!$C$4,L729=4,R729*Погода!$C$5)</f>
        <v>32.645849999999996</v>
      </c>
      <c r="T729" s="3">
        <v>0.35013300000000003</v>
      </c>
      <c r="U729" s="11" cm="1">
        <f t="array" ref="U729">_xlfn.IFS(L729=1,T729*Погода!$D$2,L729=2,T729*Погода!$D$3,L729=3,T729*Погода!$D$4,L729=4,T729*Погода!$D$5)</f>
        <v>11.7294555</v>
      </c>
      <c r="V729" s="37">
        <v>247</v>
      </c>
      <c r="W729" s="37">
        <v>1867</v>
      </c>
      <c r="X729" s="37">
        <v>2114</v>
      </c>
      <c r="Y729" s="11">
        <f t="shared" si="96"/>
        <v>-4.9874769999999984</v>
      </c>
    </row>
    <row r="730" spans="1:25" x14ac:dyDescent="0.25">
      <c r="A730" s="1">
        <v>728</v>
      </c>
      <c r="B730" s="2">
        <v>41271</v>
      </c>
      <c r="C730" s="1">
        <v>1</v>
      </c>
      <c r="D730" s="4" t="str">
        <f>VLOOKUP(C730,Сезон!$A$2:$G$5,6)</f>
        <v>Зима</v>
      </c>
      <c r="E730" s="1">
        <f t="shared" si="92"/>
        <v>2012</v>
      </c>
      <c r="F730" s="1">
        <f t="shared" si="93"/>
        <v>12</v>
      </c>
      <c r="G730" s="1">
        <v>0</v>
      </c>
      <c r="H730" s="1" t="str">
        <f t="shared" si="89"/>
        <v>Рабочий день</v>
      </c>
      <c r="I730" s="25">
        <f t="shared" si="90"/>
        <v>6</v>
      </c>
      <c r="J730" s="1">
        <v>1</v>
      </c>
      <c r="K730" s="1" t="str">
        <f t="shared" si="91"/>
        <v>Рабочий день</v>
      </c>
      <c r="L730" s="1">
        <v>2</v>
      </c>
      <c r="M730" s="9" t="str">
        <f>LOOKUP(L730,Погода!$A$2:$B$5)</f>
        <v>Туман + Облачно, Туман + Разорванные облака, Туман + Немного облаков, Туман</v>
      </c>
      <c r="N730" s="3">
        <v>0.25333299999999997</v>
      </c>
      <c r="O730" s="11">
        <f t="shared" si="94"/>
        <v>3.9066509999999983</v>
      </c>
      <c r="P730" s="3">
        <v>0.25504599999999999</v>
      </c>
      <c r="Q730" s="11">
        <f t="shared" si="95"/>
        <v>0.83303599999999989</v>
      </c>
      <c r="R730" s="3">
        <v>0.59</v>
      </c>
      <c r="S730" s="11" cm="1">
        <f t="array" ref="S730">_xlfn.IFS(L730=1,R730*Погода!$C$2,L730=2,R730*Погода!$C$3,L730=3,R730*Погода!$C$4,L730=4,R730*Погода!$C$5)</f>
        <v>29.5</v>
      </c>
      <c r="T730" s="3">
        <v>0.155471</v>
      </c>
      <c r="U730" s="11" cm="1">
        <f t="array" ref="U730">_xlfn.IFS(L730=1,T730*Погода!$D$2,L730=2,T730*Погода!$D$3,L730=3,T730*Погода!$D$4,L730=4,T730*Погода!$D$5)</f>
        <v>5.2082784999999996</v>
      </c>
      <c r="V730" s="37">
        <v>644</v>
      </c>
      <c r="W730" s="37">
        <v>2451</v>
      </c>
      <c r="X730" s="37">
        <v>3095</v>
      </c>
      <c r="Y730" s="11">
        <f t="shared" si="96"/>
        <v>-3.0736149999999984</v>
      </c>
    </row>
    <row r="731" spans="1:25" x14ac:dyDescent="0.25">
      <c r="A731" s="1">
        <v>729</v>
      </c>
      <c r="B731" s="2">
        <v>41272</v>
      </c>
      <c r="C731" s="1">
        <v>1</v>
      </c>
      <c r="D731" s="4" t="str">
        <f>VLOOKUP(C731,Сезон!$A$2:$G$5,6)</f>
        <v>Зима</v>
      </c>
      <c r="E731" s="1">
        <f t="shared" si="92"/>
        <v>2012</v>
      </c>
      <c r="F731" s="1">
        <f t="shared" si="93"/>
        <v>12</v>
      </c>
      <c r="G731" s="1">
        <v>0</v>
      </c>
      <c r="H731" s="1" t="str">
        <f t="shared" si="89"/>
        <v>Рабочий день</v>
      </c>
      <c r="I731" s="25">
        <f t="shared" si="90"/>
        <v>7</v>
      </c>
      <c r="J731" s="1">
        <v>0</v>
      </c>
      <c r="K731" s="1" t="str">
        <f t="shared" si="91"/>
        <v>Выходной день</v>
      </c>
      <c r="L731" s="1">
        <v>2</v>
      </c>
      <c r="M731" s="9" t="str">
        <f>LOOKUP(L731,Погода!$A$2:$B$5)</f>
        <v>Туман + Облачно, Туман + Разорванные облака, Туман + Немного облаков, Туман</v>
      </c>
      <c r="N731" s="3">
        <v>0.25333299999999997</v>
      </c>
      <c r="O731" s="11">
        <f t="shared" si="94"/>
        <v>3.9066509999999983</v>
      </c>
      <c r="P731" s="3">
        <v>0.2424</v>
      </c>
      <c r="Q731" s="11">
        <f t="shared" si="95"/>
        <v>-1.5999999999998238E-3</v>
      </c>
      <c r="R731" s="3">
        <v>0.75291699999999995</v>
      </c>
      <c r="S731" s="11" cm="1">
        <f t="array" ref="S731">_xlfn.IFS(L731=1,R731*Погода!$C$2,L731=2,R731*Погода!$C$3,L731=3,R731*Погода!$C$4,L731=4,R731*Погода!$C$5)</f>
        <v>37.645849999999996</v>
      </c>
      <c r="T731" s="3">
        <v>0.12438299999999999</v>
      </c>
      <c r="U731" s="11" cm="1">
        <f t="array" ref="U731">_xlfn.IFS(L731=1,T731*Погода!$D$2,L731=2,T731*Погода!$D$3,L731=3,T731*Погода!$D$4,L731=4,T731*Погода!$D$5)</f>
        <v>4.1668304999999997</v>
      </c>
      <c r="V731" s="37">
        <v>159</v>
      </c>
      <c r="W731" s="37">
        <v>1182</v>
      </c>
      <c r="X731" s="37">
        <v>1341</v>
      </c>
      <c r="Y731" s="11">
        <f t="shared" si="96"/>
        <v>-3.9082509999999981</v>
      </c>
    </row>
    <row r="732" spans="1:25" x14ac:dyDescent="0.25">
      <c r="A732" s="1">
        <v>730</v>
      </c>
      <c r="B732" s="2">
        <v>41273</v>
      </c>
      <c r="C732" s="1">
        <v>1</v>
      </c>
      <c r="D732" s="4" t="str">
        <f>VLOOKUP(C732,Сезон!$A$2:$G$5,6)</f>
        <v>Зима</v>
      </c>
      <c r="E732" s="1">
        <f t="shared" si="92"/>
        <v>2012</v>
      </c>
      <c r="F732" s="1">
        <f t="shared" si="93"/>
        <v>12</v>
      </c>
      <c r="G732" s="1">
        <v>0</v>
      </c>
      <c r="H732" s="1" t="str">
        <f t="shared" si="89"/>
        <v>Рабочий день</v>
      </c>
      <c r="I732" s="25">
        <f t="shared" si="90"/>
        <v>1</v>
      </c>
      <c r="J732" s="1">
        <v>0</v>
      </c>
      <c r="K732" s="1" t="str">
        <f t="shared" si="91"/>
        <v>Выходной день</v>
      </c>
      <c r="L732" s="1">
        <v>1</v>
      </c>
      <c r="M732" s="9" t="str">
        <f>LOOKUP(L732,Погода!$A$2:$B$5)</f>
        <v>Ясно, небольшая облачность, переменная облачность, переменная облачность</v>
      </c>
      <c r="N732" s="3">
        <v>0.25583299999999998</v>
      </c>
      <c r="O732" s="11">
        <f t="shared" si="94"/>
        <v>4.0241509999999998</v>
      </c>
      <c r="P732" s="3">
        <v>0.23169999999999999</v>
      </c>
      <c r="Q732" s="11">
        <f t="shared" si="95"/>
        <v>-0.70780000000000065</v>
      </c>
      <c r="R732" s="3">
        <v>0.48333300000000001</v>
      </c>
      <c r="S732" s="11" cm="1">
        <f t="array" ref="S732">_xlfn.IFS(L732=1,R732*Погода!$C$2,L732=2,R732*Погода!$C$3,L732=3,R732*Погода!$C$4,L732=4,R732*Погода!$C$5)</f>
        <v>12.083325</v>
      </c>
      <c r="T732" s="3">
        <v>0.35075400000000001</v>
      </c>
      <c r="U732" s="11" cm="1">
        <f t="array" ref="U732">_xlfn.IFS(L732=1,T732*Погода!$D$2,L732=2,T732*Погода!$D$3,L732=3,T732*Погода!$D$4,L732=4,T732*Погода!$D$5)</f>
        <v>5.8751294999999999</v>
      </c>
      <c r="V732" s="37">
        <v>364</v>
      </c>
      <c r="W732" s="37">
        <v>1432</v>
      </c>
      <c r="X732" s="37">
        <v>1796</v>
      </c>
      <c r="Y732" s="11">
        <f t="shared" si="96"/>
        <v>-4.7319510000000005</v>
      </c>
    </row>
    <row r="733" spans="1:25" x14ac:dyDescent="0.25">
      <c r="A733" s="1">
        <v>731</v>
      </c>
      <c r="B733" s="2">
        <v>41274</v>
      </c>
      <c r="C733" s="1">
        <v>1</v>
      </c>
      <c r="D733" s="4" t="str">
        <f>VLOOKUP(C733,Сезон!$A$2:$G$5,6)</f>
        <v>Зима</v>
      </c>
      <c r="E733" s="1">
        <f t="shared" si="92"/>
        <v>2012</v>
      </c>
      <c r="F733" s="1">
        <f t="shared" si="93"/>
        <v>12</v>
      </c>
      <c r="G733" s="1">
        <v>0</v>
      </c>
      <c r="H733" s="1" t="str">
        <f t="shared" si="89"/>
        <v>Рабочий день</v>
      </c>
      <c r="I733" s="25">
        <f t="shared" si="90"/>
        <v>2</v>
      </c>
      <c r="J733" s="1">
        <v>1</v>
      </c>
      <c r="K733" s="1" t="str">
        <f t="shared" si="91"/>
        <v>Рабочий день</v>
      </c>
      <c r="L733" s="1">
        <v>2</v>
      </c>
      <c r="M733" s="9" t="str">
        <f>LOOKUP(L733,Погода!$A$2:$B$5)</f>
        <v>Туман + Облачно, Туман + Разорванные облака, Туман + Немного облаков, Туман</v>
      </c>
      <c r="N733" s="3">
        <v>0.215833</v>
      </c>
      <c r="O733" s="11">
        <f t="shared" si="94"/>
        <v>2.144150999999999</v>
      </c>
      <c r="P733" s="3">
        <v>0.22348699999999999</v>
      </c>
      <c r="Q733" s="11">
        <f t="shared" si="95"/>
        <v>-1.2498579999999997</v>
      </c>
      <c r="R733" s="3">
        <v>0.57750000000000001</v>
      </c>
      <c r="S733" s="11" cm="1">
        <f t="array" ref="S733">_xlfn.IFS(L733=1,R733*Погода!$C$2,L733=2,R733*Погода!$C$3,L733=3,R733*Погода!$C$4,L733=4,R733*Погода!$C$5)</f>
        <v>28.875</v>
      </c>
      <c r="T733" s="3">
        <v>0.15484600000000001</v>
      </c>
      <c r="U733" s="11" cm="1">
        <f t="array" ref="U733">_xlfn.IFS(L733=1,T733*Погода!$D$2,L733=2,T733*Погода!$D$3,L733=3,T733*Погода!$D$4,L733=4,T733*Погода!$D$5)</f>
        <v>5.187341</v>
      </c>
      <c r="V733" s="37">
        <v>439</v>
      </c>
      <c r="W733" s="37">
        <v>2290</v>
      </c>
      <c r="X733" s="37">
        <v>2729</v>
      </c>
      <c r="Y733" s="11">
        <f t="shared" si="96"/>
        <v>-3.3940089999999987</v>
      </c>
    </row>
    <row r="734" spans="1:25" x14ac:dyDescent="0.25">
      <c r="B734" s="2"/>
      <c r="H734" s="40"/>
      <c r="I734" s="25"/>
      <c r="K734" s="40"/>
      <c r="M734" s="88"/>
      <c r="N734" s="3"/>
      <c r="O734" s="11"/>
      <c r="P734" s="3"/>
      <c r="Q734" s="63"/>
      <c r="R734" s="3"/>
      <c r="S734" s="11"/>
      <c r="T734" s="3"/>
      <c r="U734" s="11"/>
      <c r="V734" s="37"/>
      <c r="W734" s="37"/>
      <c r="X734" s="37"/>
      <c r="Y734" s="11"/>
    </row>
    <row r="735" spans="1:25" x14ac:dyDescent="0.25">
      <c r="B735" s="2"/>
      <c r="H735" s="40"/>
      <c r="I735" s="25"/>
      <c r="K735" s="40"/>
      <c r="L735" s="1">
        <f>SUBTOTAL(2,L3:L733)</f>
        <v>731</v>
      </c>
      <c r="M735" s="88"/>
      <c r="N735" s="3"/>
      <c r="O735" s="11"/>
      <c r="P735" s="3"/>
      <c r="Q735" s="63"/>
      <c r="R735" s="3"/>
      <c r="S735" s="11"/>
      <c r="T735" s="3"/>
      <c r="U735" s="11"/>
      <c r="V735" s="37">
        <f>SUBTOTAL(9,V3:V733)</f>
        <v>620017</v>
      </c>
      <c r="W735" s="37">
        <f>SUBTOTAL(9,W3:W733)</f>
        <v>2672662</v>
      </c>
      <c r="X735" s="37"/>
      <c r="Y735" s="11"/>
    </row>
    <row r="736" spans="1:25" x14ac:dyDescent="0.25">
      <c r="Q736" s="1">
        <v>27.628569599999999</v>
      </c>
    </row>
    <row r="737" spans="1:25" x14ac:dyDescent="0.25">
      <c r="A737" s="1">
        <f>COUNTBLANK(A2:A733)</f>
        <v>0</v>
      </c>
      <c r="B737" s="1">
        <f t="shared" ref="B737:Y737" si="97">COUNTBLANK(B2:B733)</f>
        <v>0</v>
      </c>
      <c r="C737" s="1">
        <f t="shared" si="97"/>
        <v>0</v>
      </c>
      <c r="D737" s="1">
        <f t="shared" si="97"/>
        <v>0</v>
      </c>
      <c r="E737" s="1">
        <f t="shared" si="97"/>
        <v>0</v>
      </c>
      <c r="F737" s="1">
        <f t="shared" si="97"/>
        <v>0</v>
      </c>
      <c r="G737" s="1">
        <f t="shared" si="97"/>
        <v>0</v>
      </c>
      <c r="I737" s="1">
        <f t="shared" si="97"/>
        <v>0</v>
      </c>
      <c r="J737" s="1">
        <f t="shared" si="97"/>
        <v>0</v>
      </c>
      <c r="L737" s="1">
        <f t="shared" si="97"/>
        <v>0</v>
      </c>
      <c r="N737" s="1">
        <f t="shared" si="97"/>
        <v>0</v>
      </c>
      <c r="O737" s="1">
        <f t="shared" si="97"/>
        <v>0</v>
      </c>
      <c r="P737" s="1">
        <f t="shared" si="97"/>
        <v>0</v>
      </c>
      <c r="Q737" s="1">
        <f t="shared" si="97"/>
        <v>0</v>
      </c>
      <c r="R737" s="1">
        <f t="shared" si="97"/>
        <v>0</v>
      </c>
      <c r="S737" s="1">
        <f t="shared" si="97"/>
        <v>0</v>
      </c>
      <c r="T737" s="1">
        <f t="shared" si="97"/>
        <v>0</v>
      </c>
      <c r="U737" s="1">
        <f t="shared" si="97"/>
        <v>0</v>
      </c>
      <c r="V737" s="1">
        <f t="shared" si="97"/>
        <v>0</v>
      </c>
      <c r="W737" s="1">
        <f t="shared" si="97"/>
        <v>0</v>
      </c>
      <c r="X737" s="1">
        <f t="shared" si="97"/>
        <v>0</v>
      </c>
      <c r="Y737" s="1">
        <f t="shared" si="97"/>
        <v>0</v>
      </c>
    </row>
    <row r="739" spans="1:25" x14ac:dyDescent="0.25">
      <c r="A739" s="1">
        <f>COUNTA(A3:A733)</f>
        <v>731</v>
      </c>
      <c r="B739" s="1">
        <f t="shared" ref="B739:Y739" si="98">COUNTA(B3:B733)</f>
        <v>731</v>
      </c>
      <c r="C739" s="1">
        <f t="shared" si="98"/>
        <v>731</v>
      </c>
      <c r="D739" s="1">
        <f t="shared" si="98"/>
        <v>731</v>
      </c>
      <c r="E739" s="1">
        <f t="shared" si="98"/>
        <v>731</v>
      </c>
      <c r="F739" s="1">
        <f t="shared" si="98"/>
        <v>731</v>
      </c>
      <c r="G739" s="1">
        <f t="shared" si="98"/>
        <v>731</v>
      </c>
      <c r="I739" s="1">
        <f t="shared" si="98"/>
        <v>731</v>
      </c>
      <c r="J739" s="1">
        <f t="shared" si="98"/>
        <v>731</v>
      </c>
      <c r="L739" s="1">
        <f t="shared" si="98"/>
        <v>731</v>
      </c>
      <c r="N739" s="1">
        <f t="shared" si="98"/>
        <v>731</v>
      </c>
      <c r="O739" s="1">
        <f t="shared" si="98"/>
        <v>731</v>
      </c>
      <c r="P739" s="1">
        <f t="shared" si="98"/>
        <v>731</v>
      </c>
      <c r="Q739" s="1">
        <f t="shared" si="98"/>
        <v>731</v>
      </c>
      <c r="R739" s="1">
        <f t="shared" si="98"/>
        <v>731</v>
      </c>
      <c r="S739" s="1">
        <f t="shared" si="98"/>
        <v>731</v>
      </c>
      <c r="T739" s="1">
        <f t="shared" si="98"/>
        <v>731</v>
      </c>
      <c r="U739" s="1">
        <f t="shared" si="98"/>
        <v>731</v>
      </c>
      <c r="V739" s="1">
        <f t="shared" si="98"/>
        <v>731</v>
      </c>
      <c r="W739" s="1">
        <f t="shared" si="98"/>
        <v>731</v>
      </c>
      <c r="X739" s="1">
        <f t="shared" si="98"/>
        <v>731</v>
      </c>
      <c r="Y739" s="1">
        <f t="shared" si="98"/>
        <v>731</v>
      </c>
    </row>
    <row r="741" spans="1:25" x14ac:dyDescent="0.25">
      <c r="C741" s="73" cm="1">
        <f t="array" ref="C741:C744">_xlfn.UNIQUE(C3:C733)</f>
        <v>1</v>
      </c>
      <c r="D741" s="73" t="str" cm="1">
        <f t="array" ref="D741:D744">_xlfn.UNIQUE(D3:D733)</f>
        <v>Зима</v>
      </c>
      <c r="E741" s="73" cm="1">
        <f t="array" ref="E741:E742">_xlfn.UNIQUE(E3:E733)</f>
        <v>2011</v>
      </c>
      <c r="F741" s="73" cm="1">
        <f t="array" ref="F741:F752">_xlfn.UNIQUE(F3:F733)</f>
        <v>1</v>
      </c>
      <c r="G741" s="73" cm="1">
        <f t="array" ref="G741:G742">_xlfn.UNIQUE(G3:G733)</f>
        <v>0</v>
      </c>
      <c r="H741" s="73"/>
      <c r="I741" s="73" cm="1">
        <f t="array" ref="I741:I747">_xlfn.UNIQUE(I3:I733)</f>
        <v>7</v>
      </c>
      <c r="J741" s="73" cm="1">
        <f t="array" ref="J741:J742">_xlfn.UNIQUE(J3:J733)</f>
        <v>0</v>
      </c>
      <c r="K741" s="73"/>
      <c r="L741" s="73" cm="1">
        <f t="array" ref="L741:L743">_xlfn.UNIQUE(L3:L733)</f>
        <v>2</v>
      </c>
      <c r="M741" s="73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5">
      <c r="C742" s="73">
        <v>2</v>
      </c>
      <c r="D742" s="1" t="str">
        <v>Весна</v>
      </c>
      <c r="E742" s="1">
        <v>2012</v>
      </c>
      <c r="F742" s="1">
        <v>2</v>
      </c>
      <c r="G742" s="1">
        <v>1</v>
      </c>
      <c r="I742" s="1">
        <v>1</v>
      </c>
      <c r="J742" s="1">
        <v>1</v>
      </c>
      <c r="L742" s="1">
        <v>1</v>
      </c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5">
      <c r="C743" s="73">
        <v>3</v>
      </c>
      <c r="D743" s="1" t="str">
        <v>Лето</v>
      </c>
      <c r="F743" s="1">
        <v>3</v>
      </c>
      <c r="I743" s="1">
        <v>2</v>
      </c>
      <c r="L743" s="1">
        <v>3</v>
      </c>
    </row>
    <row r="744" spans="1:25" x14ac:dyDescent="0.25">
      <c r="C744" s="73">
        <v>4</v>
      </c>
      <c r="D744" s="1" t="str">
        <v>Осень</v>
      </c>
      <c r="F744" s="1">
        <v>4</v>
      </c>
      <c r="I744" s="1">
        <v>3</v>
      </c>
    </row>
    <row r="745" spans="1:25" x14ac:dyDescent="0.25">
      <c r="F745" s="1">
        <v>5</v>
      </c>
      <c r="I745" s="1">
        <v>4</v>
      </c>
    </row>
    <row r="746" spans="1:25" x14ac:dyDescent="0.25">
      <c r="F746" s="1">
        <v>6</v>
      </c>
      <c r="I746" s="1">
        <v>5</v>
      </c>
    </row>
    <row r="747" spans="1:25" x14ac:dyDescent="0.25">
      <c r="F747" s="1">
        <v>7</v>
      </c>
      <c r="I747" s="1">
        <v>6</v>
      </c>
    </row>
    <row r="748" spans="1:25" x14ac:dyDescent="0.25">
      <c r="F748" s="1">
        <v>8</v>
      </c>
    </row>
    <row r="749" spans="1:25" x14ac:dyDescent="0.25">
      <c r="F749" s="1">
        <v>9</v>
      </c>
    </row>
    <row r="750" spans="1:25" x14ac:dyDescent="0.25">
      <c r="F750" s="1">
        <v>10</v>
      </c>
    </row>
    <row r="751" spans="1:25" x14ac:dyDescent="0.25">
      <c r="F751" s="1">
        <v>11</v>
      </c>
    </row>
    <row r="752" spans="1:25" x14ac:dyDescent="0.25">
      <c r="F752" s="1">
        <v>12</v>
      </c>
    </row>
    <row r="754" spans="1:26" x14ac:dyDescent="0.25">
      <c r="A754" s="37">
        <f t="shared" ref="A754:B754" si="99">MIN(A3:A733)</f>
        <v>1</v>
      </c>
      <c r="B754" s="2">
        <f t="shared" si="99"/>
        <v>40544</v>
      </c>
      <c r="N754" s="3">
        <f>MIN(N3:N733)</f>
        <v>5.91304E-2</v>
      </c>
      <c r="O754" s="11">
        <f>MIN(O3:O733)</f>
        <v>-5.2208711999999995</v>
      </c>
      <c r="P754" s="3">
        <f t="shared" ref="P754:Y754" si="100">MIN(P3:P733)</f>
        <v>7.9069600000000004E-2</v>
      </c>
      <c r="Q754" s="11">
        <f t="shared" si="100"/>
        <v>-10.7814064</v>
      </c>
      <c r="R754" s="3">
        <f t="shared" si="100"/>
        <v>0.187917</v>
      </c>
      <c r="S754" s="11">
        <f t="shared" si="100"/>
        <v>4.6979249999999997</v>
      </c>
      <c r="T754" s="3">
        <f t="shared" si="100"/>
        <v>2.23917E-2</v>
      </c>
      <c r="U754" s="11">
        <f t="shared" si="100"/>
        <v>0.37506097500000002</v>
      </c>
      <c r="V754" s="37">
        <f t="shared" si="100"/>
        <v>2</v>
      </c>
      <c r="W754" s="37">
        <f t="shared" si="100"/>
        <v>20</v>
      </c>
      <c r="X754" s="37">
        <f t="shared" si="100"/>
        <v>22</v>
      </c>
      <c r="Y754" s="11">
        <f t="shared" si="100"/>
        <v>-7.2830720000000007</v>
      </c>
      <c r="Z754" s="1" t="s">
        <v>129</v>
      </c>
    </row>
    <row r="755" spans="1:26" x14ac:dyDescent="0.25">
      <c r="A755" s="37">
        <f t="shared" ref="A755:B755" si="101">MAX(A3:A733)</f>
        <v>731</v>
      </c>
      <c r="B755" s="2">
        <f t="shared" si="101"/>
        <v>41274</v>
      </c>
      <c r="N755" s="3">
        <f>MAX(N3:N733)</f>
        <v>0.86166699999999996</v>
      </c>
      <c r="O755" s="11">
        <f>MAX(O3:O733)</f>
        <v>32.498348999999997</v>
      </c>
      <c r="P755" s="3">
        <f t="shared" ref="P755:Y755" si="102">MAX(P3:P733)</f>
        <v>0.84089599999999998</v>
      </c>
      <c r="Q755" s="11">
        <f t="shared" si="102"/>
        <v>39.499136</v>
      </c>
      <c r="R755" s="3">
        <f t="shared" si="102"/>
        <v>0.97250000000000003</v>
      </c>
      <c r="S755" s="11">
        <f t="shared" si="102"/>
        <v>72.781274999999994</v>
      </c>
      <c r="T755" s="3">
        <f t="shared" si="102"/>
        <v>0.507463</v>
      </c>
      <c r="U755" s="11">
        <f t="shared" si="102"/>
        <v>17.999549999999999</v>
      </c>
      <c r="V755" s="37">
        <f t="shared" si="102"/>
        <v>3410</v>
      </c>
      <c r="W755" s="37">
        <f t="shared" si="102"/>
        <v>6946</v>
      </c>
      <c r="X755" s="37">
        <f t="shared" si="102"/>
        <v>8714</v>
      </c>
      <c r="Y755" s="11">
        <f t="shared" si="102"/>
        <v>8.2354860000000016</v>
      </c>
      <c r="Z755" s="1" t="s">
        <v>130</v>
      </c>
    </row>
    <row r="756" spans="1:26" x14ac:dyDescent="0.25">
      <c r="A756" s="37">
        <f>AVERAGE(A3:A733)</f>
        <v>366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3">
        <f t="shared" ref="N756:Y756" si="103">AVERAGE(N3:N733)</f>
        <v>0.49538478850889184</v>
      </c>
      <c r="O756" s="11">
        <f t="shared" si="103"/>
        <v>15.283085059917944</v>
      </c>
      <c r="P756" s="3">
        <f t="shared" si="103"/>
        <v>0.47492668212494288</v>
      </c>
      <c r="Q756" s="11">
        <f t="shared" si="103"/>
        <v>15.345161020246271</v>
      </c>
      <c r="R756" s="3">
        <f t="shared" si="103"/>
        <v>0.62886874281805705</v>
      </c>
      <c r="S756" s="11">
        <f t="shared" si="103"/>
        <v>23.121570177838581</v>
      </c>
      <c r="T756" s="3">
        <f t="shared" si="103"/>
        <v>0.1904862116279068</v>
      </c>
      <c r="U756" s="11">
        <f t="shared" si="103"/>
        <v>4.4799702491450084</v>
      </c>
      <c r="V756" s="37">
        <f t="shared" si="103"/>
        <v>848.17647058823525</v>
      </c>
      <c r="W756" s="37">
        <f t="shared" si="103"/>
        <v>3656.1723666210669</v>
      </c>
      <c r="X756" s="37">
        <f t="shared" si="103"/>
        <v>4504.3488372093025</v>
      </c>
      <c r="Y756" s="11">
        <f t="shared" si="103"/>
        <v>6.2075960328318046E-2</v>
      </c>
      <c r="Z756" s="1" t="s">
        <v>165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3.8" x14ac:dyDescent="0.25"/>
  <cols>
    <col min="1" max="1" width="7.6640625" style="1" customWidth="1"/>
    <col min="2" max="2" width="15.33203125" style="1" bestFit="1" customWidth="1"/>
    <col min="3" max="3" width="10.33203125" style="1" customWidth="1"/>
    <col min="4" max="5" width="17.77734375" style="1" customWidth="1"/>
    <col min="6" max="6" width="11.44140625" style="1" customWidth="1"/>
    <col min="7" max="8" width="11.88671875" style="1" customWidth="1"/>
    <col min="9" max="9" width="9.88671875" style="1" customWidth="1"/>
    <col min="10" max="10" width="8.88671875" style="1"/>
    <col min="11" max="12" width="12.21875" style="1" customWidth="1"/>
    <col min="13" max="16384" width="8.88671875" style="1"/>
  </cols>
  <sheetData>
    <row r="1" spans="1:13" ht="28.2" customHeight="1" x14ac:dyDescent="0.25">
      <c r="A1" s="29" t="s">
        <v>17</v>
      </c>
      <c r="B1" s="30" t="s">
        <v>139</v>
      </c>
      <c r="C1" s="29" t="s">
        <v>18</v>
      </c>
      <c r="D1" s="30" t="s">
        <v>154</v>
      </c>
      <c r="E1" s="30" t="s">
        <v>155</v>
      </c>
      <c r="F1" s="78" t="s">
        <v>136</v>
      </c>
      <c r="G1" s="29" t="s">
        <v>105</v>
      </c>
      <c r="H1" s="26"/>
      <c r="J1" s="31" t="s">
        <v>18</v>
      </c>
      <c r="K1" s="31" t="s">
        <v>67</v>
      </c>
      <c r="L1" s="32" t="s">
        <v>68</v>
      </c>
      <c r="M1" s="32" t="s">
        <v>18</v>
      </c>
    </row>
    <row r="2" spans="1:13" x14ac:dyDescent="0.25">
      <c r="A2" s="5">
        <v>1</v>
      </c>
      <c r="B2" s="5" t="s">
        <v>24</v>
      </c>
      <c r="C2" s="5" t="s">
        <v>64</v>
      </c>
      <c r="D2" s="28">
        <f>_xlfn.MINIFS(Данные!$O$3:$O$733,Данные!$C$3:$C$733,A2)</f>
        <v>-5.2208711999999995</v>
      </c>
      <c r="E2" s="28">
        <f>_xlfn.MAXIFS(Данные!$O$3:$O$733,Данные!$C$3:$C$733,A2)</f>
        <v>18.907499999999999</v>
      </c>
      <c r="F2" s="15" t="str">
        <f>B5</f>
        <v>Зима</v>
      </c>
      <c r="G2" s="5" t="s">
        <v>106</v>
      </c>
      <c r="H2" s="27"/>
      <c r="J2" s="5" t="s">
        <v>69</v>
      </c>
      <c r="K2" s="5" t="s">
        <v>23</v>
      </c>
      <c r="L2" s="14" t="s">
        <v>21</v>
      </c>
      <c r="M2" s="5" t="s">
        <v>69</v>
      </c>
    </row>
    <row r="3" spans="1:13" x14ac:dyDescent="0.25">
      <c r="A3" s="5">
        <v>2</v>
      </c>
      <c r="B3" s="5" t="s">
        <v>21</v>
      </c>
      <c r="C3" s="5" t="s">
        <v>63</v>
      </c>
      <c r="D3" s="28">
        <f>_xlfn.MINIFS(Данные!$O$3:$O$733,Данные!$C$3:$C$733,A3)</f>
        <v>3.893021000000001</v>
      </c>
      <c r="E3" s="28">
        <f>_xlfn.MAXIFS(Данные!$O$3:$O$733,Данные!$C$3:$C$733,A3)</f>
        <v>29.991650999999997</v>
      </c>
      <c r="F3" s="15" t="str">
        <f>B2</f>
        <v>Весна</v>
      </c>
      <c r="G3" s="5" t="s">
        <v>106</v>
      </c>
      <c r="H3" s="27"/>
      <c r="J3" s="5" t="s">
        <v>70</v>
      </c>
      <c r="K3" s="15" t="s">
        <v>24</v>
      </c>
      <c r="L3" s="16" t="s">
        <v>22</v>
      </c>
      <c r="M3" s="5" t="s">
        <v>70</v>
      </c>
    </row>
    <row r="4" spans="1:13" x14ac:dyDescent="0.25">
      <c r="A4" s="5">
        <v>3</v>
      </c>
      <c r="B4" s="5" t="s">
        <v>22</v>
      </c>
      <c r="C4" s="5" t="s">
        <v>65</v>
      </c>
      <c r="D4" s="28">
        <f>_xlfn.MINIFS(Данные!$O$3:$O$733,Данные!$C$3:$C$733,A4)</f>
        <v>14.050848999999999</v>
      </c>
      <c r="E4" s="28">
        <f>_xlfn.MAXIFS(Данные!$O$3:$O$733,Данные!$C$3:$C$733,A4)</f>
        <v>32.498348999999997</v>
      </c>
      <c r="F4" s="15" t="str">
        <f>B3</f>
        <v>Лето</v>
      </c>
      <c r="G4" s="5" t="s">
        <v>106</v>
      </c>
      <c r="H4" s="27"/>
      <c r="J4" s="5" t="s">
        <v>71</v>
      </c>
      <c r="K4" s="14" t="s">
        <v>21</v>
      </c>
      <c r="L4" s="5" t="s">
        <v>23</v>
      </c>
      <c r="M4" s="5" t="s">
        <v>71</v>
      </c>
    </row>
    <row r="5" spans="1:13" x14ac:dyDescent="0.25">
      <c r="A5" s="5">
        <v>4</v>
      </c>
      <c r="B5" s="5" t="s">
        <v>23</v>
      </c>
      <c r="C5" s="5" t="s">
        <v>66</v>
      </c>
      <c r="D5" s="28">
        <f>_xlfn.MINIFS(Данные!$O$3:$O$733,Данные!$C$3:$C$733,A5)</f>
        <v>2.3791510000000002</v>
      </c>
      <c r="E5" s="28">
        <f>_xlfn.MAXIFS(Данные!$O$3:$O$733,Данные!$C$3:$C$733,A5)</f>
        <v>22.9025</v>
      </c>
      <c r="F5" s="15" t="str">
        <f>B4</f>
        <v>Осень</v>
      </c>
      <c r="G5" s="5" t="s">
        <v>106</v>
      </c>
      <c r="H5" s="27"/>
      <c r="J5" s="5" t="s">
        <v>72</v>
      </c>
      <c r="K5" s="16" t="s">
        <v>22</v>
      </c>
      <c r="L5" s="15" t="s">
        <v>24</v>
      </c>
      <c r="M5" s="5" t="s">
        <v>72</v>
      </c>
    </row>
    <row r="6" spans="1:13" x14ac:dyDescent="0.25">
      <c r="A6" s="58"/>
      <c r="B6" s="27"/>
      <c r="C6" s="27"/>
      <c r="D6" s="77"/>
      <c r="E6" s="77"/>
      <c r="F6" s="27"/>
      <c r="G6" s="27"/>
      <c r="H6" s="27"/>
      <c r="J6" s="27"/>
      <c r="K6" s="79"/>
      <c r="L6" s="79"/>
      <c r="M6" s="27"/>
    </row>
    <row r="8" spans="1:13" ht="41.4" x14ac:dyDescent="0.25">
      <c r="A8" s="29" t="s">
        <v>17</v>
      </c>
      <c r="B8" s="30" t="s">
        <v>139</v>
      </c>
      <c r="C8" s="29" t="s">
        <v>18</v>
      </c>
      <c r="D8" s="30" t="s">
        <v>156</v>
      </c>
      <c r="E8" s="30" t="s">
        <v>157</v>
      </c>
      <c r="F8" s="78" t="s">
        <v>136</v>
      </c>
      <c r="G8" s="29" t="s">
        <v>105</v>
      </c>
    </row>
    <row r="9" spans="1:13" x14ac:dyDescent="0.25">
      <c r="A9" s="5">
        <v>1</v>
      </c>
      <c r="B9" s="5" t="s">
        <v>24</v>
      </c>
      <c r="C9" s="5" t="s">
        <v>64</v>
      </c>
      <c r="D9" s="28">
        <f>_xlfn.MINIFS(Данные!$Q$3:Q$733,Данные!$C$3:$C$733,A9)</f>
        <v>-10.7814064</v>
      </c>
      <c r="E9" s="28">
        <f>_xlfn.MAXIFS(Данные!$Q$3:$Q$733,Данные!$C$3:$C$733,A9)</f>
        <v>20.208722000000002</v>
      </c>
      <c r="F9" s="15" t="str">
        <f>B12</f>
        <v>Зима</v>
      </c>
      <c r="G9" s="5" t="s">
        <v>106</v>
      </c>
    </row>
    <row r="10" spans="1:13" x14ac:dyDescent="0.25">
      <c r="A10" s="5">
        <v>2</v>
      </c>
      <c r="B10" s="5" t="s">
        <v>21</v>
      </c>
      <c r="C10" s="5" t="s">
        <v>63</v>
      </c>
      <c r="D10" s="28">
        <f>_xlfn.MINIFS(Данные!$Q$3:Q$733,Данные!$C$3:$C$733,A10)</f>
        <v>0.52237399999999923</v>
      </c>
      <c r="E10" s="28">
        <f>_xlfn.MAXIFS(Данные!$Q$3:$Q$733,Данные!$C$3:$C$733,A10)</f>
        <v>34.000214</v>
      </c>
      <c r="F10" s="15" t="str">
        <f>B9</f>
        <v>Весна</v>
      </c>
      <c r="G10" s="5" t="s">
        <v>106</v>
      </c>
    </row>
    <row r="11" spans="1:13" x14ac:dyDescent="0.25">
      <c r="A11" s="5">
        <v>3</v>
      </c>
      <c r="B11" s="5" t="s">
        <v>22</v>
      </c>
      <c r="C11" s="5" t="s">
        <v>65</v>
      </c>
      <c r="D11" s="28">
        <f>_xlfn.MINIFS(Данные!$Q$3:Q$733,Данные!$C$3:$C$733,A11)</f>
        <v>14.457350000000002</v>
      </c>
      <c r="E11" s="28">
        <f>_xlfn.MAXIFS(Данные!$Q$3:$Q$733,Данные!$C$3:$C$733,A11)</f>
        <v>39.499136</v>
      </c>
      <c r="F11" s="15" t="str">
        <f>B10</f>
        <v>Лето</v>
      </c>
      <c r="G11" s="5" t="s">
        <v>106</v>
      </c>
    </row>
    <row r="12" spans="1:13" x14ac:dyDescent="0.25">
      <c r="A12" s="5">
        <v>4</v>
      </c>
      <c r="B12" s="5" t="s">
        <v>23</v>
      </c>
      <c r="C12" s="5" t="s">
        <v>66</v>
      </c>
      <c r="D12" s="28">
        <f>_xlfn.MINIFS(Данные!$Q$3:Q$733,Данные!$C$3:$C$733,A12)</f>
        <v>-0.95774199999999965</v>
      </c>
      <c r="E12" s="28">
        <f>_xlfn.MAXIFS(Данные!$Q$3:$Q$733,Данные!$C$3:$C$733,A12)</f>
        <v>24.126350000000002</v>
      </c>
      <c r="F12" s="15" t="str">
        <f>B11</f>
        <v>Осень</v>
      </c>
      <c r="G12" s="5" t="s">
        <v>106</v>
      </c>
    </row>
  </sheetData>
  <conditionalFormatting sqref="F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5FC5-7BD2-4B1C-8747-D728A0513811}">
  <dimension ref="A1:B3"/>
  <sheetViews>
    <sheetView workbookViewId="0">
      <pane ySplit="1" topLeftCell="A2" activePane="bottomLeft" state="frozen"/>
      <selection pane="bottomLeft" activeCell="C1" sqref="C1"/>
    </sheetView>
  </sheetViews>
  <sheetFormatPr defaultRowHeight="13.8" x14ac:dyDescent="0.25"/>
  <cols>
    <col min="1" max="16384" width="8.88671875" style="1"/>
  </cols>
  <sheetData>
    <row r="1" spans="1:2" x14ac:dyDescent="0.25">
      <c r="A1" s="22" t="s">
        <v>25</v>
      </c>
      <c r="B1" s="22" t="s">
        <v>19</v>
      </c>
    </row>
    <row r="2" spans="1:2" x14ac:dyDescent="0.25">
      <c r="A2" s="6">
        <v>0</v>
      </c>
      <c r="B2" s="6">
        <v>2011</v>
      </c>
    </row>
    <row r="3" spans="1:2" x14ac:dyDescent="0.25">
      <c r="A3" s="6">
        <v>1</v>
      </c>
      <c r="B3" s="6">
        <v>2012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13E6-8B3B-4079-A483-8DEFDE59ED00}">
  <dimension ref="A1:A13"/>
  <sheetViews>
    <sheetView workbookViewId="0">
      <pane ySplit="1" topLeftCell="A2" activePane="bottomLeft" state="frozen"/>
      <selection pane="bottomLeft" activeCell="B1" sqref="B1"/>
    </sheetView>
  </sheetViews>
  <sheetFormatPr defaultRowHeight="13.8" x14ac:dyDescent="0.25"/>
  <cols>
    <col min="1" max="16384" width="8.88671875" style="1"/>
  </cols>
  <sheetData>
    <row r="1" spans="1:1" x14ac:dyDescent="0.25">
      <c r="A1" s="21" t="s">
        <v>18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BE7-6BE1-498B-A57E-DE7C5FB29D67}">
  <dimension ref="A1:I4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14.33203125" style="1" bestFit="1" customWidth="1"/>
    <col min="2" max="2" width="75.33203125" style="1" bestFit="1" customWidth="1"/>
    <col min="3" max="16384" width="8.88671875" style="1"/>
  </cols>
  <sheetData>
    <row r="1" spans="1:9" x14ac:dyDescent="0.25">
      <c r="A1" s="21" t="s">
        <v>16</v>
      </c>
      <c r="B1" s="21" t="s">
        <v>52</v>
      </c>
      <c r="C1" s="38" t="s">
        <v>126</v>
      </c>
      <c r="D1" s="38" t="s">
        <v>83</v>
      </c>
      <c r="E1" s="4"/>
      <c r="F1" s="4"/>
      <c r="G1" s="4"/>
      <c r="H1" s="4"/>
      <c r="I1" s="4"/>
    </row>
    <row r="2" spans="1:9" x14ac:dyDescent="0.25">
      <c r="A2" s="9" t="s">
        <v>62</v>
      </c>
      <c r="B2" s="9" t="s">
        <v>56</v>
      </c>
      <c r="C2" s="36">
        <v>1</v>
      </c>
      <c r="D2" s="36">
        <v>0</v>
      </c>
      <c r="E2" s="4"/>
      <c r="F2" s="4"/>
      <c r="G2" s="4"/>
      <c r="H2" s="4"/>
      <c r="I2" s="4"/>
    </row>
    <row r="3" spans="1:9" x14ac:dyDescent="0.25">
      <c r="A3" s="9" t="s">
        <v>57</v>
      </c>
      <c r="B3" s="9" t="s">
        <v>20</v>
      </c>
      <c r="C3" s="36"/>
      <c r="D3" s="36"/>
      <c r="E3" s="4"/>
      <c r="F3" s="4"/>
      <c r="G3" s="4"/>
      <c r="H3" s="4"/>
      <c r="I3" s="4"/>
    </row>
    <row r="4" spans="1:9" x14ac:dyDescent="0.25">
      <c r="A4" s="1" t="s">
        <v>54</v>
      </c>
      <c r="B4" s="1" t="s">
        <v>53</v>
      </c>
      <c r="C4" s="36">
        <v>1</v>
      </c>
      <c r="D4" s="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E6C0-32C0-4FBF-82CF-046D057268B3}">
  <dimension ref="A1: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8" x14ac:dyDescent="0.25"/>
  <cols>
    <col min="1" max="1" width="13.21875" style="1" customWidth="1"/>
    <col min="2" max="2" width="78.88671875" style="1" customWidth="1"/>
    <col min="3" max="3" width="11.109375" style="1" customWidth="1"/>
    <col min="4" max="4" width="10.109375" style="1" customWidth="1"/>
    <col min="5" max="5" width="80.6640625" style="1" bestFit="1" customWidth="1"/>
    <col min="6" max="6" width="3.6640625" style="1" customWidth="1"/>
    <col min="7" max="9" width="6.6640625" style="1" customWidth="1"/>
    <col min="10" max="10" width="16.21875" style="1" customWidth="1"/>
    <col min="11" max="16384" width="8.88671875" style="1"/>
  </cols>
  <sheetData>
    <row r="1" spans="1:11" x14ac:dyDescent="0.25">
      <c r="A1" s="21" t="s">
        <v>26</v>
      </c>
      <c r="B1" s="21" t="s">
        <v>166</v>
      </c>
      <c r="C1" s="21" t="s">
        <v>41</v>
      </c>
      <c r="D1" s="21" t="s">
        <v>79</v>
      </c>
      <c r="E1" s="21" t="s">
        <v>33</v>
      </c>
      <c r="F1" s="21" t="s">
        <v>76</v>
      </c>
      <c r="G1" s="21" t="s">
        <v>58</v>
      </c>
      <c r="H1" s="21" t="s">
        <v>59</v>
      </c>
      <c r="I1" s="21" t="s">
        <v>60</v>
      </c>
      <c r="J1" s="21" t="s">
        <v>107</v>
      </c>
    </row>
    <row r="2" spans="1:11" x14ac:dyDescent="0.25">
      <c r="A2" s="82">
        <v>1</v>
      </c>
      <c r="B2" s="18" t="s">
        <v>34</v>
      </c>
      <c r="C2" s="19">
        <f>100*0.25</f>
        <v>25</v>
      </c>
      <c r="D2" s="19">
        <f>67*0.25</f>
        <v>16.75</v>
      </c>
    </row>
    <row r="3" spans="1:11" x14ac:dyDescent="0.25">
      <c r="A3" s="82">
        <v>2</v>
      </c>
      <c r="B3" s="18" t="s">
        <v>27</v>
      </c>
      <c r="C3" s="19">
        <f>100*0.5</f>
        <v>50</v>
      </c>
      <c r="D3" s="19">
        <f>67*0.5</f>
        <v>33.5</v>
      </c>
    </row>
    <row r="4" spans="1:11" x14ac:dyDescent="0.25">
      <c r="A4" s="82">
        <v>3</v>
      </c>
      <c r="B4" s="18" t="s">
        <v>28</v>
      </c>
      <c r="C4" s="19">
        <f>100*0.75</f>
        <v>75</v>
      </c>
      <c r="D4" s="19">
        <f>67*0.75</f>
        <v>50.25</v>
      </c>
    </row>
    <row r="5" spans="1:11" x14ac:dyDescent="0.25">
      <c r="A5" s="4">
        <v>4</v>
      </c>
      <c r="B5" s="18" t="s">
        <v>29</v>
      </c>
      <c r="C5" s="19">
        <f>100*1</f>
        <v>100</v>
      </c>
      <c r="D5" s="19">
        <f>67*1</f>
        <v>67</v>
      </c>
    </row>
    <row r="6" spans="1:11" x14ac:dyDescent="0.25">
      <c r="B6" s="18"/>
      <c r="C6" s="19"/>
      <c r="D6" s="19"/>
    </row>
    <row r="7" spans="1:11" x14ac:dyDescent="0.25">
      <c r="B7" s="18"/>
      <c r="C7" s="19"/>
      <c r="D7" s="19"/>
    </row>
    <row r="8" spans="1:11" x14ac:dyDescent="0.25">
      <c r="A8" s="21" t="s">
        <v>35</v>
      </c>
      <c r="B8" s="21" t="s">
        <v>167</v>
      </c>
      <c r="C8" s="19"/>
      <c r="D8" s="19"/>
    </row>
    <row r="9" spans="1:11" x14ac:dyDescent="0.25">
      <c r="A9" s="1" t="s">
        <v>9</v>
      </c>
      <c r="B9" s="18" t="s">
        <v>30</v>
      </c>
      <c r="C9" s="20"/>
      <c r="D9" s="20"/>
      <c r="E9" s="1" t="s">
        <v>32</v>
      </c>
      <c r="F9" s="1" t="s">
        <v>77</v>
      </c>
      <c r="G9" s="1">
        <v>-8</v>
      </c>
      <c r="H9" s="1">
        <v>39</v>
      </c>
      <c r="J9" s="1" t="s">
        <v>124</v>
      </c>
      <c r="K9" s="10"/>
    </row>
    <row r="10" spans="1:11" x14ac:dyDescent="0.25">
      <c r="A10" s="1" t="s">
        <v>10</v>
      </c>
      <c r="B10" s="18" t="s">
        <v>36</v>
      </c>
      <c r="C10" s="20"/>
      <c r="D10" s="20"/>
      <c r="E10" s="1" t="s">
        <v>31</v>
      </c>
      <c r="F10" s="1" t="s">
        <v>78</v>
      </c>
      <c r="G10" s="1">
        <v>-16</v>
      </c>
      <c r="H10" s="1">
        <v>50</v>
      </c>
      <c r="J10" s="1" t="s">
        <v>125</v>
      </c>
    </row>
    <row r="11" spans="1:11" x14ac:dyDescent="0.25">
      <c r="B11" s="18"/>
      <c r="C11" s="20"/>
      <c r="D11" s="20"/>
    </row>
    <row r="12" spans="1:11" x14ac:dyDescent="0.25">
      <c r="B12" s="18"/>
      <c r="C12" s="20"/>
      <c r="D12" s="20"/>
    </row>
    <row r="13" spans="1:11" x14ac:dyDescent="0.25">
      <c r="A13" s="21" t="s">
        <v>41</v>
      </c>
      <c r="B13" s="21" t="s">
        <v>168</v>
      </c>
      <c r="C13" s="20"/>
      <c r="D13" s="20"/>
    </row>
    <row r="14" spans="1:11" x14ac:dyDescent="0.25">
      <c r="A14" s="1" t="s">
        <v>11</v>
      </c>
      <c r="B14" s="12" t="s">
        <v>39</v>
      </c>
      <c r="E14" s="1" t="s">
        <v>40</v>
      </c>
      <c r="I14" s="1">
        <v>100</v>
      </c>
    </row>
    <row r="15" spans="1:11" x14ac:dyDescent="0.25">
      <c r="B15" s="12"/>
    </row>
    <row r="16" spans="1:11" x14ac:dyDescent="0.25">
      <c r="B16" s="12"/>
    </row>
    <row r="17" spans="1:9" x14ac:dyDescent="0.25">
      <c r="A17" s="21" t="s">
        <v>79</v>
      </c>
      <c r="B17" s="21" t="s">
        <v>169</v>
      </c>
    </row>
    <row r="18" spans="1:9" x14ac:dyDescent="0.25">
      <c r="A18" s="1" t="s">
        <v>12</v>
      </c>
      <c r="B18" s="12" t="s">
        <v>43</v>
      </c>
      <c r="E18" s="1" t="s">
        <v>44</v>
      </c>
      <c r="I18" s="1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932F-8AB4-466F-ABD6-70DE5A82B223}">
  <dimension ref="A1:D4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8.88671875" style="1"/>
    <col min="2" max="2" width="10.109375" style="1" bestFit="1" customWidth="1"/>
    <col min="3" max="3" width="14.44140625" style="1" customWidth="1"/>
    <col min="4" max="4" width="13.33203125" style="1" customWidth="1"/>
    <col min="5" max="16384" width="8.88671875" style="1"/>
  </cols>
  <sheetData>
    <row r="1" spans="1:4" ht="27.6" customHeight="1" x14ac:dyDescent="0.25">
      <c r="A1" s="56" t="s">
        <v>148</v>
      </c>
      <c r="B1" s="44" t="s">
        <v>216</v>
      </c>
      <c r="C1" s="56" t="s">
        <v>131</v>
      </c>
      <c r="D1" s="56" t="s">
        <v>176</v>
      </c>
    </row>
    <row r="2" spans="1:4" x14ac:dyDescent="0.25">
      <c r="A2" s="4">
        <v>68</v>
      </c>
      <c r="B2" s="45">
        <v>40611</v>
      </c>
      <c r="C2" s="46">
        <v>0.77541700000000002</v>
      </c>
      <c r="D2" s="47"/>
    </row>
    <row r="3" spans="1:4" x14ac:dyDescent="0.25">
      <c r="A3" s="4">
        <v>69</v>
      </c>
      <c r="B3" s="48">
        <v>40612</v>
      </c>
      <c r="C3" s="49">
        <v>0</v>
      </c>
      <c r="D3" s="50">
        <f>AVERAGE($C$2,$C$4)</f>
        <v>0.71249099999999999</v>
      </c>
    </row>
    <row r="4" spans="1:4" x14ac:dyDescent="0.25">
      <c r="A4" s="4">
        <v>70</v>
      </c>
      <c r="B4" s="45">
        <v>40613</v>
      </c>
      <c r="C4" s="46">
        <v>0.64956499999999995</v>
      </c>
      <c r="D4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E337-A651-4D5F-B95D-E9A85A6AC0F9}">
  <dimension ref="A1:L32"/>
  <sheetViews>
    <sheetView workbookViewId="0">
      <pane ySplit="1" topLeftCell="A2" activePane="bottomLeft" state="frozen"/>
      <selection pane="bottomLeft" activeCell="I1" sqref="I1"/>
    </sheetView>
  </sheetViews>
  <sheetFormatPr defaultRowHeight="13.8" x14ac:dyDescent="0.25"/>
  <cols>
    <col min="1" max="1" width="8.88671875" style="1"/>
    <col min="2" max="2" width="10.109375" style="1" bestFit="1" customWidth="1"/>
    <col min="3" max="3" width="22" style="1" customWidth="1"/>
    <col min="4" max="4" width="22.44140625" style="1" bestFit="1" customWidth="1"/>
    <col min="5" max="5" width="24.88671875" style="1" bestFit="1" customWidth="1"/>
    <col min="6" max="6" width="20.21875" style="1" bestFit="1" customWidth="1"/>
    <col min="7" max="7" width="23.33203125" style="1" bestFit="1" customWidth="1"/>
    <col min="8" max="8" width="23.5546875" style="1" bestFit="1" customWidth="1"/>
    <col min="9" max="16384" width="8.88671875" style="1"/>
  </cols>
  <sheetData>
    <row r="1" spans="1:12" ht="27.6" customHeight="1" x14ac:dyDescent="0.25">
      <c r="A1" s="56" t="s">
        <v>148</v>
      </c>
      <c r="B1" s="55" t="s">
        <v>216</v>
      </c>
      <c r="C1" s="56" t="s">
        <v>135</v>
      </c>
      <c r="D1" s="56" t="s">
        <v>175</v>
      </c>
      <c r="E1" s="56" t="s">
        <v>179</v>
      </c>
      <c r="F1" s="56" t="s">
        <v>177</v>
      </c>
      <c r="G1" s="56" t="s">
        <v>178</v>
      </c>
      <c r="H1" s="56" t="s">
        <v>180</v>
      </c>
      <c r="I1" s="53"/>
      <c r="J1" s="53"/>
      <c r="K1" s="53"/>
      <c r="L1" s="53"/>
    </row>
    <row r="2" spans="1:12" x14ac:dyDescent="0.25">
      <c r="A2" s="4">
        <v>579</v>
      </c>
      <c r="B2" s="57">
        <v>41122</v>
      </c>
      <c r="C2" s="59">
        <v>0.66730800000000001</v>
      </c>
      <c r="D2" s="59"/>
      <c r="F2" s="63">
        <f>C2*(50-(-16))-16</f>
        <v>28.042327999999998</v>
      </c>
    </row>
    <row r="3" spans="1:12" x14ac:dyDescent="0.25">
      <c r="A3" s="4">
        <v>580</v>
      </c>
      <c r="B3" s="57">
        <v>41123</v>
      </c>
      <c r="C3" s="59">
        <v>0.70708800000000005</v>
      </c>
      <c r="D3" s="59"/>
      <c r="F3" s="63">
        <f t="shared" ref="F3:F32" si="0">C3*(50-(-16))-16</f>
        <v>30.667808000000001</v>
      </c>
    </row>
    <row r="4" spans="1:12" x14ac:dyDescent="0.25">
      <c r="A4" s="4">
        <v>581</v>
      </c>
      <c r="B4" s="57">
        <v>41124</v>
      </c>
      <c r="C4" s="59">
        <v>0.72286700000000004</v>
      </c>
      <c r="D4" s="59"/>
      <c r="F4" s="63">
        <f t="shared" si="0"/>
        <v>31.709222000000004</v>
      </c>
    </row>
    <row r="5" spans="1:12" x14ac:dyDescent="0.25">
      <c r="A5" s="4">
        <v>582</v>
      </c>
      <c r="B5" s="57">
        <v>41125</v>
      </c>
      <c r="C5" s="59">
        <v>0.75126700000000002</v>
      </c>
      <c r="D5" s="59"/>
      <c r="F5" s="63">
        <f t="shared" si="0"/>
        <v>33.583621999999998</v>
      </c>
    </row>
    <row r="6" spans="1:12" x14ac:dyDescent="0.25">
      <c r="A6" s="4">
        <v>583</v>
      </c>
      <c r="B6" s="57">
        <v>41126</v>
      </c>
      <c r="C6" s="59">
        <v>0.73107900000000003</v>
      </c>
      <c r="D6" s="59"/>
      <c r="F6" s="63">
        <f t="shared" si="0"/>
        <v>32.251214000000004</v>
      </c>
    </row>
    <row r="7" spans="1:12" x14ac:dyDescent="0.25">
      <c r="A7" s="4">
        <v>584</v>
      </c>
      <c r="B7" s="57">
        <v>41127</v>
      </c>
      <c r="C7" s="59">
        <v>0.71024600000000004</v>
      </c>
      <c r="D7" s="59"/>
      <c r="F7" s="63">
        <f t="shared" si="0"/>
        <v>30.876236000000006</v>
      </c>
    </row>
    <row r="8" spans="1:12" x14ac:dyDescent="0.25">
      <c r="A8" s="4">
        <v>585</v>
      </c>
      <c r="B8" s="57">
        <v>41128</v>
      </c>
      <c r="C8" s="59">
        <v>0.69762100000000005</v>
      </c>
      <c r="D8" s="59"/>
      <c r="F8" s="63">
        <f t="shared" si="0"/>
        <v>30.042986000000006</v>
      </c>
    </row>
    <row r="9" spans="1:12" x14ac:dyDescent="0.25">
      <c r="A9" s="4">
        <v>586</v>
      </c>
      <c r="B9" s="51">
        <v>41129</v>
      </c>
      <c r="C9" s="3">
        <v>0.70771700000000004</v>
      </c>
      <c r="D9" s="3"/>
      <c r="F9" s="63">
        <f t="shared" si="0"/>
        <v>30.709322</v>
      </c>
    </row>
    <row r="10" spans="1:12" x14ac:dyDescent="0.25">
      <c r="A10" s="4">
        <v>587</v>
      </c>
      <c r="B10" s="51">
        <v>41130</v>
      </c>
      <c r="C10" s="3">
        <v>0.69950800000000002</v>
      </c>
      <c r="D10" s="3"/>
      <c r="F10" s="63">
        <f t="shared" si="0"/>
        <v>30.167528000000004</v>
      </c>
    </row>
    <row r="11" spans="1:12" x14ac:dyDescent="0.25">
      <c r="A11" s="4">
        <v>588</v>
      </c>
      <c r="B11" s="51">
        <v>41131</v>
      </c>
      <c r="C11" s="3">
        <v>0.66794200000000004</v>
      </c>
      <c r="D11" s="3"/>
      <c r="F11" s="63">
        <f t="shared" si="0"/>
        <v>28.084172000000002</v>
      </c>
    </row>
    <row r="12" spans="1:12" x14ac:dyDescent="0.25">
      <c r="A12" s="4">
        <v>589</v>
      </c>
      <c r="B12" s="51">
        <v>41132</v>
      </c>
      <c r="C12" s="3">
        <v>0.63826700000000003</v>
      </c>
      <c r="D12" s="3"/>
      <c r="F12" s="63">
        <f t="shared" si="0"/>
        <v>26.125622</v>
      </c>
    </row>
    <row r="13" spans="1:12" x14ac:dyDescent="0.25">
      <c r="A13" s="4">
        <v>590</v>
      </c>
      <c r="B13" s="51">
        <v>41133</v>
      </c>
      <c r="C13" s="3">
        <v>0.64457900000000001</v>
      </c>
      <c r="D13" s="3"/>
      <c r="F13" s="63">
        <f t="shared" si="0"/>
        <v>26.542214000000001</v>
      </c>
    </row>
    <row r="14" spans="1:12" x14ac:dyDescent="0.25">
      <c r="A14" s="4">
        <v>591</v>
      </c>
      <c r="B14" s="51">
        <v>41134</v>
      </c>
      <c r="C14" s="3">
        <v>0.66225400000000001</v>
      </c>
      <c r="D14" s="3"/>
      <c r="F14" s="63">
        <f t="shared" si="0"/>
        <v>27.708764000000002</v>
      </c>
    </row>
    <row r="15" spans="1:12" x14ac:dyDescent="0.25">
      <c r="A15" s="4">
        <v>592</v>
      </c>
      <c r="B15" s="51">
        <v>41135</v>
      </c>
      <c r="C15" s="3">
        <v>0.67677900000000002</v>
      </c>
      <c r="D15" s="3"/>
      <c r="F15" s="63">
        <f t="shared" si="0"/>
        <v>28.667414000000001</v>
      </c>
    </row>
    <row r="16" spans="1:12" x14ac:dyDescent="0.25">
      <c r="A16" s="4">
        <v>593</v>
      </c>
      <c r="B16" s="51">
        <v>41136</v>
      </c>
      <c r="C16" s="3">
        <v>0.65403699999999998</v>
      </c>
      <c r="D16" s="3"/>
      <c r="F16" s="63">
        <f t="shared" si="0"/>
        <v>27.166441999999996</v>
      </c>
    </row>
    <row r="17" spans="1:8" x14ac:dyDescent="0.25">
      <c r="A17" s="4">
        <v>594</v>
      </c>
      <c r="B17" s="51">
        <v>41137</v>
      </c>
      <c r="C17" s="3">
        <v>0.65468800000000005</v>
      </c>
      <c r="D17" s="3"/>
      <c r="F17" s="63">
        <f t="shared" si="0"/>
        <v>27.209408000000003</v>
      </c>
    </row>
    <row r="18" spans="1:8" x14ac:dyDescent="0.25">
      <c r="A18" s="4">
        <v>595</v>
      </c>
      <c r="B18" s="60">
        <v>41138</v>
      </c>
      <c r="C18" s="61">
        <v>0.2424</v>
      </c>
      <c r="D18" s="61">
        <f>AVERAGE(C2:C17,C19:C32)</f>
        <v>0.6610389333333333</v>
      </c>
      <c r="E18" s="87">
        <f>MEDIAN(C2:C17,C19:C32)</f>
        <v>0.65468800000000005</v>
      </c>
      <c r="F18" s="63">
        <f t="shared" si="0"/>
        <v>-1.5999999999998238E-3</v>
      </c>
      <c r="G18" s="85">
        <f>D18*(50-(-16))-16</f>
        <v>27.628569599999999</v>
      </c>
      <c r="H18" s="86">
        <f>E18*(50-(-16))-16</f>
        <v>27.209408000000003</v>
      </c>
    </row>
    <row r="19" spans="1:8" x14ac:dyDescent="0.25">
      <c r="A19" s="4">
        <v>596</v>
      </c>
      <c r="B19" s="51">
        <v>41139</v>
      </c>
      <c r="C19" s="3">
        <v>0.61807100000000004</v>
      </c>
      <c r="D19" s="3"/>
      <c r="F19" s="63">
        <f t="shared" si="0"/>
        <v>24.792686000000003</v>
      </c>
    </row>
    <row r="20" spans="1:8" x14ac:dyDescent="0.25">
      <c r="A20" s="4">
        <v>597</v>
      </c>
      <c r="B20" s="51">
        <v>41140</v>
      </c>
      <c r="C20" s="3">
        <v>0.60355400000000003</v>
      </c>
      <c r="D20" s="3"/>
      <c r="F20" s="63">
        <f t="shared" si="0"/>
        <v>23.834564</v>
      </c>
    </row>
    <row r="21" spans="1:8" x14ac:dyDescent="0.25">
      <c r="A21" s="4">
        <v>598</v>
      </c>
      <c r="B21" s="51">
        <v>41141</v>
      </c>
      <c r="C21" s="3">
        <v>0.59596700000000002</v>
      </c>
      <c r="D21" s="3"/>
      <c r="F21" s="63">
        <f t="shared" si="0"/>
        <v>23.333822000000005</v>
      </c>
    </row>
    <row r="22" spans="1:8" x14ac:dyDescent="0.25">
      <c r="A22" s="4">
        <v>599</v>
      </c>
      <c r="B22" s="51">
        <v>41142</v>
      </c>
      <c r="C22" s="3">
        <v>0.60102500000000003</v>
      </c>
      <c r="D22" s="3"/>
      <c r="F22" s="63">
        <f t="shared" si="0"/>
        <v>23.667650000000002</v>
      </c>
    </row>
    <row r="23" spans="1:8" x14ac:dyDescent="0.25">
      <c r="A23" s="4">
        <v>600</v>
      </c>
      <c r="B23" s="51">
        <v>41143</v>
      </c>
      <c r="C23" s="3">
        <v>0.62185400000000002</v>
      </c>
      <c r="D23" s="3"/>
      <c r="F23" s="63">
        <f t="shared" si="0"/>
        <v>25.042363999999999</v>
      </c>
    </row>
    <row r="24" spans="1:8" x14ac:dyDescent="0.25">
      <c r="A24" s="4">
        <v>601</v>
      </c>
      <c r="B24" s="51">
        <v>41144</v>
      </c>
      <c r="C24" s="3">
        <v>0.63700800000000002</v>
      </c>
      <c r="D24" s="3"/>
      <c r="F24" s="63">
        <f t="shared" si="0"/>
        <v>26.042528000000004</v>
      </c>
    </row>
    <row r="25" spans="1:8" x14ac:dyDescent="0.25">
      <c r="A25" s="4">
        <v>602</v>
      </c>
      <c r="B25" s="51">
        <v>41145</v>
      </c>
      <c r="C25" s="3">
        <v>0.64710000000000001</v>
      </c>
      <c r="D25" s="3"/>
      <c r="F25" s="63">
        <f t="shared" si="0"/>
        <v>26.708600000000004</v>
      </c>
    </row>
    <row r="26" spans="1:8" x14ac:dyDescent="0.25">
      <c r="A26" s="4">
        <v>603</v>
      </c>
      <c r="B26" s="51">
        <v>41146</v>
      </c>
      <c r="C26" s="3">
        <v>0.61869600000000002</v>
      </c>
      <c r="D26" s="3"/>
      <c r="F26" s="63">
        <f t="shared" si="0"/>
        <v>24.833936000000001</v>
      </c>
    </row>
    <row r="27" spans="1:8" x14ac:dyDescent="0.25">
      <c r="A27" s="4">
        <v>604</v>
      </c>
      <c r="B27" s="51">
        <v>41147</v>
      </c>
      <c r="C27" s="3">
        <v>0.59599599999999997</v>
      </c>
      <c r="D27" s="3"/>
      <c r="F27" s="63">
        <f t="shared" si="0"/>
        <v>23.335735999999997</v>
      </c>
    </row>
    <row r="28" spans="1:8" x14ac:dyDescent="0.25">
      <c r="A28" s="4">
        <v>605</v>
      </c>
      <c r="B28" s="51">
        <v>41148</v>
      </c>
      <c r="C28" s="3">
        <v>0.65468800000000005</v>
      </c>
      <c r="D28" s="3"/>
      <c r="F28" s="63">
        <f t="shared" si="0"/>
        <v>27.209408000000003</v>
      </c>
    </row>
    <row r="29" spans="1:8" x14ac:dyDescent="0.25">
      <c r="A29" s="4">
        <v>606</v>
      </c>
      <c r="B29" s="51">
        <v>41149</v>
      </c>
      <c r="C29" s="3">
        <v>0.66605000000000003</v>
      </c>
      <c r="D29" s="3"/>
      <c r="F29" s="63">
        <f t="shared" si="0"/>
        <v>27.959299999999999</v>
      </c>
    </row>
    <row r="30" spans="1:8" x14ac:dyDescent="0.25">
      <c r="A30" s="4">
        <v>607</v>
      </c>
      <c r="B30" s="51">
        <v>41150</v>
      </c>
      <c r="C30" s="3">
        <v>0.63573299999999999</v>
      </c>
      <c r="D30" s="3"/>
      <c r="F30" s="63">
        <f t="shared" si="0"/>
        <v>25.958377999999996</v>
      </c>
    </row>
    <row r="31" spans="1:8" x14ac:dyDescent="0.25">
      <c r="A31" s="4">
        <v>608</v>
      </c>
      <c r="B31" s="51">
        <v>41151</v>
      </c>
      <c r="C31" s="3">
        <v>0.652779</v>
      </c>
      <c r="D31" s="3"/>
      <c r="F31" s="63">
        <f t="shared" si="0"/>
        <v>27.083413999999998</v>
      </c>
    </row>
    <row r="32" spans="1:8" x14ac:dyDescent="0.25">
      <c r="A32" s="4">
        <v>609</v>
      </c>
      <c r="B32" s="51">
        <v>41152</v>
      </c>
      <c r="C32" s="3">
        <v>0.68940000000000001</v>
      </c>
      <c r="D32" s="3"/>
      <c r="F32" s="63">
        <f t="shared" si="0"/>
        <v>29.500399999999999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FD7C-459E-4668-95DE-BAD038353F82}">
  <dimension ref="A1:B4"/>
  <sheetViews>
    <sheetView workbookViewId="0">
      <selection activeCell="C1" sqref="C1"/>
    </sheetView>
  </sheetViews>
  <sheetFormatPr defaultRowHeight="13.8" x14ac:dyDescent="0.25"/>
  <cols>
    <col min="1" max="1" width="13.88671875" style="1" bestFit="1" customWidth="1"/>
    <col min="2" max="2" width="79.77734375" style="1" customWidth="1"/>
    <col min="3" max="16384" width="8.88671875" style="1"/>
  </cols>
  <sheetData>
    <row r="1" spans="1:2" x14ac:dyDescent="0.25">
      <c r="A1" s="21" t="s">
        <v>48</v>
      </c>
      <c r="B1" s="21" t="s">
        <v>49</v>
      </c>
    </row>
    <row r="2" spans="1:2" x14ac:dyDescent="0.25">
      <c r="A2" s="1" t="s">
        <v>13</v>
      </c>
      <c r="B2" s="1" t="s">
        <v>45</v>
      </c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15</v>
      </c>
      <c r="B4" s="1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37E72-AD10-4523-9358-5C80DF1EC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Задание</vt:lpstr>
      <vt:lpstr>day_24</vt:lpstr>
      <vt:lpstr>Перспективы развития</vt:lpstr>
      <vt:lpstr>Зависимость аренды</vt:lpstr>
      <vt:lpstr>Корреляция погоды - год, сезон</vt:lpstr>
      <vt:lpstr>Корреляция погоды - год, месяц</vt:lpstr>
      <vt:lpstr>Анализ данных</vt:lpstr>
      <vt:lpstr>Данные</vt:lpstr>
      <vt:lpstr>Сезон</vt:lpstr>
      <vt:lpstr>Год</vt:lpstr>
      <vt:lpstr>Месяц</vt:lpstr>
      <vt:lpstr>День</vt:lpstr>
      <vt:lpstr>Погода</vt:lpstr>
      <vt:lpstr>Влажность</vt:lpstr>
      <vt:lpstr>Температура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2015-06-05T18:19:34Z</dcterms:created>
  <dcterms:modified xsi:type="dcterms:W3CDTF">2025-01-03T09:14:12Z</dcterms:modified>
</cp:coreProperties>
</file>