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мер 20" sheetId="1" r:id="rId4"/>
  </sheets>
  <definedNames/>
  <calcPr/>
</workbook>
</file>

<file path=xl/sharedStrings.xml><?xml version="1.0" encoding="utf-8"?>
<sst xmlns="http://schemas.openxmlformats.org/spreadsheetml/2006/main" count="48" uniqueCount="47">
  <si>
    <t>Исходные данные:</t>
  </si>
  <si>
    <t>1) Составить интервальный вариационный ряд, состоящий из 9 равных интервалов</t>
  </si>
  <si>
    <t>Минимальное значение</t>
  </si>
  <si>
    <t>Максимальное значение</t>
  </si>
  <si>
    <t>Размах вариации</t>
  </si>
  <si>
    <t>Количество частичных интервалов</t>
  </si>
  <si>
    <t>(по условию)</t>
  </si>
  <si>
    <t>Длина интервала</t>
  </si>
  <si>
    <t>Разметить интервалы и подсчитать частоту по каждому интервалу,</t>
  </si>
  <si>
    <t>вычислить относительные частоты и относительные накопленные частоты:</t>
  </si>
  <si>
    <t>Интервалы</t>
  </si>
  <si>
    <t>Суммы:</t>
  </si>
  <si>
    <t xml:space="preserve">2) По результатам предыдущего пункта построить гистограмму относительных частот </t>
  </si>
  <si>
    <t>и эмпирическую функцию распределения</t>
  </si>
  <si>
    <t>Урок и видео в помощь:</t>
  </si>
  <si>
    <t xml:space="preserve">http://mathprofi.ru/intervalnyi_variacionnyi_ryad.html </t>
  </si>
  <si>
    <t>https://www.youtube.com/watch?v=-Kwz-7bmjUk&amp;t=12s</t>
  </si>
  <si>
    <t>3) Найти моду и медиану</t>
  </si>
  <si>
    <t>med =</t>
  </si>
  <si>
    <t xml:space="preserve">Мода </t>
  </si>
  <si>
    <t>Медиана</t>
  </si>
  <si>
    <t>Справочная информация:</t>
  </si>
  <si>
    <t>http://mathprofi.ru/moda_mediana_generalnaya_i_vyborochnaya_srednyaya.html#ismome</t>
  </si>
  <si>
    <t>4) Найти середины интервалов и вычислить выборочную среднюю,</t>
  </si>
  <si>
    <t>заполнить оставшуюся часть таблицы и остальные показатели</t>
  </si>
  <si>
    <t>5) Найти моменты 3-го и 4-го порядков и вычислить коэффициенты асимметрии и эксцесса</t>
  </si>
  <si>
    <t>Молодцы! Свериться с образцом можно в конце урока</t>
  </si>
  <si>
    <t>Следующие пункты решаем после изучения урока</t>
  </si>
  <si>
    <t>http://mathprofi.ru/kriteriy_soglasiya.html</t>
  </si>
  <si>
    <t>6) Обоснование закона распределения можно найти в конце указанного урока</t>
  </si>
  <si>
    <t>7) Найти теоретические частоты по формуле</t>
  </si>
  <si>
    <t>, где</t>
  </si>
  <si>
    <t>Значения функции Гаусса удобно рассчитать с помощью функции =НОРМРАСП(zi;0;1;0)</t>
  </si>
  <si>
    <t>О построении гистограммы и нормальной кривой читайте на указанном выше уроке</t>
  </si>
  <si>
    <t>8) Проверка гипотезы с помощью критерия согласия Пирсона</t>
  </si>
  <si>
    <r>
      <rPr>
        <rFont val="Arimo"/>
        <color theme="1"/>
        <sz val="12.0"/>
      </rPr>
      <t>С помощью функции</t>
    </r>
    <r>
      <rPr>
        <rFont val="Arial Cyr"/>
        <i/>
        <color theme="1"/>
        <sz val="12.0"/>
      </rPr>
      <t xml:space="preserve"> =ХИ2ОБР(alpha; k)</t>
    </r>
    <r>
      <rPr>
        <rFont val="Arial Cyr"/>
        <color theme="1"/>
        <sz val="12.0"/>
      </rPr>
      <t xml:space="preserve"> находим теоретическое значение критерия:</t>
    </r>
  </si>
  <si>
    <t>(на уровне значимости 0,05)</t>
  </si>
  <si>
    <t>k =</t>
  </si>
  <si>
    <t>Находим наблюдаемое значение критерия</t>
  </si>
  <si>
    <t>Вычисления сведём в таблицу:</t>
  </si>
  <si>
    <t>&lt; критического значения =&gt; на уровне значимости 0.05 нет оснований</t>
  </si>
  <si>
    <t>отвергать гипотезу о нормальном распределении генеральной совокупности,</t>
  </si>
  <si>
    <t>Делаем вывод</t>
  </si>
  <si>
    <t>однако и принимать не можем до тех пор, пока не проверен показатель</t>
  </si>
  <si>
    <t>мощности критерия (ошибка 2 рода).</t>
  </si>
  <si>
    <t>Отлично!</t>
  </si>
  <si>
    <t>Значит, различие между эмпирическими и теоретическими частотами статистически незначимо.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</si>
</sst>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993300"/>
      <name val="Arial"/>
    </font>
    <font>
      <b/>
      <sz val="12.0"/>
      <color rgb="FF993300"/>
      <name val="Arimo"/>
    </font>
    <font>
      <color theme="1"/>
      <name val="Arial"/>
      <scheme val="minor"/>
    </font>
    <font>
      <i/>
      <sz val="12.0"/>
      <color theme="1"/>
      <name val="Arial"/>
    </font>
    <font/>
    <font>
      <b/>
      <sz val="12.0"/>
      <color rgb="FFFF6600"/>
      <name val="Arial"/>
    </font>
    <font>
      <u/>
      <sz val="12.0"/>
      <color rgb="FF0000FF"/>
      <name val="Arial"/>
    </font>
    <font>
      <b/>
      <sz val="12.0"/>
      <color rgb="FF800000"/>
      <name val="Arial"/>
    </font>
    <font>
      <sz val="10.0"/>
      <color theme="1"/>
      <name val="Arial"/>
    </font>
    <font>
      <sz val="12.0"/>
      <color theme="1"/>
      <name val="Arimo"/>
    </font>
    <font>
      <b/>
      <sz val="11.0"/>
      <color rgb="FF800000"/>
      <name val="Arimo"/>
    </font>
    <font>
      <b/>
      <sz val="12.0"/>
      <color theme="1"/>
      <name val="Arimo"/>
    </font>
    <font>
      <b/>
      <sz val="12.0"/>
      <color rgb="FFFF0000"/>
      <name val="Arial"/>
    </font>
    <font>
      <sz val="12.0"/>
      <color rgb="FFFF0000"/>
      <name val="Arial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CFFFF"/>
        <bgColor rgb="FFCCFFFF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0" xfId="0" applyAlignment="1" applyBorder="1" applyFill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3" fillId="0" fontId="3" numFmtId="0" xfId="0" applyAlignment="1" applyBorder="1" applyFont="1">
      <alignment shrinkToFit="0" vertical="center" wrapText="0"/>
    </xf>
    <xf borderId="4" fillId="0" fontId="7" numFmtId="0" xfId="0" applyBorder="1" applyFont="1"/>
    <xf borderId="5" fillId="2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7" fillId="5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6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2" fontId="11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1" fillId="4" fontId="12" numFmtId="0" xfId="0" applyAlignment="1" applyBorder="1" applyFont="1">
      <alignment horizontal="center" shrinkToFit="0" vertical="center" wrapText="0"/>
    </xf>
    <xf borderId="1" fillId="3" fontId="12" numFmtId="0" xfId="0" applyAlignment="1" applyBorder="1" applyFont="1">
      <alignment horizontal="center" shrinkToFit="0" vertical="center" wrapText="0"/>
    </xf>
    <xf borderId="3" fillId="4" fontId="12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shrinkToFit="0" vertical="bottom" wrapText="0"/>
    </xf>
    <xf borderId="1" fillId="7" fontId="12" numFmtId="0" xfId="0" applyAlignment="1" applyBorder="1" applyFill="1" applyFont="1">
      <alignment horizontal="center" shrinkToFit="0" vertical="center" wrapText="0"/>
    </xf>
    <xf borderId="3" fillId="7" fontId="12" numFmtId="0" xfId="0" applyAlignment="1" applyBorder="1" applyFont="1">
      <alignment horizontal="center" shrinkToFit="0" vertical="center" wrapText="0"/>
    </xf>
    <xf borderId="2" fillId="2" fontId="12" numFmtId="0" xfId="0" applyAlignment="1" applyBorder="1" applyFont="1">
      <alignment shrinkToFit="0" vertical="bottom" wrapText="0"/>
    </xf>
    <xf borderId="2" fillId="2" fontId="12" numFmtId="0" xfId="0" applyAlignment="1" applyBorder="1" applyFont="1">
      <alignment horizontal="right" shrinkToFit="0" vertical="bottom" wrapText="0"/>
    </xf>
    <xf borderId="2" fillId="2" fontId="12" numFmtId="10" xfId="0" applyAlignment="1" applyBorder="1" applyFont="1" applyNumberForma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1" fillId="0" fontId="5" numFmtId="0" xfId="0" applyBorder="1" applyFont="1"/>
    <xf borderId="1" fillId="0" fontId="12" numFmtId="0" xfId="0" applyAlignment="1" applyBorder="1" applyFont="1">
      <alignment readingOrder="0" shrinkToFit="0" vertical="bottom" wrapText="0"/>
    </xf>
    <xf borderId="1" fillId="3" fontId="12" numFmtId="0" xfId="0" applyAlignment="1" applyBorder="1" applyFont="1">
      <alignment shrinkToFit="0" vertical="center" wrapText="0"/>
    </xf>
    <xf borderId="1" fillId="4" fontId="12" numFmtId="164" xfId="0" applyAlignment="1" applyBorder="1" applyFont="1" applyNumberFormat="1">
      <alignment shrinkToFit="0" vertical="center" wrapText="0"/>
    </xf>
    <xf borderId="1" fillId="4" fontId="12" numFmtId="2" xfId="0" applyAlignment="1" applyBorder="1" applyFont="1" applyNumberFormat="1">
      <alignment shrinkToFit="0" vertical="center" wrapText="0"/>
    </xf>
    <xf borderId="3" fillId="0" fontId="2" numFmtId="0" xfId="0" applyAlignment="1" applyBorder="1" applyFont="1">
      <alignment shrinkToFit="0" vertical="bottom" wrapText="0"/>
    </xf>
    <xf borderId="1" fillId="3" fontId="12" numFmtId="2" xfId="0" applyAlignment="1" applyBorder="1" applyFont="1" applyNumberFormat="1">
      <alignment shrinkToFit="0" vertical="center" wrapText="0"/>
    </xf>
    <xf borderId="3" fillId="4" fontId="12" numFmtId="0" xfId="0" applyAlignment="1" applyBorder="1" applyFont="1">
      <alignment shrinkToFit="0" vertical="center" wrapText="0"/>
    </xf>
    <xf borderId="0" fillId="0" fontId="12" numFmtId="0" xfId="0" applyAlignment="1" applyFont="1">
      <alignment horizontal="center" shrinkToFit="0" vertical="center" wrapText="0"/>
    </xf>
    <xf borderId="1" fillId="3" fontId="12" numFmtId="0" xfId="0" applyAlignment="1" applyBorder="1" applyFont="1">
      <alignment readingOrder="0" shrinkToFit="0" vertical="center" wrapText="0"/>
    </xf>
    <xf borderId="1" fillId="8" fontId="12" numFmtId="0" xfId="0" applyAlignment="1" applyBorder="1" applyFill="1" applyFont="1">
      <alignment shrinkToFit="0" vertical="center" wrapText="0"/>
    </xf>
    <xf borderId="3" fillId="8" fontId="12" numFmtId="0" xfId="0" applyAlignment="1" applyBorder="1" applyFont="1">
      <alignment shrinkToFit="0" vertical="center" wrapText="0"/>
    </xf>
    <xf borderId="8" fillId="2" fontId="12" numFmtId="0" xfId="0" applyAlignment="1" applyBorder="1" applyFont="1">
      <alignment shrinkToFit="0" vertical="center" wrapText="0"/>
    </xf>
    <xf borderId="9" fillId="0" fontId="7" numFmtId="0" xfId="0" applyBorder="1" applyFont="1"/>
    <xf borderId="0" fillId="0" fontId="2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'Пример 20'!$N$26:$N$35</c:f>
            </c:strRef>
          </c:cat>
          <c:val>
            <c:numRef>
              <c:f>'Пример 20'!$O$26:$O$35</c:f>
              <c:numCache/>
            </c:numRef>
          </c:val>
        </c:ser>
        <c:axId val="895477407"/>
        <c:axId val="236887269"/>
      </c:barChart>
      <c:catAx>
        <c:axId val="895477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887269"/>
      </c:catAx>
      <c:valAx>
        <c:axId val="236887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4774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'Пример 20'!$D$91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'Пример 20'!$A$92:$A$100</c:f>
            </c:strRef>
          </c:cat>
          <c:val>
            <c:numRef>
              <c:f>'Пример 20'!$D$92:$D$100</c:f>
              <c:numCache/>
            </c:numRef>
          </c:val>
          <c:smooth val="0"/>
        </c:ser>
        <c:axId val="486375614"/>
        <c:axId val="1547319153"/>
      </c:lineChart>
      <c:catAx>
        <c:axId val="486375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319153"/>
      </c:catAx>
      <c:valAx>
        <c:axId val="1547319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375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'Пример 20'!$D$91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'Пример 20'!$A$92:$A$100</c:f>
            </c:strRef>
          </c:cat>
          <c:val>
            <c:numRef>
              <c:f>'Пример 20'!$D$92:$D$100</c:f>
              <c:numCache/>
            </c:numRef>
          </c:val>
        </c:ser>
        <c:axId val="945473549"/>
        <c:axId val="1329933004"/>
      </c:barChart>
      <c:catAx>
        <c:axId val="945473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933004"/>
      </c:catAx>
      <c:valAx>
        <c:axId val="1329933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ni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473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9.png"/><Relationship Id="rId20" Type="http://schemas.openxmlformats.org/officeDocument/2006/relationships/image" Target="../media/image10.png"/><Relationship Id="rId42" Type="http://schemas.openxmlformats.org/officeDocument/2006/relationships/image" Target="../media/image33.png"/><Relationship Id="rId41" Type="http://schemas.openxmlformats.org/officeDocument/2006/relationships/image" Target="../media/image34.png"/><Relationship Id="rId22" Type="http://schemas.openxmlformats.org/officeDocument/2006/relationships/image" Target="../media/image17.png"/><Relationship Id="rId44" Type="http://schemas.openxmlformats.org/officeDocument/2006/relationships/image" Target="../media/image38.png"/><Relationship Id="rId21" Type="http://schemas.openxmlformats.org/officeDocument/2006/relationships/image" Target="../media/image15.png"/><Relationship Id="rId43" Type="http://schemas.openxmlformats.org/officeDocument/2006/relationships/image" Target="../media/image35.png"/><Relationship Id="rId24" Type="http://schemas.openxmlformats.org/officeDocument/2006/relationships/image" Target="../media/image13.png"/><Relationship Id="rId23" Type="http://schemas.openxmlformats.org/officeDocument/2006/relationships/image" Target="../media/image11.png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4.png"/><Relationship Id="rId9" Type="http://schemas.openxmlformats.org/officeDocument/2006/relationships/image" Target="../media/image1.png"/><Relationship Id="rId26" Type="http://schemas.openxmlformats.org/officeDocument/2006/relationships/image" Target="../media/image5.png"/><Relationship Id="rId25" Type="http://schemas.openxmlformats.org/officeDocument/2006/relationships/image" Target="../media/image37.png"/><Relationship Id="rId28" Type="http://schemas.openxmlformats.org/officeDocument/2006/relationships/image" Target="../media/image27.png"/><Relationship Id="rId27" Type="http://schemas.openxmlformats.org/officeDocument/2006/relationships/image" Target="../media/image23.png"/><Relationship Id="rId5" Type="http://schemas.openxmlformats.org/officeDocument/2006/relationships/image" Target="../media/image14.png"/><Relationship Id="rId6" Type="http://schemas.openxmlformats.org/officeDocument/2006/relationships/image" Target="../media/image2.png"/><Relationship Id="rId29" Type="http://schemas.openxmlformats.org/officeDocument/2006/relationships/image" Target="../media/image40.png"/><Relationship Id="rId7" Type="http://schemas.openxmlformats.org/officeDocument/2006/relationships/image" Target="../media/image8.png"/><Relationship Id="rId8" Type="http://schemas.openxmlformats.org/officeDocument/2006/relationships/image" Target="../media/image7.png"/><Relationship Id="rId31" Type="http://schemas.openxmlformats.org/officeDocument/2006/relationships/image" Target="../media/image36.png"/><Relationship Id="rId30" Type="http://schemas.openxmlformats.org/officeDocument/2006/relationships/image" Target="../media/image28.png"/><Relationship Id="rId11" Type="http://schemas.openxmlformats.org/officeDocument/2006/relationships/image" Target="../media/image3.png"/><Relationship Id="rId33" Type="http://schemas.openxmlformats.org/officeDocument/2006/relationships/image" Target="../media/image20.png"/><Relationship Id="rId10" Type="http://schemas.openxmlformats.org/officeDocument/2006/relationships/image" Target="../media/image41.png"/><Relationship Id="rId32" Type="http://schemas.openxmlformats.org/officeDocument/2006/relationships/image" Target="../media/image32.png"/><Relationship Id="rId13" Type="http://schemas.openxmlformats.org/officeDocument/2006/relationships/image" Target="../media/image19.png"/><Relationship Id="rId35" Type="http://schemas.openxmlformats.org/officeDocument/2006/relationships/image" Target="../media/image22.png"/><Relationship Id="rId12" Type="http://schemas.openxmlformats.org/officeDocument/2006/relationships/image" Target="../media/image12.png"/><Relationship Id="rId34" Type="http://schemas.openxmlformats.org/officeDocument/2006/relationships/image" Target="../media/image25.png"/><Relationship Id="rId15" Type="http://schemas.openxmlformats.org/officeDocument/2006/relationships/image" Target="../media/image16.png"/><Relationship Id="rId37" Type="http://schemas.openxmlformats.org/officeDocument/2006/relationships/image" Target="../media/image30.png"/><Relationship Id="rId14" Type="http://schemas.openxmlformats.org/officeDocument/2006/relationships/image" Target="../media/image21.png"/><Relationship Id="rId36" Type="http://schemas.openxmlformats.org/officeDocument/2006/relationships/image" Target="../media/image18.png"/><Relationship Id="rId17" Type="http://schemas.openxmlformats.org/officeDocument/2006/relationships/image" Target="../media/image6.png"/><Relationship Id="rId39" Type="http://schemas.openxmlformats.org/officeDocument/2006/relationships/image" Target="../media/image29.png"/><Relationship Id="rId16" Type="http://schemas.openxmlformats.org/officeDocument/2006/relationships/image" Target="../media/image9.png"/><Relationship Id="rId38" Type="http://schemas.openxmlformats.org/officeDocument/2006/relationships/image" Target="../media/image24.png"/><Relationship Id="rId19" Type="http://schemas.openxmlformats.org/officeDocument/2006/relationships/image" Target="../media/image26.png"/><Relationship Id="rId18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504825</xdr:colOff>
      <xdr:row>18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428625</xdr:colOff>
      <xdr:row>85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428625</xdr:colOff>
      <xdr:row>68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0</xdr:row>
      <xdr:rowOff>152400</xdr:rowOff>
    </xdr:from>
    <xdr:ext cx="628650" cy="2286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17</xdr:row>
      <xdr:rowOff>28575</xdr:rowOff>
    </xdr:from>
    <xdr:ext cx="1181100" cy="228600"/>
    <xdr:pic>
      <xdr:nvPicPr>
        <xdr:cNvPr id="0" name="image1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19</xdr:row>
      <xdr:rowOff>47625</xdr:rowOff>
    </xdr:from>
    <xdr:ext cx="1190625" cy="400050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238125</xdr:colOff>
      <xdr:row>24</xdr:row>
      <xdr:rowOff>57150</xdr:rowOff>
    </xdr:from>
    <xdr:ext cx="171450" cy="228600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24</xdr:row>
      <xdr:rowOff>57150</xdr:rowOff>
    </xdr:from>
    <xdr:ext cx="209550" cy="228600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24</xdr:row>
      <xdr:rowOff>66675</xdr:rowOff>
    </xdr:from>
    <xdr:ext cx="219075" cy="228600"/>
    <xdr:pic>
      <xdr:nvPicPr>
        <xdr:cNvPr id="0" name="image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561975</xdr:colOff>
      <xdr:row>44</xdr:row>
      <xdr:rowOff>114300</xdr:rowOff>
    </xdr:from>
    <xdr:ext cx="2895600" cy="438150"/>
    <xdr:pic>
      <xdr:nvPicPr>
        <xdr:cNvPr id="0" name="image4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47</xdr:row>
      <xdr:rowOff>66675</xdr:rowOff>
    </xdr:from>
    <xdr:ext cx="1828800" cy="476250"/>
    <xdr:pic>
      <xdr:nvPicPr>
        <xdr:cNvPr id="0" name="image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67</xdr:row>
      <xdr:rowOff>66675</xdr:rowOff>
    </xdr:from>
    <xdr:ext cx="942975" cy="447675"/>
    <xdr:pic>
      <xdr:nvPicPr>
        <xdr:cNvPr id="0" name="image1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56</xdr:row>
      <xdr:rowOff>28575</xdr:rowOff>
    </xdr:from>
    <xdr:ext cx="809625" cy="238125"/>
    <xdr:pic>
      <xdr:nvPicPr>
        <xdr:cNvPr id="0" name="image19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56</xdr:row>
      <xdr:rowOff>28575</xdr:rowOff>
    </xdr:from>
    <xdr:ext cx="790575" cy="238125"/>
    <xdr:pic>
      <xdr:nvPicPr>
        <xdr:cNvPr id="0" name="image21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56</xdr:row>
      <xdr:rowOff>28575</xdr:rowOff>
    </xdr:from>
    <xdr:ext cx="819150" cy="238125"/>
    <xdr:pic>
      <xdr:nvPicPr>
        <xdr:cNvPr id="0" name="image16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69</xdr:row>
      <xdr:rowOff>171450</xdr:rowOff>
    </xdr:from>
    <xdr:ext cx="866775" cy="295275"/>
    <xdr:pic>
      <xdr:nvPicPr>
        <xdr:cNvPr id="0" name="image9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476250</xdr:colOff>
      <xdr:row>67</xdr:row>
      <xdr:rowOff>66675</xdr:rowOff>
    </xdr:from>
    <xdr:ext cx="1504950" cy="447675"/>
    <xdr:pic>
      <xdr:nvPicPr>
        <xdr:cNvPr id="0" name="image6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76</xdr:row>
      <xdr:rowOff>95250</xdr:rowOff>
    </xdr:from>
    <xdr:ext cx="1009650" cy="447675"/>
    <xdr:pic>
      <xdr:nvPicPr>
        <xdr:cNvPr id="0" name="image31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76</xdr:row>
      <xdr:rowOff>95250</xdr:rowOff>
    </xdr:from>
    <xdr:ext cx="752475" cy="447675"/>
    <xdr:pic>
      <xdr:nvPicPr>
        <xdr:cNvPr id="0" name="image2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73</xdr:row>
      <xdr:rowOff>66675</xdr:rowOff>
    </xdr:from>
    <xdr:ext cx="1552575" cy="447675"/>
    <xdr:pic>
      <xdr:nvPicPr>
        <xdr:cNvPr id="0" name="image1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438150</xdr:colOff>
      <xdr:row>73</xdr:row>
      <xdr:rowOff>66675</xdr:rowOff>
    </xdr:from>
    <xdr:ext cx="1657350" cy="447675"/>
    <xdr:pic>
      <xdr:nvPicPr>
        <xdr:cNvPr id="0" name="image15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180975</xdr:colOff>
      <xdr:row>69</xdr:row>
      <xdr:rowOff>114300</xdr:rowOff>
    </xdr:from>
    <xdr:ext cx="1171575" cy="447675"/>
    <xdr:pic>
      <xdr:nvPicPr>
        <xdr:cNvPr id="0" name="image17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85</xdr:row>
      <xdr:rowOff>66675</xdr:rowOff>
    </xdr:from>
    <xdr:ext cx="1123950" cy="447675"/>
    <xdr:pic>
      <xdr:nvPicPr>
        <xdr:cNvPr id="0" name="image1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552450</xdr:colOff>
      <xdr:row>85</xdr:row>
      <xdr:rowOff>47625</xdr:rowOff>
    </xdr:from>
    <xdr:ext cx="1209675" cy="466725"/>
    <xdr:pic>
      <xdr:nvPicPr>
        <xdr:cNvPr id="0" name="image13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142875</xdr:colOff>
      <xdr:row>85</xdr:row>
      <xdr:rowOff>95250</xdr:rowOff>
    </xdr:from>
    <xdr:ext cx="828675" cy="428625"/>
    <xdr:pic>
      <xdr:nvPicPr>
        <xdr:cNvPr id="0" name="image3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106</xdr:row>
      <xdr:rowOff>161925</xdr:rowOff>
    </xdr:from>
    <xdr:ext cx="1295400" cy="266700"/>
    <xdr:pic>
      <xdr:nvPicPr>
        <xdr:cNvPr id="0" name="image5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108</xdr:row>
      <xdr:rowOff>57150</xdr:rowOff>
    </xdr:from>
    <xdr:ext cx="1428750" cy="466725"/>
    <xdr:pic>
      <xdr:nvPicPr>
        <xdr:cNvPr id="0" name="image23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113</xdr:row>
      <xdr:rowOff>152400</xdr:rowOff>
    </xdr:from>
    <xdr:ext cx="171450" cy="228600"/>
    <xdr:pic>
      <xdr:nvPicPr>
        <xdr:cNvPr id="0" name="image27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285750</xdr:colOff>
      <xdr:row>113</xdr:row>
      <xdr:rowOff>152400</xdr:rowOff>
    </xdr:from>
    <xdr:ext cx="180975" cy="228600"/>
    <xdr:pic>
      <xdr:nvPicPr>
        <xdr:cNvPr id="0" name="image40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113</xdr:row>
      <xdr:rowOff>0</xdr:rowOff>
    </xdr:from>
    <xdr:ext cx="695325" cy="447675"/>
    <xdr:pic>
      <xdr:nvPicPr>
        <xdr:cNvPr id="0" name="image28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89</xdr:row>
      <xdr:rowOff>200025</xdr:rowOff>
    </xdr:from>
    <xdr:ext cx="542925" cy="266700"/>
    <xdr:pic>
      <xdr:nvPicPr>
        <xdr:cNvPr id="0" name="image36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89</xdr:row>
      <xdr:rowOff>171450</xdr:rowOff>
    </xdr:from>
    <xdr:ext cx="447675" cy="295275"/>
    <xdr:pic>
      <xdr:nvPicPr>
        <xdr:cNvPr id="0" name="image32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106</xdr:row>
      <xdr:rowOff>85725</xdr:rowOff>
    </xdr:from>
    <xdr:ext cx="1714500" cy="295275"/>
    <xdr:pic>
      <xdr:nvPicPr>
        <xdr:cNvPr id="0" name="image20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485775</xdr:colOff>
      <xdr:row>103</xdr:row>
      <xdr:rowOff>133350</xdr:rowOff>
    </xdr:from>
    <xdr:ext cx="4648200" cy="466725"/>
    <xdr:pic>
      <xdr:nvPicPr>
        <xdr:cNvPr id="0" name="image25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106</xdr:row>
      <xdr:rowOff>85725</xdr:rowOff>
    </xdr:from>
    <xdr:ext cx="4019550" cy="561975"/>
    <xdr:pic>
      <xdr:nvPicPr>
        <xdr:cNvPr id="0" name="image22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466725" cy="228600"/>
    <xdr:pic>
      <xdr:nvPicPr>
        <xdr:cNvPr id="0" name="image18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466725" cy="228600"/>
    <xdr:pic>
      <xdr:nvPicPr>
        <xdr:cNvPr id="0" name="image30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352425" cy="228600"/>
    <xdr:pic>
      <xdr:nvPicPr>
        <xdr:cNvPr id="0" name="image24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56</xdr:row>
      <xdr:rowOff>0</xdr:rowOff>
    </xdr:from>
    <xdr:ext cx="200025" cy="276225"/>
    <xdr:pic>
      <xdr:nvPicPr>
        <xdr:cNvPr id="0" name="image2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</xdr:row>
      <xdr:rowOff>0</xdr:rowOff>
    </xdr:from>
    <xdr:ext cx="209550" cy="285750"/>
    <xdr:pic>
      <xdr:nvPicPr>
        <xdr:cNvPr id="0" name="image27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352425" cy="285750"/>
    <xdr:pic>
      <xdr:nvPicPr>
        <xdr:cNvPr id="0" name="image39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0</xdr:rowOff>
    </xdr:from>
    <xdr:ext cx="200025" cy="276225"/>
    <xdr:pic>
      <xdr:nvPicPr>
        <xdr:cNvPr id="0" name="image29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</xdr:row>
      <xdr:rowOff>0</xdr:rowOff>
    </xdr:from>
    <xdr:ext cx="200025" cy="285750"/>
    <xdr:pic>
      <xdr:nvPicPr>
        <xdr:cNvPr id="0" name="image34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514350" cy="276225"/>
    <xdr:pic>
      <xdr:nvPicPr>
        <xdr:cNvPr id="0" name="image33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90</xdr:row>
      <xdr:rowOff>0</xdr:rowOff>
    </xdr:from>
    <xdr:ext cx="209550" cy="285750"/>
    <xdr:pic>
      <xdr:nvPicPr>
        <xdr:cNvPr id="0" name="image3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428625" cy="200025"/>
    <xdr:pic>
      <xdr:nvPicPr>
        <xdr:cNvPr id="0" name="image3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thprofi.ru/intervalnyi_variacionnyi_ryad.html" TargetMode="External"/><Relationship Id="rId2" Type="http://schemas.openxmlformats.org/officeDocument/2006/relationships/hyperlink" Target="https://www.youtube.com/watch?v=-Kwz-7bmjUk&amp;t=12s" TargetMode="External"/><Relationship Id="rId3" Type="http://schemas.openxmlformats.org/officeDocument/2006/relationships/hyperlink" Target="http://ismome" TargetMode="External"/><Relationship Id="rId4" Type="http://schemas.openxmlformats.org/officeDocument/2006/relationships/hyperlink" Target="http://mathprofi.ru/kriteriy_soglasiya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9.13"/>
    <col customWidth="1" min="16" max="22" width="8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>
        <v>17.1</v>
      </c>
      <c r="B3" s="3">
        <v>21.4</v>
      </c>
      <c r="C3" s="3">
        <v>15.9</v>
      </c>
      <c r="D3" s="3">
        <v>19.1</v>
      </c>
      <c r="E3" s="3">
        <v>22.4</v>
      </c>
      <c r="F3" s="3">
        <v>20.7</v>
      </c>
      <c r="G3" s="3">
        <v>17.9</v>
      </c>
      <c r="H3" s="3">
        <v>18.6</v>
      </c>
      <c r="I3" s="3">
        <v>21.8</v>
      </c>
      <c r="J3" s="3">
        <v>16.1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>
        <v>19.1</v>
      </c>
      <c r="B4" s="3">
        <v>20.5</v>
      </c>
      <c r="C4" s="3">
        <v>14.2</v>
      </c>
      <c r="D4" s="3">
        <v>16.9</v>
      </c>
      <c r="E4" s="3">
        <v>17.8</v>
      </c>
      <c r="F4" s="3">
        <v>18.1</v>
      </c>
      <c r="G4" s="3">
        <v>19.1</v>
      </c>
      <c r="H4" s="3">
        <v>15.8</v>
      </c>
      <c r="I4" s="3">
        <v>18.8</v>
      </c>
      <c r="J4" s="3">
        <v>17.2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>
        <v>16.2</v>
      </c>
      <c r="B5" s="3">
        <v>17.3</v>
      </c>
      <c r="C5" s="3">
        <v>22.5</v>
      </c>
      <c r="D5" s="3">
        <v>19.9</v>
      </c>
      <c r="E5" s="3">
        <v>21.1</v>
      </c>
      <c r="F5" s="3">
        <v>15.1</v>
      </c>
      <c r="G5" s="3">
        <v>17.7</v>
      </c>
      <c r="H5" s="3">
        <v>19.8</v>
      </c>
      <c r="I5" s="3">
        <v>14.9</v>
      </c>
      <c r="J5" s="3">
        <v>20.5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3">
        <v>17.5</v>
      </c>
      <c r="B6" s="3">
        <v>19.2</v>
      </c>
      <c r="C6" s="3">
        <v>18.5</v>
      </c>
      <c r="D6" s="3">
        <v>15.7</v>
      </c>
      <c r="E6" s="3">
        <v>14.0</v>
      </c>
      <c r="F6" s="3">
        <v>18.6</v>
      </c>
      <c r="G6" s="3">
        <v>21.2</v>
      </c>
      <c r="H6" s="3">
        <v>16.8</v>
      </c>
      <c r="I6" s="3">
        <v>19.3</v>
      </c>
      <c r="J6" s="3">
        <v>17.8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3">
        <v>18.8</v>
      </c>
      <c r="B7" s="3">
        <v>14.3</v>
      </c>
      <c r="C7" s="3">
        <v>17.1</v>
      </c>
      <c r="D7" s="3">
        <v>19.5</v>
      </c>
      <c r="E7" s="3">
        <v>16.3</v>
      </c>
      <c r="F7" s="3">
        <v>20.3</v>
      </c>
      <c r="G7" s="3">
        <v>17.9</v>
      </c>
      <c r="H7" s="3">
        <v>23.0</v>
      </c>
      <c r="I7" s="3">
        <v>17.2</v>
      </c>
      <c r="J7" s="3">
        <v>15.2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3">
        <v>15.6</v>
      </c>
      <c r="B8" s="3">
        <v>17.4</v>
      </c>
      <c r="C8" s="3">
        <v>21.3</v>
      </c>
      <c r="D8" s="3">
        <v>22.1</v>
      </c>
      <c r="E8" s="3">
        <v>20.1</v>
      </c>
      <c r="F8" s="3">
        <v>14.5</v>
      </c>
      <c r="G8" s="3">
        <v>19.3</v>
      </c>
      <c r="H8" s="3">
        <v>18.4</v>
      </c>
      <c r="I8" s="3">
        <v>16.7</v>
      </c>
      <c r="J8" s="3">
        <v>18.2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3">
        <v>16.4</v>
      </c>
      <c r="B9" s="3">
        <v>18.7</v>
      </c>
      <c r="C9" s="3">
        <v>14.3</v>
      </c>
      <c r="D9" s="3">
        <v>18.2</v>
      </c>
      <c r="E9" s="3">
        <v>19.1</v>
      </c>
      <c r="F9" s="3">
        <v>15.3</v>
      </c>
      <c r="G9" s="3">
        <v>21.5</v>
      </c>
      <c r="H9" s="3">
        <v>17.2</v>
      </c>
      <c r="I9" s="3">
        <v>22.6</v>
      </c>
      <c r="J9" s="3">
        <v>20.4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3">
        <v>22.8</v>
      </c>
      <c r="B10" s="3">
        <v>17.5</v>
      </c>
      <c r="C10" s="3">
        <v>20.2</v>
      </c>
      <c r="D10" s="3">
        <v>15.5</v>
      </c>
      <c r="E10" s="3">
        <v>21.6</v>
      </c>
      <c r="F10" s="3">
        <v>18.1</v>
      </c>
      <c r="G10" s="3">
        <v>20.5</v>
      </c>
      <c r="H10" s="3">
        <v>14.0</v>
      </c>
      <c r="I10" s="3">
        <v>18.9</v>
      </c>
      <c r="J10" s="3">
        <v>16.5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>
        <v>20.8</v>
      </c>
      <c r="B11" s="3">
        <v>16.6</v>
      </c>
      <c r="C11" s="3">
        <v>18.3</v>
      </c>
      <c r="D11" s="3">
        <v>21.7</v>
      </c>
      <c r="E11" s="3">
        <v>17.4</v>
      </c>
      <c r="F11" s="3">
        <v>23.0</v>
      </c>
      <c r="G11" s="3">
        <v>21.1</v>
      </c>
      <c r="H11" s="3">
        <v>19.8</v>
      </c>
      <c r="I11" s="3">
        <v>15.4</v>
      </c>
      <c r="J11" s="3">
        <v>18.1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>
        <v>18.9</v>
      </c>
      <c r="B12" s="3">
        <v>14.7</v>
      </c>
      <c r="C12" s="3">
        <v>19.5</v>
      </c>
      <c r="D12" s="3">
        <v>20.9</v>
      </c>
      <c r="E12" s="3">
        <v>15.8</v>
      </c>
      <c r="F12" s="3">
        <v>20.2</v>
      </c>
      <c r="G12" s="3">
        <v>21.8</v>
      </c>
      <c r="H12" s="3">
        <v>18.2</v>
      </c>
      <c r="I12" s="3">
        <v>21.2</v>
      </c>
      <c r="J12" s="3">
        <v>20.1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1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8.0" customHeight="1">
      <c r="A16" s="4" t="s">
        <v>2</v>
      </c>
      <c r="B16" s="2"/>
      <c r="C16" s="2"/>
      <c r="D16" s="2"/>
      <c r="E16" s="5">
        <f>min(A3:J12)</f>
        <v>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8.0" customHeight="1">
      <c r="A17" s="4" t="s">
        <v>3</v>
      </c>
      <c r="B17" s="2"/>
      <c r="C17" s="2"/>
      <c r="D17" s="2"/>
      <c r="E17" s="5">
        <f>max(A3:J12)</f>
        <v>23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8.0" customHeight="1">
      <c r="A18" s="6" t="s">
        <v>4</v>
      </c>
      <c r="B18" s="2"/>
      <c r="C18" s="2"/>
      <c r="D18" s="2"/>
      <c r="E18" s="5">
        <f>E17-E16</f>
        <v>9</v>
      </c>
      <c r="F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8.0" customHeight="1">
      <c r="A19" s="6" t="s">
        <v>5</v>
      </c>
      <c r="B19" s="2"/>
      <c r="C19" s="2"/>
      <c r="D19" s="2"/>
      <c r="E19" s="7"/>
      <c r="F19" s="5">
        <v>9.0</v>
      </c>
      <c r="G19" s="8" t="s">
        <v>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36.75" customHeight="1">
      <c r="A20" s="9" t="s">
        <v>7</v>
      </c>
      <c r="B20" s="2"/>
      <c r="C20" s="2"/>
      <c r="D20" s="2"/>
      <c r="E20" s="2"/>
      <c r="F20" s="5">
        <f>(E17-E16)/F19</f>
        <v>1</v>
      </c>
      <c r="G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1" t="s">
        <v>8</v>
      </c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1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24.0" customHeight="1">
      <c r="A25" s="2"/>
      <c r="B25" s="2"/>
      <c r="C25" s="10" t="s">
        <v>10</v>
      </c>
      <c r="D25" s="11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12">
        <v>14.0</v>
      </c>
      <c r="D26" s="13">
        <f t="shared" ref="D26:D34" si="1">C26+$F$20</f>
        <v>15</v>
      </c>
      <c r="E26" s="14">
        <f t="array" ref="E26:E35">FREQUENCY(A3:J12, D26:D34)</f>
        <v>8</v>
      </c>
      <c r="F26" s="15">
        <f t="shared" ref="F26:F34" si="2">E26/$E$36</f>
        <v>0.08</v>
      </c>
      <c r="G26" s="15">
        <f>F26</f>
        <v>0.08</v>
      </c>
      <c r="H26" s="2"/>
      <c r="I26" s="2"/>
      <c r="J26" s="2"/>
      <c r="K26" s="16">
        <v>14.0</v>
      </c>
      <c r="L26" s="16">
        <v>0.0</v>
      </c>
      <c r="M26" s="2"/>
      <c r="N26" s="16">
        <v>14.0</v>
      </c>
      <c r="O26" s="16">
        <v>0.08</v>
      </c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17">
        <f t="shared" ref="C27:C34" si="3">D26</f>
        <v>15</v>
      </c>
      <c r="D27" s="13">
        <f t="shared" si="1"/>
        <v>16</v>
      </c>
      <c r="E27" s="14">
        <v>10.0</v>
      </c>
      <c r="F27" s="15">
        <f t="shared" si="2"/>
        <v>0.1</v>
      </c>
      <c r="G27" s="15">
        <f t="shared" ref="G27:G34" si="4">G26+F27</f>
        <v>0.18</v>
      </c>
      <c r="H27" s="2"/>
      <c r="I27" s="2"/>
      <c r="J27" s="2"/>
      <c r="K27" s="16">
        <v>14.0</v>
      </c>
      <c r="L27" s="16">
        <v>0.08</v>
      </c>
      <c r="M27" s="2"/>
      <c r="N27" s="16">
        <v>15.0</v>
      </c>
      <c r="O27" s="16">
        <v>0.08</v>
      </c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17">
        <f t="shared" si="3"/>
        <v>16</v>
      </c>
      <c r="D28" s="13">
        <f t="shared" si="1"/>
        <v>17</v>
      </c>
      <c r="E28" s="14">
        <v>9.0</v>
      </c>
      <c r="F28" s="15">
        <f t="shared" si="2"/>
        <v>0.09</v>
      </c>
      <c r="G28" s="15">
        <f t="shared" si="4"/>
        <v>0.27</v>
      </c>
      <c r="H28" s="2"/>
      <c r="I28" s="2"/>
      <c r="J28" s="2"/>
      <c r="K28" s="16">
        <v>15.0</v>
      </c>
      <c r="L28" s="16">
        <v>0.08</v>
      </c>
      <c r="M28" s="2"/>
      <c r="N28" s="16">
        <v>16.0</v>
      </c>
      <c r="O28" s="16">
        <v>0.1</v>
      </c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17">
        <f t="shared" si="3"/>
        <v>17</v>
      </c>
      <c r="D29" s="13">
        <f t="shared" si="1"/>
        <v>18</v>
      </c>
      <c r="E29" s="14">
        <v>15.0</v>
      </c>
      <c r="F29" s="15">
        <f t="shared" si="2"/>
        <v>0.15</v>
      </c>
      <c r="G29" s="15">
        <f t="shared" si="4"/>
        <v>0.42</v>
      </c>
      <c r="H29" s="2"/>
      <c r="I29" s="2"/>
      <c r="J29" s="2"/>
      <c r="K29" s="16">
        <v>15.0</v>
      </c>
      <c r="L29" s="16">
        <v>0.0</v>
      </c>
      <c r="M29" s="2"/>
      <c r="N29" s="16">
        <v>17.0</v>
      </c>
      <c r="O29" s="18">
        <v>0.09</v>
      </c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17">
        <f t="shared" si="3"/>
        <v>18</v>
      </c>
      <c r="D30" s="13">
        <f t="shared" si="1"/>
        <v>19</v>
      </c>
      <c r="E30" s="14">
        <v>16.0</v>
      </c>
      <c r="F30" s="15">
        <f t="shared" si="2"/>
        <v>0.16</v>
      </c>
      <c r="G30" s="15">
        <f t="shared" si="4"/>
        <v>0.58</v>
      </c>
      <c r="H30" s="2"/>
      <c r="I30" s="2"/>
      <c r="J30" s="2"/>
      <c r="K30" s="16">
        <v>16.0</v>
      </c>
      <c r="L30" s="16">
        <v>0.0</v>
      </c>
      <c r="M30" s="2"/>
      <c r="N30" s="16">
        <v>18.0</v>
      </c>
      <c r="O30" s="18">
        <v>0.15</v>
      </c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17">
        <f t="shared" si="3"/>
        <v>19</v>
      </c>
      <c r="D31" s="13">
        <f t="shared" si="1"/>
        <v>20</v>
      </c>
      <c r="E31" s="14">
        <v>12.0</v>
      </c>
      <c r="F31" s="15">
        <f t="shared" si="2"/>
        <v>0.12</v>
      </c>
      <c r="G31" s="15">
        <f t="shared" si="4"/>
        <v>0.7</v>
      </c>
      <c r="H31" s="2"/>
      <c r="I31" s="2"/>
      <c r="J31" s="2"/>
      <c r="K31" s="16">
        <v>16.0</v>
      </c>
      <c r="L31" s="19">
        <f t="shared" ref="L31:L32" si="5">K32/$E$36</f>
        <v>0.17</v>
      </c>
      <c r="M31" s="2"/>
      <c r="N31" s="16">
        <v>19.0</v>
      </c>
      <c r="O31" s="18">
        <v>0.16</v>
      </c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17">
        <f t="shared" si="3"/>
        <v>20</v>
      </c>
      <c r="D32" s="13">
        <f t="shared" si="1"/>
        <v>21</v>
      </c>
      <c r="E32" s="14">
        <v>12.0</v>
      </c>
      <c r="F32" s="15">
        <f t="shared" si="2"/>
        <v>0.12</v>
      </c>
      <c r="G32" s="15">
        <f t="shared" si="4"/>
        <v>0.82</v>
      </c>
      <c r="H32" s="2"/>
      <c r="I32" s="2"/>
      <c r="J32" s="2"/>
      <c r="K32" s="16">
        <v>17.0</v>
      </c>
      <c r="L32" s="19">
        <f t="shared" si="5"/>
        <v>0.17</v>
      </c>
      <c r="M32" s="2"/>
      <c r="N32" s="16">
        <v>20.0</v>
      </c>
      <c r="O32" s="18">
        <v>0.12</v>
      </c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17">
        <f t="shared" si="3"/>
        <v>21</v>
      </c>
      <c r="D33" s="13">
        <f t="shared" si="1"/>
        <v>22</v>
      </c>
      <c r="E33" s="14">
        <v>11.0</v>
      </c>
      <c r="F33" s="15">
        <f t="shared" si="2"/>
        <v>0.11</v>
      </c>
      <c r="G33" s="15">
        <f t="shared" si="4"/>
        <v>0.93</v>
      </c>
      <c r="H33" s="2"/>
      <c r="I33" s="2"/>
      <c r="J33" s="2"/>
      <c r="K33" s="16">
        <v>17.0</v>
      </c>
      <c r="L33" s="20">
        <v>0.0</v>
      </c>
      <c r="M33" s="2"/>
      <c r="N33" s="16">
        <v>21.0</v>
      </c>
      <c r="O33" s="20">
        <v>0.12</v>
      </c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17">
        <f t="shared" si="3"/>
        <v>22</v>
      </c>
      <c r="D34" s="13">
        <f t="shared" si="1"/>
        <v>23</v>
      </c>
      <c r="E34" s="14">
        <v>7.0</v>
      </c>
      <c r="F34" s="15">
        <f t="shared" si="2"/>
        <v>0.07</v>
      </c>
      <c r="G34" s="15">
        <f t="shared" si="4"/>
        <v>1</v>
      </c>
      <c r="H34" s="2"/>
      <c r="I34" s="2"/>
      <c r="J34" s="2"/>
      <c r="K34" s="16">
        <v>18.0</v>
      </c>
      <c r="L34" s="18">
        <v>0.0</v>
      </c>
      <c r="M34" s="2"/>
      <c r="N34" s="16">
        <v>22.0</v>
      </c>
      <c r="O34" s="16">
        <v>0.11</v>
      </c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E35" s="21">
        <v>0.0</v>
      </c>
      <c r="F35" s="21"/>
      <c r="G35" s="2"/>
      <c r="H35" s="2"/>
      <c r="I35" s="2"/>
      <c r="J35" s="2"/>
      <c r="K35" s="16">
        <v>18.0</v>
      </c>
      <c r="L35" s="19">
        <f>K35/$E$36</f>
        <v>0.18</v>
      </c>
      <c r="M35" s="2"/>
      <c r="N35" s="16">
        <v>23.0</v>
      </c>
      <c r="O35" s="18">
        <v>0.07</v>
      </c>
      <c r="P35" s="2"/>
      <c r="Q35" s="2"/>
      <c r="S35" s="2"/>
      <c r="T35" s="2"/>
      <c r="U35" s="2"/>
      <c r="V35" s="2"/>
    </row>
    <row r="36" ht="15.75" customHeight="1">
      <c r="A36" s="2"/>
      <c r="B36" s="2"/>
      <c r="C36" s="22" t="s">
        <v>11</v>
      </c>
      <c r="E36" s="23">
        <f t="shared" ref="E36:F36" si="6">SUM(E26:E34)</f>
        <v>100</v>
      </c>
      <c r="F36" s="23">
        <f t="shared" si="6"/>
        <v>1</v>
      </c>
      <c r="G36" s="2"/>
      <c r="H36" s="2"/>
      <c r="I36" s="2"/>
      <c r="J36" s="2"/>
      <c r="K36" s="16">
        <v>19.0</v>
      </c>
      <c r="L36" s="18">
        <v>0.18</v>
      </c>
      <c r="M36" s="2"/>
      <c r="N36" s="24"/>
      <c r="O36" s="25"/>
      <c r="P36" s="2"/>
      <c r="Q36" s="2"/>
      <c r="R36" s="2"/>
      <c r="S36" s="2"/>
      <c r="T36" s="2"/>
      <c r="U36" s="2"/>
      <c r="V36" s="2"/>
    </row>
    <row r="37" ht="15.75" customHeight="1">
      <c r="A37" s="1" t="s">
        <v>12</v>
      </c>
      <c r="B37" s="2"/>
      <c r="C37" s="2"/>
      <c r="D37" s="2"/>
      <c r="E37" s="2"/>
      <c r="F37" s="2"/>
      <c r="G37" s="2"/>
      <c r="H37" s="2"/>
      <c r="I37" s="2"/>
      <c r="J37" s="2"/>
      <c r="K37" s="16">
        <v>19.0</v>
      </c>
      <c r="L37" s="18">
        <v>0.0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1" t="s">
        <v>13</v>
      </c>
      <c r="B38" s="2"/>
      <c r="C38" s="2"/>
      <c r="D38" s="2"/>
      <c r="E38" s="2"/>
      <c r="F38" s="2"/>
      <c r="G38" s="2"/>
      <c r="H38" s="2"/>
      <c r="I38" s="2"/>
      <c r="J38" s="2"/>
      <c r="K38" s="16">
        <v>20.0</v>
      </c>
      <c r="L38" s="18">
        <v>0.0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6">
        <v>20.0</v>
      </c>
      <c r="L39" s="20">
        <v>0.19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6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16">
        <v>21.0</v>
      </c>
      <c r="L40" s="16">
        <v>0.19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8.0" customHeight="1">
      <c r="A41" s="27" t="s">
        <v>15</v>
      </c>
      <c r="G41" s="2"/>
      <c r="H41" s="2"/>
      <c r="I41" s="2"/>
      <c r="J41" s="2"/>
      <c r="K41" s="16">
        <v>21.0</v>
      </c>
      <c r="L41" s="16">
        <v>0.0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8.0" customHeight="1">
      <c r="A42" s="27" t="s">
        <v>16</v>
      </c>
      <c r="H42" s="2"/>
      <c r="I42" s="2"/>
      <c r="J42" s="2"/>
      <c r="K42" s="16">
        <v>22.0</v>
      </c>
      <c r="L42" s="16">
        <v>0.0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16">
        <v>22.0</v>
      </c>
      <c r="L43" s="19">
        <f>K39/$E$36</f>
        <v>0.2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1" t="s">
        <v>17</v>
      </c>
      <c r="B44" s="2"/>
      <c r="C44" s="2"/>
      <c r="D44" s="2"/>
      <c r="E44" s="2"/>
      <c r="F44" s="24" t="s">
        <v>18</v>
      </c>
      <c r="G44" s="2">
        <f>MEDIAN(C26:C34)</f>
        <v>18</v>
      </c>
      <c r="H44" s="2"/>
      <c r="I44" s="2"/>
      <c r="J44" s="2"/>
      <c r="K44" s="16">
        <v>23.0</v>
      </c>
      <c r="L44" s="19">
        <f>0.2</f>
        <v>0.2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16">
        <v>23.0</v>
      </c>
      <c r="L45" s="16">
        <v>0.0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8" t="s">
        <v>19</v>
      </c>
      <c r="B46" s="2"/>
      <c r="C46" s="2"/>
      <c r="D46" s="2"/>
      <c r="E46" s="2"/>
      <c r="F46" s="29">
        <f>G44+(E30-E29)/((E30-E29)*(E30-E31))*F20</f>
        <v>18.25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8" t="s">
        <v>20</v>
      </c>
      <c r="B49" s="2"/>
      <c r="C49" s="2"/>
      <c r="D49" s="2"/>
      <c r="E49" s="30">
        <f>C30+((0.5*E36-SUM(E26:E29))/E30*F20)</f>
        <v>18.5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6" t="s">
        <v>21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8.0" customHeight="1">
      <c r="A52" s="27" t="s">
        <v>22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1" t="s">
        <v>23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7.25" customHeight="1">
      <c r="A55" s="1" t="s">
        <v>24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22.5" customHeight="1">
      <c r="A57" s="31"/>
      <c r="B57" s="31"/>
      <c r="C57" s="31"/>
      <c r="D57" s="32"/>
      <c r="E57" s="11"/>
      <c r="F57" s="32"/>
      <c r="G57" s="11"/>
      <c r="H57" s="32"/>
      <c r="I57" s="11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5.75" customHeight="1">
      <c r="A58" s="34">
        <f t="shared" ref="A58:A66" si="7">(C26+D26)/2</f>
        <v>14.5</v>
      </c>
      <c r="B58" s="35">
        <f t="shared" ref="B58:B66" si="8">E26</f>
        <v>8</v>
      </c>
      <c r="C58" s="34">
        <f t="shared" ref="C58:C66" si="9">A58*B58</f>
        <v>116</v>
      </c>
      <c r="D58" s="36">
        <f t="shared" ref="D58:D66" si="10">(A58-$E$49)^2*B58</f>
        <v>128</v>
      </c>
      <c r="E58" s="11"/>
      <c r="F58" s="36">
        <f t="shared" ref="F58:F66" si="11">(A58-$E$49)^3*B58</f>
        <v>-512</v>
      </c>
      <c r="G58" s="11"/>
      <c r="H58" s="36">
        <f t="shared" ref="H58:H66" si="12">(A58-$E$49)^4*B58</f>
        <v>2048</v>
      </c>
      <c r="I58" s="11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5.75" customHeight="1">
      <c r="A59" s="34">
        <f t="shared" si="7"/>
        <v>15.5</v>
      </c>
      <c r="B59" s="35">
        <f t="shared" si="8"/>
        <v>10</v>
      </c>
      <c r="C59" s="34">
        <f t="shared" si="9"/>
        <v>155</v>
      </c>
      <c r="D59" s="36">
        <f t="shared" si="10"/>
        <v>90</v>
      </c>
      <c r="E59" s="11"/>
      <c r="F59" s="36">
        <f t="shared" si="11"/>
        <v>-270</v>
      </c>
      <c r="G59" s="11"/>
      <c r="H59" s="36">
        <f t="shared" si="12"/>
        <v>810</v>
      </c>
      <c r="I59" s="11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5.75" customHeight="1">
      <c r="A60" s="34">
        <f t="shared" si="7"/>
        <v>16.5</v>
      </c>
      <c r="B60" s="35">
        <f t="shared" si="8"/>
        <v>9</v>
      </c>
      <c r="C60" s="34">
        <f t="shared" si="9"/>
        <v>148.5</v>
      </c>
      <c r="D60" s="36">
        <f t="shared" si="10"/>
        <v>36</v>
      </c>
      <c r="E60" s="11"/>
      <c r="F60" s="36">
        <f t="shared" si="11"/>
        <v>-72</v>
      </c>
      <c r="G60" s="11"/>
      <c r="H60" s="36">
        <f t="shared" si="12"/>
        <v>144</v>
      </c>
      <c r="I60" s="1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5.75" customHeight="1">
      <c r="A61" s="34">
        <f t="shared" si="7"/>
        <v>17.5</v>
      </c>
      <c r="B61" s="35">
        <f t="shared" si="8"/>
        <v>15</v>
      </c>
      <c r="C61" s="34">
        <f t="shared" si="9"/>
        <v>262.5</v>
      </c>
      <c r="D61" s="36">
        <f t="shared" si="10"/>
        <v>15</v>
      </c>
      <c r="E61" s="11"/>
      <c r="F61" s="36">
        <f t="shared" si="11"/>
        <v>-15</v>
      </c>
      <c r="G61" s="11"/>
      <c r="H61" s="36">
        <f t="shared" si="12"/>
        <v>15</v>
      </c>
      <c r="I61" s="11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5.75" customHeight="1">
      <c r="A62" s="34">
        <f t="shared" si="7"/>
        <v>18.5</v>
      </c>
      <c r="B62" s="35">
        <f t="shared" si="8"/>
        <v>16</v>
      </c>
      <c r="C62" s="34">
        <f t="shared" si="9"/>
        <v>296</v>
      </c>
      <c r="D62" s="36">
        <f t="shared" si="10"/>
        <v>0</v>
      </c>
      <c r="E62" s="11"/>
      <c r="F62" s="36">
        <f t="shared" si="11"/>
        <v>0</v>
      </c>
      <c r="G62" s="11"/>
      <c r="H62" s="36">
        <f t="shared" si="12"/>
        <v>0</v>
      </c>
      <c r="I62" s="11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5.75" customHeight="1">
      <c r="A63" s="34">
        <f t="shared" si="7"/>
        <v>19.5</v>
      </c>
      <c r="B63" s="35">
        <f t="shared" si="8"/>
        <v>12</v>
      </c>
      <c r="C63" s="34">
        <f t="shared" si="9"/>
        <v>234</v>
      </c>
      <c r="D63" s="36">
        <f t="shared" si="10"/>
        <v>12</v>
      </c>
      <c r="E63" s="11"/>
      <c r="F63" s="36">
        <f t="shared" si="11"/>
        <v>12</v>
      </c>
      <c r="G63" s="11"/>
      <c r="H63" s="36">
        <f t="shared" si="12"/>
        <v>12</v>
      </c>
      <c r="I63" s="11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5.75" customHeight="1">
      <c r="A64" s="34">
        <f t="shared" si="7"/>
        <v>20.5</v>
      </c>
      <c r="B64" s="35">
        <f t="shared" si="8"/>
        <v>12</v>
      </c>
      <c r="C64" s="34">
        <f t="shared" si="9"/>
        <v>246</v>
      </c>
      <c r="D64" s="36">
        <f t="shared" si="10"/>
        <v>48</v>
      </c>
      <c r="E64" s="11"/>
      <c r="F64" s="36">
        <f t="shared" si="11"/>
        <v>96</v>
      </c>
      <c r="G64" s="11"/>
      <c r="H64" s="36">
        <f t="shared" si="12"/>
        <v>192</v>
      </c>
      <c r="I64" s="11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5.75" customHeight="1">
      <c r="A65" s="34">
        <f t="shared" si="7"/>
        <v>21.5</v>
      </c>
      <c r="B65" s="35">
        <f t="shared" si="8"/>
        <v>11</v>
      </c>
      <c r="C65" s="34">
        <f t="shared" si="9"/>
        <v>236.5</v>
      </c>
      <c r="D65" s="36">
        <f t="shared" si="10"/>
        <v>99</v>
      </c>
      <c r="E65" s="11"/>
      <c r="F65" s="36">
        <f t="shared" si="11"/>
        <v>297</v>
      </c>
      <c r="G65" s="11"/>
      <c r="H65" s="36">
        <f t="shared" si="12"/>
        <v>891</v>
      </c>
      <c r="I65" s="11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5.75" customHeight="1">
      <c r="A66" s="34">
        <f t="shared" si="7"/>
        <v>22.5</v>
      </c>
      <c r="B66" s="35">
        <f t="shared" si="8"/>
        <v>7</v>
      </c>
      <c r="C66" s="34">
        <f t="shared" si="9"/>
        <v>157.5</v>
      </c>
      <c r="D66" s="36">
        <f t="shared" si="10"/>
        <v>112</v>
      </c>
      <c r="E66" s="11"/>
      <c r="F66" s="36">
        <f t="shared" si="11"/>
        <v>448</v>
      </c>
      <c r="G66" s="11"/>
      <c r="H66" s="36">
        <f t="shared" si="12"/>
        <v>1792</v>
      </c>
      <c r="I66" s="11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5.75" customHeight="1">
      <c r="A67" s="37" t="s">
        <v>11</v>
      </c>
      <c r="B67" s="38">
        <f t="shared" ref="B67:D67" si="13">SUM(B58:B66)</f>
        <v>100</v>
      </c>
      <c r="C67" s="38">
        <f t="shared" si="13"/>
        <v>1852</v>
      </c>
      <c r="D67" s="39">
        <f t="shared" si="13"/>
        <v>540</v>
      </c>
      <c r="E67" s="11"/>
      <c r="F67" s="39">
        <f>SUM(F58:F66)</f>
        <v>-16</v>
      </c>
      <c r="G67" s="11"/>
      <c r="H67" s="39">
        <f>SUM(H58:H66)</f>
        <v>5904</v>
      </c>
      <c r="I67" s="11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5.75" customHeight="1">
      <c r="A69" s="33"/>
      <c r="B69" s="33"/>
      <c r="C69" s="40">
        <f>C67/B67</f>
        <v>18.52</v>
      </c>
      <c r="D69" s="33"/>
      <c r="E69" s="33"/>
      <c r="F69" s="33"/>
      <c r="G69" s="41">
        <f>D67/B67</f>
        <v>5.4</v>
      </c>
      <c r="H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5.75" customHeight="1">
      <c r="A71" s="33"/>
      <c r="B71" s="33"/>
      <c r="C71" s="33"/>
      <c r="D71" s="33"/>
      <c r="E71" s="33"/>
      <c r="F71" s="33"/>
      <c r="G71" s="40">
        <f>SQRT(G69)</f>
        <v>2.323790008</v>
      </c>
      <c r="H71" s="33"/>
      <c r="I71" s="33"/>
      <c r="J71" s="42">
        <f>G71/C69</f>
        <v>0.1254746224</v>
      </c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5.75" customHeight="1">
      <c r="A73" s="43" t="s">
        <v>25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ht="15.75" customHeight="1">
      <c r="A74" s="2"/>
      <c r="B74" s="2"/>
      <c r="C74" s="2"/>
      <c r="D74" s="2"/>
      <c r="E74" s="2"/>
      <c r="F74" s="33"/>
      <c r="G74" s="33"/>
      <c r="H74" s="33"/>
      <c r="I74" s="33"/>
      <c r="J74" s="3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40">
        <f>F67/B66</f>
        <v>-2.285714286</v>
      </c>
      <c r="E75" s="2"/>
      <c r="F75" s="33"/>
      <c r="G75" s="2"/>
      <c r="H75" s="40">
        <f>H67/B67</f>
        <v>59.04</v>
      </c>
      <c r="I75" s="2"/>
      <c r="J75" s="3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D76" s="2"/>
      <c r="E76" s="2"/>
      <c r="F76" s="33"/>
      <c r="G76" s="33"/>
      <c r="H76" s="33"/>
      <c r="I76" s="33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40">
        <f>D75/G71^3</f>
        <v>-0.1821508922</v>
      </c>
      <c r="E78" s="2"/>
      <c r="F78" s="33"/>
      <c r="G78" s="33"/>
      <c r="H78" s="40">
        <f>H75/G71^4-3</f>
        <v>-0.975308642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33"/>
      <c r="G79" s="33"/>
      <c r="H79" s="33"/>
      <c r="I79" s="33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44" t="s">
        <v>26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26" t="s">
        <v>27</v>
      </c>
      <c r="B83" s="2"/>
      <c r="C83" s="2"/>
      <c r="D83" s="2"/>
      <c r="E83" s="2"/>
      <c r="F83" s="2"/>
      <c r="G83" s="2"/>
      <c r="H83" s="27" t="s">
        <v>28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1" t="s">
        <v>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1" t="s">
        <v>30</v>
      </c>
      <c r="B87" s="1"/>
      <c r="C87" s="1"/>
      <c r="D87" s="1"/>
      <c r="E87" s="1"/>
      <c r="F87" s="1"/>
      <c r="G87" s="1"/>
      <c r="H87" s="1"/>
      <c r="I87" s="1" t="s">
        <v>31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8" t="s">
        <v>32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22.5" customHeight="1">
      <c r="A91" s="31"/>
      <c r="B91" s="46"/>
      <c r="C91" s="31"/>
      <c r="D91" s="31"/>
      <c r="E91" s="47"/>
      <c r="F91" s="31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5.75" customHeight="1">
      <c r="A92" s="48">
        <f t="shared" ref="A92:A100" si="14">A58</f>
        <v>14.5</v>
      </c>
      <c r="B92" s="49">
        <f t="shared" ref="B92:B100" si="15">(A92-$C$69)/$G$71</f>
        <v>-1.729932561</v>
      </c>
      <c r="C92" s="49">
        <f t="shared" ref="C92:C100" si="16">NORMDIST(B92,0,1,0)</f>
        <v>0.08934304624</v>
      </c>
      <c r="D92" s="50">
        <f t="shared" ref="D92:D100" si="17">$F$20*$B$67/$G$71*C92</f>
        <v>3.844712557</v>
      </c>
      <c r="E92" s="31">
        <f t="shared" ref="E92:E100" si="18">(B58-D92)^2</f>
        <v>17.26641373</v>
      </c>
      <c r="F92" s="31">
        <f t="shared" ref="F92:F100" si="19">E92/D92</f>
        <v>4.490950487</v>
      </c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5.75" customHeight="1">
      <c r="A93" s="48">
        <f t="shared" si="14"/>
        <v>15.5</v>
      </c>
      <c r="B93" s="49">
        <f t="shared" si="15"/>
        <v>-1.299601078</v>
      </c>
      <c r="C93" s="49">
        <f t="shared" si="16"/>
        <v>0.1714574729</v>
      </c>
      <c r="D93" s="50">
        <f t="shared" si="17"/>
        <v>7.378354856</v>
      </c>
      <c r="E93" s="31">
        <f t="shared" si="18"/>
        <v>6.873023261</v>
      </c>
      <c r="F93" s="31">
        <f t="shared" si="19"/>
        <v>0.9315116168</v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5.75" customHeight="1">
      <c r="A94" s="48">
        <f t="shared" si="14"/>
        <v>16.5</v>
      </c>
      <c r="B94" s="49">
        <f t="shared" si="15"/>
        <v>-0.8692695955</v>
      </c>
      <c r="C94" s="49">
        <f t="shared" si="16"/>
        <v>0.2734180468</v>
      </c>
      <c r="D94" s="50">
        <f t="shared" si="17"/>
        <v>11.76603935</v>
      </c>
      <c r="E94" s="31">
        <f t="shared" si="18"/>
        <v>7.650973709</v>
      </c>
      <c r="F94" s="31">
        <f t="shared" si="19"/>
        <v>0.6502590616</v>
      </c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5.75" customHeight="1">
      <c r="A95" s="48">
        <f t="shared" si="14"/>
        <v>17.5</v>
      </c>
      <c r="B95" s="49">
        <f t="shared" si="15"/>
        <v>-0.4389381126</v>
      </c>
      <c r="C95" s="49">
        <f t="shared" si="16"/>
        <v>0.3623039181</v>
      </c>
      <c r="D95" s="50">
        <f t="shared" si="17"/>
        <v>15.59107824</v>
      </c>
      <c r="E95" s="31">
        <f t="shared" si="18"/>
        <v>0.3493734803</v>
      </c>
      <c r="F95" s="31">
        <f t="shared" si="19"/>
        <v>0.02240855155</v>
      </c>
      <c r="G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5.75" customHeight="1">
      <c r="A96" s="48">
        <f t="shared" si="14"/>
        <v>18.5</v>
      </c>
      <c r="B96" s="49">
        <f t="shared" si="15"/>
        <v>-0.008606629658</v>
      </c>
      <c r="C96" s="49">
        <f t="shared" si="16"/>
        <v>0.398927505</v>
      </c>
      <c r="D96" s="50">
        <f t="shared" si="17"/>
        <v>17.16710648</v>
      </c>
      <c r="E96" s="31">
        <f t="shared" si="18"/>
        <v>1.362137539</v>
      </c>
      <c r="F96" s="31">
        <f t="shared" si="19"/>
        <v>0.07934578497</v>
      </c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5.75" customHeight="1">
      <c r="A97" s="48">
        <f t="shared" si="14"/>
        <v>19.5</v>
      </c>
      <c r="B97" s="49">
        <f t="shared" si="15"/>
        <v>0.4217248533</v>
      </c>
      <c r="C97" s="49">
        <f t="shared" si="16"/>
        <v>0.3649976152</v>
      </c>
      <c r="D97" s="50">
        <f t="shared" si="17"/>
        <v>15.7069965</v>
      </c>
      <c r="E97" s="31">
        <f t="shared" si="18"/>
        <v>13.74182306</v>
      </c>
      <c r="F97" s="31">
        <f t="shared" si="19"/>
        <v>0.8748854726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5.75" customHeight="1">
      <c r="A98" s="48">
        <f t="shared" si="14"/>
        <v>20.5</v>
      </c>
      <c r="B98" s="49">
        <f t="shared" si="15"/>
        <v>0.8520563362</v>
      </c>
      <c r="C98" s="49">
        <f t="shared" si="16"/>
        <v>0.277498838</v>
      </c>
      <c r="D98" s="50">
        <f t="shared" si="17"/>
        <v>11.94164865</v>
      </c>
      <c r="E98" s="31">
        <f t="shared" si="18"/>
        <v>0.003404880498</v>
      </c>
      <c r="F98" s="31">
        <f t="shared" si="19"/>
        <v>0.0002851265013</v>
      </c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5.75" customHeight="1">
      <c r="A99" s="48">
        <f t="shared" si="14"/>
        <v>21.5</v>
      </c>
      <c r="B99" s="49">
        <f t="shared" si="15"/>
        <v>1.282387819</v>
      </c>
      <c r="C99" s="49">
        <f t="shared" si="16"/>
        <v>0.1753102895</v>
      </c>
      <c r="D99" s="50">
        <f t="shared" si="17"/>
        <v>7.544153683</v>
      </c>
      <c r="E99" s="31">
        <f t="shared" si="18"/>
        <v>11.94287376</v>
      </c>
      <c r="F99" s="31">
        <f t="shared" si="19"/>
        <v>1.583063424</v>
      </c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5.75" customHeight="1">
      <c r="A100" s="48">
        <f t="shared" si="14"/>
        <v>22.5</v>
      </c>
      <c r="B100" s="49">
        <f t="shared" si="15"/>
        <v>1.712719302</v>
      </c>
      <c r="C100" s="49">
        <f t="shared" si="16"/>
        <v>0.09202985563</v>
      </c>
      <c r="D100" s="50">
        <f t="shared" si="17"/>
        <v>3.960334424</v>
      </c>
      <c r="E100" s="31">
        <f t="shared" si="18"/>
        <v>9.239566812</v>
      </c>
      <c r="F100" s="31">
        <f t="shared" si="19"/>
        <v>2.333026917</v>
      </c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8" t="s">
        <v>33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1" t="s">
        <v>34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33"/>
      <c r="B105" s="33"/>
      <c r="C105" s="33"/>
      <c r="D105" s="33"/>
      <c r="E105" s="33"/>
      <c r="F105" s="3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33" t="s">
        <v>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33"/>
      <c r="B107" s="24" t="s">
        <v>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33"/>
      <c r="B108" s="2"/>
      <c r="C108" s="40">
        <f>CHIINV(0.05, F108)</f>
        <v>12.59158724</v>
      </c>
      <c r="D108" s="2"/>
      <c r="E108" s="24" t="s">
        <v>37</v>
      </c>
      <c r="F108" s="2">
        <f>F19-2-1</f>
        <v>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33" t="s">
        <v>38</v>
      </c>
      <c r="B110" s="2"/>
      <c r="C110" s="2"/>
      <c r="D110" s="2"/>
      <c r="E110" s="2"/>
      <c r="F110" s="3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33"/>
      <c r="B111" s="2"/>
      <c r="C111" s="2"/>
      <c r="D111" s="2"/>
      <c r="E111" s="2"/>
      <c r="F111" s="33"/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33" t="s">
        <v>39</v>
      </c>
      <c r="B112" s="2"/>
      <c r="C112" s="2"/>
      <c r="D112" s="2"/>
      <c r="E112" s="2"/>
      <c r="F112" s="3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33"/>
      <c r="B113" s="2"/>
      <c r="C113" s="2"/>
      <c r="D113" s="2"/>
      <c r="E113" s="2"/>
      <c r="F113" s="3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39.0" customHeight="1">
      <c r="A114" s="31"/>
      <c r="B114" s="3"/>
      <c r="C114" s="51"/>
      <c r="D114" s="11"/>
      <c r="E114" s="2"/>
      <c r="F114" s="2"/>
      <c r="G114" s="2"/>
      <c r="H114" s="2"/>
      <c r="I114" s="2"/>
      <c r="J114" s="2"/>
      <c r="K114" s="2"/>
      <c r="L114" s="33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48">
        <f>B58</f>
        <v>8</v>
      </c>
      <c r="B115" s="52">
        <f t="shared" ref="B115:B118" si="20">D92</f>
        <v>3.844712557</v>
      </c>
      <c r="C115" s="53">
        <f t="shared" ref="C115:C125" si="21">(A115-B115)^2/B115</f>
        <v>4.490950487</v>
      </c>
      <c r="D115" s="11"/>
      <c r="E115" s="2"/>
      <c r="F115" s="2"/>
      <c r="G115" s="2"/>
      <c r="H115" s="2"/>
      <c r="I115" s="2"/>
      <c r="J115" s="2"/>
      <c r="K115" s="2"/>
      <c r="L115" s="33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48">
        <v>10.0</v>
      </c>
      <c r="B116" s="52">
        <f t="shared" si="20"/>
        <v>7.378354856</v>
      </c>
      <c r="C116" s="53">
        <f t="shared" si="21"/>
        <v>0.9315116168</v>
      </c>
      <c r="D116" s="11"/>
      <c r="E116" s="2"/>
      <c r="F116" s="2"/>
      <c r="G116" s="2"/>
      <c r="H116" s="2"/>
      <c r="I116" s="2"/>
      <c r="J116" s="2"/>
      <c r="K116" s="54"/>
      <c r="L116" s="33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hidden="1" customHeight="1">
      <c r="A117" s="48">
        <v>9.0</v>
      </c>
      <c r="B117" s="52">
        <f t="shared" si="20"/>
        <v>11.76603935</v>
      </c>
      <c r="C117" s="53">
        <f t="shared" si="21"/>
        <v>0.6502590616</v>
      </c>
      <c r="D117" s="11"/>
      <c r="E117" s="2"/>
      <c r="F117" s="2"/>
      <c r="G117" s="2"/>
      <c r="H117" s="2"/>
      <c r="I117" s="2"/>
      <c r="J117" s="2"/>
      <c r="K117" s="54"/>
      <c r="L117" s="33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hidden="1" customHeight="1">
      <c r="A118" s="48">
        <v>15.0</v>
      </c>
      <c r="B118" s="52">
        <f t="shared" si="20"/>
        <v>15.59107824</v>
      </c>
      <c r="C118" s="53">
        <f t="shared" si="21"/>
        <v>0.02240855155</v>
      </c>
      <c r="D118" s="11"/>
      <c r="E118" s="2"/>
      <c r="F118" s="2"/>
      <c r="G118" s="2"/>
      <c r="H118" s="2"/>
      <c r="I118" s="2"/>
      <c r="J118" s="2"/>
      <c r="K118" s="54"/>
      <c r="L118" s="33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55">
        <v>9.0</v>
      </c>
      <c r="B119" s="52">
        <f t="shared" ref="B119:B126" si="22">D94</f>
        <v>11.76603935</v>
      </c>
      <c r="C119" s="53">
        <f t="shared" si="21"/>
        <v>0.6502590616</v>
      </c>
      <c r="D119" s="11"/>
      <c r="E119" s="2"/>
      <c r="F119" s="2"/>
      <c r="G119" s="2"/>
      <c r="H119" s="2"/>
      <c r="I119" s="2"/>
      <c r="J119" s="2"/>
      <c r="K119" s="5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55">
        <v>15.0</v>
      </c>
      <c r="B120" s="52">
        <f t="shared" si="22"/>
        <v>15.59107824</v>
      </c>
      <c r="C120" s="53">
        <f t="shared" si="21"/>
        <v>0.02240855155</v>
      </c>
      <c r="D120" s="11"/>
      <c r="E120" s="2"/>
      <c r="F120" s="2"/>
      <c r="G120" s="2"/>
      <c r="H120" s="2"/>
      <c r="I120" s="2"/>
      <c r="J120" s="2"/>
      <c r="K120" s="5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55">
        <v>16.0</v>
      </c>
      <c r="B121" s="52">
        <f t="shared" si="22"/>
        <v>17.16710648</v>
      </c>
      <c r="C121" s="53">
        <f t="shared" si="21"/>
        <v>0.07934578497</v>
      </c>
      <c r="D121" s="11"/>
      <c r="E121" s="2"/>
      <c r="F121" s="2"/>
      <c r="G121" s="2"/>
      <c r="H121" s="2"/>
      <c r="I121" s="2"/>
      <c r="J121" s="2"/>
      <c r="K121" s="5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55">
        <v>12.0</v>
      </c>
      <c r="B122" s="52">
        <f t="shared" si="22"/>
        <v>15.7069965</v>
      </c>
      <c r="C122" s="53">
        <f t="shared" si="21"/>
        <v>0.8748854726</v>
      </c>
      <c r="D122" s="11"/>
      <c r="E122" s="2"/>
      <c r="F122" s="2"/>
      <c r="G122" s="2"/>
      <c r="H122" s="2"/>
      <c r="I122" s="2"/>
      <c r="J122" s="2"/>
      <c r="K122" s="5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55">
        <v>12.0</v>
      </c>
      <c r="B123" s="52">
        <f t="shared" si="22"/>
        <v>11.94164865</v>
      </c>
      <c r="C123" s="53">
        <f t="shared" si="21"/>
        <v>0.0002851265013</v>
      </c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55">
        <v>11.0</v>
      </c>
      <c r="B124" s="52">
        <f t="shared" si="22"/>
        <v>7.544153683</v>
      </c>
      <c r="C124" s="53">
        <f t="shared" si="21"/>
        <v>1.583063424</v>
      </c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55">
        <v>7.0</v>
      </c>
      <c r="B125" s="52">
        <f t="shared" si="22"/>
        <v>3.960334424</v>
      </c>
      <c r="C125" s="53">
        <f t="shared" si="21"/>
        <v>2.333026917</v>
      </c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56"/>
      <c r="B126" s="56" t="str">
        <f t="shared" si="22"/>
        <v/>
      </c>
      <c r="C126" s="57">
        <f>SUM(C115:C125)</f>
        <v>11.63840405</v>
      </c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58">
        <f>C126</f>
        <v>11.63840405</v>
      </c>
      <c r="D127" s="59"/>
      <c r="E127" s="24" t="s">
        <v>40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4" t="s">
        <v>41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1" t="s">
        <v>42</v>
      </c>
      <c r="B129" s="1"/>
      <c r="C129" s="1"/>
      <c r="D129" s="1"/>
      <c r="E129" s="60" t="s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2"/>
      <c r="B130" s="2"/>
      <c r="C130" s="2"/>
      <c r="D130" s="2"/>
      <c r="E130" s="24" t="s">
        <v>44</v>
      </c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44" t="s">
        <v>45</v>
      </c>
      <c r="B131" s="44"/>
      <c r="C131" s="44"/>
      <c r="D131" s="44"/>
      <c r="E131" s="61" t="s">
        <v>46</v>
      </c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53"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23:D123"/>
    <mergeCell ref="C124:D124"/>
    <mergeCell ref="C25:D25"/>
    <mergeCell ref="C36:D36"/>
    <mergeCell ref="A41:F41"/>
    <mergeCell ref="A42:G42"/>
    <mergeCell ref="A52:J52"/>
    <mergeCell ref="F57:G57"/>
    <mergeCell ref="H57:I57"/>
    <mergeCell ref="D57:E57"/>
    <mergeCell ref="D58:E58"/>
    <mergeCell ref="F58:G58"/>
    <mergeCell ref="H58:I58"/>
    <mergeCell ref="D59:E59"/>
    <mergeCell ref="F59:G59"/>
    <mergeCell ref="H59:I59"/>
    <mergeCell ref="F62:G62"/>
    <mergeCell ref="H62:I62"/>
    <mergeCell ref="D60:E60"/>
    <mergeCell ref="F60:G60"/>
    <mergeCell ref="H60:I60"/>
    <mergeCell ref="D61:E61"/>
    <mergeCell ref="F61:G61"/>
    <mergeCell ref="H61:I61"/>
    <mergeCell ref="D62:E62"/>
    <mergeCell ref="D66:E66"/>
    <mergeCell ref="F66:G66"/>
    <mergeCell ref="H66:I66"/>
    <mergeCell ref="D67:E67"/>
    <mergeCell ref="F67:G67"/>
    <mergeCell ref="H67:I67"/>
    <mergeCell ref="D63:E63"/>
    <mergeCell ref="F63:G63"/>
    <mergeCell ref="H63:I63"/>
    <mergeCell ref="D64:E64"/>
    <mergeCell ref="F64:G64"/>
    <mergeCell ref="H64:I64"/>
    <mergeCell ref="D65:E65"/>
    <mergeCell ref="F65:G65"/>
    <mergeCell ref="H65:I65"/>
    <mergeCell ref="H83:J83"/>
    <mergeCell ref="C114:D114"/>
    <mergeCell ref="C115:D115"/>
    <mergeCell ref="C116:D116"/>
    <mergeCell ref="C117:D117"/>
  </mergeCells>
  <hyperlinks>
    <hyperlink r:id="rId1" ref="A41"/>
    <hyperlink r:id="rId2" ref="A42"/>
    <hyperlink r:id="rId3" ref="A52"/>
    <hyperlink r:id="rId4" ref="H83"/>
  </hyperlinks>
  <printOptions/>
  <pageMargins bottom="0.75" footer="0.0" header="0.0" left="0.7" right="0.7" top="0.75"/>
  <pageSetup orientation="landscape"/>
  <drawing r:id="rId5"/>
</worksheet>
</file>