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ologyDrive\Business\COMPANY\MYCLOUD\"/>
    </mc:Choice>
  </mc:AlternateContent>
  <xr:revisionPtr revIDLastSave="0" documentId="13_ncr:1_{604D217B-BC3B-4BE5-AF5A-C8DCEA418863}" xr6:coauthVersionLast="47" xr6:coauthVersionMax="47" xr10:uidLastSave="{00000000-0000-0000-0000-000000000000}"/>
  <bookViews>
    <workbookView xWindow="-120" yWindow="-120" windowWidth="29040" windowHeight="15840" activeTab="8" xr2:uid="{01C1B361-8F2F-45B0-9EE3-0D22D1B1E16B}"/>
  </bookViews>
  <sheets>
    <sheet name="Video" sheetId="9" r:id="rId1"/>
    <sheet name="Drive" sheetId="14" r:id="rId2"/>
    <sheet name="CCTV" sheetId="12" r:id="rId3"/>
    <sheet name="Hosting" sheetId="5" r:id="rId4"/>
    <sheet name="VPS" sheetId="7" r:id="rId5"/>
    <sheet name="VPS-New" sheetId="16" r:id="rId6"/>
    <sheet name="TIUE" sheetId="15" r:id="rId7"/>
    <sheet name="Colocation" sheetId="8" r:id="rId8"/>
    <sheet name="SSL" sheetId="10" r:id="rId9"/>
    <sheet name="Temp" sheetId="11" r:id="rId10"/>
    <sheet name="Лист1" sheetId="13" r:id="rId11"/>
    <sheet name="NVR" sheetId="17" r:id="rId12"/>
  </sheets>
  <definedNames>
    <definedName name="_xlnm._FilterDatabase" localSheetId="7" hidden="1">Colocation!$A$1:$I$18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10" i="14"/>
  <c r="D11" i="17"/>
  <c r="E11" i="17"/>
  <c r="F11" i="17"/>
  <c r="G11" i="17"/>
  <c r="H11" i="17"/>
  <c r="I11" i="17"/>
  <c r="J11" i="17"/>
  <c r="C11" i="17"/>
  <c r="J9" i="17"/>
  <c r="J10" i="17" s="1"/>
  <c r="I9" i="17"/>
  <c r="I10" i="17" s="1"/>
  <c r="H9" i="17"/>
  <c r="H10" i="17" s="1"/>
  <c r="G9" i="17"/>
  <c r="G10" i="17" s="1"/>
  <c r="D10" i="17"/>
  <c r="F9" i="17"/>
  <c r="F10" i="17" s="1"/>
  <c r="E9" i="17"/>
  <c r="E10" i="17" s="1"/>
  <c r="D9" i="17"/>
  <c r="C9" i="17"/>
  <c r="C10" i="17" s="1"/>
  <c r="E30" i="14"/>
  <c r="J11" i="9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1" i="14"/>
  <c r="E12" i="14"/>
  <c r="E13" i="14"/>
  <c r="E14" i="14"/>
  <c r="E15" i="14"/>
  <c r="E10" i="14"/>
  <c r="H12" i="16" l="1"/>
  <c r="H14" i="16"/>
  <c r="H13" i="16"/>
  <c r="H11" i="16"/>
  <c r="H10" i="16"/>
  <c r="H9" i="16"/>
  <c r="H8" i="16"/>
  <c r="H7" i="16"/>
  <c r="H6" i="16"/>
  <c r="H5" i="16"/>
  <c r="H4" i="16"/>
  <c r="H3" i="16"/>
  <c r="H32" i="15"/>
  <c r="H31" i="15"/>
  <c r="H30" i="15"/>
  <c r="H29" i="15"/>
  <c r="H28" i="15"/>
  <c r="H27" i="15"/>
  <c r="H26" i="15"/>
  <c r="H25" i="15"/>
  <c r="H24" i="15"/>
  <c r="H23" i="15"/>
  <c r="H22" i="15"/>
  <c r="H13" i="15"/>
  <c r="H12" i="15"/>
  <c r="H11" i="15"/>
  <c r="H10" i="15"/>
  <c r="H9" i="15"/>
  <c r="H8" i="15"/>
  <c r="H7" i="15"/>
  <c r="H6" i="15"/>
  <c r="H5" i="15"/>
  <c r="H4" i="15"/>
  <c r="H3" i="15"/>
  <c r="M7" i="14"/>
  <c r="M6" i="14"/>
  <c r="M5" i="14"/>
  <c r="M4" i="14"/>
  <c r="M3" i="14"/>
  <c r="M2" i="14"/>
  <c r="K7" i="14"/>
  <c r="K6" i="14"/>
  <c r="K5" i="14"/>
  <c r="K3" i="14"/>
  <c r="K2" i="1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G50" i="12"/>
  <c r="F42" i="12"/>
  <c r="G42" i="12" s="1"/>
  <c r="H42" i="12" s="1"/>
  <c r="H50" i="12"/>
  <c r="I50" i="12" s="1"/>
  <c r="J49" i="12"/>
  <c r="G47" i="12"/>
  <c r="H47" i="12" s="1"/>
  <c r="F46" i="12"/>
  <c r="G46" i="12" s="1"/>
  <c r="H46" i="12" s="1"/>
  <c r="F45" i="12"/>
  <c r="G45" i="12" s="1"/>
  <c r="H45" i="12" s="1"/>
  <c r="G44" i="12"/>
  <c r="H44" i="12" s="1"/>
  <c r="F43" i="12"/>
  <c r="G43" i="12" s="1"/>
  <c r="H43" i="12" s="1"/>
  <c r="F41" i="12"/>
  <c r="G41" i="12" s="1"/>
  <c r="F31" i="12"/>
  <c r="G31" i="12" s="1"/>
  <c r="H31" i="12" s="1"/>
  <c r="F29" i="12"/>
  <c r="G29" i="12" s="1"/>
  <c r="H29" i="12" s="1"/>
  <c r="F28" i="12"/>
  <c r="G28" i="12" s="1"/>
  <c r="H28" i="12" s="1"/>
  <c r="J10" i="9"/>
  <c r="H36" i="12"/>
  <c r="G36" i="12"/>
  <c r="J35" i="12"/>
  <c r="G33" i="12"/>
  <c r="H33" i="12" s="1"/>
  <c r="F32" i="12"/>
  <c r="G32" i="12" s="1"/>
  <c r="H32" i="12" s="1"/>
  <c r="G30" i="12"/>
  <c r="H30" i="12" s="1"/>
  <c r="H23" i="12"/>
  <c r="G23" i="12"/>
  <c r="J22" i="12"/>
  <c r="F20" i="12"/>
  <c r="G20" i="12" s="1"/>
  <c r="H20" i="12" s="1"/>
  <c r="F19" i="12"/>
  <c r="G19" i="12" s="1"/>
  <c r="H19" i="12" s="1"/>
  <c r="F18" i="12"/>
  <c r="G18" i="12" s="1"/>
  <c r="H18" i="12" s="1"/>
  <c r="F17" i="12"/>
  <c r="G17" i="12" s="1"/>
  <c r="H17" i="12" s="1"/>
  <c r="F16" i="12"/>
  <c r="G16" i="12" s="1"/>
  <c r="H16" i="12" s="1"/>
  <c r="F15" i="12"/>
  <c r="G15" i="12" s="1"/>
  <c r="J9" i="9"/>
  <c r="J10" i="12"/>
  <c r="H11" i="12"/>
  <c r="G11" i="12"/>
  <c r="F3" i="12"/>
  <c r="G3" i="12" s="1"/>
  <c r="H3" i="12" s="1"/>
  <c r="F4" i="12"/>
  <c r="G4" i="12" s="1"/>
  <c r="H4" i="12" s="1"/>
  <c r="F5" i="12"/>
  <c r="G5" i="12" s="1"/>
  <c r="H5" i="12" s="1"/>
  <c r="F6" i="12"/>
  <c r="G6" i="12" s="1"/>
  <c r="H6" i="12" s="1"/>
  <c r="F7" i="12"/>
  <c r="G7" i="12" s="1"/>
  <c r="H7" i="12" s="1"/>
  <c r="F8" i="12"/>
  <c r="G8" i="12" s="1"/>
  <c r="H8" i="12" s="1"/>
  <c r="F2" i="12"/>
  <c r="G2" i="12" s="1"/>
  <c r="H2" i="12" s="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L4" i="7"/>
  <c r="L5" i="7"/>
  <c r="L6" i="7"/>
  <c r="L7" i="7"/>
  <c r="L8" i="7"/>
  <c r="L9" i="7"/>
  <c r="L10" i="7"/>
  <c r="L11" i="7"/>
  <c r="L12" i="7"/>
  <c r="L13" i="7"/>
  <c r="L14" i="7"/>
  <c r="L15" i="7"/>
  <c r="L3" i="7"/>
  <c r="C24" i="5"/>
  <c r="C23" i="5"/>
  <c r="I4" i="10"/>
  <c r="I5" i="10"/>
  <c r="I6" i="10"/>
  <c r="I7" i="10"/>
  <c r="I8" i="10"/>
  <c r="I9" i="10"/>
  <c r="I3" i="10"/>
  <c r="J4" i="9"/>
  <c r="J5" i="9"/>
  <c r="J6" i="9"/>
  <c r="J7" i="9"/>
  <c r="J8" i="9"/>
  <c r="J3" i="9"/>
  <c r="G11" i="8"/>
  <c r="G3" i="8"/>
  <c r="G4" i="8"/>
  <c r="G5" i="8"/>
  <c r="G6" i="8"/>
  <c r="G7" i="8"/>
  <c r="G8" i="8"/>
  <c r="G9" i="8"/>
  <c r="G10" i="8"/>
  <c r="G12" i="8"/>
  <c r="G13" i="8"/>
  <c r="G14" i="8"/>
  <c r="G15" i="8"/>
  <c r="G16" i="8"/>
  <c r="G17" i="8"/>
  <c r="G2" i="8"/>
  <c r="J4" i="7"/>
  <c r="J5" i="7"/>
  <c r="J6" i="7"/>
  <c r="J7" i="7"/>
  <c r="J8" i="7"/>
  <c r="J9" i="7"/>
  <c r="J10" i="7"/>
  <c r="J11" i="7"/>
  <c r="J12" i="7"/>
  <c r="J13" i="7"/>
  <c r="J14" i="7"/>
  <c r="J15" i="7"/>
  <c r="J3" i="7"/>
  <c r="H14" i="7"/>
  <c r="H4" i="7"/>
  <c r="H5" i="7"/>
  <c r="H6" i="7"/>
  <c r="H7" i="7"/>
  <c r="H8" i="7"/>
  <c r="H9" i="7"/>
  <c r="H10" i="7"/>
  <c r="H11" i="7"/>
  <c r="H12" i="7"/>
  <c r="H13" i="7"/>
  <c r="H15" i="7"/>
  <c r="H3" i="7"/>
  <c r="D22" i="5"/>
  <c r="D23" i="5"/>
  <c r="D24" i="5"/>
  <c r="E24" i="5"/>
  <c r="F24" i="5"/>
  <c r="G24" i="5"/>
  <c r="H24" i="5"/>
  <c r="I24" i="5"/>
  <c r="J24" i="5"/>
  <c r="E23" i="5"/>
  <c r="F23" i="5"/>
  <c r="G23" i="5"/>
  <c r="H23" i="5"/>
  <c r="I23" i="5"/>
  <c r="J23" i="5"/>
  <c r="E22" i="5"/>
  <c r="F22" i="5"/>
  <c r="G22" i="5"/>
  <c r="H22" i="5"/>
  <c r="I22" i="5"/>
  <c r="J22" i="5"/>
  <c r="H15" i="16" l="1"/>
  <c r="H16" i="16" s="1"/>
  <c r="H33" i="15"/>
  <c r="H35" i="15" s="1"/>
  <c r="H14" i="15"/>
  <c r="E9" i="13"/>
  <c r="I18" i="8"/>
  <c r="I20" i="8" s="1"/>
  <c r="I23" i="12"/>
  <c r="I36" i="12"/>
  <c r="H41" i="12"/>
  <c r="G48" i="12"/>
  <c r="H48" i="12" s="1"/>
  <c r="G34" i="12"/>
  <c r="H34" i="12" s="1"/>
  <c r="I11" i="12"/>
  <c r="L16" i="7"/>
  <c r="G21" i="12"/>
  <c r="H15" i="12"/>
  <c r="H21" i="12" s="1"/>
  <c r="H9" i="12"/>
  <c r="H16" i="11"/>
  <c r="G9" i="12"/>
  <c r="I10" i="10"/>
  <c r="G18" i="8"/>
  <c r="J16" i="7"/>
  <c r="H16" i="7"/>
  <c r="L19" i="7" l="1"/>
  <c r="L18" i="7"/>
  <c r="L17" i="7"/>
  <c r="H18" i="16"/>
  <c r="H17" i="16"/>
  <c r="H34" i="15"/>
  <c r="H16" i="15"/>
  <c r="H15" i="15"/>
  <c r="I19" i="8"/>
  <c r="G19" i="8"/>
  <c r="G20" i="8"/>
  <c r="H18" i="7"/>
  <c r="H17" i="7"/>
  <c r="H19" i="7"/>
  <c r="J19" i="7"/>
  <c r="J18" i="7"/>
  <c r="J17" i="7"/>
</calcChain>
</file>

<file path=xl/sharedStrings.xml><?xml version="1.0" encoding="utf-8"?>
<sst xmlns="http://schemas.openxmlformats.org/spreadsheetml/2006/main" count="762" uniqueCount="245">
  <si>
    <t>№</t>
  </si>
  <si>
    <t>Цена</t>
  </si>
  <si>
    <t>IP адрес</t>
  </si>
  <si>
    <t>Количество</t>
  </si>
  <si>
    <t>Сумма</t>
  </si>
  <si>
    <t>Монтаж оборудования</t>
  </si>
  <si>
    <t>Услуга</t>
  </si>
  <si>
    <t>Количество сайтов</t>
  </si>
  <si>
    <t>Количество баз данных</t>
  </si>
  <si>
    <t>Количество почтовых ящиков</t>
  </si>
  <si>
    <t>Количество FTP аккаунтов</t>
  </si>
  <si>
    <t>Host-200</t>
  </si>
  <si>
    <t>Host-500</t>
  </si>
  <si>
    <t>Host-1000</t>
  </si>
  <si>
    <t>Host-2000</t>
  </si>
  <si>
    <t>Host-3000</t>
  </si>
  <si>
    <t>Host-5000</t>
  </si>
  <si>
    <t>Host-10000</t>
  </si>
  <si>
    <t>Резервные копии</t>
  </si>
  <si>
    <t>Количество почтовых доменов</t>
  </si>
  <si>
    <t>PHP (Все версии)</t>
  </si>
  <si>
    <t>Apache</t>
  </si>
  <si>
    <t>Nginx</t>
  </si>
  <si>
    <t>Стоимость при оплате за 1 месяц</t>
  </si>
  <si>
    <t>Стоимость при оплате за 3 месяца</t>
  </si>
  <si>
    <t>Стоимость при оплате за 6 месяцев</t>
  </si>
  <si>
    <t>Стоимость при оплате за 1 год</t>
  </si>
  <si>
    <t>Доступ к SSH</t>
  </si>
  <si>
    <t>Параметры</t>
  </si>
  <si>
    <t>PostgreSQL</t>
  </si>
  <si>
    <t>MySQL</t>
  </si>
  <si>
    <t>PHP-FPM</t>
  </si>
  <si>
    <t>Cron</t>
  </si>
  <si>
    <t>Объем дискового пространства, МБ</t>
  </si>
  <si>
    <t>Без ограничений</t>
  </si>
  <si>
    <t>SSL-сертификат, Let's Encrypt</t>
  </si>
  <si>
    <t>Установщик приложений</t>
  </si>
  <si>
    <t>+</t>
  </si>
  <si>
    <t>Количество доменов</t>
  </si>
  <si>
    <t>Скидка</t>
  </si>
  <si>
    <t>vCPU</t>
  </si>
  <si>
    <t>vRAM</t>
  </si>
  <si>
    <t>Количество ядер процессора</t>
  </si>
  <si>
    <t>vDisk</t>
  </si>
  <si>
    <t>Объем дискового пространства, Гб</t>
  </si>
  <si>
    <t>Оперативная память, Гб</t>
  </si>
  <si>
    <t>IP</t>
  </si>
  <si>
    <t>vGPU</t>
  </si>
  <si>
    <t>Количество ядер видеопроцессора</t>
  </si>
  <si>
    <t>Internet</t>
  </si>
  <si>
    <t>Канал интернет</t>
  </si>
  <si>
    <t>Канал TAS-IX</t>
  </si>
  <si>
    <t>TAS-IX</t>
  </si>
  <si>
    <t>Название</t>
  </si>
  <si>
    <t>Наименование</t>
  </si>
  <si>
    <t>Единица измерения</t>
  </si>
  <si>
    <t>штук</t>
  </si>
  <si>
    <t>Гигабайт</t>
  </si>
  <si>
    <t>мегабит</t>
  </si>
  <si>
    <t>до 100 мбит/с</t>
  </si>
  <si>
    <t>до 20 мбит/с</t>
  </si>
  <si>
    <t>до 50 мбит/с</t>
  </si>
  <si>
    <t>Internet UNLIM 10</t>
  </si>
  <si>
    <t>Internet UNLIM 20</t>
  </si>
  <si>
    <t>Internet UNLIM 50</t>
  </si>
  <si>
    <t>Internet UNLIM 100</t>
  </si>
  <si>
    <t>TAS-IX UNLIM 100</t>
  </si>
  <si>
    <t>TAS-IX 100</t>
  </si>
  <si>
    <t>до 100 мбит/с (включено во все тарифы)</t>
  </si>
  <si>
    <t>до 10 мбит/с (включено во все тарифы)</t>
  </si>
  <si>
    <t>OMP</t>
  </si>
  <si>
    <t>Custom</t>
  </si>
  <si>
    <t>Абонентская плата за размещение сервера Rack за 1U высоты (19”)</t>
  </si>
  <si>
    <t>Дополнительный U (Rack)</t>
  </si>
  <si>
    <t>Подключение к свитчу на скорости 1 Гб/с</t>
  </si>
  <si>
    <t>Плата за подключение блок питание до 500 Вт</t>
  </si>
  <si>
    <t>Доплата за блок питание от 501 до 1000 Вт</t>
  </si>
  <si>
    <t>Доплата за блок питание от 1001 до 2000 Вт</t>
  </si>
  <si>
    <t>Дополнительное подключение к свитчу на скорости 1 Гб/с</t>
  </si>
  <si>
    <t>Internet UNLIM 5</t>
  </si>
  <si>
    <t>TAS-IX UNLIM 1</t>
  </si>
  <si>
    <t>Тариф</t>
  </si>
  <si>
    <t>Разрешение</t>
  </si>
  <si>
    <t>Трансляции</t>
  </si>
  <si>
    <t>Хранение видеоархива</t>
  </si>
  <si>
    <t>Хранение записей с камер</t>
  </si>
  <si>
    <t>NVR-D-720-30</t>
  </si>
  <si>
    <t>720P</t>
  </si>
  <si>
    <t>1 Мб/с</t>
  </si>
  <si>
    <t>Включены в тариф</t>
  </si>
  <si>
    <t>Запись по детекции*</t>
  </si>
  <si>
    <t>30 дней</t>
  </si>
  <si>
    <t>Ширина канала</t>
  </si>
  <si>
    <t>NVR-D-720-60</t>
  </si>
  <si>
    <t>60 дней</t>
  </si>
  <si>
    <t>NVR-D-720-90</t>
  </si>
  <si>
    <t>90 дней</t>
  </si>
  <si>
    <t>NVR-F-720-30</t>
  </si>
  <si>
    <t>Запись 24/7</t>
  </si>
  <si>
    <t>NVR-F-720-60</t>
  </si>
  <si>
    <t>NVR-F-720-90</t>
  </si>
  <si>
    <t>Производитель</t>
  </si>
  <si>
    <t>Тип SSL</t>
  </si>
  <si>
    <t>Тип проверки</t>
  </si>
  <si>
    <t>Срок выпуска 1 год</t>
  </si>
  <si>
    <t>AlphaSSL</t>
  </si>
  <si>
    <t>AlphaSSL Wildcard Certificate</t>
  </si>
  <si>
    <t>∞ поддомены</t>
  </si>
  <si>
    <t>домен</t>
  </si>
  <si>
    <t>GeoTrust</t>
  </si>
  <si>
    <t>GeoTrust QuickSSL Premium Wildcard</t>
  </si>
  <si>
    <t>GGSSL</t>
  </si>
  <si>
    <t>GoGetSSL Wildcard SSL</t>
  </si>
  <si>
    <t>RapidSSL</t>
  </si>
  <si>
    <t>RapidSSL WildcardSSL</t>
  </si>
  <si>
    <t>Sectigo</t>
  </si>
  <si>
    <t>Sectigo PositiveSSL Wildcard</t>
  </si>
  <si>
    <t>Sectigo EssentialSSL Wildcard</t>
  </si>
  <si>
    <t>Thawte</t>
  </si>
  <si>
    <t>Thawte SSL123 Wildcard Certificate (FLEX)</t>
  </si>
  <si>
    <t>Host-Free</t>
  </si>
  <si>
    <t>Объем трафика, МБ</t>
  </si>
  <si>
    <t>от 30 минут</t>
  </si>
  <si>
    <t>Custom-1</t>
  </si>
  <si>
    <t>Примечание</t>
  </si>
  <si>
    <t>Цена, $</t>
  </si>
  <si>
    <t>Цена, сум</t>
  </si>
  <si>
    <t>Кабель UTP Cat 5e</t>
  </si>
  <si>
    <t>Ед. изм.</t>
  </si>
  <si>
    <t>шт.</t>
  </si>
  <si>
    <t>метр</t>
  </si>
  <si>
    <t>Коннектор RJ45 Cat 5e</t>
  </si>
  <si>
    <t>Программа для записи экрана</t>
  </si>
  <si>
    <t>Роутер ER605</t>
  </si>
  <si>
    <t>Камера Dahua IPC-HDW2449T-S-PRO</t>
  </si>
  <si>
    <t>Коммутатор Dahua DH-PFS3006-4ET-36 POE</t>
  </si>
  <si>
    <t>Установка и настройка</t>
  </si>
  <si>
    <t>услуга</t>
  </si>
  <si>
    <t>Сумма, нал</t>
  </si>
  <si>
    <t>Сумма, пер</t>
  </si>
  <si>
    <t>Рассроска на 12 месяц</t>
  </si>
  <si>
    <t>WB-F-720-90</t>
  </si>
  <si>
    <t>Камера Dahua IPC-HDW1439T-A-LED-S4</t>
  </si>
  <si>
    <t>Маршрутизатор Grandstream GWN7002</t>
  </si>
  <si>
    <t>PVZ-2503001</t>
  </si>
  <si>
    <t>Saidazimxon</t>
  </si>
  <si>
    <t>KRK</t>
  </si>
  <si>
    <t>WB-F-720-90-Аренда</t>
  </si>
  <si>
    <t>PVZ-2503002</t>
  </si>
  <si>
    <t>Камера TVT TD-9544C2(PE/WR2)</t>
  </si>
  <si>
    <t>TVT</t>
  </si>
  <si>
    <t>Sandisk MicroSD 64GB</t>
  </si>
  <si>
    <t>Storuz</t>
  </si>
  <si>
    <t>Internet / TAS-IX</t>
  </si>
  <si>
    <t>План</t>
  </si>
  <si>
    <t>Место</t>
  </si>
  <si>
    <t>Цена в месяц (UZS)</t>
  </si>
  <si>
    <t>Цена в год (UZS)</t>
  </si>
  <si>
    <t>Особенности</t>
  </si>
  <si>
    <t>Starter</t>
  </si>
  <si>
    <t>15 ГБ</t>
  </si>
  <si>
    <t>-</t>
  </si>
  <si>
    <t>Базовый функционал</t>
  </si>
  <si>
    <t>Basic</t>
  </si>
  <si>
    <t>100 ГБ</t>
  </si>
  <si>
    <t>Домашнее использование</t>
  </si>
  <si>
    <t>Premium</t>
  </si>
  <si>
    <t>1 ТБ</t>
  </si>
  <si>
    <t>Автоматическое резервное копирование</t>
  </si>
  <si>
    <t>Business</t>
  </si>
  <si>
    <t>5 ТБ</t>
  </si>
  <si>
    <t>Для команд, доступ по ролям</t>
  </si>
  <si>
    <t>Enterprise</t>
  </si>
  <si>
    <t>20+ ТБ</t>
  </si>
  <si>
    <t>Персонально</t>
  </si>
  <si>
    <t>Хостинг в вашем ЦОД, API-доступ, SLA 99.9%</t>
  </si>
  <si>
    <t>Сервис</t>
  </si>
  <si>
    <t>Бесплатное место</t>
  </si>
  <si>
    <t>Цена за 100 ГБ</t>
  </si>
  <si>
    <t>Цена за 1 ТБ</t>
  </si>
  <si>
    <t>Google Drive</t>
  </si>
  <si>
    <t>$1.99/мес</t>
  </si>
  <si>
    <t>$9.99/мес</t>
  </si>
  <si>
    <t>Интеграция с Google Docs, Gmail</t>
  </si>
  <si>
    <t>iCloud</t>
  </si>
  <si>
    <t>5 ГБ</t>
  </si>
  <si>
    <t>$0.99/мес</t>
  </si>
  <si>
    <t>Связка с iPhone, macOS</t>
  </si>
  <si>
    <t>Dropbox</t>
  </si>
  <si>
    <t>2 ГБ</t>
  </si>
  <si>
    <t>$9.99/мес (2 ТБ)</t>
  </si>
  <si>
    <t>Простота, но дорогой</t>
  </si>
  <si>
    <t>Mega.nz</t>
  </si>
  <si>
    <t>20 ГБ</t>
  </si>
  <si>
    <t>€4.99/мес</t>
  </si>
  <si>
    <t>€9.99/мес (2 ТБ)</t>
  </si>
  <si>
    <t>Шифрование, но нет локализации</t>
  </si>
  <si>
    <t>Yandex.Disk</t>
  </si>
  <si>
    <t>10 ГБ</t>
  </si>
  <si>
    <t>80 руб/мес</t>
  </si>
  <si>
    <t>200 руб/мес (1 ТБ)</t>
  </si>
  <si>
    <t>Интеграция с Яндекс-сервисами, реклама</t>
  </si>
  <si>
    <t>OneDrive</t>
  </si>
  <si>
    <t>$6.99/мес (1 ТБ)</t>
  </si>
  <si>
    <t>Входит в Office 365</t>
  </si>
  <si>
    <t>Free</t>
  </si>
  <si>
    <t>Сўмда</t>
  </si>
  <si>
    <t>TIUE</t>
  </si>
  <si>
    <t>TAS-IX UNLIM 500</t>
  </si>
  <si>
    <t>до 500 мбит/с</t>
  </si>
  <si>
    <t>IP adres</t>
  </si>
  <si>
    <t>Internet UNLIM 200</t>
  </si>
  <si>
    <t>Internet UNLIM 300</t>
  </si>
  <si>
    <t>Internet UNLIM 400</t>
  </si>
  <si>
    <t>до 200 мбит/с</t>
  </si>
  <si>
    <t>до 300 мбит/с</t>
  </si>
  <si>
    <t>до 400 мбит/с</t>
  </si>
  <si>
    <t>Internet UNLIM 500</t>
  </si>
  <si>
    <t>s</t>
  </si>
  <si>
    <t>NVR-F-1080-30</t>
  </si>
  <si>
    <t>1080P</t>
  </si>
  <si>
    <t>2 Мб/с</t>
  </si>
  <si>
    <t>1GB</t>
  </si>
  <si>
    <t>DISK</t>
  </si>
  <si>
    <t>1 oyga</t>
  </si>
  <si>
    <t>24 Soat</t>
  </si>
  <si>
    <t>12 Soat</t>
  </si>
  <si>
    <t>H265+</t>
  </si>
  <si>
    <t>H264</t>
  </si>
  <si>
    <t>720P(1280×720)</t>
  </si>
  <si>
    <t>#</t>
  </si>
  <si>
    <t>Параметр</t>
  </si>
  <si>
    <t>Частота кадров</t>
  </si>
  <si>
    <t>Битрейт (Кб/с)</t>
  </si>
  <si>
    <t>Место на диске, ГБ</t>
  </si>
  <si>
    <t>Тип записи</t>
  </si>
  <si>
    <t>Цена, месяц</t>
  </si>
  <si>
    <t>Постоянная</t>
  </si>
  <si>
    <t>Детекция</t>
  </si>
  <si>
    <t>NVR-D-1080-30</t>
  </si>
  <si>
    <t>Хранение записи</t>
  </si>
  <si>
    <t>Скидка, 20%</t>
  </si>
  <si>
    <t>Кодек</t>
  </si>
  <si>
    <t>1080P(1920×1080)</t>
  </si>
  <si>
    <t>Камера, 150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</si>
</sst>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сўм-843]"/>
    <numFmt numFmtId="165" formatCode="[$$-409]#,##0.00"/>
    <numFmt numFmtId="166" formatCode="[$$-409]#,##0"/>
    <numFmt numFmtId="167" formatCode="#,##0.00\ [$сўм-843]"/>
  </numFmts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Palatino Linotype"/>
      <family val="1"/>
      <charset val="204"/>
    </font>
    <font>
      <b/>
      <sz val="14"/>
      <color theme="1"/>
      <name val="Palatino Linotype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1" fillId="0" borderId="0" xfId="0" applyNumberFormat="1" applyFont="1"/>
    <xf numFmtId="0" fontId="2" fillId="5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64" fontId="2" fillId="0" borderId="0" xfId="0" applyNumberFormat="1" applyFont="1"/>
    <xf numFmtId="9" fontId="1" fillId="0" borderId="0" xfId="0" applyNumberFormat="1" applyFont="1"/>
    <xf numFmtId="164" fontId="1" fillId="7" borderId="1" xfId="0" applyNumberFormat="1" applyFont="1" applyFill="1" applyBorder="1"/>
    <xf numFmtId="0" fontId="2" fillId="8" borderId="1" xfId="0" applyFont="1" applyFill="1" applyBorder="1" applyAlignment="1">
      <alignment horizontal="center" vertical="center"/>
    </xf>
    <xf numFmtId="165" fontId="1" fillId="0" borderId="1" xfId="0" applyNumberFormat="1" applyFont="1" applyBorder="1"/>
    <xf numFmtId="166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9" fontId="1" fillId="4" borderId="0" xfId="0" applyNumberFormat="1" applyFont="1" applyFill="1"/>
    <xf numFmtId="9" fontId="2" fillId="4" borderId="0" xfId="0" applyNumberFormat="1" applyFont="1" applyFill="1"/>
    <xf numFmtId="164" fontId="2" fillId="4" borderId="0" xfId="0" applyNumberFormat="1" applyFont="1" applyFill="1"/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0" fontId="1" fillId="0" borderId="0" xfId="0" applyFont="1" applyBorder="1"/>
    <xf numFmtId="164" fontId="1" fillId="4" borderId="1" xfId="0" applyNumberFormat="1" applyFont="1" applyFill="1" applyBorder="1"/>
    <xf numFmtId="164" fontId="1" fillId="4" borderId="0" xfId="0" applyNumberFormat="1" applyFont="1" applyFill="1"/>
    <xf numFmtId="16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68D4-5AE5-4D23-B907-55C82DDDEDF1}">
  <dimension ref="A1:P11"/>
  <sheetViews>
    <sheetView workbookViewId="0">
      <selection activeCell="B6" sqref="B6"/>
    </sheetView>
  </sheetViews>
  <sheetFormatPr defaultColWidth="9.140625" defaultRowHeight="21" x14ac:dyDescent="0.4"/>
  <cols>
    <col min="1" max="1" width="4.42578125" style="1" bestFit="1" customWidth="1"/>
    <col min="2" max="2" width="28" style="1" bestFit="1" customWidth="1"/>
    <col min="3" max="3" width="18.140625" style="1" bestFit="1" customWidth="1"/>
    <col min="4" max="4" width="23.42578125" style="1" bestFit="1" customWidth="1"/>
    <col min="5" max="5" width="26.140625" style="1" bestFit="1" customWidth="1"/>
    <col min="6" max="6" width="33.5703125" style="1" bestFit="1" customWidth="1"/>
    <col min="7" max="7" width="38" style="1" bestFit="1" customWidth="1"/>
    <col min="8" max="8" width="15.85546875" style="1" bestFit="1" customWidth="1"/>
    <col min="9" max="9" width="17.85546875" style="1" bestFit="1" customWidth="1"/>
    <col min="10" max="10" width="10.28515625" style="1" bestFit="1" customWidth="1"/>
    <col min="11" max="14" width="9.140625" style="1"/>
    <col min="15" max="15" width="10.28515625" style="1" bestFit="1" customWidth="1"/>
    <col min="16" max="16" width="9.85546875" style="1" bestFit="1" customWidth="1"/>
    <col min="17" max="16384" width="9.140625" style="1"/>
  </cols>
  <sheetData>
    <row r="1" spans="1:16" x14ac:dyDescent="0.4">
      <c r="O1" s="42" t="s">
        <v>225</v>
      </c>
      <c r="P1" s="1" t="s">
        <v>226</v>
      </c>
    </row>
    <row r="2" spans="1:16" x14ac:dyDescent="0.4">
      <c r="A2" s="12" t="s">
        <v>0</v>
      </c>
      <c r="B2" s="12" t="s">
        <v>81</v>
      </c>
      <c r="C2" s="12" t="s">
        <v>82</v>
      </c>
      <c r="D2" s="12" t="s">
        <v>92</v>
      </c>
      <c r="E2" s="12" t="s">
        <v>83</v>
      </c>
      <c r="F2" s="12" t="s">
        <v>84</v>
      </c>
      <c r="G2" s="12" t="s">
        <v>85</v>
      </c>
      <c r="H2" s="12" t="s">
        <v>1</v>
      </c>
      <c r="I2" s="10" t="s">
        <v>3</v>
      </c>
      <c r="J2" s="10" t="s">
        <v>4</v>
      </c>
      <c r="N2" s="1" t="s">
        <v>223</v>
      </c>
      <c r="O2" s="1" t="s">
        <v>224</v>
      </c>
      <c r="P2" s="1" t="s">
        <v>224</v>
      </c>
    </row>
    <row r="3" spans="1:16" x14ac:dyDescent="0.4">
      <c r="A3" s="2">
        <v>1</v>
      </c>
      <c r="B3" s="2" t="s">
        <v>86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91</v>
      </c>
      <c r="H3" s="25">
        <v>60000</v>
      </c>
      <c r="I3" s="2">
        <v>0</v>
      </c>
      <c r="J3" s="3">
        <f>I3*H3</f>
        <v>0</v>
      </c>
      <c r="N3" s="1" t="s">
        <v>222</v>
      </c>
      <c r="O3" s="1">
        <v>200</v>
      </c>
      <c r="P3" s="43">
        <v>100</v>
      </c>
    </row>
    <row r="4" spans="1:16" x14ac:dyDescent="0.4">
      <c r="A4" s="2">
        <v>2</v>
      </c>
      <c r="B4" s="2" t="s">
        <v>93</v>
      </c>
      <c r="C4" s="6" t="s">
        <v>87</v>
      </c>
      <c r="D4" s="6" t="s">
        <v>88</v>
      </c>
      <c r="E4" s="6" t="s">
        <v>89</v>
      </c>
      <c r="F4" s="6" t="s">
        <v>90</v>
      </c>
      <c r="G4" s="6" t="s">
        <v>94</v>
      </c>
      <c r="H4" s="25">
        <v>80000</v>
      </c>
      <c r="I4" s="2">
        <v>0</v>
      </c>
      <c r="J4" s="3">
        <f t="shared" ref="J4:J8" si="0">I4*H4</f>
        <v>0</v>
      </c>
    </row>
    <row r="5" spans="1:16" x14ac:dyDescent="0.4">
      <c r="A5" s="2">
        <v>3</v>
      </c>
      <c r="B5" s="2" t="s">
        <v>95</v>
      </c>
      <c r="C5" s="6" t="s">
        <v>87</v>
      </c>
      <c r="D5" s="6" t="s">
        <v>88</v>
      </c>
      <c r="E5" s="6" t="s">
        <v>89</v>
      </c>
      <c r="F5" s="6" t="s">
        <v>90</v>
      </c>
      <c r="G5" s="6" t="s">
        <v>96</v>
      </c>
      <c r="H5" s="25">
        <v>100000</v>
      </c>
      <c r="I5" s="2">
        <v>0</v>
      </c>
      <c r="J5" s="3">
        <f t="shared" si="0"/>
        <v>0</v>
      </c>
    </row>
    <row r="6" spans="1:16" x14ac:dyDescent="0.4">
      <c r="A6" s="2">
        <v>4</v>
      </c>
      <c r="B6" s="2" t="s">
        <v>97</v>
      </c>
      <c r="C6" s="6" t="s">
        <v>87</v>
      </c>
      <c r="D6" s="6" t="s">
        <v>88</v>
      </c>
      <c r="E6" s="6" t="s">
        <v>89</v>
      </c>
      <c r="F6" s="6" t="s">
        <v>98</v>
      </c>
      <c r="G6" s="6" t="s">
        <v>91</v>
      </c>
      <c r="H6" s="25">
        <v>100000</v>
      </c>
      <c r="I6" s="2">
        <v>0</v>
      </c>
      <c r="J6" s="3">
        <f t="shared" si="0"/>
        <v>0</v>
      </c>
    </row>
    <row r="7" spans="1:16" x14ac:dyDescent="0.4">
      <c r="A7" s="2">
        <v>5</v>
      </c>
      <c r="B7" s="2" t="s">
        <v>99</v>
      </c>
      <c r="C7" s="6" t="s">
        <v>87</v>
      </c>
      <c r="D7" s="6" t="s">
        <v>88</v>
      </c>
      <c r="E7" s="6" t="s">
        <v>89</v>
      </c>
      <c r="F7" s="6" t="s">
        <v>98</v>
      </c>
      <c r="G7" s="6" t="s">
        <v>94</v>
      </c>
      <c r="H7" s="25">
        <v>125000</v>
      </c>
      <c r="I7" s="2">
        <v>0</v>
      </c>
      <c r="J7" s="3">
        <f t="shared" si="0"/>
        <v>0</v>
      </c>
    </row>
    <row r="8" spans="1:16" x14ac:dyDescent="0.4">
      <c r="A8" s="2">
        <v>6</v>
      </c>
      <c r="B8" s="2" t="s">
        <v>100</v>
      </c>
      <c r="C8" s="6" t="s">
        <v>87</v>
      </c>
      <c r="D8" s="6" t="s">
        <v>88</v>
      </c>
      <c r="E8" s="6" t="s">
        <v>89</v>
      </c>
      <c r="F8" s="6" t="s">
        <v>98</v>
      </c>
      <c r="G8" s="6" t="s">
        <v>96</v>
      </c>
      <c r="H8" s="25">
        <v>150000</v>
      </c>
      <c r="I8" s="2">
        <v>0</v>
      </c>
      <c r="J8" s="3">
        <f t="shared" si="0"/>
        <v>0</v>
      </c>
    </row>
    <row r="9" spans="1:16" x14ac:dyDescent="0.4">
      <c r="A9" s="2">
        <v>7</v>
      </c>
      <c r="B9" s="2" t="s">
        <v>141</v>
      </c>
      <c r="C9" s="6" t="s">
        <v>87</v>
      </c>
      <c r="D9" s="6" t="s">
        <v>88</v>
      </c>
      <c r="E9" s="6" t="s">
        <v>89</v>
      </c>
      <c r="F9" s="6" t="s">
        <v>98</v>
      </c>
      <c r="G9" s="6" t="s">
        <v>96</v>
      </c>
      <c r="H9" s="25">
        <v>150000</v>
      </c>
      <c r="I9" s="2">
        <v>0</v>
      </c>
      <c r="J9" s="3">
        <f t="shared" ref="J9" si="1">I9*H9</f>
        <v>0</v>
      </c>
    </row>
    <row r="10" spans="1:16" x14ac:dyDescent="0.4">
      <c r="B10" s="2" t="s">
        <v>147</v>
      </c>
      <c r="C10" s="6" t="s">
        <v>87</v>
      </c>
      <c r="D10" s="6" t="s">
        <v>88</v>
      </c>
      <c r="E10" s="6" t="s">
        <v>89</v>
      </c>
      <c r="F10" s="6" t="s">
        <v>98</v>
      </c>
      <c r="G10" s="6" t="s">
        <v>96</v>
      </c>
      <c r="H10" s="25">
        <v>150000</v>
      </c>
      <c r="I10" s="2">
        <v>0</v>
      </c>
      <c r="J10" s="3">
        <f t="shared" ref="J10:J11" si="2">I10*H10</f>
        <v>0</v>
      </c>
    </row>
    <row r="11" spans="1:16" x14ac:dyDescent="0.4">
      <c r="B11" s="2" t="s">
        <v>219</v>
      </c>
      <c r="C11" s="6" t="s">
        <v>220</v>
      </c>
      <c r="D11" s="6" t="s">
        <v>221</v>
      </c>
      <c r="E11" s="6" t="s">
        <v>89</v>
      </c>
      <c r="F11" s="6" t="s">
        <v>98</v>
      </c>
      <c r="G11" s="6" t="s">
        <v>91</v>
      </c>
      <c r="H11" s="25">
        <v>150000</v>
      </c>
      <c r="I11" s="2">
        <v>0</v>
      </c>
      <c r="J11" s="3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E202-F436-4040-B87E-D7714964FB8E}">
  <dimension ref="A1:H17"/>
  <sheetViews>
    <sheetView workbookViewId="0">
      <selection activeCell="C22" sqref="C22"/>
    </sheetView>
  </sheetViews>
  <sheetFormatPr defaultColWidth="9.140625" defaultRowHeight="21" x14ac:dyDescent="0.4"/>
  <cols>
    <col min="1" max="1" width="3.85546875" style="1" bestFit="1" customWidth="1"/>
    <col min="2" max="2" width="24.85546875" style="1" bestFit="1" customWidth="1"/>
    <col min="3" max="3" width="50.42578125" style="1" bestFit="1" customWidth="1"/>
    <col min="4" max="4" width="16.28515625" style="1" bestFit="1" customWidth="1"/>
    <col min="5" max="5" width="27" style="1" bestFit="1" customWidth="1"/>
    <col min="6" max="6" width="16.7109375" style="1" bestFit="1" customWidth="1"/>
    <col min="7" max="7" width="16.28515625" style="1" bestFit="1" customWidth="1"/>
    <col min="8" max="8" width="15" style="1" bestFit="1" customWidth="1"/>
    <col min="9" max="16384" width="9.140625" style="1"/>
  </cols>
  <sheetData>
    <row r="1" spans="1:8" x14ac:dyDescent="0.4">
      <c r="G1" s="54" t="s">
        <v>123</v>
      </c>
      <c r="H1" s="55"/>
    </row>
    <row r="2" spans="1:8" s="16" customFormat="1" x14ac:dyDescent="0.25">
      <c r="A2" s="12" t="s">
        <v>0</v>
      </c>
      <c r="B2" s="12" t="s">
        <v>53</v>
      </c>
      <c r="C2" s="12" t="s">
        <v>54</v>
      </c>
      <c r="D2" s="12" t="s">
        <v>3</v>
      </c>
      <c r="E2" s="12" t="s">
        <v>55</v>
      </c>
      <c r="F2" s="12" t="s">
        <v>1</v>
      </c>
      <c r="G2" s="15" t="s">
        <v>3</v>
      </c>
      <c r="H2" s="15" t="s">
        <v>4</v>
      </c>
    </row>
    <row r="3" spans="1:8" x14ac:dyDescent="0.4">
      <c r="A3" s="2">
        <v>1</v>
      </c>
      <c r="B3" s="2" t="s">
        <v>40</v>
      </c>
      <c r="C3" s="2" t="s">
        <v>42</v>
      </c>
      <c r="D3" s="9">
        <v>1</v>
      </c>
      <c r="E3" s="17" t="s">
        <v>56</v>
      </c>
      <c r="F3" s="3">
        <v>30000</v>
      </c>
      <c r="G3" s="2">
        <v>4</v>
      </c>
      <c r="H3" s="3">
        <f t="shared" ref="H3:H15" si="0">G3*F3</f>
        <v>120000</v>
      </c>
    </row>
    <row r="4" spans="1:8" x14ac:dyDescent="0.4">
      <c r="A4" s="2">
        <v>2</v>
      </c>
      <c r="B4" s="2" t="s">
        <v>47</v>
      </c>
      <c r="C4" s="2" t="s">
        <v>48</v>
      </c>
      <c r="D4" s="9">
        <v>1</v>
      </c>
      <c r="E4" s="17" t="s">
        <v>56</v>
      </c>
      <c r="F4" s="3">
        <v>200</v>
      </c>
      <c r="G4" s="2">
        <v>0</v>
      </c>
      <c r="H4" s="3">
        <f t="shared" si="0"/>
        <v>0</v>
      </c>
    </row>
    <row r="5" spans="1:8" x14ac:dyDescent="0.4">
      <c r="A5" s="2">
        <v>3</v>
      </c>
      <c r="B5" s="2" t="s">
        <v>41</v>
      </c>
      <c r="C5" s="2" t="s">
        <v>45</v>
      </c>
      <c r="D5" s="9">
        <v>1</v>
      </c>
      <c r="E5" s="17" t="s">
        <v>57</v>
      </c>
      <c r="F5" s="3">
        <v>25000</v>
      </c>
      <c r="G5" s="2">
        <v>4</v>
      </c>
      <c r="H5" s="3">
        <f t="shared" si="0"/>
        <v>100000</v>
      </c>
    </row>
    <row r="6" spans="1:8" x14ac:dyDescent="0.4">
      <c r="A6" s="2">
        <v>4</v>
      </c>
      <c r="B6" s="2" t="s">
        <v>43</v>
      </c>
      <c r="C6" s="2" t="s">
        <v>44</v>
      </c>
      <c r="D6" s="9">
        <v>1</v>
      </c>
      <c r="E6" s="17" t="s">
        <v>57</v>
      </c>
      <c r="F6" s="25">
        <v>1000</v>
      </c>
      <c r="G6" s="2">
        <v>75</v>
      </c>
      <c r="H6" s="3">
        <f t="shared" si="0"/>
        <v>75000</v>
      </c>
    </row>
    <row r="7" spans="1:8" x14ac:dyDescent="0.4">
      <c r="A7" s="2">
        <v>5</v>
      </c>
      <c r="B7" s="2" t="s">
        <v>46</v>
      </c>
      <c r="C7" s="2" t="s">
        <v>2</v>
      </c>
      <c r="D7" s="9">
        <v>1</v>
      </c>
      <c r="E7" s="17" t="s">
        <v>56</v>
      </c>
      <c r="F7" s="25">
        <v>10000</v>
      </c>
      <c r="G7" s="2">
        <v>1</v>
      </c>
      <c r="H7" s="3">
        <f t="shared" si="0"/>
        <v>10000</v>
      </c>
    </row>
    <row r="8" spans="1:8" x14ac:dyDescent="0.4">
      <c r="A8" s="2">
        <v>6</v>
      </c>
      <c r="B8" s="2" t="s">
        <v>49</v>
      </c>
      <c r="C8" s="2" t="s">
        <v>50</v>
      </c>
      <c r="D8" s="9">
        <v>1</v>
      </c>
      <c r="E8" s="17" t="s">
        <v>58</v>
      </c>
      <c r="F8" s="3">
        <v>10000</v>
      </c>
      <c r="G8" s="2">
        <v>0</v>
      </c>
      <c r="H8" s="3">
        <f t="shared" si="0"/>
        <v>0</v>
      </c>
    </row>
    <row r="9" spans="1:8" x14ac:dyDescent="0.4">
      <c r="A9" s="18">
        <v>7</v>
      </c>
      <c r="B9" s="18" t="s">
        <v>62</v>
      </c>
      <c r="C9" s="18" t="s">
        <v>69</v>
      </c>
      <c r="D9" s="19">
        <v>1</v>
      </c>
      <c r="E9" s="20" t="s">
        <v>58</v>
      </c>
      <c r="F9" s="21">
        <v>0</v>
      </c>
      <c r="G9" s="18">
        <v>1</v>
      </c>
      <c r="H9" s="21">
        <f t="shared" si="0"/>
        <v>0</v>
      </c>
    </row>
    <row r="10" spans="1:8" x14ac:dyDescent="0.4">
      <c r="A10" s="2">
        <v>9</v>
      </c>
      <c r="B10" s="2" t="s">
        <v>63</v>
      </c>
      <c r="C10" s="2" t="s">
        <v>60</v>
      </c>
      <c r="D10" s="6">
        <v>1</v>
      </c>
      <c r="E10" s="17" t="s">
        <v>58</v>
      </c>
      <c r="F10" s="3">
        <v>1200000</v>
      </c>
      <c r="G10" s="2">
        <v>0</v>
      </c>
      <c r="H10" s="3">
        <f t="shared" si="0"/>
        <v>0</v>
      </c>
    </row>
    <row r="11" spans="1:8" x14ac:dyDescent="0.4">
      <c r="A11" s="2">
        <v>11</v>
      </c>
      <c r="B11" s="2" t="s">
        <v>64</v>
      </c>
      <c r="C11" s="2" t="s">
        <v>61</v>
      </c>
      <c r="D11" s="6">
        <v>1</v>
      </c>
      <c r="E11" s="17" t="s">
        <v>58</v>
      </c>
      <c r="F11" s="3">
        <v>3200000</v>
      </c>
      <c r="G11" s="2">
        <v>0</v>
      </c>
      <c r="H11" s="3">
        <f t="shared" si="0"/>
        <v>0</v>
      </c>
    </row>
    <row r="12" spans="1:8" x14ac:dyDescent="0.4">
      <c r="A12" s="2">
        <v>13</v>
      </c>
      <c r="B12" s="2" t="s">
        <v>65</v>
      </c>
      <c r="C12" s="2" t="s">
        <v>59</v>
      </c>
      <c r="D12" s="6">
        <v>1</v>
      </c>
      <c r="E12" s="17" t="s">
        <v>58</v>
      </c>
      <c r="F12" s="3">
        <v>6500000</v>
      </c>
      <c r="G12" s="2">
        <v>0</v>
      </c>
      <c r="H12" s="3">
        <f t="shared" si="0"/>
        <v>0</v>
      </c>
    </row>
    <row r="13" spans="1:8" x14ac:dyDescent="0.4">
      <c r="A13" s="2">
        <v>14</v>
      </c>
      <c r="B13" s="2" t="s">
        <v>52</v>
      </c>
      <c r="C13" s="2" t="s">
        <v>51</v>
      </c>
      <c r="D13" s="9">
        <v>1</v>
      </c>
      <c r="E13" s="17" t="s">
        <v>58</v>
      </c>
      <c r="F13" s="3">
        <v>10000</v>
      </c>
      <c r="G13" s="2">
        <v>0</v>
      </c>
      <c r="H13" s="3">
        <f t="shared" si="0"/>
        <v>0</v>
      </c>
    </row>
    <row r="14" spans="1:8" x14ac:dyDescent="0.4">
      <c r="A14" s="18">
        <v>15</v>
      </c>
      <c r="B14" s="18" t="s">
        <v>67</v>
      </c>
      <c r="C14" s="18" t="s">
        <v>68</v>
      </c>
      <c r="D14" s="22">
        <v>1</v>
      </c>
      <c r="E14" s="20" t="s">
        <v>58</v>
      </c>
      <c r="F14" s="21">
        <v>0</v>
      </c>
      <c r="G14" s="18">
        <v>1</v>
      </c>
      <c r="H14" s="21">
        <f t="shared" si="0"/>
        <v>0</v>
      </c>
    </row>
    <row r="15" spans="1:8" x14ac:dyDescent="0.4">
      <c r="A15" s="2">
        <v>16</v>
      </c>
      <c r="B15" s="2" t="s">
        <v>66</v>
      </c>
      <c r="C15" s="2" t="s">
        <v>59</v>
      </c>
      <c r="D15" s="9">
        <v>1</v>
      </c>
      <c r="E15" s="17" t="s">
        <v>58</v>
      </c>
      <c r="F15" s="3">
        <v>1000000</v>
      </c>
      <c r="G15" s="2">
        <v>0</v>
      </c>
      <c r="H15" s="3">
        <f t="shared" si="0"/>
        <v>0</v>
      </c>
    </row>
    <row r="16" spans="1:8" x14ac:dyDescent="0.4">
      <c r="H16" s="23">
        <f>SUM(H3:H15)</f>
        <v>305000</v>
      </c>
    </row>
    <row r="17" spans="6:6" x14ac:dyDescent="0.4">
      <c r="F17" s="7" t="s">
        <v>39</v>
      </c>
    </row>
  </sheetData>
  <mergeCells count="1"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2529-F46B-4EA0-B345-4551CF948196}">
  <dimension ref="A1:E9"/>
  <sheetViews>
    <sheetView workbookViewId="0">
      <selection activeCell="E8" sqref="E8"/>
    </sheetView>
  </sheetViews>
  <sheetFormatPr defaultColWidth="9.140625" defaultRowHeight="21" x14ac:dyDescent="0.4"/>
  <cols>
    <col min="1" max="1" width="3.85546875" style="1" bestFit="1" customWidth="1"/>
    <col min="2" max="2" width="21" style="1" bestFit="1" customWidth="1"/>
    <col min="3" max="3" width="50.42578125" style="1" bestFit="1" customWidth="1"/>
    <col min="4" max="4" width="16.28515625" style="1" bestFit="1" customWidth="1"/>
    <col min="5" max="5" width="15" style="1" bestFit="1" customWidth="1"/>
    <col min="6" max="16384" width="9.140625" style="1"/>
  </cols>
  <sheetData>
    <row r="1" spans="1:5" x14ac:dyDescent="0.4">
      <c r="D1" s="54" t="s">
        <v>123</v>
      </c>
      <c r="E1" s="55"/>
    </row>
    <row r="2" spans="1:5" s="16" customFormat="1" x14ac:dyDescent="0.25">
      <c r="A2" s="12" t="s">
        <v>0</v>
      </c>
      <c r="B2" s="12" t="s">
        <v>53</v>
      </c>
      <c r="C2" s="12" t="s">
        <v>54</v>
      </c>
      <c r="D2" s="15" t="s">
        <v>3</v>
      </c>
      <c r="E2" s="15" t="s">
        <v>4</v>
      </c>
    </row>
    <row r="3" spans="1:5" x14ac:dyDescent="0.4">
      <c r="A3" s="2">
        <v>1</v>
      </c>
      <c r="B3" s="2" t="s">
        <v>40</v>
      </c>
      <c r="C3" s="2" t="s">
        <v>42</v>
      </c>
      <c r="D3" s="2">
        <v>6</v>
      </c>
      <c r="E3" s="3">
        <v>120000</v>
      </c>
    </row>
    <row r="4" spans="1:5" x14ac:dyDescent="0.4">
      <c r="A4" s="2">
        <v>2</v>
      </c>
      <c r="B4" s="2" t="s">
        <v>47</v>
      </c>
      <c r="C4" s="2" t="s">
        <v>48</v>
      </c>
      <c r="D4" s="2">
        <v>0</v>
      </c>
      <c r="E4" s="3">
        <v>0</v>
      </c>
    </row>
    <row r="5" spans="1:5" x14ac:dyDescent="0.4">
      <c r="A5" s="2">
        <v>3</v>
      </c>
      <c r="B5" s="2" t="s">
        <v>41</v>
      </c>
      <c r="C5" s="2" t="s">
        <v>45</v>
      </c>
      <c r="D5" s="2">
        <v>8</v>
      </c>
      <c r="E5" s="3">
        <v>100000</v>
      </c>
    </row>
    <row r="6" spans="1:5" x14ac:dyDescent="0.4">
      <c r="A6" s="2">
        <v>4</v>
      </c>
      <c r="B6" s="2" t="s">
        <v>43</v>
      </c>
      <c r="C6" s="2" t="s">
        <v>44</v>
      </c>
      <c r="D6" s="2">
        <v>200</v>
      </c>
      <c r="E6" s="3">
        <v>37500</v>
      </c>
    </row>
    <row r="7" spans="1:5" x14ac:dyDescent="0.4">
      <c r="A7" s="2">
        <v>5</v>
      </c>
      <c r="B7" s="2" t="s">
        <v>46</v>
      </c>
      <c r="C7" s="2" t="s">
        <v>2</v>
      </c>
      <c r="D7" s="2">
        <v>1</v>
      </c>
      <c r="E7" s="3">
        <v>10000</v>
      </c>
    </row>
    <row r="8" spans="1:5" x14ac:dyDescent="0.4">
      <c r="A8" s="18">
        <v>15</v>
      </c>
      <c r="B8" s="18" t="s">
        <v>153</v>
      </c>
      <c r="C8" s="18" t="s">
        <v>68</v>
      </c>
      <c r="D8" s="18">
        <v>1</v>
      </c>
      <c r="E8" s="21">
        <v>0</v>
      </c>
    </row>
    <row r="9" spans="1:5" x14ac:dyDescent="0.4">
      <c r="E9" s="23">
        <f>SUM(E3:E8)</f>
        <v>267500</v>
      </c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FBD3-FFA1-45B0-BC7B-76D67B46041F}">
  <dimension ref="A1:J11"/>
  <sheetViews>
    <sheetView workbookViewId="0">
      <selection activeCell="D22" sqref="D22"/>
    </sheetView>
  </sheetViews>
  <sheetFormatPr defaultRowHeight="18.75" x14ac:dyDescent="0.3"/>
  <cols>
    <col min="1" max="1" width="4.140625" style="44" bestFit="1" customWidth="1"/>
    <col min="2" max="2" width="23.28515625" style="44" bestFit="1" customWidth="1"/>
    <col min="3" max="4" width="20.28515625" style="44" bestFit="1" customWidth="1"/>
    <col min="5" max="6" width="23.28515625" style="44" bestFit="1" customWidth="1"/>
    <col min="7" max="8" width="20.28515625" style="44" bestFit="1" customWidth="1"/>
    <col min="9" max="10" width="23.28515625" style="44" bestFit="1" customWidth="1"/>
    <col min="11" max="16384" width="9.140625" style="44"/>
  </cols>
  <sheetData>
    <row r="1" spans="1:10" x14ac:dyDescent="0.3">
      <c r="A1" s="47" t="s">
        <v>230</v>
      </c>
      <c r="B1" s="47" t="s">
        <v>231</v>
      </c>
      <c r="C1" s="47" t="s">
        <v>86</v>
      </c>
      <c r="D1" s="47" t="s">
        <v>97</v>
      </c>
      <c r="E1" s="47" t="s">
        <v>239</v>
      </c>
      <c r="F1" s="47" t="s">
        <v>219</v>
      </c>
      <c r="G1" s="47" t="s">
        <v>86</v>
      </c>
      <c r="H1" s="47" t="s">
        <v>97</v>
      </c>
      <c r="I1" s="47" t="s">
        <v>239</v>
      </c>
      <c r="J1" s="47" t="s">
        <v>219</v>
      </c>
    </row>
    <row r="2" spans="1:10" x14ac:dyDescent="0.3">
      <c r="A2" s="45">
        <v>1</v>
      </c>
      <c r="B2" s="45" t="s">
        <v>82</v>
      </c>
      <c r="C2" s="46" t="s">
        <v>229</v>
      </c>
      <c r="D2" s="46" t="s">
        <v>229</v>
      </c>
      <c r="E2" s="46" t="s">
        <v>243</v>
      </c>
      <c r="F2" s="46" t="s">
        <v>243</v>
      </c>
      <c r="G2" s="46" t="s">
        <v>229</v>
      </c>
      <c r="H2" s="46" t="s">
        <v>229</v>
      </c>
      <c r="I2" s="46" t="s">
        <v>243</v>
      </c>
      <c r="J2" s="46" t="s">
        <v>243</v>
      </c>
    </row>
    <row r="3" spans="1:10" x14ac:dyDescent="0.3">
      <c r="A3" s="45">
        <v>2</v>
      </c>
      <c r="B3" s="45" t="s">
        <v>242</v>
      </c>
      <c r="C3" s="46" t="s">
        <v>228</v>
      </c>
      <c r="D3" s="46" t="s">
        <v>228</v>
      </c>
      <c r="E3" s="46" t="s">
        <v>228</v>
      </c>
      <c r="F3" s="46" t="s">
        <v>228</v>
      </c>
      <c r="G3" s="46" t="s">
        <v>227</v>
      </c>
      <c r="H3" s="46" t="s">
        <v>227</v>
      </c>
      <c r="I3" s="46" t="s">
        <v>227</v>
      </c>
      <c r="J3" s="46" t="s">
        <v>227</v>
      </c>
    </row>
    <row r="4" spans="1:10" x14ac:dyDescent="0.3">
      <c r="A4" s="45">
        <v>3</v>
      </c>
      <c r="B4" s="45" t="s">
        <v>232</v>
      </c>
      <c r="C4" s="46">
        <v>15</v>
      </c>
      <c r="D4" s="46">
        <v>15</v>
      </c>
      <c r="E4" s="46">
        <v>15</v>
      </c>
      <c r="F4" s="46">
        <v>15</v>
      </c>
      <c r="G4" s="46">
        <v>15</v>
      </c>
      <c r="H4" s="46">
        <v>15</v>
      </c>
      <c r="I4" s="46">
        <v>15</v>
      </c>
      <c r="J4" s="46">
        <v>15</v>
      </c>
    </row>
    <row r="5" spans="1:10" x14ac:dyDescent="0.3">
      <c r="A5" s="45">
        <v>4</v>
      </c>
      <c r="B5" s="45" t="s">
        <v>233</v>
      </c>
      <c r="C5" s="46">
        <v>1024</v>
      </c>
      <c r="D5" s="46">
        <v>1024</v>
      </c>
      <c r="E5" s="46">
        <v>2048</v>
      </c>
      <c r="F5" s="46">
        <v>2048</v>
      </c>
      <c r="G5" s="46">
        <v>1024</v>
      </c>
      <c r="H5" s="46">
        <v>1024</v>
      </c>
      <c r="I5" s="46">
        <v>1536</v>
      </c>
      <c r="J5" s="46">
        <v>1536</v>
      </c>
    </row>
    <row r="6" spans="1:10" x14ac:dyDescent="0.3">
      <c r="A6" s="45">
        <v>5</v>
      </c>
      <c r="B6" s="45" t="s">
        <v>234</v>
      </c>
      <c r="C6" s="46">
        <v>250</v>
      </c>
      <c r="D6" s="46">
        <v>350</v>
      </c>
      <c r="E6" s="46">
        <v>500</v>
      </c>
      <c r="F6" s="46">
        <v>750</v>
      </c>
      <c r="G6" s="46">
        <v>150</v>
      </c>
      <c r="H6" s="46">
        <v>200</v>
      </c>
      <c r="I6" s="46">
        <v>200</v>
      </c>
      <c r="J6" s="46">
        <v>300</v>
      </c>
    </row>
    <row r="7" spans="1:10" x14ac:dyDescent="0.3">
      <c r="A7" s="45">
        <v>6</v>
      </c>
      <c r="B7" s="45" t="s">
        <v>235</v>
      </c>
      <c r="C7" s="46" t="s">
        <v>238</v>
      </c>
      <c r="D7" s="46" t="s">
        <v>237</v>
      </c>
      <c r="E7" s="46" t="s">
        <v>238</v>
      </c>
      <c r="F7" s="46" t="s">
        <v>237</v>
      </c>
      <c r="G7" s="46" t="s">
        <v>238</v>
      </c>
      <c r="H7" s="46" t="s">
        <v>237</v>
      </c>
      <c r="I7" s="46" t="s">
        <v>238</v>
      </c>
      <c r="J7" s="46" t="s">
        <v>237</v>
      </c>
    </row>
    <row r="8" spans="1:10" x14ac:dyDescent="0.3">
      <c r="A8" s="45">
        <v>7</v>
      </c>
      <c r="B8" s="45" t="s">
        <v>240</v>
      </c>
      <c r="C8" s="46" t="s">
        <v>91</v>
      </c>
      <c r="D8" s="46" t="s">
        <v>91</v>
      </c>
      <c r="E8" s="46" t="s">
        <v>91</v>
      </c>
      <c r="F8" s="46" t="s">
        <v>91</v>
      </c>
      <c r="G8" s="46" t="s">
        <v>91</v>
      </c>
      <c r="H8" s="46" t="s">
        <v>91</v>
      </c>
      <c r="I8" s="46" t="s">
        <v>91</v>
      </c>
      <c r="J8" s="46" t="s">
        <v>91</v>
      </c>
    </row>
    <row r="9" spans="1:10" x14ac:dyDescent="0.3">
      <c r="A9" s="45">
        <v>8</v>
      </c>
      <c r="B9" s="45" t="s">
        <v>236</v>
      </c>
      <c r="C9" s="48">
        <f t="shared" ref="C9:J9" si="0">C6*200</f>
        <v>50000</v>
      </c>
      <c r="D9" s="48">
        <f t="shared" si="0"/>
        <v>70000</v>
      </c>
      <c r="E9" s="48">
        <f t="shared" si="0"/>
        <v>100000</v>
      </c>
      <c r="F9" s="48">
        <f t="shared" si="0"/>
        <v>150000</v>
      </c>
      <c r="G9" s="48">
        <f t="shared" si="0"/>
        <v>30000</v>
      </c>
      <c r="H9" s="48">
        <f t="shared" si="0"/>
        <v>40000</v>
      </c>
      <c r="I9" s="48">
        <f t="shared" si="0"/>
        <v>40000</v>
      </c>
      <c r="J9" s="48">
        <f t="shared" si="0"/>
        <v>60000</v>
      </c>
    </row>
    <row r="10" spans="1:10" x14ac:dyDescent="0.3">
      <c r="A10" s="45">
        <v>9</v>
      </c>
      <c r="B10" s="45" t="s">
        <v>241</v>
      </c>
      <c r="C10" s="49">
        <f>C9*0.8</f>
        <v>40000</v>
      </c>
      <c r="D10" s="49">
        <f t="shared" ref="D10:F10" si="1">D9*0.8</f>
        <v>56000</v>
      </c>
      <c r="E10" s="49">
        <f t="shared" si="1"/>
        <v>80000</v>
      </c>
      <c r="F10" s="49">
        <f t="shared" si="1"/>
        <v>120000</v>
      </c>
      <c r="G10" s="49">
        <f>G9*0.8</f>
        <v>24000</v>
      </c>
      <c r="H10" s="49">
        <f t="shared" ref="H10" si="2">H9*0.8</f>
        <v>32000</v>
      </c>
      <c r="I10" s="49">
        <f t="shared" ref="I10" si="3">I9*0.8</f>
        <v>32000</v>
      </c>
      <c r="J10" s="49">
        <f t="shared" ref="J10" si="4">J9*0.8</f>
        <v>48000</v>
      </c>
    </row>
    <row r="11" spans="1:10" x14ac:dyDescent="0.3">
      <c r="A11" s="50">
        <v>10</v>
      </c>
      <c r="B11" s="50" t="s">
        <v>244</v>
      </c>
      <c r="C11" s="51">
        <f>C10*150</f>
        <v>6000000</v>
      </c>
      <c r="D11" s="51">
        <f t="shared" ref="D11:J11" si="5">D10*150</f>
        <v>8400000</v>
      </c>
      <c r="E11" s="51">
        <f t="shared" si="5"/>
        <v>12000000</v>
      </c>
      <c r="F11" s="51">
        <f t="shared" si="5"/>
        <v>18000000</v>
      </c>
      <c r="G11" s="51">
        <f t="shared" si="5"/>
        <v>3600000</v>
      </c>
      <c r="H11" s="51">
        <f t="shared" si="5"/>
        <v>4800000</v>
      </c>
      <c r="I11" s="51">
        <f t="shared" si="5"/>
        <v>4800000</v>
      </c>
      <c r="J11" s="51">
        <f t="shared" si="5"/>
        <v>7200000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DAF9-1C12-4F41-823C-79D8FC756919}">
  <dimension ref="A1:N30"/>
  <sheetViews>
    <sheetView topLeftCell="D11" workbookViewId="0">
      <selection activeCell="G9" sqref="G9"/>
    </sheetView>
  </sheetViews>
  <sheetFormatPr defaultColWidth="39.7109375" defaultRowHeight="21" x14ac:dyDescent="0.4"/>
  <cols>
    <col min="1" max="1" width="4.42578125" style="1" bestFit="1" customWidth="1"/>
    <col min="2" max="2" width="13.5703125" style="1" bestFit="1" customWidth="1"/>
    <col min="3" max="3" width="9.85546875" style="1" bestFit="1" customWidth="1"/>
    <col min="4" max="4" width="28" style="1" bestFit="1" customWidth="1"/>
    <col min="5" max="5" width="24.140625" style="1" bestFit="1" customWidth="1"/>
    <col min="6" max="6" width="61.42578125" style="1" bestFit="1" customWidth="1"/>
    <col min="7" max="7" width="39.7109375" style="1"/>
    <col min="8" max="8" width="17.140625" style="1" bestFit="1" customWidth="1"/>
    <col min="9" max="9" width="26.28515625" style="1" bestFit="1" customWidth="1"/>
    <col min="10" max="10" width="21" style="1" bestFit="1" customWidth="1"/>
    <col min="11" max="11" width="9.85546875" style="1" bestFit="1" customWidth="1"/>
    <col min="12" max="12" width="24.42578125" style="1" bestFit="1" customWidth="1"/>
    <col min="13" max="13" width="9.85546875" style="1" bestFit="1" customWidth="1"/>
    <col min="14" max="14" width="55.42578125" style="1" bestFit="1" customWidth="1"/>
    <col min="15" max="16384" width="39.7109375" style="1"/>
  </cols>
  <sheetData>
    <row r="1" spans="1:14" s="29" customFormat="1" x14ac:dyDescent="0.25">
      <c r="A1" s="12" t="s">
        <v>0</v>
      </c>
      <c r="B1" s="12" t="s">
        <v>154</v>
      </c>
      <c r="C1" s="12" t="s">
        <v>155</v>
      </c>
      <c r="D1" s="12" t="s">
        <v>156</v>
      </c>
      <c r="E1" s="12" t="s">
        <v>157</v>
      </c>
      <c r="F1" s="12" t="s">
        <v>158</v>
      </c>
      <c r="H1" s="30" t="s">
        <v>176</v>
      </c>
      <c r="I1" s="30" t="s">
        <v>177</v>
      </c>
      <c r="J1" s="30" t="s">
        <v>178</v>
      </c>
      <c r="K1" s="30" t="s">
        <v>206</v>
      </c>
      <c r="L1" s="30" t="s">
        <v>179</v>
      </c>
      <c r="M1" s="30" t="s">
        <v>206</v>
      </c>
      <c r="N1" s="30" t="s">
        <v>158</v>
      </c>
    </row>
    <row r="2" spans="1:14" x14ac:dyDescent="0.4">
      <c r="A2" s="2">
        <v>1</v>
      </c>
      <c r="B2" s="1" t="s">
        <v>205</v>
      </c>
      <c r="C2" s="16" t="s">
        <v>185</v>
      </c>
      <c r="D2" s="11">
        <v>0</v>
      </c>
      <c r="E2" s="11">
        <v>0</v>
      </c>
      <c r="H2" s="2" t="s">
        <v>180</v>
      </c>
      <c r="I2" s="6" t="s">
        <v>160</v>
      </c>
      <c r="J2" s="6" t="s">
        <v>181</v>
      </c>
      <c r="K2" s="6">
        <f>1.99*12700</f>
        <v>25273</v>
      </c>
      <c r="L2" s="6" t="s">
        <v>182</v>
      </c>
      <c r="M2" s="6">
        <f>9.99*12700</f>
        <v>126873</v>
      </c>
      <c r="N2" s="2" t="s">
        <v>183</v>
      </c>
    </row>
    <row r="3" spans="1:14" x14ac:dyDescent="0.4">
      <c r="A3" s="2">
        <v>2</v>
      </c>
      <c r="B3" s="2" t="s">
        <v>159</v>
      </c>
      <c r="C3" s="6" t="s">
        <v>160</v>
      </c>
      <c r="D3" s="31">
        <v>10000</v>
      </c>
      <c r="E3" s="3">
        <v>50000</v>
      </c>
      <c r="F3" s="2" t="s">
        <v>162</v>
      </c>
      <c r="H3" s="2" t="s">
        <v>184</v>
      </c>
      <c r="I3" s="6" t="s">
        <v>185</v>
      </c>
      <c r="J3" s="6" t="s">
        <v>186</v>
      </c>
      <c r="K3" s="6">
        <f>0.99*12700</f>
        <v>12573</v>
      </c>
      <c r="L3" s="6" t="s">
        <v>182</v>
      </c>
      <c r="M3" s="6">
        <f>9.99*12700</f>
        <v>126873</v>
      </c>
      <c r="N3" s="2" t="s">
        <v>187</v>
      </c>
    </row>
    <row r="4" spans="1:14" x14ac:dyDescent="0.4">
      <c r="A4" s="2">
        <v>3</v>
      </c>
      <c r="B4" s="2" t="s">
        <v>163</v>
      </c>
      <c r="C4" s="6" t="s">
        <v>164</v>
      </c>
      <c r="D4" s="31">
        <v>50000</v>
      </c>
      <c r="E4" s="3">
        <v>120000</v>
      </c>
      <c r="F4" s="2" t="s">
        <v>165</v>
      </c>
      <c r="H4" s="2" t="s">
        <v>188</v>
      </c>
      <c r="I4" s="6" t="s">
        <v>189</v>
      </c>
      <c r="J4" s="6" t="s">
        <v>161</v>
      </c>
      <c r="K4" s="6"/>
      <c r="L4" s="6" t="s">
        <v>190</v>
      </c>
      <c r="M4" s="6">
        <f>9.99*12700</f>
        <v>126873</v>
      </c>
      <c r="N4" s="2" t="s">
        <v>191</v>
      </c>
    </row>
    <row r="5" spans="1:14" x14ac:dyDescent="0.4">
      <c r="A5" s="2">
        <v>4</v>
      </c>
      <c r="B5" s="2" t="s">
        <v>166</v>
      </c>
      <c r="C5" s="6" t="s">
        <v>167</v>
      </c>
      <c r="D5" s="31">
        <v>100000</v>
      </c>
      <c r="E5" s="3">
        <v>1000000</v>
      </c>
      <c r="F5" s="2" t="s">
        <v>168</v>
      </c>
      <c r="H5" s="2" t="s">
        <v>192</v>
      </c>
      <c r="I5" s="6" t="s">
        <v>193</v>
      </c>
      <c r="J5" s="6" t="s">
        <v>194</v>
      </c>
      <c r="K5" s="6">
        <f>4.99*15000</f>
        <v>74850</v>
      </c>
      <c r="L5" s="6" t="s">
        <v>195</v>
      </c>
      <c r="M5" s="6">
        <f>9.99*15000</f>
        <v>149850</v>
      </c>
      <c r="N5" s="2" t="s">
        <v>196</v>
      </c>
    </row>
    <row r="6" spans="1:14" x14ac:dyDescent="0.4">
      <c r="A6" s="2">
        <v>5</v>
      </c>
      <c r="B6" s="2" t="s">
        <v>169</v>
      </c>
      <c r="C6" s="6" t="s">
        <v>170</v>
      </c>
      <c r="D6" s="31">
        <v>250000</v>
      </c>
      <c r="E6" s="3">
        <v>2500000</v>
      </c>
      <c r="F6" s="2" t="s">
        <v>171</v>
      </c>
      <c r="H6" s="2" t="s">
        <v>197</v>
      </c>
      <c r="I6" s="6" t="s">
        <v>198</v>
      </c>
      <c r="J6" s="6" t="s">
        <v>199</v>
      </c>
      <c r="K6" s="6">
        <f>80*150</f>
        <v>12000</v>
      </c>
      <c r="L6" s="6" t="s">
        <v>200</v>
      </c>
      <c r="M6" s="6">
        <f>200*12*150</f>
        <v>360000</v>
      </c>
      <c r="N6" s="2" t="s">
        <v>201</v>
      </c>
    </row>
    <row r="7" spans="1:14" x14ac:dyDescent="0.4">
      <c r="A7" s="1">
        <v>6</v>
      </c>
      <c r="B7" s="2" t="s">
        <v>172</v>
      </c>
      <c r="C7" s="6" t="s">
        <v>173</v>
      </c>
      <c r="D7" s="6" t="s">
        <v>174</v>
      </c>
      <c r="E7" s="2" t="s">
        <v>174</v>
      </c>
      <c r="F7" s="2" t="s">
        <v>175</v>
      </c>
      <c r="H7" s="2" t="s">
        <v>202</v>
      </c>
      <c r="I7" s="6" t="s">
        <v>185</v>
      </c>
      <c r="J7" s="6" t="s">
        <v>181</v>
      </c>
      <c r="K7" s="6">
        <f>1.99*12700</f>
        <v>25273</v>
      </c>
      <c r="L7" s="6" t="s">
        <v>203</v>
      </c>
      <c r="M7" s="6">
        <f>6.99*12700</f>
        <v>88773</v>
      </c>
      <c r="N7" s="2" t="s">
        <v>204</v>
      </c>
    </row>
    <row r="9" spans="1:14" x14ac:dyDescent="0.4">
      <c r="E9" s="7">
        <v>500</v>
      </c>
      <c r="F9" s="7">
        <v>200</v>
      </c>
    </row>
    <row r="10" spans="1:14" x14ac:dyDescent="0.4">
      <c r="C10" s="1">
        <v>5</v>
      </c>
      <c r="E10" s="1">
        <f>C10*500</f>
        <v>2500</v>
      </c>
      <c r="F10" s="1">
        <f>C10*200</f>
        <v>1000</v>
      </c>
    </row>
    <row r="11" spans="1:14" x14ac:dyDescent="0.4">
      <c r="C11" s="1">
        <v>10</v>
      </c>
      <c r="E11" s="1">
        <f t="shared" ref="E11:E30" si="0">C11*500</f>
        <v>5000</v>
      </c>
      <c r="F11" s="1">
        <f t="shared" ref="F11:F30" si="1">C11*200</f>
        <v>2000</v>
      </c>
    </row>
    <row r="12" spans="1:14" x14ac:dyDescent="0.4">
      <c r="C12" s="1">
        <v>15</v>
      </c>
      <c r="D12" s="1">
        <v>10000</v>
      </c>
      <c r="E12" s="1">
        <f t="shared" si="0"/>
        <v>7500</v>
      </c>
      <c r="F12" s="1">
        <f t="shared" si="1"/>
        <v>3000</v>
      </c>
    </row>
    <row r="13" spans="1:14" x14ac:dyDescent="0.4">
      <c r="C13" s="1">
        <v>20</v>
      </c>
      <c r="E13" s="1">
        <f t="shared" si="0"/>
        <v>10000</v>
      </c>
      <c r="F13" s="1">
        <f t="shared" si="1"/>
        <v>4000</v>
      </c>
    </row>
    <row r="14" spans="1:14" x14ac:dyDescent="0.4">
      <c r="C14" s="1">
        <v>25</v>
      </c>
      <c r="E14" s="1">
        <f t="shared" si="0"/>
        <v>12500</v>
      </c>
      <c r="F14" s="1">
        <f t="shared" si="1"/>
        <v>5000</v>
      </c>
    </row>
    <row r="15" spans="1:14" x14ac:dyDescent="0.4">
      <c r="C15" s="1">
        <v>30</v>
      </c>
      <c r="E15" s="1">
        <f t="shared" si="0"/>
        <v>15000</v>
      </c>
      <c r="F15" s="1">
        <f t="shared" si="1"/>
        <v>6000</v>
      </c>
    </row>
    <row r="16" spans="1:14" x14ac:dyDescent="0.4">
      <c r="C16" s="1">
        <v>35</v>
      </c>
      <c r="E16" s="1">
        <f t="shared" si="0"/>
        <v>17500</v>
      </c>
      <c r="F16" s="1">
        <f t="shared" si="1"/>
        <v>7000</v>
      </c>
    </row>
    <row r="17" spans="3:6" x14ac:dyDescent="0.4">
      <c r="C17" s="1">
        <v>40</v>
      </c>
      <c r="E17" s="1">
        <f t="shared" si="0"/>
        <v>20000</v>
      </c>
      <c r="F17" s="1">
        <f t="shared" si="1"/>
        <v>8000</v>
      </c>
    </row>
    <row r="18" spans="3:6" x14ac:dyDescent="0.4">
      <c r="C18" s="1">
        <v>45</v>
      </c>
      <c r="E18" s="1">
        <f t="shared" si="0"/>
        <v>22500</v>
      </c>
      <c r="F18" s="1">
        <f t="shared" si="1"/>
        <v>9000</v>
      </c>
    </row>
    <row r="19" spans="3:6" x14ac:dyDescent="0.4">
      <c r="C19" s="1">
        <v>50</v>
      </c>
      <c r="E19" s="1">
        <f t="shared" si="0"/>
        <v>25000</v>
      </c>
      <c r="F19" s="1">
        <f t="shared" si="1"/>
        <v>10000</v>
      </c>
    </row>
    <row r="20" spans="3:6" x14ac:dyDescent="0.4">
      <c r="C20" s="1">
        <v>55</v>
      </c>
      <c r="E20" s="1">
        <f t="shared" si="0"/>
        <v>27500</v>
      </c>
      <c r="F20" s="1">
        <f t="shared" si="1"/>
        <v>11000</v>
      </c>
    </row>
    <row r="21" spans="3:6" x14ac:dyDescent="0.4">
      <c r="C21" s="1">
        <v>60</v>
      </c>
      <c r="E21" s="1">
        <f t="shared" si="0"/>
        <v>30000</v>
      </c>
      <c r="F21" s="1">
        <f t="shared" si="1"/>
        <v>12000</v>
      </c>
    </row>
    <row r="22" spans="3:6" x14ac:dyDescent="0.4">
      <c r="C22" s="1">
        <v>65</v>
      </c>
      <c r="E22" s="1">
        <f t="shared" si="0"/>
        <v>32500</v>
      </c>
      <c r="F22" s="1">
        <f t="shared" si="1"/>
        <v>13000</v>
      </c>
    </row>
    <row r="23" spans="3:6" x14ac:dyDescent="0.4">
      <c r="C23" s="1">
        <v>70</v>
      </c>
      <c r="E23" s="1">
        <f t="shared" si="0"/>
        <v>35000</v>
      </c>
      <c r="F23" s="1">
        <f t="shared" si="1"/>
        <v>14000</v>
      </c>
    </row>
    <row r="24" spans="3:6" x14ac:dyDescent="0.4">
      <c r="C24" s="1">
        <v>75</v>
      </c>
      <c r="E24" s="1">
        <f t="shared" si="0"/>
        <v>37500</v>
      </c>
      <c r="F24" s="1">
        <f t="shared" si="1"/>
        <v>15000</v>
      </c>
    </row>
    <row r="25" spans="3:6" x14ac:dyDescent="0.4">
      <c r="C25" s="1">
        <v>80</v>
      </c>
      <c r="E25" s="1">
        <f t="shared" si="0"/>
        <v>40000</v>
      </c>
      <c r="F25" s="1">
        <f t="shared" si="1"/>
        <v>16000</v>
      </c>
    </row>
    <row r="26" spans="3:6" x14ac:dyDescent="0.4">
      <c r="C26" s="1">
        <v>85</v>
      </c>
      <c r="E26" s="1">
        <f t="shared" si="0"/>
        <v>42500</v>
      </c>
      <c r="F26" s="1">
        <f t="shared" si="1"/>
        <v>17000</v>
      </c>
    </row>
    <row r="27" spans="3:6" x14ac:dyDescent="0.4">
      <c r="C27" s="1">
        <v>90</v>
      </c>
      <c r="E27" s="1">
        <f t="shared" si="0"/>
        <v>45000</v>
      </c>
      <c r="F27" s="1">
        <f t="shared" si="1"/>
        <v>18000</v>
      </c>
    </row>
    <row r="28" spans="3:6" x14ac:dyDescent="0.4">
      <c r="C28" s="1">
        <v>95</v>
      </c>
      <c r="E28" s="1">
        <f t="shared" si="0"/>
        <v>47500</v>
      </c>
      <c r="F28" s="1">
        <f t="shared" si="1"/>
        <v>19000</v>
      </c>
    </row>
    <row r="29" spans="3:6" x14ac:dyDescent="0.4">
      <c r="C29" s="1">
        <v>100</v>
      </c>
      <c r="E29" s="1">
        <f t="shared" si="0"/>
        <v>50000</v>
      </c>
      <c r="F29" s="1">
        <f t="shared" si="1"/>
        <v>20000</v>
      </c>
    </row>
    <row r="30" spans="3:6" x14ac:dyDescent="0.4">
      <c r="C30" s="1">
        <v>500</v>
      </c>
      <c r="E30" s="1">
        <f t="shared" si="0"/>
        <v>250000</v>
      </c>
      <c r="F30" s="1">
        <f t="shared" si="1"/>
        <v>100000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58C9-BF9A-4A09-933F-C400498BDC5D}">
  <dimension ref="A1:J50"/>
  <sheetViews>
    <sheetView topLeftCell="A21" workbookViewId="0">
      <selection activeCell="I17" sqref="I17"/>
    </sheetView>
  </sheetViews>
  <sheetFormatPr defaultColWidth="8.85546875" defaultRowHeight="21" x14ac:dyDescent="0.4"/>
  <cols>
    <col min="1" max="1" width="4.42578125" style="1" bestFit="1" customWidth="1"/>
    <col min="2" max="2" width="59.140625" style="1" bestFit="1" customWidth="1"/>
    <col min="3" max="3" width="17.85546875" style="1" bestFit="1" customWidth="1"/>
    <col min="4" max="4" width="11.7109375" style="1" bestFit="1" customWidth="1"/>
    <col min="5" max="5" width="11.140625" style="1" bestFit="1" customWidth="1"/>
    <col min="6" max="6" width="15.85546875" style="1" bestFit="1" customWidth="1"/>
    <col min="7" max="8" width="18.5703125" style="1" bestFit="1" customWidth="1"/>
    <col min="9" max="9" width="19.140625" style="1" bestFit="1" customWidth="1"/>
    <col min="10" max="10" width="31.85546875" style="1" bestFit="1" customWidth="1"/>
    <col min="11" max="16384" width="8.85546875" style="1"/>
  </cols>
  <sheetData>
    <row r="1" spans="1:10" x14ac:dyDescent="0.4">
      <c r="A1" s="26" t="s">
        <v>0</v>
      </c>
      <c r="B1" s="26" t="s">
        <v>54</v>
      </c>
      <c r="C1" s="26" t="s">
        <v>3</v>
      </c>
      <c r="D1" s="26" t="s">
        <v>128</v>
      </c>
      <c r="E1" s="26" t="s">
        <v>125</v>
      </c>
      <c r="F1" s="26" t="s">
        <v>126</v>
      </c>
      <c r="G1" s="26" t="s">
        <v>138</v>
      </c>
      <c r="H1" s="26" t="s">
        <v>139</v>
      </c>
      <c r="I1" s="26" t="s">
        <v>124</v>
      </c>
      <c r="J1" s="10" t="s">
        <v>140</v>
      </c>
    </row>
    <row r="2" spans="1:10" x14ac:dyDescent="0.4">
      <c r="A2" s="2">
        <v>1</v>
      </c>
      <c r="B2" s="2" t="s">
        <v>134</v>
      </c>
      <c r="C2" s="6">
        <v>2</v>
      </c>
      <c r="D2" s="6" t="s">
        <v>129</v>
      </c>
      <c r="E2" s="27">
        <v>72</v>
      </c>
      <c r="F2" s="3">
        <f>E2*13100</f>
        <v>943200</v>
      </c>
      <c r="G2" s="3">
        <f>C2*F2</f>
        <v>1886400</v>
      </c>
      <c r="H2" s="3">
        <f>G2/0.85</f>
        <v>2219294.1176470588</v>
      </c>
      <c r="I2" s="2"/>
      <c r="J2" s="2"/>
    </row>
    <row r="3" spans="1:10" x14ac:dyDescent="0.4">
      <c r="A3" s="2">
        <v>2</v>
      </c>
      <c r="B3" s="2" t="s">
        <v>135</v>
      </c>
      <c r="C3" s="6">
        <v>1</v>
      </c>
      <c r="D3" s="6" t="s">
        <v>129</v>
      </c>
      <c r="E3" s="27">
        <v>18</v>
      </c>
      <c r="F3" s="3">
        <f t="shared" ref="F3:F8" si="0">E3*13100</f>
        <v>235800</v>
      </c>
      <c r="G3" s="3">
        <f t="shared" ref="G3:G8" si="1">C3*F3</f>
        <v>235800</v>
      </c>
      <c r="H3" s="3">
        <f t="shared" ref="H3:H8" si="2">G3/0.85</f>
        <v>277411.76470588235</v>
      </c>
      <c r="I3" s="2"/>
      <c r="J3" s="2"/>
    </row>
    <row r="4" spans="1:10" x14ac:dyDescent="0.4">
      <c r="A4" s="2">
        <v>3</v>
      </c>
      <c r="B4" s="2" t="s">
        <v>127</v>
      </c>
      <c r="C4" s="6">
        <v>50</v>
      </c>
      <c r="D4" s="6" t="s">
        <v>130</v>
      </c>
      <c r="E4" s="27">
        <v>0.5</v>
      </c>
      <c r="F4" s="3">
        <f t="shared" si="0"/>
        <v>6550</v>
      </c>
      <c r="G4" s="3">
        <f t="shared" si="1"/>
        <v>327500</v>
      </c>
      <c r="H4" s="3">
        <f t="shared" si="2"/>
        <v>385294.11764705885</v>
      </c>
      <c r="I4" s="2"/>
      <c r="J4" s="2"/>
    </row>
    <row r="5" spans="1:10" x14ac:dyDescent="0.4">
      <c r="A5" s="2">
        <v>4</v>
      </c>
      <c r="B5" s="2" t="s">
        <v>131</v>
      </c>
      <c r="C5" s="6">
        <v>8</v>
      </c>
      <c r="D5" s="6" t="s">
        <v>129</v>
      </c>
      <c r="E5" s="27">
        <v>0.1</v>
      </c>
      <c r="F5" s="3">
        <f t="shared" si="0"/>
        <v>1310</v>
      </c>
      <c r="G5" s="3">
        <f t="shared" si="1"/>
        <v>10480</v>
      </c>
      <c r="H5" s="3">
        <f t="shared" si="2"/>
        <v>12329.411764705883</v>
      </c>
      <c r="I5" s="2"/>
      <c r="J5" s="2"/>
    </row>
    <row r="6" spans="1:10" x14ac:dyDescent="0.4">
      <c r="A6" s="2">
        <v>5</v>
      </c>
      <c r="B6" s="2" t="s">
        <v>132</v>
      </c>
      <c r="C6" s="6">
        <v>1</v>
      </c>
      <c r="D6" s="6" t="s">
        <v>129</v>
      </c>
      <c r="E6" s="27">
        <v>0</v>
      </c>
      <c r="F6" s="3">
        <f t="shared" si="0"/>
        <v>0</v>
      </c>
      <c r="G6" s="3">
        <f t="shared" si="1"/>
        <v>0</v>
      </c>
      <c r="H6" s="3">
        <f t="shared" si="2"/>
        <v>0</v>
      </c>
      <c r="I6" s="2"/>
      <c r="J6" s="2"/>
    </row>
    <row r="7" spans="1:10" x14ac:dyDescent="0.4">
      <c r="A7" s="2">
        <v>6</v>
      </c>
      <c r="B7" s="2" t="s">
        <v>133</v>
      </c>
      <c r="C7" s="6">
        <v>1</v>
      </c>
      <c r="D7" s="6" t="s">
        <v>129</v>
      </c>
      <c r="E7" s="27">
        <v>60</v>
      </c>
      <c r="F7" s="3">
        <f t="shared" si="0"/>
        <v>786000</v>
      </c>
      <c r="G7" s="3">
        <f t="shared" si="1"/>
        <v>786000</v>
      </c>
      <c r="H7" s="3">
        <f t="shared" si="2"/>
        <v>924705.8823529412</v>
      </c>
      <c r="I7" s="2"/>
      <c r="J7" s="2"/>
    </row>
    <row r="8" spans="1:10" x14ac:dyDescent="0.4">
      <c r="A8" s="2">
        <v>7</v>
      </c>
      <c r="B8" s="2" t="s">
        <v>136</v>
      </c>
      <c r="C8" s="6">
        <v>1</v>
      </c>
      <c r="D8" s="6" t="s">
        <v>137</v>
      </c>
      <c r="E8" s="27">
        <v>50</v>
      </c>
      <c r="F8" s="3">
        <f t="shared" si="0"/>
        <v>655000</v>
      </c>
      <c r="G8" s="3">
        <f t="shared" si="1"/>
        <v>655000</v>
      </c>
      <c r="H8" s="3">
        <f t="shared" si="2"/>
        <v>770588.23529411771</v>
      </c>
      <c r="I8" s="2"/>
      <c r="J8" s="2"/>
    </row>
    <row r="9" spans="1:10" x14ac:dyDescent="0.4">
      <c r="G9" s="11">
        <f>SUM(G2:G8)</f>
        <v>3901180</v>
      </c>
      <c r="H9" s="11">
        <f>SUM(H2:H8)</f>
        <v>4589623.5294117648</v>
      </c>
    </row>
    <row r="10" spans="1:10" x14ac:dyDescent="0.4">
      <c r="G10" s="23">
        <v>4000000</v>
      </c>
      <c r="H10" s="23">
        <v>4500000</v>
      </c>
      <c r="J10" s="23">
        <f>H10*1.24/12</f>
        <v>465000</v>
      </c>
    </row>
    <row r="11" spans="1:10" x14ac:dyDescent="0.4">
      <c r="G11" s="28">
        <f>G10*0.9/13000</f>
        <v>276.92307692307691</v>
      </c>
      <c r="H11" s="28">
        <f>H10*0.95/13000</f>
        <v>328.84615384615387</v>
      </c>
      <c r="I11" s="28">
        <f>H11-G11</f>
        <v>51.923076923076962</v>
      </c>
    </row>
    <row r="14" spans="1:10" x14ac:dyDescent="0.4">
      <c r="A14" s="26" t="s">
        <v>0</v>
      </c>
      <c r="B14" s="26" t="s">
        <v>54</v>
      </c>
      <c r="C14" s="26" t="s">
        <v>3</v>
      </c>
      <c r="D14" s="26" t="s">
        <v>128</v>
      </c>
      <c r="E14" s="26" t="s">
        <v>125</v>
      </c>
      <c r="F14" s="26" t="s">
        <v>126</v>
      </c>
      <c r="G14" s="26" t="s">
        <v>138</v>
      </c>
      <c r="H14" s="26" t="s">
        <v>139</v>
      </c>
      <c r="I14" s="26" t="s">
        <v>124</v>
      </c>
      <c r="J14" s="10" t="s">
        <v>140</v>
      </c>
    </row>
    <row r="15" spans="1:10" x14ac:dyDescent="0.4">
      <c r="A15" s="2">
        <v>1</v>
      </c>
      <c r="B15" s="2" t="s">
        <v>142</v>
      </c>
      <c r="C15" s="6">
        <v>2</v>
      </c>
      <c r="D15" s="6" t="s">
        <v>129</v>
      </c>
      <c r="E15" s="27">
        <v>55</v>
      </c>
      <c r="F15" s="3">
        <f>E15*13100</f>
        <v>720500</v>
      </c>
      <c r="G15" s="3">
        <f>C15*F15</f>
        <v>1441000</v>
      </c>
      <c r="H15" s="3">
        <f>G15/0.85</f>
        <v>1695294.1176470588</v>
      </c>
      <c r="I15" s="2"/>
      <c r="J15" s="2"/>
    </row>
    <row r="16" spans="1:10" x14ac:dyDescent="0.4">
      <c r="A16" s="2">
        <v>2</v>
      </c>
      <c r="B16" s="2" t="s">
        <v>143</v>
      </c>
      <c r="C16" s="6">
        <v>1</v>
      </c>
      <c r="D16" s="6" t="s">
        <v>129</v>
      </c>
      <c r="E16" s="27">
        <v>67</v>
      </c>
      <c r="F16" s="3">
        <f t="shared" ref="F16:F20" si="3">E16*13100</f>
        <v>877700</v>
      </c>
      <c r="G16" s="3">
        <f t="shared" ref="G16:G20" si="4">C16*F16</f>
        <v>877700</v>
      </c>
      <c r="H16" s="3">
        <f t="shared" ref="H16:H20" si="5">G16/0.85</f>
        <v>1032588.2352941177</v>
      </c>
      <c r="I16" s="2"/>
      <c r="J16" s="2"/>
    </row>
    <row r="17" spans="1:10" x14ac:dyDescent="0.4">
      <c r="A17" s="2">
        <v>3</v>
      </c>
      <c r="B17" s="2" t="s">
        <v>127</v>
      </c>
      <c r="C17" s="6">
        <v>50</v>
      </c>
      <c r="D17" s="6" t="s">
        <v>130</v>
      </c>
      <c r="E17" s="27">
        <v>0.5</v>
      </c>
      <c r="F17" s="3">
        <f t="shared" si="3"/>
        <v>6550</v>
      </c>
      <c r="G17" s="3">
        <f t="shared" si="4"/>
        <v>327500</v>
      </c>
      <c r="H17" s="3">
        <f t="shared" si="5"/>
        <v>385294.11764705885</v>
      </c>
      <c r="I17" s="2"/>
      <c r="J17" s="2"/>
    </row>
    <row r="18" spans="1:10" x14ac:dyDescent="0.4">
      <c r="A18" s="2">
        <v>4</v>
      </c>
      <c r="B18" s="2" t="s">
        <v>131</v>
      </c>
      <c r="C18" s="6">
        <v>8</v>
      </c>
      <c r="D18" s="6" t="s">
        <v>129</v>
      </c>
      <c r="E18" s="27">
        <v>0.1</v>
      </c>
      <c r="F18" s="3">
        <f t="shared" si="3"/>
        <v>1310</v>
      </c>
      <c r="G18" s="3">
        <f t="shared" si="4"/>
        <v>10480</v>
      </c>
      <c r="H18" s="3">
        <f t="shared" si="5"/>
        <v>12329.411764705883</v>
      </c>
      <c r="I18" s="2"/>
      <c r="J18" s="2"/>
    </row>
    <row r="19" spans="1:10" x14ac:dyDescent="0.4">
      <c r="A19" s="2">
        <v>5</v>
      </c>
      <c r="B19" s="2" t="s">
        <v>132</v>
      </c>
      <c r="C19" s="6">
        <v>1</v>
      </c>
      <c r="D19" s="6" t="s">
        <v>129</v>
      </c>
      <c r="E19" s="27">
        <v>0</v>
      </c>
      <c r="F19" s="3">
        <f t="shared" si="3"/>
        <v>0</v>
      </c>
      <c r="G19" s="3">
        <f t="shared" si="4"/>
        <v>0</v>
      </c>
      <c r="H19" s="3">
        <f t="shared" si="5"/>
        <v>0</v>
      </c>
      <c r="I19" s="2"/>
      <c r="J19" s="2"/>
    </row>
    <row r="20" spans="1:10" x14ac:dyDescent="0.4">
      <c r="A20" s="2">
        <v>6</v>
      </c>
      <c r="B20" s="2" t="s">
        <v>136</v>
      </c>
      <c r="C20" s="6">
        <v>1</v>
      </c>
      <c r="D20" s="6" t="s">
        <v>137</v>
      </c>
      <c r="E20" s="27">
        <v>55</v>
      </c>
      <c r="F20" s="3">
        <f t="shared" si="3"/>
        <v>720500</v>
      </c>
      <c r="G20" s="3">
        <f t="shared" si="4"/>
        <v>720500</v>
      </c>
      <c r="H20" s="3">
        <f t="shared" si="5"/>
        <v>847647.0588235294</v>
      </c>
      <c r="I20" s="2"/>
      <c r="J20" s="2"/>
    </row>
    <row r="21" spans="1:10" x14ac:dyDescent="0.4">
      <c r="G21" s="11">
        <f>SUM(G15:G20)</f>
        <v>3377180</v>
      </c>
      <c r="H21" s="11">
        <f>SUM(H15:H20)</f>
        <v>3973152.9411764704</v>
      </c>
    </row>
    <row r="22" spans="1:10" x14ac:dyDescent="0.4">
      <c r="G22" s="23">
        <v>3500000</v>
      </c>
      <c r="H22" s="23">
        <v>4000000</v>
      </c>
      <c r="J22" s="23">
        <f>H22*1.24/12</f>
        <v>413333.33333333331</v>
      </c>
    </row>
    <row r="23" spans="1:10" x14ac:dyDescent="0.4">
      <c r="G23" s="28">
        <f>G22*0.9/13000</f>
        <v>242.30769230769232</v>
      </c>
      <c r="H23" s="28">
        <f>H22*0.95/13000</f>
        <v>292.30769230769232</v>
      </c>
      <c r="I23" s="28">
        <f>H23-G23</f>
        <v>50</v>
      </c>
    </row>
    <row r="26" spans="1:10" x14ac:dyDescent="0.4">
      <c r="B26" s="7" t="s">
        <v>144</v>
      </c>
    </row>
    <row r="27" spans="1:10" x14ac:dyDescent="0.4">
      <c r="A27" s="26" t="s">
        <v>0</v>
      </c>
      <c r="B27" s="26" t="s">
        <v>54</v>
      </c>
      <c r="C27" s="26" t="s">
        <v>3</v>
      </c>
      <c r="D27" s="26" t="s">
        <v>128</v>
      </c>
      <c r="E27" s="26" t="s">
        <v>125</v>
      </c>
      <c r="F27" s="26" t="s">
        <v>126</v>
      </c>
      <c r="G27" s="26" t="s">
        <v>138</v>
      </c>
      <c r="H27" s="26" t="s">
        <v>139</v>
      </c>
      <c r="I27" s="26" t="s">
        <v>124</v>
      </c>
      <c r="J27" s="10" t="s">
        <v>140</v>
      </c>
    </row>
    <row r="28" spans="1:10" x14ac:dyDescent="0.4">
      <c r="A28" s="2">
        <v>1</v>
      </c>
      <c r="B28" s="2" t="s">
        <v>142</v>
      </c>
      <c r="C28" s="6">
        <v>2</v>
      </c>
      <c r="D28" s="6" t="s">
        <v>129</v>
      </c>
      <c r="E28" s="27">
        <v>55</v>
      </c>
      <c r="F28" s="3">
        <f>E28*13000</f>
        <v>715000</v>
      </c>
      <c r="G28" s="3">
        <f>C28*F28</f>
        <v>1430000</v>
      </c>
      <c r="H28" s="3">
        <f>G28/0.9</f>
        <v>1588888.8888888888</v>
      </c>
      <c r="I28" s="2" t="s">
        <v>145</v>
      </c>
      <c r="J28" s="2"/>
    </row>
    <row r="29" spans="1:10" x14ac:dyDescent="0.4">
      <c r="A29" s="2">
        <v>2</v>
      </c>
      <c r="B29" s="2" t="s">
        <v>143</v>
      </c>
      <c r="C29" s="6">
        <v>1</v>
      </c>
      <c r="D29" s="6" t="s">
        <v>129</v>
      </c>
      <c r="E29" s="27">
        <v>62</v>
      </c>
      <c r="F29" s="3">
        <f>E29*13000</f>
        <v>806000</v>
      </c>
      <c r="G29" s="3">
        <f t="shared" ref="G29:G33" si="6">C29*F29</f>
        <v>806000</v>
      </c>
      <c r="H29" s="3">
        <f t="shared" ref="H29:H34" si="7">G29/0.9</f>
        <v>895555.5555555555</v>
      </c>
      <c r="I29" s="2" t="s">
        <v>146</v>
      </c>
      <c r="J29" s="2"/>
    </row>
    <row r="30" spans="1:10" x14ac:dyDescent="0.4">
      <c r="A30" s="2">
        <v>3</v>
      </c>
      <c r="B30" s="2" t="s">
        <v>127</v>
      </c>
      <c r="C30" s="6">
        <v>36</v>
      </c>
      <c r="D30" s="6" t="s">
        <v>130</v>
      </c>
      <c r="E30" s="27">
        <v>0.36699999999999999</v>
      </c>
      <c r="F30" s="3">
        <v>4800</v>
      </c>
      <c r="G30" s="3">
        <f t="shared" si="6"/>
        <v>172800</v>
      </c>
      <c r="H30" s="3">
        <f t="shared" si="7"/>
        <v>192000</v>
      </c>
      <c r="I30" s="2" t="s">
        <v>145</v>
      </c>
      <c r="J30" s="2"/>
    </row>
    <row r="31" spans="1:10" x14ac:dyDescent="0.4">
      <c r="A31" s="2">
        <v>4</v>
      </c>
      <c r="B31" s="2" t="s">
        <v>131</v>
      </c>
      <c r="C31" s="6">
        <v>0</v>
      </c>
      <c r="D31" s="6" t="s">
        <v>129</v>
      </c>
      <c r="E31" s="27">
        <v>0.1</v>
      </c>
      <c r="F31" s="3">
        <f>E31*13000</f>
        <v>1300</v>
      </c>
      <c r="G31" s="3">
        <f t="shared" si="6"/>
        <v>0</v>
      </c>
      <c r="H31" s="3">
        <f t="shared" si="7"/>
        <v>0</v>
      </c>
      <c r="I31" s="2" t="s">
        <v>145</v>
      </c>
      <c r="J31" s="2"/>
    </row>
    <row r="32" spans="1:10" x14ac:dyDescent="0.4">
      <c r="A32" s="2">
        <v>5</v>
      </c>
      <c r="B32" s="2" t="s">
        <v>132</v>
      </c>
      <c r="C32" s="6">
        <v>1</v>
      </c>
      <c r="D32" s="6" t="s">
        <v>129</v>
      </c>
      <c r="E32" s="27">
        <v>0</v>
      </c>
      <c r="F32" s="3">
        <f t="shared" ref="F32" si="8">E32*13100</f>
        <v>0</v>
      </c>
      <c r="G32" s="3">
        <f t="shared" si="6"/>
        <v>0</v>
      </c>
      <c r="H32" s="3">
        <f t="shared" si="7"/>
        <v>0</v>
      </c>
      <c r="I32" s="2" t="s">
        <v>146</v>
      </c>
      <c r="J32" s="2"/>
    </row>
    <row r="33" spans="1:10" x14ac:dyDescent="0.4">
      <c r="A33" s="2">
        <v>6</v>
      </c>
      <c r="B33" s="2" t="s">
        <v>136</v>
      </c>
      <c r="C33" s="6">
        <v>1</v>
      </c>
      <c r="D33" s="6" t="s">
        <v>137</v>
      </c>
      <c r="E33" s="27">
        <v>55</v>
      </c>
      <c r="F33" s="3">
        <v>622000</v>
      </c>
      <c r="G33" s="3">
        <f t="shared" si="6"/>
        <v>622000</v>
      </c>
      <c r="H33" s="3">
        <f t="shared" si="7"/>
        <v>691111.11111111112</v>
      </c>
      <c r="I33" s="2" t="s">
        <v>145</v>
      </c>
      <c r="J33" s="2"/>
    </row>
    <row r="34" spans="1:10" x14ac:dyDescent="0.4">
      <c r="G34" s="11">
        <f>SUM(G28:G33)</f>
        <v>3030800</v>
      </c>
      <c r="H34" s="3">
        <f t="shared" si="7"/>
        <v>3367555.5555555555</v>
      </c>
    </row>
    <row r="35" spans="1:10" x14ac:dyDescent="0.4">
      <c r="G35" s="23">
        <v>3500000</v>
      </c>
      <c r="H35" s="23">
        <v>3900000</v>
      </c>
      <c r="J35" s="23">
        <f>H35*1.24/12</f>
        <v>403000</v>
      </c>
    </row>
    <row r="36" spans="1:10" x14ac:dyDescent="0.4">
      <c r="G36" s="28">
        <f>G35*0.9/13000</f>
        <v>242.30769230769232</v>
      </c>
      <c r="H36" s="28">
        <f>H35*0.95/13000</f>
        <v>285</v>
      </c>
      <c r="I36" s="28">
        <f>H36-G36</f>
        <v>42.692307692307679</v>
      </c>
    </row>
    <row r="39" spans="1:10" x14ac:dyDescent="0.4">
      <c r="B39" s="7" t="s">
        <v>148</v>
      </c>
    </row>
    <row r="40" spans="1:10" x14ac:dyDescent="0.4">
      <c r="A40" s="26" t="s">
        <v>0</v>
      </c>
      <c r="B40" s="26" t="s">
        <v>54</v>
      </c>
      <c r="C40" s="26" t="s">
        <v>3</v>
      </c>
      <c r="D40" s="26" t="s">
        <v>128</v>
      </c>
      <c r="E40" s="26" t="s">
        <v>125</v>
      </c>
      <c r="F40" s="26" t="s">
        <v>126</v>
      </c>
      <c r="G40" s="26" t="s">
        <v>138</v>
      </c>
      <c r="H40" s="26" t="s">
        <v>139</v>
      </c>
      <c r="I40" s="26" t="s">
        <v>124</v>
      </c>
      <c r="J40" s="10" t="s">
        <v>140</v>
      </c>
    </row>
    <row r="41" spans="1:10" x14ac:dyDescent="0.4">
      <c r="A41" s="2">
        <v>1</v>
      </c>
      <c r="B41" s="2" t="s">
        <v>149</v>
      </c>
      <c r="C41" s="6">
        <v>2</v>
      </c>
      <c r="D41" s="6" t="s">
        <v>129</v>
      </c>
      <c r="E41" s="27">
        <v>62</v>
      </c>
      <c r="F41" s="3">
        <f>E41*13000</f>
        <v>806000</v>
      </c>
      <c r="G41" s="3">
        <f>C41*F41</f>
        <v>1612000</v>
      </c>
      <c r="H41" s="3">
        <f>G41/0.9</f>
        <v>1791111.111111111</v>
      </c>
      <c r="I41" s="2" t="s">
        <v>150</v>
      </c>
      <c r="J41" s="2"/>
    </row>
    <row r="42" spans="1:10" x14ac:dyDescent="0.4">
      <c r="A42" s="2">
        <v>2</v>
      </c>
      <c r="B42" s="2" t="s">
        <v>151</v>
      </c>
      <c r="C42" s="6">
        <v>2</v>
      </c>
      <c r="D42" s="6" t="s">
        <v>129</v>
      </c>
      <c r="E42" s="27">
        <v>5</v>
      </c>
      <c r="F42" s="3">
        <f>E42*13000</f>
        <v>65000</v>
      </c>
      <c r="G42" s="3">
        <f>C42*F42</f>
        <v>130000</v>
      </c>
      <c r="H42" s="3">
        <f>G42/0.9</f>
        <v>144444.44444444444</v>
      </c>
      <c r="I42" s="2" t="s">
        <v>152</v>
      </c>
      <c r="J42" s="2"/>
    </row>
    <row r="43" spans="1:10" x14ac:dyDescent="0.4">
      <c r="A43" s="2">
        <v>3</v>
      </c>
      <c r="B43" s="2" t="s">
        <v>143</v>
      </c>
      <c r="C43" s="6">
        <v>1</v>
      </c>
      <c r="D43" s="6" t="s">
        <v>129</v>
      </c>
      <c r="E43" s="27">
        <v>62</v>
      </c>
      <c r="F43" s="3">
        <f>E43*13000</f>
        <v>806000</v>
      </c>
      <c r="G43" s="3">
        <f t="shared" ref="G43:G47" si="9">C43*F43</f>
        <v>806000</v>
      </c>
      <c r="H43" s="3">
        <f t="shared" ref="H43:H48" si="10">G43/0.9</f>
        <v>895555.5555555555</v>
      </c>
      <c r="I43" s="2" t="s">
        <v>146</v>
      </c>
      <c r="J43" s="2"/>
    </row>
    <row r="44" spans="1:10" x14ac:dyDescent="0.4">
      <c r="A44" s="2">
        <v>4</v>
      </c>
      <c r="B44" s="2" t="s">
        <v>127</v>
      </c>
      <c r="C44" s="6">
        <v>0</v>
      </c>
      <c r="D44" s="6" t="s">
        <v>130</v>
      </c>
      <c r="E44" s="27">
        <v>0.36699999999999999</v>
      </c>
      <c r="F44" s="3">
        <v>4800</v>
      </c>
      <c r="G44" s="3">
        <f t="shared" si="9"/>
        <v>0</v>
      </c>
      <c r="H44" s="3">
        <f t="shared" si="10"/>
        <v>0</v>
      </c>
      <c r="I44" s="2" t="s">
        <v>145</v>
      </c>
      <c r="J44" s="2"/>
    </row>
    <row r="45" spans="1:10" x14ac:dyDescent="0.4">
      <c r="A45" s="2">
        <v>5</v>
      </c>
      <c r="B45" s="2" t="s">
        <v>131</v>
      </c>
      <c r="C45" s="6">
        <v>0</v>
      </c>
      <c r="D45" s="6" t="s">
        <v>129</v>
      </c>
      <c r="E45" s="27">
        <v>0.1</v>
      </c>
      <c r="F45" s="3">
        <f>E45*13000</f>
        <v>1300</v>
      </c>
      <c r="G45" s="3">
        <f t="shared" si="9"/>
        <v>0</v>
      </c>
      <c r="H45" s="3">
        <f t="shared" si="10"/>
        <v>0</v>
      </c>
      <c r="I45" s="2" t="s">
        <v>145</v>
      </c>
      <c r="J45" s="2"/>
    </row>
    <row r="46" spans="1:10" x14ac:dyDescent="0.4">
      <c r="A46" s="2">
        <v>6</v>
      </c>
      <c r="B46" s="2" t="s">
        <v>132</v>
      </c>
      <c r="C46" s="6">
        <v>1</v>
      </c>
      <c r="D46" s="6" t="s">
        <v>129</v>
      </c>
      <c r="E46" s="27">
        <v>0</v>
      </c>
      <c r="F46" s="3">
        <f t="shared" ref="F46" si="11">E46*13100</f>
        <v>0</v>
      </c>
      <c r="G46" s="3">
        <f t="shared" si="9"/>
        <v>0</v>
      </c>
      <c r="H46" s="3">
        <f t="shared" si="10"/>
        <v>0</v>
      </c>
      <c r="I46" s="2" t="s">
        <v>146</v>
      </c>
      <c r="J46" s="2"/>
    </row>
    <row r="47" spans="1:10" x14ac:dyDescent="0.4">
      <c r="A47" s="2">
        <v>7</v>
      </c>
      <c r="B47" s="2" t="s">
        <v>136</v>
      </c>
      <c r="C47" s="6">
        <v>1</v>
      </c>
      <c r="D47" s="6" t="s">
        <v>137</v>
      </c>
      <c r="E47" s="27">
        <v>38.5</v>
      </c>
      <c r="F47" s="3">
        <v>500000</v>
      </c>
      <c r="G47" s="3">
        <f t="shared" si="9"/>
        <v>500000</v>
      </c>
      <c r="H47" s="3">
        <f t="shared" si="10"/>
        <v>555555.5555555555</v>
      </c>
      <c r="I47" s="2" t="s">
        <v>145</v>
      </c>
      <c r="J47" s="2"/>
    </row>
    <row r="48" spans="1:10" x14ac:dyDescent="0.4">
      <c r="G48" s="11">
        <f>SUM(G41:G47)</f>
        <v>3048000</v>
      </c>
      <c r="H48" s="3">
        <f t="shared" si="10"/>
        <v>3386666.6666666665</v>
      </c>
    </row>
    <row r="49" spans="7:10" x14ac:dyDescent="0.4">
      <c r="G49" s="23">
        <v>3500000</v>
      </c>
      <c r="H49" s="23">
        <v>3500000</v>
      </c>
      <c r="J49" s="23">
        <f>H49*1.24/12</f>
        <v>361666.66666666669</v>
      </c>
    </row>
    <row r="50" spans="7:10" x14ac:dyDescent="0.4">
      <c r="G50" s="28">
        <f>G49*0.9/13000</f>
        <v>242.30769230769232</v>
      </c>
      <c r="H50" s="28">
        <f>H49*0.95/13000</f>
        <v>255.76923076923077</v>
      </c>
      <c r="I50" s="28">
        <f>H50-G50</f>
        <v>13.461538461538453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07C1-38DA-4FD0-84AE-DA7A511C606E}">
  <dimension ref="A1:J24"/>
  <sheetViews>
    <sheetView zoomScaleNormal="100" workbookViewId="0">
      <selection activeCell="D26" sqref="D26"/>
    </sheetView>
  </sheetViews>
  <sheetFormatPr defaultColWidth="9.140625" defaultRowHeight="21" x14ac:dyDescent="0.4"/>
  <cols>
    <col min="1" max="1" width="3.85546875" style="1" bestFit="1" customWidth="1"/>
    <col min="2" max="2" width="45.28515625" style="1" bestFit="1" customWidth="1"/>
    <col min="3" max="3" width="12.5703125" style="1" bestFit="1" customWidth="1"/>
    <col min="4" max="10" width="21.5703125" style="1" bestFit="1" customWidth="1"/>
    <col min="11" max="16384" width="9.140625" style="1"/>
  </cols>
  <sheetData>
    <row r="1" spans="1:10" x14ac:dyDescent="0.4">
      <c r="A1" s="4" t="s">
        <v>0</v>
      </c>
      <c r="B1" s="4" t="s">
        <v>28</v>
      </c>
      <c r="C1" s="4" t="s">
        <v>120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</row>
    <row r="2" spans="1:10" x14ac:dyDescent="0.4">
      <c r="A2" s="2">
        <v>1</v>
      </c>
      <c r="B2" s="2" t="s">
        <v>33</v>
      </c>
      <c r="C2" s="6">
        <v>50</v>
      </c>
      <c r="D2" s="6">
        <v>200</v>
      </c>
      <c r="E2" s="6">
        <v>500</v>
      </c>
      <c r="F2" s="6">
        <v>1000</v>
      </c>
      <c r="G2" s="6">
        <v>2000</v>
      </c>
      <c r="H2" s="6">
        <v>3000</v>
      </c>
      <c r="I2" s="6">
        <v>5000</v>
      </c>
      <c r="J2" s="6">
        <v>10000</v>
      </c>
    </row>
    <row r="3" spans="1:10" x14ac:dyDescent="0.4">
      <c r="A3" s="2">
        <v>2</v>
      </c>
      <c r="B3" s="2" t="s">
        <v>121</v>
      </c>
      <c r="C3" s="6">
        <v>500</v>
      </c>
      <c r="D3" s="6" t="s">
        <v>34</v>
      </c>
      <c r="E3" s="6" t="s">
        <v>34</v>
      </c>
      <c r="F3" s="6" t="s">
        <v>34</v>
      </c>
      <c r="G3" s="6" t="s">
        <v>34</v>
      </c>
      <c r="H3" s="6" t="s">
        <v>34</v>
      </c>
      <c r="I3" s="6" t="s">
        <v>34</v>
      </c>
      <c r="J3" s="6" t="s">
        <v>34</v>
      </c>
    </row>
    <row r="4" spans="1:10" x14ac:dyDescent="0.4">
      <c r="A4" s="2">
        <v>3</v>
      </c>
      <c r="B4" s="2" t="s">
        <v>18</v>
      </c>
      <c r="C4" s="6">
        <v>1</v>
      </c>
      <c r="D4" s="6">
        <v>2</v>
      </c>
      <c r="E4" s="6">
        <v>5</v>
      </c>
      <c r="F4" s="6">
        <v>10</v>
      </c>
      <c r="G4" s="6">
        <v>15</v>
      </c>
      <c r="H4" s="6">
        <v>15</v>
      </c>
      <c r="I4" s="6">
        <v>20</v>
      </c>
      <c r="J4" s="6">
        <v>20</v>
      </c>
    </row>
    <row r="5" spans="1:10" x14ac:dyDescent="0.4">
      <c r="A5" s="2">
        <v>4</v>
      </c>
      <c r="B5" s="2" t="s">
        <v>7</v>
      </c>
      <c r="C5" s="6">
        <v>1</v>
      </c>
      <c r="D5" s="6">
        <v>2</v>
      </c>
      <c r="E5" s="6">
        <v>5</v>
      </c>
      <c r="F5" s="6">
        <v>10</v>
      </c>
      <c r="G5" s="6">
        <v>15</v>
      </c>
      <c r="H5" s="6">
        <v>15</v>
      </c>
      <c r="I5" s="6">
        <v>20</v>
      </c>
      <c r="J5" s="6">
        <v>20</v>
      </c>
    </row>
    <row r="6" spans="1:10" x14ac:dyDescent="0.4">
      <c r="A6" s="2">
        <v>5</v>
      </c>
      <c r="B6" s="2" t="s">
        <v>38</v>
      </c>
      <c r="C6" s="6">
        <v>1</v>
      </c>
      <c r="D6" s="6">
        <v>2</v>
      </c>
      <c r="E6" s="6">
        <v>5</v>
      </c>
      <c r="F6" s="6">
        <v>10</v>
      </c>
      <c r="G6" s="6">
        <v>15</v>
      </c>
      <c r="H6" s="6">
        <v>15</v>
      </c>
      <c r="I6" s="6">
        <v>20</v>
      </c>
      <c r="J6" s="6">
        <v>20</v>
      </c>
    </row>
    <row r="7" spans="1:10" x14ac:dyDescent="0.4">
      <c r="A7" s="2">
        <v>6</v>
      </c>
      <c r="B7" s="2" t="s">
        <v>8</v>
      </c>
      <c r="C7" s="6">
        <v>1</v>
      </c>
      <c r="D7" s="6">
        <v>2</v>
      </c>
      <c r="E7" s="6">
        <v>5</v>
      </c>
      <c r="F7" s="6">
        <v>10</v>
      </c>
      <c r="G7" s="6">
        <v>15</v>
      </c>
      <c r="H7" s="6">
        <v>15</v>
      </c>
      <c r="I7" s="6">
        <v>20</v>
      </c>
      <c r="J7" s="6">
        <v>20</v>
      </c>
    </row>
    <row r="8" spans="1:10" x14ac:dyDescent="0.4">
      <c r="A8" s="2">
        <v>7</v>
      </c>
      <c r="B8" s="2" t="s">
        <v>19</v>
      </c>
      <c r="C8" s="6">
        <v>1</v>
      </c>
      <c r="D8" s="6">
        <v>2</v>
      </c>
      <c r="E8" s="6">
        <v>5</v>
      </c>
      <c r="F8" s="6">
        <v>10</v>
      </c>
      <c r="G8" s="6">
        <v>15</v>
      </c>
      <c r="H8" s="6">
        <v>15</v>
      </c>
      <c r="I8" s="6">
        <v>20</v>
      </c>
      <c r="J8" s="6">
        <v>20</v>
      </c>
    </row>
    <row r="9" spans="1:10" x14ac:dyDescent="0.4">
      <c r="A9" s="2">
        <v>8</v>
      </c>
      <c r="B9" s="2" t="s">
        <v>9</v>
      </c>
      <c r="C9" s="6">
        <v>1</v>
      </c>
      <c r="D9" s="6">
        <v>20</v>
      </c>
      <c r="E9" s="6">
        <v>50</v>
      </c>
      <c r="F9" s="6">
        <v>100</v>
      </c>
      <c r="G9" s="6">
        <v>150</v>
      </c>
      <c r="H9" s="6">
        <v>150</v>
      </c>
      <c r="I9" s="6">
        <v>200</v>
      </c>
      <c r="J9" s="6">
        <v>200</v>
      </c>
    </row>
    <row r="10" spans="1:10" x14ac:dyDescent="0.4">
      <c r="A10" s="2">
        <v>9</v>
      </c>
      <c r="B10" s="2" t="s">
        <v>10</v>
      </c>
      <c r="C10" s="6">
        <v>1</v>
      </c>
      <c r="D10" s="6">
        <v>2</v>
      </c>
      <c r="E10" s="6">
        <v>5</v>
      </c>
      <c r="F10" s="6">
        <v>10</v>
      </c>
      <c r="G10" s="6">
        <v>15</v>
      </c>
      <c r="H10" s="6">
        <v>15</v>
      </c>
      <c r="I10" s="6">
        <v>20</v>
      </c>
      <c r="J10" s="6">
        <v>20</v>
      </c>
    </row>
    <row r="11" spans="1:10" x14ac:dyDescent="0.4">
      <c r="A11" s="2">
        <v>10</v>
      </c>
      <c r="B11" s="2" t="s">
        <v>35</v>
      </c>
      <c r="C11" s="6" t="s">
        <v>37</v>
      </c>
      <c r="D11" s="6" t="s">
        <v>37</v>
      </c>
      <c r="E11" s="6" t="s">
        <v>37</v>
      </c>
      <c r="F11" s="6" t="s">
        <v>37</v>
      </c>
      <c r="G11" s="6" t="s">
        <v>37</v>
      </c>
      <c r="H11" s="6" t="s">
        <v>37</v>
      </c>
      <c r="I11" s="6" t="s">
        <v>37</v>
      </c>
      <c r="J11" s="6" t="s">
        <v>37</v>
      </c>
    </row>
    <row r="12" spans="1:10" x14ac:dyDescent="0.4">
      <c r="A12" s="2">
        <v>11</v>
      </c>
      <c r="B12" s="2" t="s">
        <v>36</v>
      </c>
      <c r="C12" s="6" t="s">
        <v>37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</row>
    <row r="13" spans="1:10" x14ac:dyDescent="0.4">
      <c r="A13" s="2">
        <v>12</v>
      </c>
      <c r="B13" s="2" t="s">
        <v>20</v>
      </c>
      <c r="C13" s="6" t="s">
        <v>37</v>
      </c>
      <c r="D13" s="6" t="s">
        <v>37</v>
      </c>
      <c r="E13" s="6" t="s">
        <v>37</v>
      </c>
      <c r="F13" s="6" t="s">
        <v>37</v>
      </c>
      <c r="G13" s="6" t="s">
        <v>37</v>
      </c>
      <c r="H13" s="6" t="s">
        <v>37</v>
      </c>
      <c r="I13" s="6" t="s">
        <v>37</v>
      </c>
      <c r="J13" s="6" t="s">
        <v>37</v>
      </c>
    </row>
    <row r="14" spans="1:10" x14ac:dyDescent="0.4">
      <c r="A14" s="2">
        <v>13</v>
      </c>
      <c r="B14" s="2" t="s">
        <v>21</v>
      </c>
      <c r="C14" s="6" t="s">
        <v>37</v>
      </c>
      <c r="D14" s="6" t="s">
        <v>37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37</v>
      </c>
    </row>
    <row r="15" spans="1:10" x14ac:dyDescent="0.4">
      <c r="A15" s="2">
        <v>14</v>
      </c>
      <c r="B15" s="2" t="s">
        <v>22</v>
      </c>
      <c r="C15" s="6" t="s">
        <v>37</v>
      </c>
      <c r="D15" s="6" t="s">
        <v>37</v>
      </c>
      <c r="E15" s="6" t="s">
        <v>37</v>
      </c>
      <c r="F15" s="6" t="s">
        <v>37</v>
      </c>
      <c r="G15" s="6" t="s">
        <v>37</v>
      </c>
      <c r="H15" s="6" t="s">
        <v>37</v>
      </c>
      <c r="I15" s="6" t="s">
        <v>37</v>
      </c>
      <c r="J15" s="6" t="s">
        <v>37</v>
      </c>
    </row>
    <row r="16" spans="1:10" x14ac:dyDescent="0.4">
      <c r="A16" s="2">
        <v>15</v>
      </c>
      <c r="B16" s="2" t="s">
        <v>31</v>
      </c>
      <c r="C16" s="6" t="s">
        <v>37</v>
      </c>
      <c r="D16" s="6" t="s">
        <v>37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37</v>
      </c>
    </row>
    <row r="17" spans="1:10" x14ac:dyDescent="0.4">
      <c r="A17" s="2">
        <v>16</v>
      </c>
      <c r="B17" s="2" t="s">
        <v>30</v>
      </c>
      <c r="C17" s="6" t="s">
        <v>37</v>
      </c>
      <c r="D17" s="6" t="s">
        <v>37</v>
      </c>
      <c r="E17" s="6" t="s">
        <v>37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37</v>
      </c>
    </row>
    <row r="18" spans="1:10" x14ac:dyDescent="0.4">
      <c r="A18" s="2">
        <v>17</v>
      </c>
      <c r="B18" s="2" t="s">
        <v>29</v>
      </c>
      <c r="C18" s="6" t="s">
        <v>37</v>
      </c>
      <c r="D18" s="6" t="s">
        <v>37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37</v>
      </c>
    </row>
    <row r="19" spans="1:10" x14ac:dyDescent="0.4">
      <c r="A19" s="2">
        <v>18</v>
      </c>
      <c r="B19" s="2" t="s">
        <v>32</v>
      </c>
      <c r="C19" s="6">
        <v>1</v>
      </c>
      <c r="D19" s="6">
        <v>2</v>
      </c>
      <c r="E19" s="6">
        <v>5</v>
      </c>
      <c r="F19" s="6">
        <v>10</v>
      </c>
      <c r="G19" s="6">
        <v>15</v>
      </c>
      <c r="H19" s="6">
        <v>15</v>
      </c>
      <c r="I19" s="6">
        <v>20</v>
      </c>
      <c r="J19" s="6">
        <v>20</v>
      </c>
    </row>
    <row r="20" spans="1:10" x14ac:dyDescent="0.4">
      <c r="A20" s="2">
        <v>19</v>
      </c>
      <c r="B20" s="2" t="s">
        <v>27</v>
      </c>
      <c r="C20" s="6" t="s">
        <v>37</v>
      </c>
      <c r="D20" s="6" t="s">
        <v>37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37</v>
      </c>
    </row>
    <row r="21" spans="1:10" x14ac:dyDescent="0.4">
      <c r="A21" s="2">
        <v>20</v>
      </c>
      <c r="B21" s="2" t="s">
        <v>23</v>
      </c>
      <c r="C21" s="5">
        <v>0</v>
      </c>
      <c r="D21" s="5">
        <v>15000</v>
      </c>
      <c r="E21" s="5">
        <v>30000</v>
      </c>
      <c r="F21" s="5">
        <v>40000</v>
      </c>
      <c r="G21" s="5">
        <v>60000</v>
      </c>
      <c r="H21" s="5">
        <v>90000</v>
      </c>
      <c r="I21" s="5">
        <v>120000</v>
      </c>
      <c r="J21" s="5">
        <v>175000</v>
      </c>
    </row>
    <row r="22" spans="1:10" x14ac:dyDescent="0.4">
      <c r="A22" s="2">
        <v>21</v>
      </c>
      <c r="B22" s="2" t="s">
        <v>24</v>
      </c>
      <c r="C22" s="5">
        <v>0</v>
      </c>
      <c r="D22" s="5">
        <f>D21*3*0.95</f>
        <v>42750</v>
      </c>
      <c r="E22" s="5">
        <f t="shared" ref="E22:J22" si="0">E21*3*0.95</f>
        <v>85500</v>
      </c>
      <c r="F22" s="5">
        <f t="shared" si="0"/>
        <v>114000</v>
      </c>
      <c r="G22" s="5">
        <f t="shared" si="0"/>
        <v>171000</v>
      </c>
      <c r="H22" s="5">
        <f t="shared" si="0"/>
        <v>256500</v>
      </c>
      <c r="I22" s="5">
        <f t="shared" si="0"/>
        <v>342000</v>
      </c>
      <c r="J22" s="5">
        <f t="shared" si="0"/>
        <v>498750</v>
      </c>
    </row>
    <row r="23" spans="1:10" x14ac:dyDescent="0.4">
      <c r="A23" s="2">
        <v>22</v>
      </c>
      <c r="B23" s="2" t="s">
        <v>25</v>
      </c>
      <c r="C23" s="5">
        <f>C21*6*0.9</f>
        <v>0</v>
      </c>
      <c r="D23" s="5">
        <f>D21*6*0.9</f>
        <v>81000</v>
      </c>
      <c r="E23" s="5">
        <f t="shared" ref="E23:J23" si="1">E21*6*0.9</f>
        <v>162000</v>
      </c>
      <c r="F23" s="5">
        <f t="shared" si="1"/>
        <v>216000</v>
      </c>
      <c r="G23" s="5">
        <f t="shared" si="1"/>
        <v>324000</v>
      </c>
      <c r="H23" s="5">
        <f t="shared" si="1"/>
        <v>486000</v>
      </c>
      <c r="I23" s="5">
        <f t="shared" si="1"/>
        <v>648000</v>
      </c>
      <c r="J23" s="5">
        <f t="shared" si="1"/>
        <v>945000</v>
      </c>
    </row>
    <row r="24" spans="1:10" x14ac:dyDescent="0.4">
      <c r="A24" s="2">
        <v>23</v>
      </c>
      <c r="B24" s="2" t="s">
        <v>26</v>
      </c>
      <c r="C24" s="5">
        <f>C21*12*0.85</f>
        <v>0</v>
      </c>
      <c r="D24" s="5">
        <f>D21*12*0.85</f>
        <v>153000</v>
      </c>
      <c r="E24" s="5">
        <f t="shared" ref="E24:J24" si="2">E21*12*0.85</f>
        <v>306000</v>
      </c>
      <c r="F24" s="5">
        <f t="shared" si="2"/>
        <v>408000</v>
      </c>
      <c r="G24" s="5">
        <f t="shared" si="2"/>
        <v>612000</v>
      </c>
      <c r="H24" s="5">
        <f t="shared" si="2"/>
        <v>918000</v>
      </c>
      <c r="I24" s="5">
        <f t="shared" si="2"/>
        <v>1224000</v>
      </c>
      <c r="J24" s="5">
        <f t="shared" si="2"/>
        <v>1785000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58EA-B58D-4EFE-A0F1-23B4F0E85C18}">
  <dimension ref="A1:L19"/>
  <sheetViews>
    <sheetView workbookViewId="0">
      <selection activeCell="F21" sqref="F21"/>
    </sheetView>
  </sheetViews>
  <sheetFormatPr defaultColWidth="9.140625" defaultRowHeight="21" x14ac:dyDescent="0.4"/>
  <cols>
    <col min="1" max="1" width="4.42578125" style="1" bestFit="1" customWidth="1"/>
    <col min="2" max="2" width="26.7109375" style="1" bestFit="1" customWidth="1"/>
    <col min="3" max="3" width="53.42578125" style="1" bestFit="1" customWidth="1"/>
    <col min="4" max="4" width="17.85546875" style="1" bestFit="1" customWidth="1"/>
    <col min="5" max="5" width="29.5703125" style="1" bestFit="1" customWidth="1"/>
    <col min="6" max="6" width="18.140625" style="1" bestFit="1" customWidth="1"/>
    <col min="7" max="7" width="17.85546875" style="1" bestFit="1" customWidth="1"/>
    <col min="8" max="8" width="18.5703125" style="1" bestFit="1" customWidth="1"/>
    <col min="9" max="9" width="17.85546875" style="1" bestFit="1" customWidth="1"/>
    <col min="10" max="10" width="21.42578125" style="1" bestFit="1" customWidth="1"/>
    <col min="11" max="11" width="17.85546875" style="1" bestFit="1" customWidth="1"/>
    <col min="12" max="12" width="18.5703125" style="1" bestFit="1" customWidth="1"/>
    <col min="13" max="16384" width="9.140625" style="1"/>
  </cols>
  <sheetData>
    <row r="1" spans="1:12" x14ac:dyDescent="0.4">
      <c r="G1" s="52" t="s">
        <v>70</v>
      </c>
      <c r="H1" s="53"/>
      <c r="I1" s="54" t="s">
        <v>71</v>
      </c>
      <c r="J1" s="55"/>
      <c r="K1" s="54" t="s">
        <v>123</v>
      </c>
      <c r="L1" s="55"/>
    </row>
    <row r="2" spans="1:12" s="16" customFormat="1" x14ac:dyDescent="0.25">
      <c r="A2" s="12" t="s">
        <v>0</v>
      </c>
      <c r="B2" s="12" t="s">
        <v>53</v>
      </c>
      <c r="C2" s="12" t="s">
        <v>54</v>
      </c>
      <c r="D2" s="12" t="s">
        <v>3</v>
      </c>
      <c r="E2" s="12" t="s">
        <v>55</v>
      </c>
      <c r="F2" s="12" t="s">
        <v>1</v>
      </c>
      <c r="G2" s="13" t="s">
        <v>3</v>
      </c>
      <c r="H2" s="14" t="s">
        <v>4</v>
      </c>
      <c r="I2" s="15" t="s">
        <v>3</v>
      </c>
      <c r="J2" s="15" t="s">
        <v>4</v>
      </c>
      <c r="K2" s="15" t="s">
        <v>3</v>
      </c>
      <c r="L2" s="15" t="s">
        <v>4</v>
      </c>
    </row>
    <row r="3" spans="1:12" x14ac:dyDescent="0.4">
      <c r="A3" s="2">
        <v>1</v>
      </c>
      <c r="B3" s="2" t="s">
        <v>40</v>
      </c>
      <c r="C3" s="2" t="s">
        <v>42</v>
      </c>
      <c r="D3" s="9">
        <v>1</v>
      </c>
      <c r="E3" s="17" t="s">
        <v>56</v>
      </c>
      <c r="F3" s="3">
        <v>30000</v>
      </c>
      <c r="G3" s="2">
        <v>32</v>
      </c>
      <c r="H3" s="3">
        <f>F3*G3</f>
        <v>960000</v>
      </c>
      <c r="I3" s="2">
        <v>64</v>
      </c>
      <c r="J3" s="3">
        <f>I3*F3</f>
        <v>1920000</v>
      </c>
      <c r="K3" s="2">
        <v>16</v>
      </c>
      <c r="L3" s="3">
        <f>K3*F3</f>
        <v>480000</v>
      </c>
    </row>
    <row r="4" spans="1:12" x14ac:dyDescent="0.4">
      <c r="A4" s="2">
        <v>2</v>
      </c>
      <c r="B4" s="2" t="s">
        <v>47</v>
      </c>
      <c r="C4" s="2" t="s">
        <v>48</v>
      </c>
      <c r="D4" s="9">
        <v>1</v>
      </c>
      <c r="E4" s="17" t="s">
        <v>56</v>
      </c>
      <c r="F4" s="3">
        <v>200</v>
      </c>
      <c r="G4" s="2">
        <v>9728</v>
      </c>
      <c r="H4" s="3">
        <f t="shared" ref="H4:H15" si="0">F4*G4</f>
        <v>1945600</v>
      </c>
      <c r="I4" s="2">
        <v>3072</v>
      </c>
      <c r="J4" s="3">
        <f t="shared" ref="J4:J15" si="1">I4*F4</f>
        <v>614400</v>
      </c>
      <c r="K4" s="2">
        <v>0</v>
      </c>
      <c r="L4" s="3">
        <f t="shared" ref="L4:L15" si="2">K4*F4</f>
        <v>0</v>
      </c>
    </row>
    <row r="5" spans="1:12" x14ac:dyDescent="0.4">
      <c r="A5" s="2">
        <v>3</v>
      </c>
      <c r="B5" s="2" t="s">
        <v>41</v>
      </c>
      <c r="C5" s="2" t="s">
        <v>45</v>
      </c>
      <c r="D5" s="9">
        <v>1</v>
      </c>
      <c r="E5" s="17" t="s">
        <v>57</v>
      </c>
      <c r="F5" s="3">
        <v>25000</v>
      </c>
      <c r="G5" s="2">
        <v>32</v>
      </c>
      <c r="H5" s="3">
        <f t="shared" si="0"/>
        <v>800000</v>
      </c>
      <c r="I5" s="2">
        <v>128</v>
      </c>
      <c r="J5" s="3">
        <f t="shared" si="1"/>
        <v>3200000</v>
      </c>
      <c r="K5" s="2">
        <v>16</v>
      </c>
      <c r="L5" s="3">
        <f t="shared" si="2"/>
        <v>400000</v>
      </c>
    </row>
    <row r="6" spans="1:12" x14ac:dyDescent="0.4">
      <c r="A6" s="2">
        <v>4</v>
      </c>
      <c r="B6" s="2" t="s">
        <v>43</v>
      </c>
      <c r="C6" s="2" t="s">
        <v>44</v>
      </c>
      <c r="D6" s="9">
        <v>1</v>
      </c>
      <c r="E6" s="17" t="s">
        <v>57</v>
      </c>
      <c r="F6" s="3">
        <v>1500</v>
      </c>
      <c r="G6" s="2">
        <v>512</v>
      </c>
      <c r="H6" s="3">
        <f t="shared" si="0"/>
        <v>768000</v>
      </c>
      <c r="I6" s="2">
        <v>63638</v>
      </c>
      <c r="J6" s="3">
        <f t="shared" si="1"/>
        <v>95457000</v>
      </c>
      <c r="K6" s="2">
        <v>512</v>
      </c>
      <c r="L6" s="3">
        <f t="shared" si="2"/>
        <v>768000</v>
      </c>
    </row>
    <row r="7" spans="1:12" x14ac:dyDescent="0.4">
      <c r="A7" s="2">
        <v>5</v>
      </c>
      <c r="B7" s="2" t="s">
        <v>46</v>
      </c>
      <c r="C7" s="2" t="s">
        <v>2</v>
      </c>
      <c r="D7" s="9">
        <v>1</v>
      </c>
      <c r="E7" s="17" t="s">
        <v>56</v>
      </c>
      <c r="F7" s="3">
        <v>50000</v>
      </c>
      <c r="G7" s="2">
        <v>1</v>
      </c>
      <c r="H7" s="3">
        <f t="shared" si="0"/>
        <v>50000</v>
      </c>
      <c r="I7" s="2">
        <v>1</v>
      </c>
      <c r="J7" s="3">
        <f t="shared" si="1"/>
        <v>50000</v>
      </c>
      <c r="K7" s="2">
        <v>1</v>
      </c>
      <c r="L7" s="3">
        <f t="shared" si="2"/>
        <v>50000</v>
      </c>
    </row>
    <row r="8" spans="1:12" x14ac:dyDescent="0.4">
      <c r="A8" s="2">
        <v>6</v>
      </c>
      <c r="B8" s="2" t="s">
        <v>49</v>
      </c>
      <c r="C8" s="2" t="s">
        <v>50</v>
      </c>
      <c r="D8" s="9">
        <v>1</v>
      </c>
      <c r="E8" s="17" t="s">
        <v>58</v>
      </c>
      <c r="F8" s="3">
        <v>10000</v>
      </c>
      <c r="G8" s="2">
        <v>0</v>
      </c>
      <c r="H8" s="3">
        <f t="shared" si="0"/>
        <v>0</v>
      </c>
      <c r="I8" s="2">
        <v>0</v>
      </c>
      <c r="J8" s="3">
        <f t="shared" si="1"/>
        <v>0</v>
      </c>
      <c r="K8" s="2">
        <v>0</v>
      </c>
      <c r="L8" s="3">
        <f t="shared" si="2"/>
        <v>0</v>
      </c>
    </row>
    <row r="9" spans="1:12" x14ac:dyDescent="0.4">
      <c r="A9" s="57">
        <v>7</v>
      </c>
      <c r="B9" s="57" t="s">
        <v>62</v>
      </c>
      <c r="C9" s="57" t="s">
        <v>69</v>
      </c>
      <c r="D9" s="58">
        <v>1</v>
      </c>
      <c r="E9" s="59" t="s">
        <v>58</v>
      </c>
      <c r="F9" s="60">
        <v>0</v>
      </c>
      <c r="G9" s="57">
        <v>1</v>
      </c>
      <c r="H9" s="60">
        <f t="shared" si="0"/>
        <v>0</v>
      </c>
      <c r="I9" s="57">
        <v>1</v>
      </c>
      <c r="J9" s="60">
        <f t="shared" si="1"/>
        <v>0</v>
      </c>
      <c r="K9" s="57">
        <v>1</v>
      </c>
      <c r="L9" s="60">
        <f t="shared" si="2"/>
        <v>0</v>
      </c>
    </row>
    <row r="10" spans="1:12" x14ac:dyDescent="0.4">
      <c r="A10" s="2">
        <v>9</v>
      </c>
      <c r="B10" s="2" t="s">
        <v>63</v>
      </c>
      <c r="C10" s="2" t="s">
        <v>60</v>
      </c>
      <c r="D10" s="6">
        <v>1</v>
      </c>
      <c r="E10" s="17" t="s">
        <v>58</v>
      </c>
      <c r="F10" s="3">
        <v>1200000</v>
      </c>
      <c r="G10" s="2">
        <v>0</v>
      </c>
      <c r="H10" s="3">
        <f t="shared" si="0"/>
        <v>0</v>
      </c>
      <c r="I10" s="2">
        <v>0</v>
      </c>
      <c r="J10" s="3">
        <f t="shared" si="1"/>
        <v>0</v>
      </c>
      <c r="K10" s="2">
        <v>0</v>
      </c>
      <c r="L10" s="3">
        <f t="shared" si="2"/>
        <v>0</v>
      </c>
    </row>
    <row r="11" spans="1:12" x14ac:dyDescent="0.4">
      <c r="A11" s="2">
        <v>11</v>
      </c>
      <c r="B11" s="2" t="s">
        <v>64</v>
      </c>
      <c r="C11" s="2" t="s">
        <v>61</v>
      </c>
      <c r="D11" s="6">
        <v>1</v>
      </c>
      <c r="E11" s="17" t="s">
        <v>58</v>
      </c>
      <c r="F11" s="3">
        <v>3200000</v>
      </c>
      <c r="G11" s="2">
        <v>0</v>
      </c>
      <c r="H11" s="3">
        <f t="shared" si="0"/>
        <v>0</v>
      </c>
      <c r="I11" s="2">
        <v>0</v>
      </c>
      <c r="J11" s="3">
        <f t="shared" si="1"/>
        <v>0</v>
      </c>
      <c r="K11" s="2">
        <v>0</v>
      </c>
      <c r="L11" s="3">
        <f t="shared" si="2"/>
        <v>0</v>
      </c>
    </row>
    <row r="12" spans="1:12" x14ac:dyDescent="0.4">
      <c r="A12" s="18">
        <v>13</v>
      </c>
      <c r="B12" s="18" t="s">
        <v>65</v>
      </c>
      <c r="C12" s="18" t="s">
        <v>59</v>
      </c>
      <c r="D12" s="19">
        <v>1</v>
      </c>
      <c r="E12" s="20" t="s">
        <v>58</v>
      </c>
      <c r="F12" s="21">
        <v>6500000</v>
      </c>
      <c r="G12" s="18">
        <v>0</v>
      </c>
      <c r="H12" s="21">
        <f t="shared" si="0"/>
        <v>0</v>
      </c>
      <c r="I12" s="18">
        <v>1</v>
      </c>
      <c r="J12" s="21">
        <f t="shared" si="1"/>
        <v>6500000</v>
      </c>
      <c r="K12" s="18">
        <v>0</v>
      </c>
      <c r="L12" s="21">
        <f t="shared" si="2"/>
        <v>0</v>
      </c>
    </row>
    <row r="13" spans="1:12" x14ac:dyDescent="0.4">
      <c r="A13" s="2">
        <v>14</v>
      </c>
      <c r="B13" s="2" t="s">
        <v>52</v>
      </c>
      <c r="C13" s="2" t="s">
        <v>51</v>
      </c>
      <c r="D13" s="9">
        <v>1</v>
      </c>
      <c r="E13" s="17" t="s">
        <v>58</v>
      </c>
      <c r="F13" s="3">
        <v>10000</v>
      </c>
      <c r="G13" s="2">
        <v>0</v>
      </c>
      <c r="H13" s="3">
        <f t="shared" si="0"/>
        <v>0</v>
      </c>
      <c r="I13" s="2">
        <v>0</v>
      </c>
      <c r="J13" s="3">
        <f t="shared" si="1"/>
        <v>0</v>
      </c>
      <c r="K13" s="2">
        <v>0</v>
      </c>
      <c r="L13" s="3">
        <f t="shared" si="2"/>
        <v>0</v>
      </c>
    </row>
    <row r="14" spans="1:12" x14ac:dyDescent="0.4">
      <c r="A14" s="18">
        <v>15</v>
      </c>
      <c r="B14" s="18" t="s">
        <v>67</v>
      </c>
      <c r="C14" s="18" t="s">
        <v>68</v>
      </c>
      <c r="D14" s="22">
        <v>1</v>
      </c>
      <c r="E14" s="20" t="s">
        <v>58</v>
      </c>
      <c r="F14" s="21">
        <v>0</v>
      </c>
      <c r="G14" s="18">
        <v>1</v>
      </c>
      <c r="H14" s="21">
        <f t="shared" ref="H14" si="3">F14*G14</f>
        <v>0</v>
      </c>
      <c r="I14" s="18">
        <v>1</v>
      </c>
      <c r="J14" s="21">
        <f t="shared" si="1"/>
        <v>0</v>
      </c>
      <c r="K14" s="18">
        <v>1</v>
      </c>
      <c r="L14" s="21">
        <f t="shared" si="2"/>
        <v>0</v>
      </c>
    </row>
    <row r="15" spans="1:12" x14ac:dyDescent="0.4">
      <c r="A15" s="2">
        <v>16</v>
      </c>
      <c r="B15" s="2" t="s">
        <v>66</v>
      </c>
      <c r="C15" s="2" t="s">
        <v>59</v>
      </c>
      <c r="D15" s="9">
        <v>1</v>
      </c>
      <c r="E15" s="17" t="s">
        <v>58</v>
      </c>
      <c r="F15" s="3">
        <v>1000000</v>
      </c>
      <c r="G15" s="2">
        <v>1</v>
      </c>
      <c r="H15" s="3">
        <f t="shared" si="0"/>
        <v>1000000</v>
      </c>
      <c r="I15" s="2">
        <v>4</v>
      </c>
      <c r="J15" s="3">
        <f t="shared" si="1"/>
        <v>4000000</v>
      </c>
      <c r="K15" s="2">
        <v>0</v>
      </c>
      <c r="L15" s="3">
        <f t="shared" si="2"/>
        <v>0</v>
      </c>
    </row>
    <row r="16" spans="1:12" x14ac:dyDescent="0.4">
      <c r="H16" s="23">
        <f>SUM(H3:H15)</f>
        <v>5523600</v>
      </c>
      <c r="J16" s="23">
        <f>SUM(J3:J15)</f>
        <v>111741400</v>
      </c>
      <c r="L16" s="23">
        <f>SUM(L3:L15)</f>
        <v>1698000</v>
      </c>
    </row>
    <row r="17" spans="6:12" x14ac:dyDescent="0.4">
      <c r="F17" s="7" t="s">
        <v>39</v>
      </c>
      <c r="G17" s="24">
        <v>0.1</v>
      </c>
      <c r="H17" s="11">
        <f>H16*0.9</f>
        <v>4971240</v>
      </c>
      <c r="J17" s="11">
        <f>J16*0.9</f>
        <v>100567260</v>
      </c>
      <c r="K17" s="24">
        <v>0.1</v>
      </c>
      <c r="L17" s="11">
        <f>L16*0.9</f>
        <v>1528200</v>
      </c>
    </row>
    <row r="18" spans="6:12" x14ac:dyDescent="0.4">
      <c r="G18" s="24">
        <v>0.2</v>
      </c>
      <c r="H18" s="11">
        <f>H16*0.8</f>
        <v>4418880</v>
      </c>
      <c r="J18" s="11">
        <f>J16*0.8</f>
        <v>89393120</v>
      </c>
      <c r="K18" s="32">
        <v>0.2</v>
      </c>
      <c r="L18" s="41">
        <f>L16*0.8</f>
        <v>1358400</v>
      </c>
    </row>
    <row r="19" spans="6:12" x14ac:dyDescent="0.4">
      <c r="G19" s="24">
        <v>0.3</v>
      </c>
      <c r="H19" s="11">
        <f>H16*0.7</f>
        <v>3866519.9999999995</v>
      </c>
      <c r="J19" s="11">
        <f>J16*0.7</f>
        <v>78218980</v>
      </c>
      <c r="K19" s="24">
        <v>0.3</v>
      </c>
      <c r="L19" s="11">
        <f>L16*0.7</f>
        <v>1188600</v>
      </c>
    </row>
  </sheetData>
  <mergeCells count="3">
    <mergeCell ref="G1:H1"/>
    <mergeCell ref="I1:J1"/>
    <mergeCell ref="K1:L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F3A4-8193-40B6-84ED-3E46BDCAD9EC}">
  <dimension ref="A1:H18"/>
  <sheetViews>
    <sheetView workbookViewId="0">
      <selection activeCell="C18" sqref="C18"/>
    </sheetView>
  </sheetViews>
  <sheetFormatPr defaultColWidth="9.140625" defaultRowHeight="21" x14ac:dyDescent="0.4"/>
  <cols>
    <col min="1" max="1" width="3.85546875" style="1" bestFit="1" customWidth="1"/>
    <col min="2" max="2" width="24.85546875" style="1" bestFit="1" customWidth="1"/>
    <col min="3" max="3" width="50.42578125" style="1" bestFit="1" customWidth="1"/>
    <col min="4" max="4" width="16.28515625" style="1" bestFit="1" customWidth="1"/>
    <col min="5" max="5" width="27" style="1" bestFit="1" customWidth="1"/>
    <col min="6" max="6" width="16.7109375" style="1" bestFit="1" customWidth="1"/>
    <col min="7" max="7" width="16.28515625" style="1" bestFit="1" customWidth="1"/>
    <col min="8" max="8" width="15" style="1" bestFit="1" customWidth="1"/>
    <col min="9" max="16384" width="9.140625" style="1"/>
  </cols>
  <sheetData>
    <row r="1" spans="1:8" x14ac:dyDescent="0.4">
      <c r="G1" s="54" t="s">
        <v>71</v>
      </c>
      <c r="H1" s="55"/>
    </row>
    <row r="2" spans="1:8" s="16" customFormat="1" x14ac:dyDescent="0.25">
      <c r="A2" s="12" t="s">
        <v>0</v>
      </c>
      <c r="B2" s="12" t="s">
        <v>53</v>
      </c>
      <c r="C2" s="12" t="s">
        <v>54</v>
      </c>
      <c r="D2" s="12" t="s">
        <v>3</v>
      </c>
      <c r="E2" s="12" t="s">
        <v>55</v>
      </c>
      <c r="F2" s="12" t="s">
        <v>1</v>
      </c>
      <c r="G2" s="13" t="s">
        <v>3</v>
      </c>
      <c r="H2" s="14" t="s">
        <v>4</v>
      </c>
    </row>
    <row r="3" spans="1:8" x14ac:dyDescent="0.4">
      <c r="A3" s="2">
        <v>1</v>
      </c>
      <c r="B3" s="2" t="s">
        <v>40</v>
      </c>
      <c r="C3" s="2" t="s">
        <v>42</v>
      </c>
      <c r="D3" s="9">
        <v>1</v>
      </c>
      <c r="E3" s="17" t="s">
        <v>56</v>
      </c>
      <c r="F3" s="3">
        <v>25000</v>
      </c>
      <c r="G3" s="2">
        <v>4</v>
      </c>
      <c r="H3" s="3">
        <f>F3*G3</f>
        <v>100000</v>
      </c>
    </row>
    <row r="4" spans="1:8" x14ac:dyDescent="0.4">
      <c r="A4" s="2">
        <v>2</v>
      </c>
      <c r="B4" s="2" t="s">
        <v>47</v>
      </c>
      <c r="C4" s="2" t="s">
        <v>48</v>
      </c>
      <c r="D4" s="9">
        <v>1</v>
      </c>
      <c r="E4" s="17" t="s">
        <v>56</v>
      </c>
      <c r="F4" s="3">
        <v>200</v>
      </c>
      <c r="G4" s="2">
        <v>0</v>
      </c>
      <c r="H4" s="3">
        <f t="shared" ref="H4:H14" si="0">F4*G4</f>
        <v>0</v>
      </c>
    </row>
    <row r="5" spans="1:8" x14ac:dyDescent="0.4">
      <c r="A5" s="2">
        <v>3</v>
      </c>
      <c r="B5" s="2" t="s">
        <v>41</v>
      </c>
      <c r="C5" s="2" t="s">
        <v>45</v>
      </c>
      <c r="D5" s="9">
        <v>1</v>
      </c>
      <c r="E5" s="17" t="s">
        <v>57</v>
      </c>
      <c r="F5" s="3">
        <v>25000</v>
      </c>
      <c r="G5" s="2">
        <v>4</v>
      </c>
      <c r="H5" s="3">
        <f t="shared" si="0"/>
        <v>100000</v>
      </c>
    </row>
    <row r="6" spans="1:8" x14ac:dyDescent="0.4">
      <c r="A6" s="2">
        <v>4</v>
      </c>
      <c r="B6" s="2" t="s">
        <v>43</v>
      </c>
      <c r="C6" s="2" t="s">
        <v>44</v>
      </c>
      <c r="D6" s="9">
        <v>1</v>
      </c>
      <c r="E6" s="17" t="s">
        <v>57</v>
      </c>
      <c r="F6" s="3">
        <v>1000</v>
      </c>
      <c r="G6" s="2">
        <v>100</v>
      </c>
      <c r="H6" s="3">
        <f t="shared" si="0"/>
        <v>100000</v>
      </c>
    </row>
    <row r="7" spans="1:8" x14ac:dyDescent="0.4">
      <c r="A7" s="2">
        <v>5</v>
      </c>
      <c r="B7" s="2" t="s">
        <v>46</v>
      </c>
      <c r="C7" s="2" t="s">
        <v>2</v>
      </c>
      <c r="D7" s="9">
        <v>1</v>
      </c>
      <c r="E7" s="17" t="s">
        <v>56</v>
      </c>
      <c r="F7" s="3">
        <v>0</v>
      </c>
      <c r="G7" s="2">
        <v>1</v>
      </c>
      <c r="H7" s="3">
        <f t="shared" si="0"/>
        <v>0</v>
      </c>
    </row>
    <row r="8" spans="1:8" x14ac:dyDescent="0.4">
      <c r="A8" s="18">
        <v>7</v>
      </c>
      <c r="B8" s="18" t="s">
        <v>65</v>
      </c>
      <c r="C8" s="18" t="s">
        <v>68</v>
      </c>
      <c r="D8" s="19">
        <v>1</v>
      </c>
      <c r="E8" s="20" t="s">
        <v>58</v>
      </c>
      <c r="F8" s="21">
        <v>0</v>
      </c>
      <c r="G8" s="18">
        <v>1</v>
      </c>
      <c r="H8" s="21">
        <f t="shared" si="0"/>
        <v>0</v>
      </c>
    </row>
    <row r="9" spans="1:8" x14ac:dyDescent="0.4">
      <c r="A9" s="2">
        <v>9</v>
      </c>
      <c r="B9" s="2" t="s">
        <v>211</v>
      </c>
      <c r="C9" s="2" t="s">
        <v>214</v>
      </c>
      <c r="D9" s="6">
        <v>1</v>
      </c>
      <c r="E9" s="17" t="s">
        <v>58</v>
      </c>
      <c r="F9" s="3">
        <v>2000000</v>
      </c>
      <c r="G9" s="2">
        <v>0</v>
      </c>
      <c r="H9" s="3">
        <f t="shared" si="0"/>
        <v>0</v>
      </c>
    </row>
    <row r="10" spans="1:8" x14ac:dyDescent="0.4">
      <c r="A10" s="2">
        <v>11</v>
      </c>
      <c r="B10" s="2" t="s">
        <v>212</v>
      </c>
      <c r="C10" s="2" t="s">
        <v>215</v>
      </c>
      <c r="D10" s="6">
        <v>1</v>
      </c>
      <c r="E10" s="17" t="s">
        <v>58</v>
      </c>
      <c r="F10" s="3">
        <v>4000000</v>
      </c>
      <c r="G10" s="2">
        <v>0</v>
      </c>
      <c r="H10" s="3">
        <f t="shared" si="0"/>
        <v>0</v>
      </c>
    </row>
    <row r="11" spans="1:8" x14ac:dyDescent="0.4">
      <c r="A11" s="2">
        <v>13</v>
      </c>
      <c r="B11" s="2" t="s">
        <v>213</v>
      </c>
      <c r="C11" s="2" t="s">
        <v>216</v>
      </c>
      <c r="D11" s="6">
        <v>1</v>
      </c>
      <c r="E11" s="17" t="s">
        <v>58</v>
      </c>
      <c r="F11" s="3">
        <v>6000000</v>
      </c>
      <c r="G11" s="2">
        <v>0</v>
      </c>
      <c r="H11" s="3">
        <f t="shared" si="0"/>
        <v>0</v>
      </c>
    </row>
    <row r="12" spans="1:8" x14ac:dyDescent="0.4">
      <c r="A12" s="2">
        <v>13</v>
      </c>
      <c r="B12" s="2" t="s">
        <v>217</v>
      </c>
      <c r="C12" s="2" t="s">
        <v>209</v>
      </c>
      <c r="D12" s="6">
        <v>1</v>
      </c>
      <c r="E12" s="17" t="s">
        <v>58</v>
      </c>
      <c r="F12" s="3">
        <v>8000000</v>
      </c>
      <c r="G12" s="2">
        <v>0</v>
      </c>
      <c r="H12" s="3">
        <f t="shared" ref="H12" si="1">F12*G12</f>
        <v>0</v>
      </c>
    </row>
    <row r="13" spans="1:8" x14ac:dyDescent="0.4">
      <c r="A13" s="18" t="s">
        <v>218</v>
      </c>
      <c r="B13" s="18" t="s">
        <v>67</v>
      </c>
      <c r="C13" s="18" t="s">
        <v>68</v>
      </c>
      <c r="D13" s="22">
        <v>1</v>
      </c>
      <c r="E13" s="20" t="s">
        <v>58</v>
      </c>
      <c r="F13" s="21">
        <v>0</v>
      </c>
      <c r="G13" s="18">
        <v>1</v>
      </c>
      <c r="H13" s="21">
        <f t="shared" si="0"/>
        <v>0</v>
      </c>
    </row>
    <row r="14" spans="1:8" x14ac:dyDescent="0.4">
      <c r="A14" s="2">
        <v>16</v>
      </c>
      <c r="B14" s="2" t="s">
        <v>66</v>
      </c>
      <c r="C14" s="2" t="s">
        <v>59</v>
      </c>
      <c r="D14" s="9">
        <v>1</v>
      </c>
      <c r="E14" s="17" t="s">
        <v>58</v>
      </c>
      <c r="F14" s="3">
        <v>1000000</v>
      </c>
      <c r="G14" s="2">
        <v>0</v>
      </c>
      <c r="H14" s="3">
        <f t="shared" si="0"/>
        <v>0</v>
      </c>
    </row>
    <row r="15" spans="1:8" x14ac:dyDescent="0.4">
      <c r="H15" s="23">
        <f>SUM(H3:H14)</f>
        <v>300000</v>
      </c>
    </row>
    <row r="16" spans="1:8" x14ac:dyDescent="0.4">
      <c r="F16" s="7" t="s">
        <v>39</v>
      </c>
      <c r="G16" s="24">
        <v>0.1</v>
      </c>
      <c r="H16" s="11">
        <f>H15*0.9</f>
        <v>270000</v>
      </c>
    </row>
    <row r="17" spans="7:8" x14ac:dyDescent="0.4">
      <c r="G17" s="24">
        <v>0.2</v>
      </c>
      <c r="H17" s="11">
        <f>H15*0.8</f>
        <v>240000</v>
      </c>
    </row>
    <row r="18" spans="7:8" x14ac:dyDescent="0.4">
      <c r="G18" s="33">
        <v>0.3</v>
      </c>
      <c r="H18" s="34">
        <f>H15*0.7</f>
        <v>210000</v>
      </c>
    </row>
  </sheetData>
  <mergeCells count="1">
    <mergeCell ref="G1:H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E856-098F-44A3-A6D7-BB9B986F0FB1}">
  <dimension ref="A1:N35"/>
  <sheetViews>
    <sheetView topLeftCell="B7" workbookViewId="0">
      <selection activeCell="C16" sqref="C16"/>
    </sheetView>
  </sheetViews>
  <sheetFormatPr defaultColWidth="9.140625" defaultRowHeight="21" x14ac:dyDescent="0.4"/>
  <cols>
    <col min="1" max="1" width="3.85546875" style="1" bestFit="1" customWidth="1"/>
    <col min="2" max="2" width="24.85546875" style="1" bestFit="1" customWidth="1"/>
    <col min="3" max="3" width="50.42578125" style="1" bestFit="1" customWidth="1"/>
    <col min="4" max="4" width="16.28515625" style="1" bestFit="1" customWidth="1"/>
    <col min="5" max="5" width="27" style="1" bestFit="1" customWidth="1"/>
    <col min="6" max="6" width="16.7109375" style="1" bestFit="1" customWidth="1"/>
    <col min="7" max="7" width="16.28515625" style="1" bestFit="1" customWidth="1"/>
    <col min="8" max="8" width="17" style="1" bestFit="1" customWidth="1"/>
    <col min="9" max="9" width="9.140625" style="1"/>
    <col min="10" max="10" width="3.85546875" style="1" bestFit="1" customWidth="1"/>
    <col min="11" max="11" width="24.85546875" style="1" bestFit="1" customWidth="1"/>
    <col min="12" max="12" width="50.42578125" style="1" bestFit="1" customWidth="1"/>
    <col min="13" max="13" width="16.28515625" style="1" bestFit="1" customWidth="1"/>
    <col min="14" max="14" width="20.42578125" style="1" bestFit="1" customWidth="1"/>
    <col min="15" max="16384" width="9.140625" style="1"/>
  </cols>
  <sheetData>
    <row r="1" spans="1:14" x14ac:dyDescent="0.4">
      <c r="G1" s="52" t="s">
        <v>207</v>
      </c>
      <c r="H1" s="53"/>
      <c r="J1" s="56" t="s">
        <v>207</v>
      </c>
      <c r="K1" s="56"/>
      <c r="L1" s="56"/>
      <c r="M1" s="56"/>
      <c r="N1" s="56"/>
    </row>
    <row r="2" spans="1:14" s="16" customFormat="1" x14ac:dyDescent="0.25">
      <c r="A2" s="12" t="s">
        <v>0</v>
      </c>
      <c r="B2" s="12" t="s">
        <v>53</v>
      </c>
      <c r="C2" s="12" t="s">
        <v>54</v>
      </c>
      <c r="D2" s="12" t="s">
        <v>3</v>
      </c>
      <c r="E2" s="12" t="s">
        <v>55</v>
      </c>
      <c r="F2" s="12" t="s">
        <v>1</v>
      </c>
      <c r="G2" s="13" t="s">
        <v>3</v>
      </c>
      <c r="H2" s="14" t="s">
        <v>4</v>
      </c>
      <c r="J2" s="35" t="s">
        <v>0</v>
      </c>
      <c r="K2" s="35" t="s">
        <v>53</v>
      </c>
      <c r="L2" s="35" t="s">
        <v>54</v>
      </c>
      <c r="M2" s="35" t="s">
        <v>3</v>
      </c>
      <c r="N2" s="35" t="s">
        <v>4</v>
      </c>
    </row>
    <row r="3" spans="1:14" x14ac:dyDescent="0.4">
      <c r="A3" s="2">
        <v>1</v>
      </c>
      <c r="B3" s="2" t="s">
        <v>40</v>
      </c>
      <c r="C3" s="2" t="s">
        <v>42</v>
      </c>
      <c r="D3" s="9">
        <v>1</v>
      </c>
      <c r="E3" s="17" t="s">
        <v>56</v>
      </c>
      <c r="F3" s="3">
        <v>30000</v>
      </c>
      <c r="G3" s="2">
        <v>32</v>
      </c>
      <c r="H3" s="3">
        <f>F3*G3</f>
        <v>960000</v>
      </c>
      <c r="J3" s="2">
        <v>1</v>
      </c>
      <c r="K3" s="2" t="s">
        <v>40</v>
      </c>
      <c r="L3" s="2" t="s">
        <v>42</v>
      </c>
      <c r="M3" s="2">
        <v>32</v>
      </c>
      <c r="N3" s="36">
        <v>960000</v>
      </c>
    </row>
    <row r="4" spans="1:14" x14ac:dyDescent="0.4">
      <c r="A4" s="2">
        <v>2</v>
      </c>
      <c r="B4" s="2" t="s">
        <v>47</v>
      </c>
      <c r="C4" s="2" t="s">
        <v>48</v>
      </c>
      <c r="D4" s="9">
        <v>1</v>
      </c>
      <c r="E4" s="17" t="s">
        <v>56</v>
      </c>
      <c r="F4" s="3">
        <v>200</v>
      </c>
      <c r="G4" s="2">
        <v>0</v>
      </c>
      <c r="H4" s="3">
        <f t="shared" ref="H4:H13" si="0">F4*G4</f>
        <v>0</v>
      </c>
      <c r="J4" s="2">
        <v>2</v>
      </c>
      <c r="K4" s="2" t="s">
        <v>41</v>
      </c>
      <c r="L4" s="2" t="s">
        <v>45</v>
      </c>
      <c r="M4" s="2">
        <v>64</v>
      </c>
      <c r="N4" s="36">
        <v>1600000</v>
      </c>
    </row>
    <row r="5" spans="1:14" x14ac:dyDescent="0.4">
      <c r="A5" s="2">
        <v>3</v>
      </c>
      <c r="B5" s="2" t="s">
        <v>41</v>
      </c>
      <c r="C5" s="2" t="s">
        <v>45</v>
      </c>
      <c r="D5" s="9">
        <v>1</v>
      </c>
      <c r="E5" s="17" t="s">
        <v>57</v>
      </c>
      <c r="F5" s="3">
        <v>25000</v>
      </c>
      <c r="G5" s="2">
        <v>64</v>
      </c>
      <c r="H5" s="3">
        <f t="shared" si="0"/>
        <v>1600000</v>
      </c>
      <c r="J5" s="2">
        <v>3</v>
      </c>
      <c r="K5" s="2" t="s">
        <v>43</v>
      </c>
      <c r="L5" s="2" t="s">
        <v>44</v>
      </c>
      <c r="M5" s="2">
        <v>512</v>
      </c>
      <c r="N5" s="36">
        <v>768000</v>
      </c>
    </row>
    <row r="6" spans="1:14" x14ac:dyDescent="0.4">
      <c r="A6" s="2">
        <v>4</v>
      </c>
      <c r="B6" s="2" t="s">
        <v>43</v>
      </c>
      <c r="C6" s="2" t="s">
        <v>44</v>
      </c>
      <c r="D6" s="9">
        <v>1</v>
      </c>
      <c r="E6" s="17" t="s">
        <v>57</v>
      </c>
      <c r="F6" s="3">
        <v>1500</v>
      </c>
      <c r="G6" s="2">
        <v>512</v>
      </c>
      <c r="H6" s="3">
        <f t="shared" si="0"/>
        <v>768000</v>
      </c>
      <c r="J6" s="2">
        <v>4</v>
      </c>
      <c r="K6" s="2" t="s">
        <v>46</v>
      </c>
      <c r="L6" s="2" t="s">
        <v>2</v>
      </c>
      <c r="M6" s="2">
        <v>1</v>
      </c>
      <c r="N6" s="36">
        <v>10000</v>
      </c>
    </row>
    <row r="7" spans="1:14" x14ac:dyDescent="0.4">
      <c r="A7" s="2">
        <v>5</v>
      </c>
      <c r="B7" s="2" t="s">
        <v>46</v>
      </c>
      <c r="C7" s="2" t="s">
        <v>2</v>
      </c>
      <c r="D7" s="9">
        <v>1</v>
      </c>
      <c r="E7" s="17" t="s">
        <v>56</v>
      </c>
      <c r="F7" s="3">
        <v>10000</v>
      </c>
      <c r="G7" s="2">
        <v>1</v>
      </c>
      <c r="H7" s="3">
        <f t="shared" si="0"/>
        <v>10000</v>
      </c>
      <c r="J7" s="2">
        <v>5</v>
      </c>
      <c r="K7" s="2" t="s">
        <v>65</v>
      </c>
      <c r="L7" s="2" t="s">
        <v>68</v>
      </c>
      <c r="M7" s="2">
        <v>1</v>
      </c>
      <c r="N7" s="36">
        <v>0</v>
      </c>
    </row>
    <row r="8" spans="1:14" x14ac:dyDescent="0.4">
      <c r="A8" s="2">
        <v>6</v>
      </c>
      <c r="B8" s="2" t="s">
        <v>49</v>
      </c>
      <c r="C8" s="2" t="s">
        <v>50</v>
      </c>
      <c r="D8" s="9">
        <v>1</v>
      </c>
      <c r="E8" s="17" t="s">
        <v>58</v>
      </c>
      <c r="F8" s="3">
        <v>10000</v>
      </c>
      <c r="G8" s="2">
        <v>0</v>
      </c>
      <c r="H8" s="3">
        <f t="shared" si="0"/>
        <v>0</v>
      </c>
      <c r="J8" s="2">
        <v>6</v>
      </c>
      <c r="K8" s="2" t="s">
        <v>208</v>
      </c>
      <c r="L8" s="2" t="s">
        <v>209</v>
      </c>
      <c r="M8" s="2">
        <v>1</v>
      </c>
      <c r="N8" s="36">
        <v>1000000</v>
      </c>
    </row>
    <row r="9" spans="1:14" x14ac:dyDescent="0.4">
      <c r="A9" s="18">
        <v>7</v>
      </c>
      <c r="B9" s="18" t="s">
        <v>62</v>
      </c>
      <c r="C9" s="18" t="s">
        <v>68</v>
      </c>
      <c r="D9" s="19">
        <v>1</v>
      </c>
      <c r="E9" s="20" t="s">
        <v>58</v>
      </c>
      <c r="F9" s="21">
        <v>0</v>
      </c>
      <c r="G9" s="18">
        <v>1</v>
      </c>
      <c r="H9" s="21">
        <f t="shared" si="0"/>
        <v>0</v>
      </c>
      <c r="J9" s="39"/>
      <c r="N9" s="37">
        <v>4338000</v>
      </c>
    </row>
    <row r="10" spans="1:14" x14ac:dyDescent="0.4">
      <c r="A10" s="2">
        <v>13</v>
      </c>
      <c r="B10" s="2" t="s">
        <v>65</v>
      </c>
      <c r="C10" s="2" t="s">
        <v>59</v>
      </c>
      <c r="D10" s="6">
        <v>1</v>
      </c>
      <c r="E10" s="17" t="s">
        <v>58</v>
      </c>
      <c r="F10" s="3">
        <v>3000000</v>
      </c>
      <c r="G10" s="2">
        <v>0</v>
      </c>
      <c r="H10" s="3">
        <f t="shared" si="0"/>
        <v>0</v>
      </c>
      <c r="J10" s="39"/>
      <c r="M10" s="24">
        <v>0.1</v>
      </c>
      <c r="N10" s="37">
        <v>3904200</v>
      </c>
    </row>
    <row r="11" spans="1:14" x14ac:dyDescent="0.4">
      <c r="A11" s="2">
        <v>14</v>
      </c>
      <c r="B11" s="2" t="s">
        <v>52</v>
      </c>
      <c r="C11" s="2" t="s">
        <v>51</v>
      </c>
      <c r="D11" s="9">
        <v>1</v>
      </c>
      <c r="E11" s="17" t="s">
        <v>58</v>
      </c>
      <c r="F11" s="3">
        <v>10000</v>
      </c>
      <c r="G11" s="2">
        <v>0</v>
      </c>
      <c r="H11" s="3">
        <f t="shared" si="0"/>
        <v>0</v>
      </c>
      <c r="M11" s="32">
        <v>0.2</v>
      </c>
      <c r="N11" s="38">
        <v>3470400</v>
      </c>
    </row>
    <row r="12" spans="1:14" x14ac:dyDescent="0.4">
      <c r="A12" s="18">
        <v>15</v>
      </c>
      <c r="B12" s="18" t="s">
        <v>67</v>
      </c>
      <c r="C12" s="18" t="s">
        <v>68</v>
      </c>
      <c r="D12" s="22">
        <v>1</v>
      </c>
      <c r="E12" s="20" t="s">
        <v>58</v>
      </c>
      <c r="F12" s="21">
        <v>0</v>
      </c>
      <c r="G12" s="18">
        <v>1</v>
      </c>
      <c r="H12" s="21">
        <f t="shared" si="0"/>
        <v>0</v>
      </c>
    </row>
    <row r="13" spans="1:14" x14ac:dyDescent="0.4">
      <c r="A13" s="2">
        <v>16</v>
      </c>
      <c r="B13" s="2" t="s">
        <v>66</v>
      </c>
      <c r="C13" s="2" t="s">
        <v>59</v>
      </c>
      <c r="D13" s="9">
        <v>1</v>
      </c>
      <c r="E13" s="17" t="s">
        <v>58</v>
      </c>
      <c r="F13" s="3">
        <v>1000000</v>
      </c>
      <c r="G13" s="2">
        <v>1</v>
      </c>
      <c r="H13" s="3">
        <f t="shared" si="0"/>
        <v>1000000</v>
      </c>
    </row>
    <row r="14" spans="1:14" x14ac:dyDescent="0.4">
      <c r="H14" s="23">
        <f>SUM(H3:H13)</f>
        <v>4338000</v>
      </c>
    </row>
    <row r="15" spans="1:14" x14ac:dyDescent="0.4">
      <c r="F15" s="7" t="s">
        <v>39</v>
      </c>
      <c r="G15" s="24">
        <v>0.1</v>
      </c>
      <c r="H15" s="11">
        <f>H14*0.9</f>
        <v>3904200</v>
      </c>
    </row>
    <row r="16" spans="1:14" x14ac:dyDescent="0.4">
      <c r="G16" s="33">
        <v>0.2</v>
      </c>
      <c r="H16" s="34">
        <f>H14*0.8</f>
        <v>3470400</v>
      </c>
    </row>
    <row r="17" spans="2:13" x14ac:dyDescent="0.4">
      <c r="G17" s="24"/>
      <c r="H17" s="11"/>
    </row>
    <row r="20" spans="2:13" x14ac:dyDescent="0.4">
      <c r="G20" s="52" t="s">
        <v>207</v>
      </c>
      <c r="H20" s="53"/>
    </row>
    <row r="21" spans="2:13" x14ac:dyDescent="0.4">
      <c r="B21" s="12" t="s">
        <v>53</v>
      </c>
      <c r="C21" s="12" t="s">
        <v>54</v>
      </c>
      <c r="D21" s="12" t="s">
        <v>3</v>
      </c>
      <c r="E21" s="12" t="s">
        <v>55</v>
      </c>
      <c r="F21" s="12" t="s">
        <v>1</v>
      </c>
      <c r="G21" s="13" t="s">
        <v>3</v>
      </c>
      <c r="H21" s="14" t="s">
        <v>4</v>
      </c>
    </row>
    <row r="22" spans="2:13" x14ac:dyDescent="0.4">
      <c r="B22" s="2" t="s">
        <v>40</v>
      </c>
      <c r="C22" s="2" t="s">
        <v>42</v>
      </c>
      <c r="D22" s="9">
        <v>1</v>
      </c>
      <c r="E22" s="17" t="s">
        <v>56</v>
      </c>
      <c r="F22" s="3">
        <v>30000</v>
      </c>
      <c r="G22" s="2">
        <v>8</v>
      </c>
      <c r="H22" s="3">
        <f>F22*G22</f>
        <v>240000</v>
      </c>
    </row>
    <row r="23" spans="2:13" x14ac:dyDescent="0.4">
      <c r="B23" s="2" t="s">
        <v>47</v>
      </c>
      <c r="C23" s="2" t="s">
        <v>48</v>
      </c>
      <c r="D23" s="9">
        <v>1</v>
      </c>
      <c r="E23" s="17" t="s">
        <v>56</v>
      </c>
      <c r="F23" s="3">
        <v>200</v>
      </c>
      <c r="G23" s="2">
        <v>0</v>
      </c>
      <c r="H23" s="3">
        <f t="shared" ref="H23:H32" si="1">F23*G23</f>
        <v>0</v>
      </c>
    </row>
    <row r="24" spans="2:13" x14ac:dyDescent="0.4">
      <c r="B24" s="2" t="s">
        <v>41</v>
      </c>
      <c r="C24" s="2" t="s">
        <v>45</v>
      </c>
      <c r="D24" s="9">
        <v>1</v>
      </c>
      <c r="E24" s="17" t="s">
        <v>57</v>
      </c>
      <c r="F24" s="3">
        <v>25000</v>
      </c>
      <c r="G24" s="2">
        <v>8</v>
      </c>
      <c r="H24" s="3">
        <f t="shared" si="1"/>
        <v>200000</v>
      </c>
    </row>
    <row r="25" spans="2:13" x14ac:dyDescent="0.4">
      <c r="B25" s="2" t="s">
        <v>43</v>
      </c>
      <c r="C25" s="2" t="s">
        <v>44</v>
      </c>
      <c r="D25" s="9">
        <v>1</v>
      </c>
      <c r="E25" s="17" t="s">
        <v>57</v>
      </c>
      <c r="F25" s="40">
        <v>1000</v>
      </c>
      <c r="G25" s="2">
        <v>2048</v>
      </c>
      <c r="H25" s="3">
        <f t="shared" si="1"/>
        <v>2048000</v>
      </c>
    </row>
    <row r="26" spans="2:13" x14ac:dyDescent="0.4">
      <c r="B26" s="2" t="s">
        <v>46</v>
      </c>
      <c r="C26" s="2" t="s">
        <v>2</v>
      </c>
      <c r="D26" s="9">
        <v>1</v>
      </c>
      <c r="E26" s="17" t="s">
        <v>56</v>
      </c>
      <c r="F26" s="3">
        <v>10000</v>
      </c>
      <c r="G26" s="2">
        <v>1</v>
      </c>
      <c r="H26" s="3">
        <f t="shared" si="1"/>
        <v>10000</v>
      </c>
    </row>
    <row r="27" spans="2:13" x14ac:dyDescent="0.4">
      <c r="B27" s="2" t="s">
        <v>49</v>
      </c>
      <c r="C27" s="2" t="s">
        <v>50</v>
      </c>
      <c r="D27" s="9">
        <v>1</v>
      </c>
      <c r="E27" s="17" t="s">
        <v>58</v>
      </c>
      <c r="F27" s="3">
        <v>10000</v>
      </c>
      <c r="G27" s="2">
        <v>0</v>
      </c>
      <c r="H27" s="3">
        <f t="shared" si="1"/>
        <v>0</v>
      </c>
    </row>
    <row r="28" spans="2:13" x14ac:dyDescent="0.4">
      <c r="B28" s="18" t="s">
        <v>62</v>
      </c>
      <c r="C28" s="18" t="s">
        <v>68</v>
      </c>
      <c r="D28" s="19">
        <v>1</v>
      </c>
      <c r="E28" s="20" t="s">
        <v>58</v>
      </c>
      <c r="F28" s="21">
        <v>0</v>
      </c>
      <c r="G28" s="18">
        <v>1</v>
      </c>
      <c r="H28" s="21">
        <f t="shared" si="1"/>
        <v>0</v>
      </c>
    </row>
    <row r="29" spans="2:13" x14ac:dyDescent="0.4">
      <c r="B29" s="2" t="s">
        <v>65</v>
      </c>
      <c r="C29" s="2" t="s">
        <v>59</v>
      </c>
      <c r="D29" s="6">
        <v>1</v>
      </c>
      <c r="E29" s="17" t="s">
        <v>58</v>
      </c>
      <c r="F29" s="40">
        <v>2500000</v>
      </c>
      <c r="G29" s="2">
        <v>0</v>
      </c>
      <c r="H29" s="3">
        <f t="shared" si="1"/>
        <v>0</v>
      </c>
    </row>
    <row r="30" spans="2:13" x14ac:dyDescent="0.4">
      <c r="B30" s="2" t="s">
        <v>52</v>
      </c>
      <c r="C30" s="2" t="s">
        <v>51</v>
      </c>
      <c r="D30" s="9">
        <v>1</v>
      </c>
      <c r="E30" s="17" t="s">
        <v>58</v>
      </c>
      <c r="F30" s="3">
        <v>10000</v>
      </c>
      <c r="G30" s="2">
        <v>0</v>
      </c>
      <c r="H30" s="3">
        <f t="shared" si="1"/>
        <v>0</v>
      </c>
    </row>
    <row r="31" spans="2:13" x14ac:dyDescent="0.4">
      <c r="B31" s="18" t="s">
        <v>67</v>
      </c>
      <c r="C31" s="18" t="s">
        <v>68</v>
      </c>
      <c r="D31" s="22">
        <v>1</v>
      </c>
      <c r="E31" s="20" t="s">
        <v>58</v>
      </c>
      <c r="F31" s="21">
        <v>0</v>
      </c>
      <c r="G31" s="18">
        <v>1</v>
      </c>
      <c r="H31" s="21">
        <f t="shared" si="1"/>
        <v>0</v>
      </c>
      <c r="L31" s="1" t="s">
        <v>49</v>
      </c>
      <c r="M31" s="1">
        <v>300</v>
      </c>
    </row>
    <row r="32" spans="2:13" x14ac:dyDescent="0.4">
      <c r="B32" s="2" t="s">
        <v>66</v>
      </c>
      <c r="C32" s="2" t="s">
        <v>59</v>
      </c>
      <c r="D32" s="9">
        <v>1</v>
      </c>
      <c r="E32" s="17" t="s">
        <v>58</v>
      </c>
      <c r="F32" s="3">
        <v>1000000</v>
      </c>
      <c r="G32" s="2">
        <v>0</v>
      </c>
      <c r="H32" s="3">
        <f t="shared" si="1"/>
        <v>0</v>
      </c>
      <c r="L32" s="1" t="s">
        <v>210</v>
      </c>
      <c r="M32" s="1">
        <v>5</v>
      </c>
    </row>
    <row r="33" spans="6:8" x14ac:dyDescent="0.4">
      <c r="H33" s="23">
        <f>SUM(H22:H32)</f>
        <v>2498000</v>
      </c>
    </row>
    <row r="34" spans="6:8" x14ac:dyDescent="0.4">
      <c r="F34" s="7" t="s">
        <v>39</v>
      </c>
      <c r="G34" s="24">
        <v>0.1</v>
      </c>
      <c r="H34" s="11">
        <f>H33*0.9</f>
        <v>2248200</v>
      </c>
    </row>
    <row r="35" spans="6:8" x14ac:dyDescent="0.4">
      <c r="G35" s="33">
        <v>0.2</v>
      </c>
      <c r="H35" s="34">
        <f>H33*0.8</f>
        <v>1998400</v>
      </c>
    </row>
  </sheetData>
  <mergeCells count="3">
    <mergeCell ref="G1:H1"/>
    <mergeCell ref="J1:N1"/>
    <mergeCell ref="G20:H2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E84F-00C1-41BB-9AD2-32656A619079}">
  <dimension ref="A1:I20"/>
  <sheetViews>
    <sheetView workbookViewId="0">
      <selection activeCell="D20" sqref="D20"/>
    </sheetView>
  </sheetViews>
  <sheetFormatPr defaultColWidth="9.140625" defaultRowHeight="21" x14ac:dyDescent="0.4"/>
  <cols>
    <col min="1" max="1" width="9" style="1" bestFit="1" customWidth="1"/>
    <col min="2" max="2" width="87.7109375" style="1" bestFit="1" customWidth="1"/>
    <col min="3" max="3" width="22.42578125" style="1" bestFit="1" customWidth="1"/>
    <col min="4" max="4" width="34.140625" style="1" bestFit="1" customWidth="1"/>
    <col min="5" max="5" width="18.140625" style="1" bestFit="1" customWidth="1"/>
    <col min="6" max="6" width="22.42578125" style="1" bestFit="1" customWidth="1"/>
    <col min="7" max="7" width="18.5703125" style="1" bestFit="1" customWidth="1"/>
    <col min="8" max="8" width="22.42578125" style="1" bestFit="1" customWidth="1"/>
    <col min="9" max="9" width="16.28515625" style="1" bestFit="1" customWidth="1"/>
    <col min="10" max="16384" width="9.140625" style="1"/>
  </cols>
  <sheetData>
    <row r="1" spans="1:9" x14ac:dyDescent="0.4">
      <c r="A1" s="8" t="s">
        <v>0</v>
      </c>
      <c r="B1" s="8" t="s">
        <v>6</v>
      </c>
      <c r="C1" s="8" t="s">
        <v>3</v>
      </c>
      <c r="D1" s="8" t="s">
        <v>55</v>
      </c>
      <c r="E1" s="8" t="s">
        <v>1</v>
      </c>
      <c r="F1" s="10" t="s">
        <v>3</v>
      </c>
      <c r="G1" s="10" t="s">
        <v>4</v>
      </c>
      <c r="H1" s="10" t="s">
        <v>3</v>
      </c>
      <c r="I1" s="10" t="s">
        <v>4</v>
      </c>
    </row>
    <row r="2" spans="1:9" x14ac:dyDescent="0.4">
      <c r="A2" s="2">
        <v>1</v>
      </c>
      <c r="B2" s="2" t="s">
        <v>72</v>
      </c>
      <c r="C2" s="6">
        <v>1</v>
      </c>
      <c r="D2" s="6" t="s">
        <v>56</v>
      </c>
      <c r="E2" s="3">
        <v>450000</v>
      </c>
      <c r="F2" s="2">
        <v>1</v>
      </c>
      <c r="G2" s="3">
        <f>F2*E2</f>
        <v>450000</v>
      </c>
      <c r="H2" s="2">
        <v>1</v>
      </c>
      <c r="I2" s="3">
        <f>H2*E2</f>
        <v>450000</v>
      </c>
    </row>
    <row r="3" spans="1:9" x14ac:dyDescent="0.4">
      <c r="A3" s="2">
        <v>2</v>
      </c>
      <c r="B3" s="2" t="s">
        <v>73</v>
      </c>
      <c r="C3" s="6">
        <v>1</v>
      </c>
      <c r="D3" s="6" t="s">
        <v>56</v>
      </c>
      <c r="E3" s="3">
        <v>250000</v>
      </c>
      <c r="F3" s="2">
        <v>1</v>
      </c>
      <c r="G3" s="3">
        <f t="shared" ref="G3:G17" si="0">F3*E3</f>
        <v>250000</v>
      </c>
      <c r="H3" s="2">
        <v>0</v>
      </c>
      <c r="I3" s="3">
        <f t="shared" ref="I3:I17" si="1">H3*E3</f>
        <v>0</v>
      </c>
    </row>
    <row r="4" spans="1:9" x14ac:dyDescent="0.4">
      <c r="A4" s="2">
        <v>3</v>
      </c>
      <c r="B4" s="2" t="s">
        <v>75</v>
      </c>
      <c r="C4" s="6">
        <v>1</v>
      </c>
      <c r="D4" s="6" t="s">
        <v>56</v>
      </c>
      <c r="E4" s="3">
        <v>250000</v>
      </c>
      <c r="F4" s="2">
        <v>1</v>
      </c>
      <c r="G4" s="3">
        <f t="shared" si="0"/>
        <v>250000</v>
      </c>
      <c r="H4" s="2">
        <v>0</v>
      </c>
      <c r="I4" s="3">
        <f t="shared" si="1"/>
        <v>0</v>
      </c>
    </row>
    <row r="5" spans="1:9" x14ac:dyDescent="0.4">
      <c r="A5" s="2">
        <v>4</v>
      </c>
      <c r="B5" s="2" t="s">
        <v>76</v>
      </c>
      <c r="C5" s="6">
        <v>1</v>
      </c>
      <c r="D5" s="6" t="s">
        <v>56</v>
      </c>
      <c r="E5" s="3">
        <v>250000</v>
      </c>
      <c r="F5" s="2">
        <v>1</v>
      </c>
      <c r="G5" s="3">
        <f t="shared" si="0"/>
        <v>250000</v>
      </c>
      <c r="H5" s="2">
        <v>0</v>
      </c>
      <c r="I5" s="3">
        <f t="shared" si="1"/>
        <v>0</v>
      </c>
    </row>
    <row r="6" spans="1:9" x14ac:dyDescent="0.4">
      <c r="A6" s="2">
        <v>5</v>
      </c>
      <c r="B6" s="2" t="s">
        <v>77</v>
      </c>
      <c r="C6" s="6">
        <v>1</v>
      </c>
      <c r="D6" s="6" t="s">
        <v>56</v>
      </c>
      <c r="E6" s="3">
        <v>500000</v>
      </c>
      <c r="F6" s="2">
        <v>1</v>
      </c>
      <c r="G6" s="3">
        <f t="shared" si="0"/>
        <v>500000</v>
      </c>
      <c r="H6" s="2">
        <v>0</v>
      </c>
      <c r="I6" s="3">
        <f t="shared" si="1"/>
        <v>0</v>
      </c>
    </row>
    <row r="7" spans="1:9" x14ac:dyDescent="0.4">
      <c r="A7" s="2">
        <v>6</v>
      </c>
      <c r="B7" s="2" t="s">
        <v>74</v>
      </c>
      <c r="C7" s="6">
        <v>1</v>
      </c>
      <c r="D7" s="6" t="s">
        <v>56</v>
      </c>
      <c r="E7" s="3">
        <v>0</v>
      </c>
      <c r="F7" s="2">
        <v>1</v>
      </c>
      <c r="G7" s="3">
        <f t="shared" si="0"/>
        <v>0</v>
      </c>
      <c r="H7" s="2">
        <v>1</v>
      </c>
      <c r="I7" s="3">
        <f t="shared" si="1"/>
        <v>0</v>
      </c>
    </row>
    <row r="8" spans="1:9" x14ac:dyDescent="0.4">
      <c r="A8" s="2">
        <v>7</v>
      </c>
      <c r="B8" s="2" t="s">
        <v>78</v>
      </c>
      <c r="C8" s="6">
        <v>1</v>
      </c>
      <c r="D8" s="6" t="s">
        <v>56</v>
      </c>
      <c r="E8" s="3">
        <v>100000</v>
      </c>
      <c r="F8" s="2">
        <v>2</v>
      </c>
      <c r="G8" s="3">
        <f t="shared" si="0"/>
        <v>200000</v>
      </c>
      <c r="H8" s="2">
        <v>0</v>
      </c>
      <c r="I8" s="3">
        <f t="shared" si="1"/>
        <v>0</v>
      </c>
    </row>
    <row r="9" spans="1:9" x14ac:dyDescent="0.4">
      <c r="A9" s="2">
        <v>8</v>
      </c>
      <c r="B9" s="2" t="s">
        <v>5</v>
      </c>
      <c r="C9" s="6">
        <v>1</v>
      </c>
      <c r="D9" s="6" t="s">
        <v>56</v>
      </c>
      <c r="E9" s="3">
        <v>50000</v>
      </c>
      <c r="F9" s="2">
        <v>0</v>
      </c>
      <c r="G9" s="3">
        <f t="shared" si="0"/>
        <v>0</v>
      </c>
      <c r="H9" s="2">
        <v>0</v>
      </c>
      <c r="I9" s="3">
        <f t="shared" si="1"/>
        <v>0</v>
      </c>
    </row>
    <row r="10" spans="1:9" x14ac:dyDescent="0.4">
      <c r="A10" s="2">
        <v>9</v>
      </c>
      <c r="B10" s="2" t="s">
        <v>2</v>
      </c>
      <c r="C10" s="6">
        <v>1</v>
      </c>
      <c r="D10" s="6" t="s">
        <v>56</v>
      </c>
      <c r="E10" s="3">
        <v>0</v>
      </c>
      <c r="F10" s="2">
        <v>1</v>
      </c>
      <c r="G10" s="3">
        <f t="shared" si="0"/>
        <v>0</v>
      </c>
      <c r="H10" s="2">
        <v>1</v>
      </c>
      <c r="I10" s="3">
        <f t="shared" si="1"/>
        <v>0</v>
      </c>
    </row>
    <row r="11" spans="1:9" x14ac:dyDescent="0.4">
      <c r="A11" s="2">
        <v>10</v>
      </c>
      <c r="B11" s="2" t="s">
        <v>79</v>
      </c>
      <c r="C11" s="6">
        <v>1</v>
      </c>
      <c r="D11" s="6" t="s">
        <v>56</v>
      </c>
      <c r="E11" s="3">
        <v>300000</v>
      </c>
      <c r="F11" s="2">
        <v>0</v>
      </c>
      <c r="G11" s="3">
        <f t="shared" si="0"/>
        <v>0</v>
      </c>
      <c r="H11" s="2">
        <v>0</v>
      </c>
      <c r="I11" s="3">
        <f t="shared" si="1"/>
        <v>0</v>
      </c>
    </row>
    <row r="12" spans="1:9" x14ac:dyDescent="0.4">
      <c r="A12" s="2">
        <v>11</v>
      </c>
      <c r="B12" s="2" t="s">
        <v>62</v>
      </c>
      <c r="C12" s="6">
        <v>1</v>
      </c>
      <c r="D12" s="6" t="s">
        <v>56</v>
      </c>
      <c r="E12" s="3">
        <v>600000</v>
      </c>
      <c r="F12" s="2">
        <v>0</v>
      </c>
      <c r="G12" s="3">
        <f t="shared" si="0"/>
        <v>0</v>
      </c>
      <c r="H12" s="2">
        <v>0</v>
      </c>
      <c r="I12" s="3">
        <f t="shared" si="1"/>
        <v>0</v>
      </c>
    </row>
    <row r="13" spans="1:9" x14ac:dyDescent="0.4">
      <c r="A13" s="2">
        <v>12</v>
      </c>
      <c r="B13" s="2" t="s">
        <v>63</v>
      </c>
      <c r="C13" s="6">
        <v>1</v>
      </c>
      <c r="D13" s="6" t="s">
        <v>56</v>
      </c>
      <c r="E13" s="3">
        <v>1200000</v>
      </c>
      <c r="F13" s="2">
        <v>1</v>
      </c>
      <c r="G13" s="3">
        <f t="shared" si="0"/>
        <v>1200000</v>
      </c>
      <c r="H13" s="2">
        <v>0</v>
      </c>
      <c r="I13" s="3">
        <f t="shared" si="1"/>
        <v>0</v>
      </c>
    </row>
    <row r="14" spans="1:9" x14ac:dyDescent="0.4">
      <c r="A14" s="2">
        <v>13</v>
      </c>
      <c r="B14" s="2" t="s">
        <v>64</v>
      </c>
      <c r="C14" s="6">
        <v>1</v>
      </c>
      <c r="D14" s="6" t="s">
        <v>56</v>
      </c>
      <c r="E14" s="3">
        <v>3200000</v>
      </c>
      <c r="F14" s="2">
        <v>0</v>
      </c>
      <c r="G14" s="3">
        <f t="shared" si="0"/>
        <v>0</v>
      </c>
      <c r="H14" s="2">
        <v>0</v>
      </c>
      <c r="I14" s="3">
        <f t="shared" si="1"/>
        <v>0</v>
      </c>
    </row>
    <row r="15" spans="1:9" x14ac:dyDescent="0.4">
      <c r="A15" s="2">
        <v>14</v>
      </c>
      <c r="B15" s="2" t="s">
        <v>65</v>
      </c>
      <c r="C15" s="6">
        <v>1</v>
      </c>
      <c r="D15" s="6" t="s">
        <v>56</v>
      </c>
      <c r="E15" s="3">
        <v>6500000</v>
      </c>
      <c r="F15" s="2">
        <v>0</v>
      </c>
      <c r="G15" s="3">
        <f t="shared" si="0"/>
        <v>0</v>
      </c>
      <c r="H15" s="2">
        <v>0</v>
      </c>
      <c r="I15" s="3">
        <f t="shared" si="1"/>
        <v>0</v>
      </c>
    </row>
    <row r="16" spans="1:9" x14ac:dyDescent="0.4">
      <c r="A16" s="2">
        <v>15</v>
      </c>
      <c r="B16" s="2" t="s">
        <v>67</v>
      </c>
      <c r="C16" s="6">
        <v>1</v>
      </c>
      <c r="D16" s="6" t="s">
        <v>56</v>
      </c>
      <c r="E16" s="3">
        <v>0</v>
      </c>
      <c r="F16" s="2">
        <v>1</v>
      </c>
      <c r="G16" s="3">
        <f t="shared" si="0"/>
        <v>0</v>
      </c>
      <c r="H16" s="2">
        <v>1</v>
      </c>
      <c r="I16" s="3">
        <f t="shared" si="1"/>
        <v>0</v>
      </c>
    </row>
    <row r="17" spans="1:9" x14ac:dyDescent="0.4">
      <c r="A17" s="2">
        <v>16</v>
      </c>
      <c r="B17" s="2" t="s">
        <v>80</v>
      </c>
      <c r="C17" s="6">
        <v>1</v>
      </c>
      <c r="D17" s="6" t="s">
        <v>56</v>
      </c>
      <c r="E17" s="3">
        <v>10000</v>
      </c>
      <c r="F17" s="2">
        <v>100</v>
      </c>
      <c r="G17" s="3">
        <f t="shared" si="0"/>
        <v>1000000</v>
      </c>
      <c r="H17" s="2">
        <v>0</v>
      </c>
      <c r="I17" s="3">
        <f t="shared" si="1"/>
        <v>0</v>
      </c>
    </row>
    <row r="18" spans="1:9" x14ac:dyDescent="0.4">
      <c r="G18" s="23">
        <f>SUM(G2:G17)</f>
        <v>4100000</v>
      </c>
      <c r="I18" s="23">
        <f>SUM(I2:I17)</f>
        <v>450000</v>
      </c>
    </row>
    <row r="19" spans="1:9" x14ac:dyDescent="0.4">
      <c r="F19" s="24">
        <v>0.1</v>
      </c>
      <c r="G19" s="11">
        <f>G18*0.9</f>
        <v>3690000</v>
      </c>
      <c r="H19" s="24">
        <v>0.1</v>
      </c>
      <c r="I19" s="11">
        <f>I18*0.9</f>
        <v>405000</v>
      </c>
    </row>
    <row r="20" spans="1:9" x14ac:dyDescent="0.4">
      <c r="F20" s="24">
        <v>0.2</v>
      </c>
      <c r="G20" s="11">
        <f>G18*0.8</f>
        <v>3280000</v>
      </c>
      <c r="H20" s="24">
        <v>0.2</v>
      </c>
      <c r="I20" s="11">
        <f>I18*0.8</f>
        <v>360000</v>
      </c>
    </row>
  </sheetData>
  <autoFilter ref="A1:I18" xr:uid="{96C0E84F-00C1-41BB-9AD2-32656A61907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070B-C27D-43F2-AFB1-4C0C2A32690D}">
  <dimension ref="A2:I10"/>
  <sheetViews>
    <sheetView tabSelected="1" workbookViewId="0">
      <selection activeCell="D14" sqref="D14"/>
    </sheetView>
  </sheetViews>
  <sheetFormatPr defaultColWidth="9.140625" defaultRowHeight="21" x14ac:dyDescent="0.4"/>
  <cols>
    <col min="1" max="1" width="4.42578125" style="1" bestFit="1" customWidth="1"/>
    <col min="2" max="2" width="22.85546875" style="1" bestFit="1" customWidth="1"/>
    <col min="3" max="3" width="54.42578125" style="1" bestFit="1" customWidth="1"/>
    <col min="4" max="4" width="18.42578125" style="1" bestFit="1" customWidth="1"/>
    <col min="5" max="5" width="21.140625" style="1" bestFit="1" customWidth="1"/>
    <col min="6" max="6" width="28.140625" style="1" bestFit="1" customWidth="1"/>
    <col min="7" max="7" width="18.140625" style="1" bestFit="1" customWidth="1"/>
    <col min="8" max="8" width="17.85546875" style="1" bestFit="1" customWidth="1"/>
    <col min="9" max="9" width="18.140625" style="1" bestFit="1" customWidth="1"/>
    <col min="10" max="16384" width="9.140625" style="1"/>
  </cols>
  <sheetData>
    <row r="2" spans="1:9" x14ac:dyDescent="0.4">
      <c r="A2" s="12" t="s">
        <v>0</v>
      </c>
      <c r="B2" s="12" t="s">
        <v>101</v>
      </c>
      <c r="C2" s="12" t="s">
        <v>53</v>
      </c>
      <c r="D2" s="12" t="s">
        <v>102</v>
      </c>
      <c r="E2" s="12" t="s">
        <v>103</v>
      </c>
      <c r="F2" s="12" t="s">
        <v>104</v>
      </c>
      <c r="G2" s="12" t="s">
        <v>1</v>
      </c>
      <c r="H2" s="10" t="s">
        <v>3</v>
      </c>
      <c r="I2" s="10" t="s">
        <v>4</v>
      </c>
    </row>
    <row r="3" spans="1:9" x14ac:dyDescent="0.4">
      <c r="A3" s="2">
        <v>1</v>
      </c>
      <c r="B3" s="2" t="s">
        <v>105</v>
      </c>
      <c r="C3" s="2" t="s">
        <v>106</v>
      </c>
      <c r="D3" s="6" t="s">
        <v>107</v>
      </c>
      <c r="E3" s="6" t="s">
        <v>108</v>
      </c>
      <c r="F3" s="6" t="s">
        <v>122</v>
      </c>
      <c r="G3" s="3">
        <v>1250000</v>
      </c>
      <c r="H3" s="2">
        <v>0</v>
      </c>
      <c r="I3" s="3">
        <f>G3*H3</f>
        <v>0</v>
      </c>
    </row>
    <row r="4" spans="1:9" x14ac:dyDescent="0.4">
      <c r="A4" s="2">
        <v>2</v>
      </c>
      <c r="B4" s="2" t="s">
        <v>109</v>
      </c>
      <c r="C4" s="2" t="s">
        <v>110</v>
      </c>
      <c r="D4" s="6" t="s">
        <v>107</v>
      </c>
      <c r="E4" s="6" t="s">
        <v>108</v>
      </c>
      <c r="F4" s="6" t="s">
        <v>122</v>
      </c>
      <c r="G4" s="3">
        <v>4900000</v>
      </c>
      <c r="H4" s="2">
        <v>0</v>
      </c>
      <c r="I4" s="3">
        <f t="shared" ref="I4:I9" si="0">G4*H4</f>
        <v>0</v>
      </c>
    </row>
    <row r="5" spans="1:9" x14ac:dyDescent="0.4">
      <c r="A5" s="2">
        <v>3</v>
      </c>
      <c r="B5" s="2" t="s">
        <v>111</v>
      </c>
      <c r="C5" s="2" t="s">
        <v>112</v>
      </c>
      <c r="D5" s="6" t="s">
        <v>107</v>
      </c>
      <c r="E5" s="6" t="s">
        <v>108</v>
      </c>
      <c r="F5" s="6" t="s">
        <v>122</v>
      </c>
      <c r="G5" s="3">
        <v>1250000</v>
      </c>
      <c r="H5" s="2">
        <v>0</v>
      </c>
      <c r="I5" s="3">
        <f t="shared" si="0"/>
        <v>0</v>
      </c>
    </row>
    <row r="6" spans="1:9" x14ac:dyDescent="0.4">
      <c r="A6" s="2">
        <v>4</v>
      </c>
      <c r="B6" s="2" t="s">
        <v>113</v>
      </c>
      <c r="C6" s="2" t="s">
        <v>114</v>
      </c>
      <c r="D6" s="6" t="s">
        <v>107</v>
      </c>
      <c r="E6" s="6" t="s">
        <v>108</v>
      </c>
      <c r="F6" s="6" t="s">
        <v>122</v>
      </c>
      <c r="G6" s="3">
        <v>1400000</v>
      </c>
      <c r="H6" s="2">
        <v>0</v>
      </c>
      <c r="I6" s="3">
        <f t="shared" si="0"/>
        <v>0</v>
      </c>
    </row>
    <row r="7" spans="1:9" x14ac:dyDescent="0.4">
      <c r="A7" s="2">
        <v>5</v>
      </c>
      <c r="B7" s="2" t="s">
        <v>115</v>
      </c>
      <c r="C7" s="2" t="s">
        <v>116</v>
      </c>
      <c r="D7" s="6" t="s">
        <v>107</v>
      </c>
      <c r="E7" s="6" t="s">
        <v>108</v>
      </c>
      <c r="F7" s="6" t="s">
        <v>122</v>
      </c>
      <c r="G7" s="3">
        <v>1250000</v>
      </c>
      <c r="H7" s="2">
        <v>0</v>
      </c>
      <c r="I7" s="3">
        <f t="shared" si="0"/>
        <v>0</v>
      </c>
    </row>
    <row r="8" spans="1:9" x14ac:dyDescent="0.4">
      <c r="A8" s="2">
        <v>6</v>
      </c>
      <c r="B8" s="2" t="s">
        <v>115</v>
      </c>
      <c r="C8" s="2" t="s">
        <v>117</v>
      </c>
      <c r="D8" s="6" t="s">
        <v>107</v>
      </c>
      <c r="E8" s="6" t="s">
        <v>108</v>
      </c>
      <c r="F8" s="6" t="s">
        <v>122</v>
      </c>
      <c r="G8" s="3">
        <v>1650000</v>
      </c>
      <c r="H8" s="2">
        <v>0</v>
      </c>
      <c r="I8" s="3">
        <f t="shared" si="0"/>
        <v>0</v>
      </c>
    </row>
    <row r="9" spans="1:9" x14ac:dyDescent="0.4">
      <c r="A9" s="2">
        <v>7</v>
      </c>
      <c r="B9" s="2" t="s">
        <v>118</v>
      </c>
      <c r="C9" s="2" t="s">
        <v>119</v>
      </c>
      <c r="D9" s="6" t="s">
        <v>107</v>
      </c>
      <c r="E9" s="6" t="s">
        <v>108</v>
      </c>
      <c r="F9" s="6" t="s">
        <v>122</v>
      </c>
      <c r="G9" s="3">
        <v>5000000</v>
      </c>
      <c r="H9" s="2">
        <v>1</v>
      </c>
      <c r="I9" s="3">
        <f t="shared" si="0"/>
        <v>5000000</v>
      </c>
    </row>
    <row r="10" spans="1:9" x14ac:dyDescent="0.4">
      <c r="I10" s="11">
        <f>SUM(I3:I9)</f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Video</vt:lpstr>
      <vt:lpstr>Drive</vt:lpstr>
      <vt:lpstr>CCTV</vt:lpstr>
      <vt:lpstr>Hosting</vt:lpstr>
      <vt:lpstr>VPS</vt:lpstr>
      <vt:lpstr>VPS-New</vt:lpstr>
      <vt:lpstr>TIUE</vt:lpstr>
      <vt:lpstr>Colocation</vt:lpstr>
      <vt:lpstr>SSL</vt:lpstr>
      <vt:lpstr>Temp</vt:lpstr>
      <vt:lpstr>Лист1</vt:lpstr>
      <vt:lpstr>NVR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Kurbanov</dc:creator>
  <cp:lastModifiedBy>Ruslan Kurbanov</cp:lastModifiedBy>
  <dcterms:created xsi:type="dcterms:W3CDTF">2024-01-14T16:52:03Z</dcterms:created>
  <dcterms:modified xsi:type="dcterms:W3CDTF">2025-10-06T09:24:21Z</dcterms:modified>
</cp:coreProperties>
</file>