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Лист1" sheetId="1" state="hidden" r:id="rId2"/>
    <sheet name="Лист" sheetId="2" state="hidden" r:id="rId3"/>
    <sheet name="04" sheetId="3" state="visible" r:id="rId4"/>
  </sheets>
  <definedNames>
    <definedName function="false" hidden="false" localSheetId="2" name="_xlnm.Print_Area" vbProcedure="false">'04'!$A$1:$AB$38</definedName>
    <definedName function="false" hidden="false" localSheetId="1" name="_xlnm.Print_Area" vbProcedure="false">Лист!$A$1:$K$34</definedName>
    <definedName function="false" hidden="false" localSheetId="0" name="_xlnm.Print_Area" vbProcedure="false">Лист1!$A$1:$L$30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<sst xmlns="http://schemas.openxmlformats.org/spreadsheetml/2006/main" count="163" uniqueCount="79">
  <si>
    <t xml:space="preserve">Дистанционный съем показаний коммерческого учета за август</t>
  </si>
  <si>
    <t xml:space="preserve">№ п/п</t>
  </si>
  <si>
    <t xml:space="preserve">Филиал</t>
  </si>
  <si>
    <t xml:space="preserve">Всего Т.У в дистанционном съеме.
 шт.</t>
  </si>
  <si>
    <t xml:space="preserve">В том числе в Пирамиде
(не Ридер).
 шт.</t>
  </si>
  <si>
    <t xml:space="preserve">Сняты показания и переданы  в сбыт.
шт.</t>
  </si>
  <si>
    <t xml:space="preserve">В том числе по УСПД (не Ридер).
шт.</t>
  </si>
  <si>
    <t xml:space="preserve">Отклонение
5-3</t>
  </si>
  <si>
    <t xml:space="preserve">Отклонение
 6-4</t>
  </si>
  <si>
    <t xml:space="preserve">шт.</t>
  </si>
  <si>
    <t xml:space="preserve">%.</t>
  </si>
  <si>
    <t xml:space="preserve">Тех учеты в пирамиде</t>
  </si>
  <si>
    <t xml:space="preserve">факт по пирамиде</t>
  </si>
  <si>
    <t xml:space="preserve">Абинск</t>
  </si>
  <si>
    <t xml:space="preserve">Анапа</t>
  </si>
  <si>
    <t xml:space="preserve">Апшеронск</t>
  </si>
  <si>
    <t xml:space="preserve">Армавир</t>
  </si>
  <si>
    <t xml:space="preserve">Белореченск</t>
  </si>
  <si>
    <t xml:space="preserve">Геленджик</t>
  </si>
  <si>
    <t xml:space="preserve">Горячий Ключ</t>
  </si>
  <si>
    <t xml:space="preserve">Гулькевичи</t>
  </si>
  <si>
    <t xml:space="preserve">Ейск</t>
  </si>
  <si>
    <t xml:space="preserve">Кореновск</t>
  </si>
  <si>
    <t xml:space="preserve">Краснодар</t>
  </si>
  <si>
    <t xml:space="preserve">Кропоткин</t>
  </si>
  <si>
    <t xml:space="preserve">Крымск</t>
  </si>
  <si>
    <t xml:space="preserve">Курганинск</t>
  </si>
  <si>
    <t xml:space="preserve">Лабинск</t>
  </si>
  <si>
    <t xml:space="preserve">Мостовской</t>
  </si>
  <si>
    <t xml:space="preserve">Новокубанск</t>
  </si>
  <si>
    <t xml:space="preserve">Новороссийск</t>
  </si>
  <si>
    <t xml:space="preserve">Приморско-Ахтарск</t>
  </si>
  <si>
    <t xml:space="preserve">Славянск</t>
  </si>
  <si>
    <t xml:space="preserve">Темрюк</t>
  </si>
  <si>
    <t xml:space="preserve">Тимашевск</t>
  </si>
  <si>
    <t xml:space="preserve">Тихорецк</t>
  </si>
  <si>
    <t xml:space="preserve">Туапсе</t>
  </si>
  <si>
    <t xml:space="preserve">Усть-Лабинск</t>
  </si>
  <si>
    <t xml:space="preserve">ИТОГО:</t>
  </si>
  <si>
    <t xml:space="preserve">ЮЛ мерк потр</t>
  </si>
  <si>
    <t xml:space="preserve">ЮЛ мерк ТП</t>
  </si>
  <si>
    <t xml:space="preserve">ЮЛ каскад</t>
  </si>
  <si>
    <t xml:space="preserve">ФЛ мерк </t>
  </si>
  <si>
    <t xml:space="preserve">ФЛ каскад</t>
  </si>
  <si>
    <t xml:space="preserve">В том числе по УСПД (не Ридер).
 шт.</t>
  </si>
  <si>
    <t xml:space="preserve">Приложение 3 </t>
  </si>
  <si>
    <t xml:space="preserve">Отчетная форма за Август 2023</t>
  </si>
  <si>
    <t xml:space="preserve">Коммерческий учет (ЮР+БЫТ+ОДПУ)</t>
  </si>
  <si>
    <t xml:space="preserve">Технический учет
(ТП на балансе филиала)</t>
  </si>
  <si>
    <t xml:space="preserve">Всего Т.У.с возможностью дистанционного съема показан, шт.  (ЮР+БЫТ+ОДПУ)</t>
  </si>
  <si>
    <t xml:space="preserve">Всего Т.У.с возможностью дистанционного съема показан, шт.</t>
  </si>
  <si>
    <t xml:space="preserve">Всего сняты показания и переданы в сбыт по точкам</t>
  </si>
  <si>
    <t xml:space="preserve"> ФИЗ. ЛИЦА</t>
  </si>
  <si>
    <t xml:space="preserve"> ЮР. ЛИЦА</t>
  </si>
  <si>
    <t xml:space="preserve">ОДПУ</t>
  </si>
  <si>
    <t xml:space="preserve">Точки учета  с возможностью съема через ПО (не ридер), шт.</t>
  </si>
  <si>
    <t xml:space="preserve">Сняты показания и переданы в сбыт по точкам из ПО (не ридер), шт.</t>
  </si>
  <si>
    <t xml:space="preserve">Сняты показания и переданы в сбыт по точкам  через ридер, шт.</t>
  </si>
  <si>
    <t xml:space="preserve">Кол-во точек учета  с возможностью съема через ридер, шт.</t>
  </si>
  <si>
    <t xml:space="preserve">Сняты показания ридером Т.У. и переданы в сбыт, шт.</t>
  </si>
  <si>
    <t xml:space="preserve">Итого сняты показания и переданы в сбыт, шт.</t>
  </si>
  <si>
    <t xml:space="preserve">Итого сняты показания и переданы в сбыт, шт. ФИЗ. ЛИЦА</t>
  </si>
  <si>
    <t xml:space="preserve">Итого сняты показания и переданы в сбыт, шт. ОДПУ+ЮР. ЛИЦА</t>
  </si>
  <si>
    <t xml:space="preserve">Отклонение
3-7</t>
  </si>
  <si>
    <t xml:space="preserve">% опроса</t>
  </si>
  <si>
    <t xml:space="preserve">Всего оснащено ТП  </t>
  </si>
  <si>
    <t xml:space="preserve">Опрос на текущий месяц</t>
  </si>
  <si>
    <t xml:space="preserve">Примечание    (указать реальные причины  низкого процента опроса, если ниже 90%, возможные пути решения и необходимое оборудование)                 </t>
  </si>
  <si>
    <t xml:space="preserve">Отклонение
5-4</t>
  </si>
  <si>
    <t xml:space="preserve">Всего</t>
  </si>
  <si>
    <t xml:space="preserve">в ПО</t>
  </si>
  <si>
    <t xml:space="preserve">  ЮР. ЛИЦА</t>
  </si>
  <si>
    <t xml:space="preserve">%</t>
  </si>
  <si>
    <t xml:space="preserve">17=3-10</t>
  </si>
  <si>
    <t xml:space="preserve">Без учета отключенных %</t>
  </si>
  <si>
    <t xml:space="preserve">Технический учет - 3 шт. не под напряжением</t>
  </si>
  <si>
    <t xml:space="preserve">Директор филиала</t>
  </si>
  <si>
    <t xml:space="preserve">___________________</t>
  </si>
  <si>
    <t xml:space="preserve">Р.О. Сергеев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</si>
</sst>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%"/>
    <numFmt numFmtId="167" formatCode="_-* #,##0.00_р_._-;\-* #,##0.00_р_._-;_-* \-??_р_._-;_-@_-"/>
    <numFmt numFmtId="168" formatCode="mmm/yy"/>
    <numFmt numFmtId="169" formatCode="@"/>
    <numFmt numFmtId="170" formatCode="000000"/>
  </numFmts>
  <fonts count="3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b val="true"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 val="true"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family val="0"/>
      <charset val="204"/>
    </font>
    <font>
      <sz val="11"/>
      <color rgb="FF000000"/>
      <name val="Times New Roman"/>
      <family val="1"/>
      <charset val="204"/>
    </font>
    <font>
      <b val="true"/>
      <sz val="2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FFFFFF"/>
      <name val="Calibri"/>
      <family val="2"/>
      <charset val="204"/>
    </font>
    <font>
      <b val="true"/>
      <sz val="16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b val="true"/>
      <sz val="1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</font>
    <font>
      <b val="true"/>
      <u val="single"/>
      <sz val="12"/>
      <name val="Times New Roman"/>
      <family val="1"/>
      <charset val="204"/>
    </font>
    <font>
      <b val="true"/>
      <sz val="16"/>
      <color rgb="FF000000"/>
      <name val="Calibri"/>
      <family val="2"/>
      <charset val="204"/>
    </font>
    <font>
      <sz val="16"/>
      <color rgb="FFFFFFF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4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2" xfId="1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2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" xfId="1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4" xfId="1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2" xfId="1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2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7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2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6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2" xfId="1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1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1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0" xfId="1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15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3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0" xfId="20"/>
    <cellStyle name="S1" xfId="21"/>
    <cellStyle name="S2" xfId="22"/>
    <cellStyle name="S3" xfId="23"/>
    <cellStyle name="S4" xfId="24"/>
    <cellStyle name="S5" xfId="25"/>
    <cellStyle name="S6" xfId="26"/>
    <cellStyle name="S7" xfId="27"/>
    <cellStyle name="S8" xfId="28"/>
    <cellStyle name="S9" xfId="29"/>
    <cellStyle name="Обычный 10" xfId="30"/>
    <cellStyle name="Обычный 11" xfId="31"/>
    <cellStyle name="Обычный 12" xfId="32"/>
    <cellStyle name="Обычный 13" xfId="33"/>
    <cellStyle name="Обычный 14" xfId="34"/>
    <cellStyle name="Обычный 2" xfId="35"/>
    <cellStyle name="Обычный 2 2" xfId="36"/>
    <cellStyle name="Обычный 3" xfId="37"/>
    <cellStyle name="Обычный 3 2" xfId="38"/>
    <cellStyle name="Обычный 4" xfId="39"/>
    <cellStyle name="Обычный 5" xfId="40"/>
    <cellStyle name="Обычный 5 2" xfId="41"/>
    <cellStyle name="Обычный 6" xfId="42"/>
    <cellStyle name="Обычный 7" xfId="43"/>
    <cellStyle name="Обычный 8" xfId="44"/>
    <cellStyle name="Обычный 9" xfId="4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33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A24" activeCellId="0" sqref="A2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22"/>
    <col collapsed="false" customWidth="true" hidden="false" outlineLevel="0" max="5" min="3" style="1" width="23.57"/>
    <col collapsed="false" customWidth="true" hidden="true" outlineLevel="0" max="6" min="6" style="1" width="23.57"/>
    <col collapsed="false" customWidth="true" hidden="false" outlineLevel="0" max="7" min="7" style="1" width="23.57"/>
    <col collapsed="false" customWidth="true" hidden="false" outlineLevel="0" max="10" min="8" style="1" width="12.14"/>
    <col collapsed="false" customWidth="true" hidden="true" outlineLevel="0" max="11" min="11" style="1" width="12.14"/>
    <col collapsed="false" customWidth="true" hidden="false" outlineLevel="0" max="12" min="12" style="1" width="12.14"/>
    <col collapsed="false" customWidth="true" hidden="false" outlineLevel="0" max="13" min="13" style="1" width="11.28"/>
    <col collapsed="false" customWidth="false" hidden="false" outlineLevel="0" max="14" min="14" style="1" width="9.14"/>
    <col collapsed="false" customWidth="true" hidden="false" outlineLevel="0" max="15" min="15" style="1" width="11.14"/>
    <col collapsed="false" customWidth="false" hidden="false" outlineLevel="0" max="16" min="16" style="2" width="9.14"/>
    <col collapsed="false" customWidth="false" hidden="false" outlineLevel="0" max="1024" min="17" style="1" width="9.14"/>
  </cols>
  <sheetData>
    <row r="1" customFormat="false" ht="40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36" hidden="false" customHeight="true" outlineLevel="0" collapsed="false">
      <c r="A2" s="4" t="s">
        <v>1</v>
      </c>
      <c r="B2" s="5" t="s">
        <v>2</v>
      </c>
      <c r="C2" s="4" t="s">
        <v>3</v>
      </c>
      <c r="D2" s="6" t="s">
        <v>4</v>
      </c>
      <c r="E2" s="6" t="s">
        <v>5</v>
      </c>
      <c r="F2" s="6" t="s">
        <v>6</v>
      </c>
      <c r="G2" s="6" t="s">
        <v>4</v>
      </c>
      <c r="H2" s="6" t="s">
        <v>7</v>
      </c>
      <c r="I2" s="6"/>
      <c r="J2" s="6" t="s">
        <v>8</v>
      </c>
      <c r="K2" s="6"/>
      <c r="L2" s="6"/>
    </row>
    <row r="3" customFormat="false" ht="18.75" hidden="false" customHeight="true" outlineLevel="0" collapsed="false">
      <c r="A3" s="4"/>
      <c r="B3" s="4"/>
      <c r="C3" s="4"/>
      <c r="D3" s="4"/>
      <c r="E3" s="4"/>
      <c r="F3" s="4"/>
      <c r="G3" s="4"/>
      <c r="H3" s="7" t="s">
        <v>9</v>
      </c>
      <c r="I3" s="7" t="s">
        <v>10</v>
      </c>
      <c r="J3" s="8" t="s">
        <v>9</v>
      </c>
      <c r="K3" s="8" t="s">
        <v>10</v>
      </c>
      <c r="L3" s="8"/>
      <c r="M3" s="9" t="s">
        <v>11</v>
      </c>
      <c r="N3" s="10"/>
      <c r="O3" s="9" t="s">
        <v>12</v>
      </c>
    </row>
    <row r="4" customFormat="false" ht="20.25" hidden="false" customHeight="true" outlineLevel="0" collapsed="false">
      <c r="A4" s="11" t="n">
        <v>1</v>
      </c>
      <c r="B4" s="11" t="n">
        <v>2</v>
      </c>
      <c r="C4" s="12" t="n">
        <v>3</v>
      </c>
      <c r="D4" s="12" t="n">
        <v>4</v>
      </c>
      <c r="E4" s="12" t="n">
        <v>5</v>
      </c>
      <c r="F4" s="12" t="n">
        <v>6</v>
      </c>
      <c r="G4" s="12" t="n">
        <v>6</v>
      </c>
      <c r="H4" s="12" t="n">
        <v>7</v>
      </c>
      <c r="I4" s="12" t="n">
        <v>8</v>
      </c>
      <c r="J4" s="12" t="n">
        <v>9</v>
      </c>
      <c r="K4" s="12" t="n">
        <v>10</v>
      </c>
      <c r="L4" s="12" t="n">
        <v>10</v>
      </c>
      <c r="M4" s="9"/>
      <c r="N4" s="10"/>
      <c r="O4" s="9"/>
    </row>
    <row r="5" customFormat="false" ht="18.75" hidden="false" customHeight="true" outlineLevel="0" collapsed="false">
      <c r="A5" s="13" t="n">
        <v>1</v>
      </c>
      <c r="B5" s="14" t="s">
        <v>13</v>
      </c>
      <c r="C5" s="15" t="n">
        <v>715</v>
      </c>
      <c r="D5" s="15" t="n">
        <v>344</v>
      </c>
      <c r="E5" s="15" t="n">
        <f aca="false">663+33</f>
        <v>696</v>
      </c>
      <c r="F5" s="15" t="n">
        <v>273</v>
      </c>
      <c r="G5" s="15" t="n">
        <v>38</v>
      </c>
      <c r="H5" s="15" t="n">
        <f aca="false">E5-C5</f>
        <v>-19</v>
      </c>
      <c r="I5" s="16" t="n">
        <f aca="false">E5/C5</f>
        <v>0.973426573426573</v>
      </c>
      <c r="J5" s="15" t="n">
        <f aca="false">F5-D5</f>
        <v>-71</v>
      </c>
      <c r="K5" s="16" t="n">
        <f aca="false">G5/D5</f>
        <v>0.11046511627907</v>
      </c>
      <c r="L5" s="16" t="n">
        <f aca="false">G5/D5</f>
        <v>0.11046511627907</v>
      </c>
      <c r="M5" s="17" t="n">
        <v>129</v>
      </c>
      <c r="N5" s="17" t="n">
        <v>167</v>
      </c>
      <c r="O5" s="17" t="n">
        <f aca="false">N5-M5</f>
        <v>38</v>
      </c>
      <c r="P5" s="18"/>
      <c r="Q5" s="19"/>
    </row>
    <row r="6" customFormat="false" ht="18.75" hidden="false" customHeight="true" outlineLevel="0" collapsed="false">
      <c r="A6" s="13" t="n">
        <v>2</v>
      </c>
      <c r="B6" s="14" t="s">
        <v>14</v>
      </c>
      <c r="C6" s="15" t="n">
        <v>5003</v>
      </c>
      <c r="D6" s="15" t="n">
        <v>4994</v>
      </c>
      <c r="E6" s="15" t="n">
        <v>4136</v>
      </c>
      <c r="F6" s="15" t="n">
        <v>4136</v>
      </c>
      <c r="G6" s="15" t="n">
        <v>372</v>
      </c>
      <c r="H6" s="15" t="n">
        <f aca="false">E6-C6</f>
        <v>-867</v>
      </c>
      <c r="I6" s="16" t="n">
        <f aca="false">E6/C6</f>
        <v>0.826703977613432</v>
      </c>
      <c r="J6" s="15" t="n">
        <f aca="false">F6-D6</f>
        <v>-858</v>
      </c>
      <c r="K6" s="16" t="n">
        <f aca="false">G6/D6</f>
        <v>0.0744893872647177</v>
      </c>
      <c r="L6" s="16" t="n">
        <f aca="false">G6/D6</f>
        <v>0.0744893872647177</v>
      </c>
      <c r="M6" s="17" t="n">
        <v>252</v>
      </c>
      <c r="N6" s="17" t="n">
        <v>624</v>
      </c>
      <c r="O6" s="17" t="n">
        <f aca="false">N6-M6</f>
        <v>372</v>
      </c>
      <c r="P6" s="18"/>
      <c r="Q6" s="19"/>
    </row>
    <row r="7" customFormat="false" ht="18.75" hidden="false" customHeight="true" outlineLevel="0" collapsed="false">
      <c r="A7" s="13" t="n">
        <v>3</v>
      </c>
      <c r="B7" s="14" t="s">
        <v>15</v>
      </c>
      <c r="C7" s="15" t="n">
        <v>2150</v>
      </c>
      <c r="D7" s="15" t="n">
        <v>1507</v>
      </c>
      <c r="E7" s="15" t="n">
        <f aca="false">1915+71</f>
        <v>1986</v>
      </c>
      <c r="F7" s="15" t="n">
        <v>1205</v>
      </c>
      <c r="G7" s="15" t="n">
        <v>1138</v>
      </c>
      <c r="H7" s="15" t="n">
        <f aca="false">E7-C7</f>
        <v>-164</v>
      </c>
      <c r="I7" s="16" t="n">
        <f aca="false">E7/C7</f>
        <v>0.923720930232558</v>
      </c>
      <c r="J7" s="15" t="n">
        <f aca="false">F7-D7</f>
        <v>-302</v>
      </c>
      <c r="K7" s="16" t="n">
        <f aca="false">G7/D7</f>
        <v>0.755142667551427</v>
      </c>
      <c r="L7" s="16" t="n">
        <f aca="false">G7/D7</f>
        <v>0.755142667551427</v>
      </c>
      <c r="M7" s="17" t="n">
        <v>111</v>
      </c>
      <c r="N7" s="17" t="n">
        <v>1249</v>
      </c>
      <c r="O7" s="17" t="n">
        <f aca="false">N7-M7</f>
        <v>1138</v>
      </c>
      <c r="P7" s="18"/>
      <c r="Q7" s="19"/>
    </row>
    <row r="8" customFormat="false" ht="19.5" hidden="false" customHeight="true" outlineLevel="0" collapsed="false">
      <c r="A8" s="13" t="n">
        <v>4</v>
      </c>
      <c r="B8" s="14" t="s">
        <v>16</v>
      </c>
      <c r="C8" s="15" t="n">
        <v>2536</v>
      </c>
      <c r="D8" s="15" t="n">
        <v>883</v>
      </c>
      <c r="E8" s="15" t="n">
        <f aca="false">2305+103</f>
        <v>2408</v>
      </c>
      <c r="F8" s="15" t="n">
        <v>779</v>
      </c>
      <c r="G8" s="15" t="n">
        <v>779</v>
      </c>
      <c r="H8" s="15" t="n">
        <f aca="false">E8-C8</f>
        <v>-128</v>
      </c>
      <c r="I8" s="16" t="n">
        <f aca="false">E8/C8</f>
        <v>0.949526813880126</v>
      </c>
      <c r="J8" s="15" t="n">
        <f aca="false">F8-D8</f>
        <v>-104</v>
      </c>
      <c r="K8" s="16" t="n">
        <f aca="false">G8/D8</f>
        <v>0.882219705549264</v>
      </c>
      <c r="L8" s="16" t="n">
        <f aca="false">G8/D8</f>
        <v>0.882219705549264</v>
      </c>
      <c r="M8" s="17" t="n">
        <v>305</v>
      </c>
      <c r="N8" s="17" t="n">
        <v>1084</v>
      </c>
      <c r="O8" s="17" t="n">
        <f aca="false">N8-M8</f>
        <v>779</v>
      </c>
      <c r="P8" s="18"/>
      <c r="Q8" s="19"/>
    </row>
    <row r="9" customFormat="false" ht="19.5" hidden="false" customHeight="true" outlineLevel="0" collapsed="false">
      <c r="A9" s="13" t="n">
        <v>5</v>
      </c>
      <c r="B9" s="14" t="s">
        <v>17</v>
      </c>
      <c r="C9" s="15" t="n">
        <v>809</v>
      </c>
      <c r="D9" s="15" t="n">
        <v>382</v>
      </c>
      <c r="E9" s="15" t="n">
        <f aca="false">599+48</f>
        <v>647</v>
      </c>
      <c r="F9" s="15" t="n">
        <v>246</v>
      </c>
      <c r="G9" s="15" t="n">
        <v>175</v>
      </c>
      <c r="H9" s="15" t="n">
        <f aca="false">E9-C9</f>
        <v>-162</v>
      </c>
      <c r="I9" s="16" t="n">
        <f aca="false">E9/C9</f>
        <v>0.799752781211372</v>
      </c>
      <c r="J9" s="15" t="n">
        <f aca="false">F9-D9</f>
        <v>-136</v>
      </c>
      <c r="K9" s="16" t="n">
        <f aca="false">G9/D9</f>
        <v>0.458115183246073</v>
      </c>
      <c r="L9" s="16" t="n">
        <f aca="false">G9/D9</f>
        <v>0.458115183246073</v>
      </c>
      <c r="M9" s="17" t="n">
        <v>166</v>
      </c>
      <c r="N9" s="17" t="n">
        <v>341</v>
      </c>
      <c r="O9" s="17" t="n">
        <f aca="false">N9-M9</f>
        <v>175</v>
      </c>
      <c r="P9" s="18"/>
      <c r="Q9" s="19"/>
    </row>
    <row r="10" customFormat="false" ht="19.5" hidden="false" customHeight="true" outlineLevel="0" collapsed="false">
      <c r="A10" s="13" t="n">
        <v>6</v>
      </c>
      <c r="B10" s="14" t="s">
        <v>18</v>
      </c>
      <c r="C10" s="15" t="n">
        <v>11161</v>
      </c>
      <c r="D10" s="15" t="n">
        <v>6536</v>
      </c>
      <c r="E10" s="15" t="n">
        <f aca="false">8337+288</f>
        <v>8625</v>
      </c>
      <c r="F10" s="15" t="n">
        <v>8337</v>
      </c>
      <c r="G10" s="15" t="n">
        <v>231</v>
      </c>
      <c r="H10" s="15" t="n">
        <f aca="false">E10-C10</f>
        <v>-2536</v>
      </c>
      <c r="I10" s="16" t="n">
        <f aca="false">E10/C10</f>
        <v>0.772780216826449</v>
      </c>
      <c r="J10" s="15" t="n">
        <f aca="false">F10-D10</f>
        <v>1801</v>
      </c>
      <c r="K10" s="16" t="n">
        <f aca="false">G10/D10</f>
        <v>0.0353427172582619</v>
      </c>
      <c r="L10" s="16" t="n">
        <f aca="false">G10/D10</f>
        <v>0.0353427172582619</v>
      </c>
      <c r="M10" s="17" t="n">
        <f aca="false">431-137</f>
        <v>294</v>
      </c>
      <c r="N10" s="17" t="n">
        <v>525</v>
      </c>
      <c r="O10" s="17" t="n">
        <f aca="false">N10-M10</f>
        <v>231</v>
      </c>
      <c r="P10" s="18"/>
      <c r="Q10" s="19"/>
    </row>
    <row r="11" customFormat="false" ht="19.5" hidden="false" customHeight="true" outlineLevel="0" collapsed="false">
      <c r="A11" s="13" t="n">
        <v>7</v>
      </c>
      <c r="B11" s="14" t="s">
        <v>19</v>
      </c>
      <c r="C11" s="15" t="n">
        <v>3202</v>
      </c>
      <c r="D11" s="15" t="n">
        <v>481</v>
      </c>
      <c r="E11" s="15"/>
      <c r="F11" s="15"/>
      <c r="G11" s="15"/>
      <c r="H11" s="15" t="n">
        <f aca="false">E11-C11</f>
        <v>-3202</v>
      </c>
      <c r="I11" s="16" t="n">
        <f aca="false">E11/C11</f>
        <v>0</v>
      </c>
      <c r="J11" s="15" t="n">
        <f aca="false">F11-D11</f>
        <v>-481</v>
      </c>
      <c r="K11" s="16" t="n">
        <f aca="false">G11/D11</f>
        <v>0</v>
      </c>
      <c r="L11" s="16" t="n">
        <f aca="false">G11/D11</f>
        <v>0</v>
      </c>
      <c r="M11" s="17" t="n">
        <v>86</v>
      </c>
      <c r="N11" s="17" t="n">
        <v>157</v>
      </c>
      <c r="O11" s="17" t="n">
        <f aca="false">N11-M11</f>
        <v>71</v>
      </c>
      <c r="P11" s="18"/>
      <c r="Q11" s="19"/>
    </row>
    <row r="12" customFormat="false" ht="19.5" hidden="false" customHeight="true" outlineLevel="0" collapsed="false">
      <c r="A12" s="13" t="n">
        <v>8</v>
      </c>
      <c r="B12" s="14" t="s">
        <v>20</v>
      </c>
      <c r="C12" s="15" t="n">
        <v>1623</v>
      </c>
      <c r="D12" s="15" t="n">
        <v>656</v>
      </c>
      <c r="E12" s="15" t="n">
        <f aca="false">1149+38</f>
        <v>1187</v>
      </c>
      <c r="F12" s="15" t="n">
        <v>567</v>
      </c>
      <c r="G12" s="15" t="n">
        <v>243</v>
      </c>
      <c r="H12" s="15" t="n">
        <f aca="false">E12-C12</f>
        <v>-436</v>
      </c>
      <c r="I12" s="16" t="n">
        <f aca="false">E12/C12</f>
        <v>0.731361675908811</v>
      </c>
      <c r="J12" s="15" t="n">
        <f aca="false">F12-D12</f>
        <v>-89</v>
      </c>
      <c r="K12" s="16" t="n">
        <f aca="false">G12/D12</f>
        <v>0.370426829268293</v>
      </c>
      <c r="L12" s="16" t="n">
        <f aca="false">G12/D12</f>
        <v>0.370426829268293</v>
      </c>
      <c r="M12" s="17" t="n">
        <v>103</v>
      </c>
      <c r="N12" s="17" t="n">
        <v>346</v>
      </c>
      <c r="O12" s="17" t="n">
        <f aca="false">N12-M12</f>
        <v>243</v>
      </c>
      <c r="P12" s="18"/>
      <c r="Q12" s="19"/>
    </row>
    <row r="13" customFormat="false" ht="19.5" hidden="false" customHeight="true" outlineLevel="0" collapsed="false">
      <c r="A13" s="13" t="n">
        <v>9</v>
      </c>
      <c r="B13" s="14" t="s">
        <v>21</v>
      </c>
      <c r="C13" s="15" t="n">
        <v>580</v>
      </c>
      <c r="D13" s="15" t="n">
        <v>275</v>
      </c>
      <c r="E13" s="15" t="n">
        <f aca="false">490+86</f>
        <v>576</v>
      </c>
      <c r="F13" s="15" t="n">
        <v>252</v>
      </c>
      <c r="G13" s="15" t="n">
        <v>252</v>
      </c>
      <c r="H13" s="15" t="n">
        <f aca="false">E13-C13</f>
        <v>-4</v>
      </c>
      <c r="I13" s="16" t="n">
        <f aca="false">E13/C13</f>
        <v>0.993103448275862</v>
      </c>
      <c r="J13" s="15" t="n">
        <f aca="false">F13-D13</f>
        <v>-23</v>
      </c>
      <c r="K13" s="16" t="n">
        <f aca="false">G13/D13</f>
        <v>0.916363636363636</v>
      </c>
      <c r="L13" s="16" t="n">
        <f aca="false">G13/D13</f>
        <v>0.916363636363636</v>
      </c>
      <c r="M13" s="17" t="n">
        <v>281</v>
      </c>
      <c r="N13" s="17" t="n">
        <v>533</v>
      </c>
      <c r="O13" s="17" t="n">
        <f aca="false">N13-M13</f>
        <v>252</v>
      </c>
      <c r="P13" s="18"/>
      <c r="Q13" s="19"/>
    </row>
    <row r="14" customFormat="false" ht="19.5" hidden="false" customHeight="true" outlineLevel="0" collapsed="false">
      <c r="A14" s="13" t="n">
        <v>10</v>
      </c>
      <c r="B14" s="14" t="s">
        <v>22</v>
      </c>
      <c r="C14" s="15" t="n">
        <v>1123</v>
      </c>
      <c r="D14" s="15" t="n">
        <v>774</v>
      </c>
      <c r="E14" s="15" t="n">
        <f aca="false">635+61</f>
        <v>696</v>
      </c>
      <c r="F14" s="15" t="n">
        <v>784</v>
      </c>
      <c r="G14" s="15" t="n">
        <v>375</v>
      </c>
      <c r="H14" s="15" t="n">
        <f aca="false">E14-C14</f>
        <v>-427</v>
      </c>
      <c r="I14" s="16" t="n">
        <f aca="false">E14/C14</f>
        <v>0.619768477292965</v>
      </c>
      <c r="J14" s="15" t="n">
        <f aca="false">F14-D14</f>
        <v>10</v>
      </c>
      <c r="K14" s="16" t="n">
        <f aca="false">G14/D14</f>
        <v>0.484496124031008</v>
      </c>
      <c r="L14" s="16" t="n">
        <f aca="false">G14/D14</f>
        <v>0.484496124031008</v>
      </c>
      <c r="M14" s="17" t="n">
        <v>106</v>
      </c>
      <c r="N14" s="17" t="n">
        <v>481</v>
      </c>
      <c r="O14" s="17" t="n">
        <f aca="false">N14-M14</f>
        <v>375</v>
      </c>
      <c r="P14" s="18" t="n">
        <f aca="false">694+80</f>
        <v>774</v>
      </c>
      <c r="Q14" s="19"/>
    </row>
    <row r="15" customFormat="false" ht="19.5" hidden="false" customHeight="true" outlineLevel="0" collapsed="false">
      <c r="A15" s="13" t="n">
        <v>11</v>
      </c>
      <c r="B15" s="14" t="s">
        <v>23</v>
      </c>
      <c r="C15" s="15" t="n">
        <v>9939</v>
      </c>
      <c r="D15" s="15" t="n">
        <v>8556</v>
      </c>
      <c r="E15" s="15" t="n">
        <f aca="false">5261+1124</f>
        <v>6385</v>
      </c>
      <c r="F15" s="15" t="n">
        <v>5261</v>
      </c>
      <c r="G15" s="15" t="n">
        <v>5261</v>
      </c>
      <c r="H15" s="15" t="n">
        <f aca="false">E15-C15</f>
        <v>-3554</v>
      </c>
      <c r="I15" s="16" t="n">
        <f aca="false">E15/C15</f>
        <v>0.642418754401851</v>
      </c>
      <c r="J15" s="15" t="n">
        <f aca="false">F15-D15</f>
        <v>-3295</v>
      </c>
      <c r="K15" s="16" t="n">
        <f aca="false">G15/D15</f>
        <v>0.614890135577373</v>
      </c>
      <c r="L15" s="16" t="n">
        <f aca="false">G15/D15</f>
        <v>0.614890135577373</v>
      </c>
      <c r="M15" s="17" t="n">
        <v>1915</v>
      </c>
      <c r="N15" s="17" t="n">
        <f aca="false">1294+1969+2002+1384</f>
        <v>6649</v>
      </c>
      <c r="O15" s="17" t="n">
        <f aca="false">N15-M15</f>
        <v>4734</v>
      </c>
      <c r="P15" s="18"/>
      <c r="Q15" s="19"/>
    </row>
    <row r="16" customFormat="false" ht="19.5" hidden="false" customHeight="true" outlineLevel="0" collapsed="false">
      <c r="A16" s="13" t="n">
        <v>12</v>
      </c>
      <c r="B16" s="14" t="s">
        <v>24</v>
      </c>
      <c r="C16" s="15" t="n">
        <v>2653</v>
      </c>
      <c r="D16" s="15" t="n">
        <v>1271</v>
      </c>
      <c r="E16" s="15" t="n">
        <f aca="false">2065+31</f>
        <v>2096</v>
      </c>
      <c r="F16" s="15" t="n">
        <v>835</v>
      </c>
      <c r="G16" s="15" t="n">
        <v>56</v>
      </c>
      <c r="H16" s="15" t="n">
        <f aca="false">E16-C16</f>
        <v>-557</v>
      </c>
      <c r="I16" s="16" t="n">
        <f aca="false">E16/C16</f>
        <v>0.790049001130795</v>
      </c>
      <c r="J16" s="15" t="n">
        <f aca="false">F16-D16</f>
        <v>-436</v>
      </c>
      <c r="K16" s="16" t="n">
        <f aca="false">G16/D16</f>
        <v>0.044059795436664</v>
      </c>
      <c r="L16" s="16" t="n">
        <f aca="false">G16/D16</f>
        <v>0.044059795436664</v>
      </c>
      <c r="M16" s="17" t="n">
        <v>164</v>
      </c>
      <c r="N16" s="17" t="n">
        <v>220</v>
      </c>
      <c r="O16" s="17" t="n">
        <f aca="false">N16-M16</f>
        <v>56</v>
      </c>
      <c r="P16" s="18"/>
      <c r="Q16" s="19"/>
    </row>
    <row r="17" customFormat="false" ht="19.5" hidden="false" customHeight="true" outlineLevel="0" collapsed="false">
      <c r="A17" s="13" t="n">
        <v>13</v>
      </c>
      <c r="B17" s="14" t="s">
        <v>25</v>
      </c>
      <c r="C17" s="15" t="n">
        <v>2649</v>
      </c>
      <c r="D17" s="15" t="n">
        <v>752</v>
      </c>
      <c r="E17" s="15"/>
      <c r="F17" s="15"/>
      <c r="G17" s="15"/>
      <c r="H17" s="15" t="n">
        <f aca="false">E17-C17</f>
        <v>-2649</v>
      </c>
      <c r="I17" s="16" t="n">
        <f aca="false">E17/C17</f>
        <v>0</v>
      </c>
      <c r="J17" s="15" t="n">
        <f aca="false">F17-D17</f>
        <v>-752</v>
      </c>
      <c r="K17" s="16" t="n">
        <f aca="false">G17/D17</f>
        <v>0</v>
      </c>
      <c r="L17" s="16" t="n">
        <f aca="false">G17/D17</f>
        <v>0</v>
      </c>
      <c r="M17" s="17" t="n">
        <v>155</v>
      </c>
      <c r="N17" s="17" t="n">
        <v>447</v>
      </c>
      <c r="O17" s="17" t="n">
        <f aca="false">N17-M17</f>
        <v>292</v>
      </c>
      <c r="P17" s="18"/>
      <c r="Q17" s="19"/>
    </row>
    <row r="18" customFormat="false" ht="19.5" hidden="false" customHeight="true" outlineLevel="0" collapsed="false">
      <c r="A18" s="13" t="n">
        <v>14</v>
      </c>
      <c r="B18" s="14" t="s">
        <v>26</v>
      </c>
      <c r="C18" s="15" t="n">
        <v>788</v>
      </c>
      <c r="D18" s="15" t="n">
        <v>77</v>
      </c>
      <c r="E18" s="15" t="n">
        <f aca="false">763</f>
        <v>763</v>
      </c>
      <c r="F18" s="15" t="n">
        <v>53</v>
      </c>
      <c r="G18" s="15" t="n">
        <v>53</v>
      </c>
      <c r="H18" s="15" t="n">
        <f aca="false">E18-C18</f>
        <v>-25</v>
      </c>
      <c r="I18" s="16" t="n">
        <f aca="false">E18/C18</f>
        <v>0.968274111675127</v>
      </c>
      <c r="J18" s="15" t="n">
        <f aca="false">F18-D18</f>
        <v>-24</v>
      </c>
      <c r="K18" s="16" t="n">
        <f aca="false">G18/D18</f>
        <v>0.688311688311688</v>
      </c>
      <c r="L18" s="16" t="n">
        <f aca="false">G18/D18</f>
        <v>0.688311688311688</v>
      </c>
      <c r="M18" s="17" t="n">
        <v>126</v>
      </c>
      <c r="N18" s="17" t="n">
        <v>179</v>
      </c>
      <c r="O18" s="17" t="n">
        <f aca="false">N18-M18</f>
        <v>53</v>
      </c>
      <c r="P18" s="18"/>
      <c r="Q18" s="19"/>
    </row>
    <row r="19" customFormat="false" ht="19.5" hidden="false" customHeight="true" outlineLevel="0" collapsed="false">
      <c r="A19" s="13" t="n">
        <v>15</v>
      </c>
      <c r="B19" s="14" t="s">
        <v>27</v>
      </c>
      <c r="C19" s="15" t="n">
        <v>3282</v>
      </c>
      <c r="D19" s="15" t="n">
        <v>799</v>
      </c>
      <c r="E19" s="15" t="n">
        <f aca="false">2843+32</f>
        <v>2875</v>
      </c>
      <c r="F19" s="15" t="n">
        <v>675</v>
      </c>
      <c r="G19" s="15" t="n">
        <v>675</v>
      </c>
      <c r="H19" s="15" t="n">
        <f aca="false">E19-C19</f>
        <v>-407</v>
      </c>
      <c r="I19" s="16" t="n">
        <f aca="false">E19/C19</f>
        <v>0.875990249847654</v>
      </c>
      <c r="J19" s="15" t="n">
        <f aca="false">F19-D19</f>
        <v>-124</v>
      </c>
      <c r="K19" s="16" t="n">
        <f aca="false">G19/D19</f>
        <v>0.844806007509387</v>
      </c>
      <c r="L19" s="16" t="n">
        <f aca="false">G19/D19</f>
        <v>0.844806007509387</v>
      </c>
      <c r="M19" s="17" t="n">
        <v>142</v>
      </c>
      <c r="N19" s="17" t="n">
        <v>817</v>
      </c>
      <c r="O19" s="17" t="n">
        <f aca="false">N19-M19</f>
        <v>675</v>
      </c>
      <c r="P19" s="18"/>
      <c r="Q19" s="19"/>
    </row>
    <row r="20" customFormat="false" ht="19.5" hidden="false" customHeight="true" outlineLevel="0" collapsed="false">
      <c r="A20" s="13" t="n">
        <v>16</v>
      </c>
      <c r="B20" s="14" t="s">
        <v>28</v>
      </c>
      <c r="C20" s="15" t="n">
        <v>1890</v>
      </c>
      <c r="D20" s="15" t="n">
        <v>279</v>
      </c>
      <c r="E20" s="15" t="n">
        <f aca="false">1567+4</f>
        <v>1571</v>
      </c>
      <c r="F20" s="15" t="n">
        <v>32</v>
      </c>
      <c r="G20" s="15" t="n">
        <v>32</v>
      </c>
      <c r="H20" s="15" t="n">
        <f aca="false">E20-C20</f>
        <v>-319</v>
      </c>
      <c r="I20" s="16" t="n">
        <f aca="false">E20/C20</f>
        <v>0.831216931216931</v>
      </c>
      <c r="J20" s="15" t="n">
        <f aca="false">F20-D20</f>
        <v>-247</v>
      </c>
      <c r="K20" s="16" t="n">
        <f aca="false">G20/D20</f>
        <v>0.114695340501792</v>
      </c>
      <c r="L20" s="16" t="n">
        <f aca="false">G20/D20</f>
        <v>0.114695340501792</v>
      </c>
      <c r="M20" s="17" t="n">
        <v>21</v>
      </c>
      <c r="N20" s="17" t="n">
        <v>53</v>
      </c>
      <c r="O20" s="17" t="n">
        <f aca="false">N20-M20</f>
        <v>32</v>
      </c>
      <c r="P20" s="18"/>
      <c r="Q20" s="19"/>
    </row>
    <row r="21" customFormat="false" ht="19.5" hidden="false" customHeight="true" outlineLevel="0" collapsed="false">
      <c r="A21" s="13" t="n">
        <v>17</v>
      </c>
      <c r="B21" s="14" t="s">
        <v>29</v>
      </c>
      <c r="C21" s="15" t="n">
        <v>897</v>
      </c>
      <c r="D21" s="15" t="n">
        <v>627</v>
      </c>
      <c r="E21" s="15" t="n">
        <v>891</v>
      </c>
      <c r="F21" s="15" t="n">
        <f aca="false">661-119</f>
        <v>542</v>
      </c>
      <c r="G21" s="15" t="n">
        <v>202</v>
      </c>
      <c r="H21" s="15" t="n">
        <f aca="false">E21-C21</f>
        <v>-6</v>
      </c>
      <c r="I21" s="16" t="n">
        <f aca="false">E21/C21</f>
        <v>0.993311036789298</v>
      </c>
      <c r="J21" s="15" t="n">
        <f aca="false">F21-D21</f>
        <v>-85</v>
      </c>
      <c r="K21" s="16" t="n">
        <f aca="false">G21/D21</f>
        <v>0.322169059011164</v>
      </c>
      <c r="L21" s="16" t="n">
        <f aca="false">G21/D21</f>
        <v>0.322169059011164</v>
      </c>
      <c r="M21" s="17" t="n">
        <v>64</v>
      </c>
      <c r="N21" s="17" t="n">
        <v>266</v>
      </c>
      <c r="O21" s="17" t="n">
        <f aca="false">N21-M21</f>
        <v>202</v>
      </c>
      <c r="P21" s="18"/>
      <c r="Q21" s="19"/>
    </row>
    <row r="22" customFormat="false" ht="19.5" hidden="false" customHeight="true" outlineLevel="0" collapsed="false">
      <c r="A22" s="13" t="n">
        <v>18</v>
      </c>
      <c r="B22" s="14" t="s">
        <v>30</v>
      </c>
      <c r="C22" s="15" t="n">
        <v>4595</v>
      </c>
      <c r="D22" s="15" t="n">
        <v>977</v>
      </c>
      <c r="E22" s="15" t="n">
        <f aca="false">1459+38</f>
        <v>1497</v>
      </c>
      <c r="F22" s="15" t="n">
        <v>803</v>
      </c>
      <c r="G22" s="15" t="n">
        <v>76</v>
      </c>
      <c r="H22" s="15" t="n">
        <f aca="false">E22-C22</f>
        <v>-3098</v>
      </c>
      <c r="I22" s="16" t="n">
        <f aca="false">E22/C22</f>
        <v>0.325788900979325</v>
      </c>
      <c r="J22" s="15" t="n">
        <f aca="false">F22-D22</f>
        <v>-174</v>
      </c>
      <c r="K22" s="16" t="n">
        <f aca="false">G22/D22</f>
        <v>0.0777891504605937</v>
      </c>
      <c r="L22" s="16" t="n">
        <f aca="false">G22/D22</f>
        <v>0.0777891504605937</v>
      </c>
      <c r="M22" s="17" t="n">
        <v>447</v>
      </c>
      <c r="N22" s="17" t="n">
        <v>523</v>
      </c>
      <c r="O22" s="17" t="n">
        <f aca="false">N22-M22</f>
        <v>76</v>
      </c>
      <c r="P22" s="18"/>
      <c r="Q22" s="19"/>
    </row>
    <row r="23" customFormat="false" ht="19.5" hidden="false" customHeight="true" outlineLevel="0" collapsed="false">
      <c r="A23" s="13" t="n">
        <v>19</v>
      </c>
      <c r="B23" s="20" t="s">
        <v>31</v>
      </c>
      <c r="C23" s="15" t="n">
        <v>331</v>
      </c>
      <c r="D23" s="15" t="n">
        <v>157</v>
      </c>
      <c r="E23" s="15" t="n">
        <f aca="false">457+59</f>
        <v>516</v>
      </c>
      <c r="F23" s="15" t="n">
        <v>60</v>
      </c>
      <c r="G23" s="15" t="n">
        <v>60</v>
      </c>
      <c r="H23" s="15" t="n">
        <f aca="false">E23-C23</f>
        <v>185</v>
      </c>
      <c r="I23" s="16" t="n">
        <f aca="false">E23/C23</f>
        <v>1.55891238670695</v>
      </c>
      <c r="J23" s="15" t="n">
        <f aca="false">F23-D23</f>
        <v>-97</v>
      </c>
      <c r="K23" s="16" t="n">
        <f aca="false">G23/D23</f>
        <v>0.382165605095541</v>
      </c>
      <c r="L23" s="16" t="n">
        <f aca="false">G23/D23</f>
        <v>0.382165605095541</v>
      </c>
      <c r="M23" s="17" t="n">
        <v>102</v>
      </c>
      <c r="N23" s="17" t="n">
        <v>162</v>
      </c>
      <c r="O23" s="17" t="n">
        <f aca="false">N23-M23</f>
        <v>60</v>
      </c>
      <c r="P23" s="18"/>
      <c r="Q23" s="19"/>
    </row>
    <row r="24" customFormat="false" ht="19.5" hidden="false" customHeight="true" outlineLevel="0" collapsed="false">
      <c r="A24" s="13" t="n">
        <v>20</v>
      </c>
      <c r="B24" s="14" t="s">
        <v>32</v>
      </c>
      <c r="C24" s="15" t="n">
        <v>1803</v>
      </c>
      <c r="D24" s="15" t="n">
        <v>1272</v>
      </c>
      <c r="E24" s="15" t="n">
        <v>1681</v>
      </c>
      <c r="F24" s="15" t="n">
        <f aca="false">1681-945</f>
        <v>736</v>
      </c>
      <c r="G24" s="15" t="n">
        <v>398</v>
      </c>
      <c r="H24" s="15" t="n">
        <f aca="false">E24-C24</f>
        <v>-122</v>
      </c>
      <c r="I24" s="16" t="n">
        <f aca="false">E24/C24</f>
        <v>0.932334997226844</v>
      </c>
      <c r="J24" s="15" t="n">
        <f aca="false">F24-D24</f>
        <v>-536</v>
      </c>
      <c r="K24" s="16" t="n">
        <f aca="false">G24/D24</f>
        <v>0.312893081761006</v>
      </c>
      <c r="L24" s="16" t="n">
        <f aca="false">G24/D24</f>
        <v>0.312893081761006</v>
      </c>
      <c r="M24" s="17" t="n">
        <v>225</v>
      </c>
      <c r="N24" s="17" t="n">
        <v>623</v>
      </c>
      <c r="O24" s="17" t="n">
        <f aca="false">N24-M24</f>
        <v>398</v>
      </c>
      <c r="P24" s="18"/>
      <c r="Q24" s="19"/>
    </row>
    <row r="25" customFormat="false" ht="19.5" hidden="false" customHeight="true" outlineLevel="0" collapsed="false">
      <c r="A25" s="13" t="n">
        <v>21</v>
      </c>
      <c r="B25" s="14" t="s">
        <v>33</v>
      </c>
      <c r="C25" s="15" t="n">
        <v>889</v>
      </c>
      <c r="D25" s="15" t="n">
        <v>798</v>
      </c>
      <c r="E25" s="15" t="n">
        <v>580</v>
      </c>
      <c r="F25" s="15" t="n">
        <v>580</v>
      </c>
      <c r="G25" s="15" t="n">
        <v>92</v>
      </c>
      <c r="H25" s="15" t="n">
        <f aca="false">E25-C25</f>
        <v>-309</v>
      </c>
      <c r="I25" s="16" t="n">
        <f aca="false">E25/C25</f>
        <v>0.652418447694038</v>
      </c>
      <c r="J25" s="15" t="n">
        <f aca="false">F25-D25</f>
        <v>-218</v>
      </c>
      <c r="K25" s="16" t="n">
        <f aca="false">G25/D25</f>
        <v>0.115288220551378</v>
      </c>
      <c r="L25" s="16" t="n">
        <f aca="false">G25/D25</f>
        <v>0.115288220551378</v>
      </c>
      <c r="M25" s="17" t="n">
        <v>103</v>
      </c>
      <c r="N25" s="17" t="n">
        <v>195</v>
      </c>
      <c r="O25" s="17" t="n">
        <f aca="false">N25-M25</f>
        <v>92</v>
      </c>
      <c r="P25" s="18"/>
      <c r="Q25" s="19"/>
    </row>
    <row r="26" customFormat="false" ht="19.5" hidden="false" customHeight="true" outlineLevel="0" collapsed="false">
      <c r="A26" s="13" t="n">
        <v>22</v>
      </c>
      <c r="B26" s="14" t="s">
        <v>34</v>
      </c>
      <c r="C26" s="15" t="n">
        <v>1793</v>
      </c>
      <c r="D26" s="15" t="n">
        <v>1315</v>
      </c>
      <c r="E26" s="15" t="n">
        <v>1706</v>
      </c>
      <c r="F26" s="15" t="n">
        <v>1701</v>
      </c>
      <c r="G26" s="15" t="n">
        <v>93</v>
      </c>
      <c r="H26" s="15" t="n">
        <f aca="false">E26-C26</f>
        <v>-87</v>
      </c>
      <c r="I26" s="16" t="n">
        <f aca="false">E26/C26</f>
        <v>0.951477969882878</v>
      </c>
      <c r="J26" s="15" t="n">
        <f aca="false">F26-D26</f>
        <v>386</v>
      </c>
      <c r="K26" s="16" t="n">
        <f aca="false">G26/D26</f>
        <v>0.0707224334600761</v>
      </c>
      <c r="L26" s="16" t="n">
        <f aca="false">G26/D26</f>
        <v>0.0707224334600761</v>
      </c>
      <c r="M26" s="17" t="n">
        <f aca="false">141-37</f>
        <v>104</v>
      </c>
      <c r="N26" s="17" t="n">
        <v>197</v>
      </c>
      <c r="O26" s="17" t="n">
        <f aca="false">N26-M26</f>
        <v>93</v>
      </c>
      <c r="P26" s="18"/>
      <c r="Q26" s="19"/>
    </row>
    <row r="27" customFormat="false" ht="19.5" hidden="false" customHeight="true" outlineLevel="0" collapsed="false">
      <c r="A27" s="13" t="n">
        <v>23</v>
      </c>
      <c r="B27" s="14" t="s">
        <v>35</v>
      </c>
      <c r="C27" s="15" t="n">
        <v>448</v>
      </c>
      <c r="D27" s="15" t="n">
        <v>281</v>
      </c>
      <c r="E27" s="15" t="n">
        <v>244</v>
      </c>
      <c r="F27" s="15" t="n">
        <v>198</v>
      </c>
      <c r="G27" s="15" t="n">
        <v>169</v>
      </c>
      <c r="H27" s="15" t="n">
        <f aca="false">E27-C27</f>
        <v>-204</v>
      </c>
      <c r="I27" s="16" t="n">
        <f aca="false">E27/C27</f>
        <v>0.544642857142857</v>
      </c>
      <c r="J27" s="15" t="n">
        <f aca="false">F27-D27</f>
        <v>-83</v>
      </c>
      <c r="K27" s="16" t="n">
        <f aca="false">G27/D27</f>
        <v>0.601423487544484</v>
      </c>
      <c r="L27" s="16" t="n">
        <f aca="false">G27/D27</f>
        <v>0.601423487544484</v>
      </c>
      <c r="M27" s="17" t="n">
        <v>170</v>
      </c>
      <c r="N27" s="17" t="n">
        <v>339</v>
      </c>
      <c r="O27" s="17" t="n">
        <f aca="false">N27-M27</f>
        <v>169</v>
      </c>
      <c r="P27" s="18"/>
      <c r="Q27" s="19"/>
    </row>
    <row r="28" customFormat="false" ht="19.5" hidden="false" customHeight="true" outlineLevel="0" collapsed="false">
      <c r="A28" s="13" t="n">
        <v>24</v>
      </c>
      <c r="B28" s="14" t="s">
        <v>36</v>
      </c>
      <c r="C28" s="15" t="n">
        <v>2485</v>
      </c>
      <c r="D28" s="15" t="n">
        <v>1247</v>
      </c>
      <c r="E28" s="15" t="n">
        <v>1697</v>
      </c>
      <c r="F28" s="15" t="n">
        <v>1338</v>
      </c>
      <c r="G28" s="15" t="n">
        <v>201</v>
      </c>
      <c r="H28" s="15" t="n">
        <f aca="false">E28-C28</f>
        <v>-788</v>
      </c>
      <c r="I28" s="16" t="n">
        <f aca="false">E28/C28</f>
        <v>0.682897384305835</v>
      </c>
      <c r="J28" s="15" t="n">
        <f aca="false">F28-D28</f>
        <v>91</v>
      </c>
      <c r="K28" s="16" t="n">
        <f aca="false">G28/D28</f>
        <v>0.161186848436247</v>
      </c>
      <c r="L28" s="16" t="n">
        <f aca="false">G28/D28</f>
        <v>0.161186848436247</v>
      </c>
      <c r="M28" s="17" t="n">
        <f aca="false">219-14</f>
        <v>205</v>
      </c>
      <c r="N28" s="17" t="n">
        <v>406</v>
      </c>
      <c r="O28" s="17" t="n">
        <f aca="false">N28-M28</f>
        <v>201</v>
      </c>
      <c r="P28" s="18"/>
      <c r="Q28" s="19"/>
    </row>
    <row r="29" customFormat="false" ht="19.5" hidden="false" customHeight="true" outlineLevel="0" collapsed="false">
      <c r="A29" s="13" t="n">
        <v>25</v>
      </c>
      <c r="B29" s="14" t="s">
        <v>37</v>
      </c>
      <c r="C29" s="15" t="n">
        <v>4243</v>
      </c>
      <c r="D29" s="15" t="n">
        <v>893</v>
      </c>
      <c r="E29" s="15" t="n">
        <f aca="false">2238+100</f>
        <v>2338</v>
      </c>
      <c r="F29" s="15" t="n">
        <f aca="false">731+O29</f>
        <v>831</v>
      </c>
      <c r="G29" s="15" t="n">
        <v>100</v>
      </c>
      <c r="H29" s="15" t="n">
        <f aca="false">E29-C29</f>
        <v>-1905</v>
      </c>
      <c r="I29" s="16" t="n">
        <f aca="false">E29/C29</f>
        <v>0.551025218006128</v>
      </c>
      <c r="J29" s="15" t="n">
        <f aca="false">F29-D29</f>
        <v>-62</v>
      </c>
      <c r="K29" s="16" t="n">
        <f aca="false">G29/D29</f>
        <v>0.111982082866741</v>
      </c>
      <c r="L29" s="16" t="n">
        <f aca="false">G29/D29</f>
        <v>0.111982082866741</v>
      </c>
      <c r="M29" s="17" t="n">
        <v>103</v>
      </c>
      <c r="N29" s="17" t="n">
        <v>203</v>
      </c>
      <c r="O29" s="17" t="n">
        <f aca="false">N29-M29</f>
        <v>100</v>
      </c>
      <c r="P29" s="18"/>
      <c r="Q29" s="19"/>
    </row>
    <row r="30" customFormat="false" ht="19.5" hidden="false" customHeight="true" outlineLevel="0" collapsed="false">
      <c r="A30" s="21" t="s">
        <v>38</v>
      </c>
      <c r="B30" s="21"/>
      <c r="C30" s="22" t="n">
        <f aca="false">SUM(C5:C29)</f>
        <v>67587</v>
      </c>
      <c r="D30" s="22" t="n">
        <f aca="false">SUM(D5:D29)</f>
        <v>36133</v>
      </c>
      <c r="E30" s="22" t="n">
        <f aca="false">SUM(E5:E29)</f>
        <v>45797</v>
      </c>
      <c r="F30" s="22" t="n">
        <f aca="false">SUM(F5:F29)</f>
        <v>30224</v>
      </c>
      <c r="G30" s="22" t="n">
        <f aca="false">SUM(G5:G29)</f>
        <v>11071</v>
      </c>
      <c r="H30" s="23" t="n">
        <f aca="false">E30-C30</f>
        <v>-21790</v>
      </c>
      <c r="I30" s="24" t="n">
        <f aca="false">E30/C30</f>
        <v>0.677600722032343</v>
      </c>
      <c r="J30" s="23" t="n">
        <f aca="false">F30-D30</f>
        <v>-5909</v>
      </c>
      <c r="K30" s="25" t="n">
        <f aca="false">G30/D30</f>
        <v>0.306395815459552</v>
      </c>
      <c r="L30" s="24" t="n">
        <f aca="false">G30/D30</f>
        <v>0.306395815459552</v>
      </c>
      <c r="M30" s="17" t="n">
        <f aca="false">SUM(M5:M29)</f>
        <v>5879</v>
      </c>
      <c r="N30" s="17" t="n">
        <f aca="false">SUM(N5:N29)</f>
        <v>16786</v>
      </c>
      <c r="O30" s="17" t="n">
        <f aca="false">SUM(O5:O29)</f>
        <v>10907</v>
      </c>
      <c r="P30" s="17"/>
    </row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</sheetData>
  <mergeCells count="13">
    <mergeCell ref="A1:L1"/>
    <mergeCell ref="A2:A3"/>
    <mergeCell ref="B2:B3"/>
    <mergeCell ref="C2:C3"/>
    <mergeCell ref="D2:D3"/>
    <mergeCell ref="E2:E3"/>
    <mergeCell ref="F2:F3"/>
    <mergeCell ref="G2:G3"/>
    <mergeCell ref="H2:I2"/>
    <mergeCell ref="J2:K2"/>
    <mergeCell ref="M3:M4"/>
    <mergeCell ref="O3:O4"/>
    <mergeCell ref="A30:B30"/>
  </mergeCells>
  <printOptions headings="false" gridLines="false" gridLinesSet="true" horizontalCentered="false" verticalCentered="false"/>
  <pageMargins left="0.315277777777778" right="0.118055555555556" top="0.354166666666667" bottom="0.1965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4"/>
  <sheetViews>
    <sheetView showFormulas="false" showGridLines="true" showRowColHeaders="true" showZeros="true" rightToLeft="false" tabSelected="false" showOutlineSymbols="true" defaultGridColor="true" view="pageBreakPreview" topLeftCell="A5" colorId="64" zoomScale="100" zoomScaleNormal="100" zoomScalePageLayoutView="100" workbookViewId="0">
      <selection pane="topLeft" activeCell="A15" activeCellId="0" sqref="A15"/>
    </sheetView>
  </sheetViews>
  <sheetFormatPr defaultColWidth="8.359375" defaultRowHeight="15" zeroHeight="false" outlineLevelRow="0" outlineLevelCol="0"/>
  <cols>
    <col collapsed="false" customWidth="true" hidden="false" outlineLevel="0" max="1" min="1" style="2" width="4.57"/>
    <col collapsed="false" customWidth="true" hidden="false" outlineLevel="0" max="2" min="2" style="2" width="22"/>
    <col collapsed="false" customWidth="true" hidden="false" outlineLevel="0" max="3" min="3" style="2" width="24"/>
    <col collapsed="false" customWidth="true" hidden="false" outlineLevel="0" max="5" min="4" style="2" width="19.71"/>
    <col collapsed="false" customWidth="true" hidden="false" outlineLevel="0" max="6" min="6" style="2" width="22.15"/>
    <col collapsed="false" customWidth="true" hidden="false" outlineLevel="0" max="8" min="7" style="2" width="12.14"/>
    <col collapsed="false" customWidth="true" hidden="false" outlineLevel="0" max="9" min="9" style="2" width="11"/>
    <col collapsed="false" customWidth="true" hidden="false" outlineLevel="0" max="10" min="10" style="2" width="12.14"/>
    <col collapsed="false" customWidth="true" hidden="true" outlineLevel="0" max="12" min="11" style="2" width="12.14"/>
    <col collapsed="false" customWidth="true" hidden="true" outlineLevel="0" max="13" min="13" style="2" width="11.28"/>
    <col collapsed="false" customWidth="true" hidden="true" outlineLevel="0" max="14" min="14" style="2" width="13"/>
    <col collapsed="false" customWidth="true" hidden="true" outlineLevel="0" max="15" min="15" style="2" width="11.14"/>
    <col collapsed="false" customWidth="true" hidden="true" outlineLevel="0" max="16" min="16" style="2" width="13"/>
    <col collapsed="false" customWidth="true" hidden="false" outlineLevel="0" max="18" min="18" style="2" width="6.28"/>
    <col collapsed="false" customWidth="true" hidden="false" outlineLevel="0" max="20" min="19" style="2" width="4.71"/>
    <col collapsed="false" customWidth="true" hidden="false" outlineLevel="0" max="21" min="21" style="2" width="5.85"/>
    <col collapsed="false" customWidth="true" hidden="false" outlineLevel="0" max="22" min="22" style="2" width="4"/>
  </cols>
  <sheetData>
    <row r="1" customFormat="false" ht="33" hidden="true" customHeight="true" outlineLevel="0" collapsed="false">
      <c r="B1" s="26" t="s">
        <v>39</v>
      </c>
      <c r="C1" s="26" t="s">
        <v>40</v>
      </c>
      <c r="D1" s="26" t="s">
        <v>41</v>
      </c>
      <c r="E1" s="26" t="s">
        <v>42</v>
      </c>
      <c r="F1" s="26" t="s">
        <v>43</v>
      </c>
    </row>
    <row r="2" customFormat="false" ht="15" hidden="true" customHeight="false" outlineLevel="0" collapsed="false">
      <c r="A2" s="27" t="n">
        <v>44378</v>
      </c>
      <c r="B2" s="2" t="n">
        <v>827</v>
      </c>
      <c r="C2" s="2" t="n">
        <v>450</v>
      </c>
      <c r="D2" s="2" t="n">
        <v>131</v>
      </c>
      <c r="E2" s="2" t="n">
        <v>2835</v>
      </c>
      <c r="F2" s="2" t="n">
        <v>410</v>
      </c>
      <c r="G2" s="2" t="n">
        <f aca="false">SUM(B2:F2)</f>
        <v>4653</v>
      </c>
    </row>
    <row r="3" customFormat="false" ht="15" hidden="true" customHeight="false" outlineLevel="0" collapsed="false">
      <c r="A3" s="27" t="n">
        <v>44409</v>
      </c>
      <c r="B3" s="2" t="n">
        <v>620</v>
      </c>
      <c r="C3" s="2" t="n">
        <v>456</v>
      </c>
      <c r="D3" s="2" t="n">
        <v>131</v>
      </c>
      <c r="E3" s="2" t="n">
        <v>2506</v>
      </c>
      <c r="F3" s="2" t="n">
        <v>423</v>
      </c>
      <c r="G3" s="2" t="n">
        <f aca="false">SUM(B3:F3)</f>
        <v>4136</v>
      </c>
    </row>
    <row r="4" customFormat="false" ht="15" hidden="true" customHeight="false" outlineLevel="0" collapsed="false"/>
    <row r="5" customFormat="false" ht="35.25" hidden="false" customHeight="true" outlineLevel="0" collapsed="false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28"/>
      <c r="L5" s="29"/>
      <c r="M5" s="1"/>
      <c r="N5" s="1"/>
      <c r="O5" s="1"/>
    </row>
    <row r="6" customFormat="false" ht="36" hidden="false" customHeight="true" outlineLevel="0" collapsed="false">
      <c r="A6" s="4" t="s">
        <v>1</v>
      </c>
      <c r="B6" s="5" t="s">
        <v>2</v>
      </c>
      <c r="C6" s="4" t="s">
        <v>3</v>
      </c>
      <c r="D6" s="6" t="s">
        <v>44</v>
      </c>
      <c r="E6" s="6" t="s">
        <v>5</v>
      </c>
      <c r="F6" s="6" t="s">
        <v>6</v>
      </c>
      <c r="G6" s="6" t="s">
        <v>7</v>
      </c>
      <c r="H6" s="6"/>
      <c r="I6" s="6" t="s">
        <v>8</v>
      </c>
      <c r="J6" s="6"/>
      <c r="K6" s="30"/>
      <c r="L6" s="1"/>
      <c r="M6" s="1"/>
      <c r="N6" s="1"/>
    </row>
    <row r="7" customFormat="false" ht="21" hidden="false" customHeight="true" outlineLevel="0" collapsed="false">
      <c r="A7" s="4"/>
      <c r="B7" s="4"/>
      <c r="C7" s="4"/>
      <c r="D7" s="4"/>
      <c r="E7" s="4"/>
      <c r="F7" s="4"/>
      <c r="G7" s="7" t="s">
        <v>9</v>
      </c>
      <c r="H7" s="7" t="s">
        <v>10</v>
      </c>
      <c r="I7" s="8" t="s">
        <v>9</v>
      </c>
      <c r="J7" s="8" t="s">
        <v>10</v>
      </c>
      <c r="K7" s="31"/>
      <c r="L7" s="32" t="s">
        <v>11</v>
      </c>
      <c r="M7" s="10"/>
      <c r="N7" s="9" t="s">
        <v>12</v>
      </c>
    </row>
    <row r="8" customFormat="false" ht="15.75" hidden="false" customHeight="true" outlineLevel="0" collapsed="false">
      <c r="A8" s="11" t="n">
        <v>1</v>
      </c>
      <c r="B8" s="11" t="n">
        <v>2</v>
      </c>
      <c r="C8" s="12" t="n">
        <v>3</v>
      </c>
      <c r="D8" s="12" t="n">
        <v>4</v>
      </c>
      <c r="E8" s="12" t="n">
        <v>5</v>
      </c>
      <c r="F8" s="12" t="n">
        <v>6</v>
      </c>
      <c r="G8" s="12" t="n">
        <v>7</v>
      </c>
      <c r="H8" s="12" t="n">
        <v>8</v>
      </c>
      <c r="I8" s="12" t="n">
        <v>9</v>
      </c>
      <c r="J8" s="12" t="n">
        <v>10</v>
      </c>
      <c r="K8" s="33"/>
      <c r="L8" s="32"/>
      <c r="M8" s="10"/>
      <c r="N8" s="9"/>
    </row>
    <row r="9" customFormat="false" ht="15.75" hidden="false" customHeight="true" outlineLevel="0" collapsed="false">
      <c r="A9" s="13" t="n">
        <v>1</v>
      </c>
      <c r="B9" s="14" t="s">
        <v>13</v>
      </c>
      <c r="C9" s="15" t="n">
        <v>715</v>
      </c>
      <c r="D9" s="15" t="n">
        <f aca="false">C9-216</f>
        <v>499</v>
      </c>
      <c r="E9" s="15" t="n">
        <f aca="false">663+33</f>
        <v>696</v>
      </c>
      <c r="F9" s="15" t="n">
        <v>273</v>
      </c>
      <c r="G9" s="15" t="n">
        <f aca="false">E9-C9</f>
        <v>-19</v>
      </c>
      <c r="H9" s="16" t="n">
        <f aca="false">-G9/C9</f>
        <v>0.0265734265734266</v>
      </c>
      <c r="I9" s="15" t="n">
        <f aca="false">F9-D9</f>
        <v>-226</v>
      </c>
      <c r="J9" s="16" t="n">
        <f aca="false">-I9/D9</f>
        <v>0.452905811623246</v>
      </c>
      <c r="K9" s="16" t="n">
        <f aca="false">F9/D9</f>
        <v>0.547094188376753</v>
      </c>
      <c r="L9" s="17" t="n">
        <v>129</v>
      </c>
      <c r="M9" s="17" t="n">
        <v>167</v>
      </c>
      <c r="N9" s="17" t="n">
        <f aca="false">M9-L9</f>
        <v>38</v>
      </c>
      <c r="O9" s="18" t="n">
        <f aca="false">E9-D9</f>
        <v>197</v>
      </c>
      <c r="Q9" s="18" t="n">
        <f aca="false">E9-D9</f>
        <v>197</v>
      </c>
      <c r="R9" s="18" t="n">
        <f aca="false">F9-Q9</f>
        <v>76</v>
      </c>
    </row>
    <row r="10" customFormat="false" ht="15.75" hidden="false" customHeight="true" outlineLevel="0" collapsed="false">
      <c r="A10" s="13" t="n">
        <v>2</v>
      </c>
      <c r="B10" s="14" t="s">
        <v>14</v>
      </c>
      <c r="C10" s="15" t="n">
        <v>5003</v>
      </c>
      <c r="D10" s="15" t="n">
        <v>4994</v>
      </c>
      <c r="E10" s="15" t="n">
        <v>4136</v>
      </c>
      <c r="F10" s="15" t="n">
        <v>4136</v>
      </c>
      <c r="G10" s="15" t="n">
        <f aca="false">E10-C10</f>
        <v>-867</v>
      </c>
      <c r="H10" s="16" t="n">
        <f aca="false">-G10/C10</f>
        <v>0.173296022386568</v>
      </c>
      <c r="I10" s="15" t="n">
        <f aca="false">F10-D10</f>
        <v>-858</v>
      </c>
      <c r="J10" s="16" t="n">
        <f aca="false">-I10/D10</f>
        <v>0.171806167400881</v>
      </c>
      <c r="K10" s="16" t="n">
        <f aca="false">F10/D10</f>
        <v>0.828193832599119</v>
      </c>
      <c r="L10" s="17" t="n">
        <v>252</v>
      </c>
      <c r="M10" s="17" t="n">
        <v>624</v>
      </c>
      <c r="N10" s="17" t="n">
        <f aca="false">M10-L10</f>
        <v>372</v>
      </c>
      <c r="O10" s="18" t="n">
        <f aca="false">E10-D10</f>
        <v>-858</v>
      </c>
    </row>
    <row r="11" customFormat="false" ht="15.75" hidden="false" customHeight="true" outlineLevel="0" collapsed="false">
      <c r="A11" s="13" t="n">
        <v>3</v>
      </c>
      <c r="B11" s="14" t="s">
        <v>15</v>
      </c>
      <c r="C11" s="15" t="n">
        <v>2150</v>
      </c>
      <c r="D11" s="15" t="n">
        <v>1507</v>
      </c>
      <c r="E11" s="15" t="n">
        <f aca="false">1915+71</f>
        <v>1986</v>
      </c>
      <c r="F11" s="15" t="n">
        <v>1205</v>
      </c>
      <c r="G11" s="15" t="n">
        <f aca="false">E11-C11</f>
        <v>-164</v>
      </c>
      <c r="H11" s="16" t="n">
        <f aca="false">-G11/C11</f>
        <v>0.0762790697674419</v>
      </c>
      <c r="I11" s="15" t="n">
        <f aca="false">F11-D11</f>
        <v>-302</v>
      </c>
      <c r="J11" s="16" t="n">
        <f aca="false">-I11/D11</f>
        <v>0.200398142003981</v>
      </c>
      <c r="K11" s="16" t="n">
        <f aca="false">F11/D11</f>
        <v>0.799601857996019</v>
      </c>
      <c r="L11" s="17" t="n">
        <v>111</v>
      </c>
      <c r="M11" s="17" t="n">
        <v>1249</v>
      </c>
      <c r="N11" s="17" t="n">
        <f aca="false">M11-L11</f>
        <v>1138</v>
      </c>
      <c r="O11" s="18" t="n">
        <f aca="false">E11-D11</f>
        <v>479</v>
      </c>
    </row>
    <row r="12" customFormat="false" ht="15.75" hidden="false" customHeight="true" outlineLevel="0" collapsed="false">
      <c r="A12" s="13" t="n">
        <v>4</v>
      </c>
      <c r="B12" s="14" t="s">
        <v>16</v>
      </c>
      <c r="C12" s="15" t="n">
        <v>2536</v>
      </c>
      <c r="D12" s="15" t="n">
        <v>883</v>
      </c>
      <c r="E12" s="15" t="n">
        <f aca="false">2305+103</f>
        <v>2408</v>
      </c>
      <c r="F12" s="15" t="n">
        <v>779</v>
      </c>
      <c r="G12" s="15" t="n">
        <f aca="false">E12-C12</f>
        <v>-128</v>
      </c>
      <c r="H12" s="16" t="n">
        <f aca="false">-G12/C12</f>
        <v>0.0504731861198738</v>
      </c>
      <c r="I12" s="15" t="n">
        <f aca="false">F12-D12</f>
        <v>-104</v>
      </c>
      <c r="J12" s="16" t="n">
        <f aca="false">-I12/D12</f>
        <v>0.117780294450736</v>
      </c>
      <c r="K12" s="16" t="n">
        <f aca="false">F12/D12</f>
        <v>0.882219705549264</v>
      </c>
      <c r="L12" s="17" t="n">
        <v>305</v>
      </c>
      <c r="M12" s="17" t="n">
        <v>1084</v>
      </c>
      <c r="N12" s="17" t="n">
        <f aca="false">M12-L12</f>
        <v>779</v>
      </c>
      <c r="O12" s="18" t="n">
        <f aca="false">E12-D12</f>
        <v>1525</v>
      </c>
    </row>
    <row r="13" customFormat="false" ht="15.75" hidden="false" customHeight="true" outlineLevel="0" collapsed="false">
      <c r="A13" s="13" t="n">
        <v>5</v>
      </c>
      <c r="B13" s="14" t="s">
        <v>17</v>
      </c>
      <c r="C13" s="15" t="n">
        <v>809</v>
      </c>
      <c r="D13" s="15" t="n">
        <f aca="false">218+51</f>
        <v>269</v>
      </c>
      <c r="E13" s="15" t="n">
        <f aca="false">618+48</f>
        <v>666</v>
      </c>
      <c r="F13" s="15" t="n">
        <v>246</v>
      </c>
      <c r="G13" s="15" t="n">
        <f aca="false">E13-C13</f>
        <v>-143</v>
      </c>
      <c r="H13" s="16" t="n">
        <f aca="false">-G13/C13</f>
        <v>0.176761433868974</v>
      </c>
      <c r="I13" s="15" t="n">
        <f aca="false">F13-D13</f>
        <v>-23</v>
      </c>
      <c r="J13" s="16" t="n">
        <f aca="false">-I13/D13</f>
        <v>0.0855018587360595</v>
      </c>
      <c r="K13" s="16" t="n">
        <f aca="false">F13/D13</f>
        <v>0.914498141263941</v>
      </c>
      <c r="L13" s="17" t="n">
        <v>166</v>
      </c>
      <c r="M13" s="17" t="n">
        <v>341</v>
      </c>
      <c r="N13" s="17" t="n">
        <f aca="false">M13-L13</f>
        <v>175</v>
      </c>
      <c r="O13" s="18" t="n">
        <f aca="false">E13-D13</f>
        <v>397</v>
      </c>
    </row>
    <row r="14" customFormat="false" ht="15.75" hidden="false" customHeight="true" outlineLevel="0" collapsed="false">
      <c r="A14" s="13" t="n">
        <v>6</v>
      </c>
      <c r="B14" s="14" t="s">
        <v>18</v>
      </c>
      <c r="C14" s="15" t="n">
        <v>11161</v>
      </c>
      <c r="D14" s="15" t="n">
        <f aca="false">11161-500</f>
        <v>10661</v>
      </c>
      <c r="E14" s="15" t="n">
        <v>9131</v>
      </c>
      <c r="F14" s="15" t="n">
        <f aca="false">9131-288</f>
        <v>8843</v>
      </c>
      <c r="G14" s="15" t="n">
        <f aca="false">E14-C14</f>
        <v>-2030</v>
      </c>
      <c r="H14" s="16" t="n">
        <f aca="false">-G14/C14</f>
        <v>0.181883343786399</v>
      </c>
      <c r="I14" s="15" t="n">
        <f aca="false">F14-D14</f>
        <v>-1818</v>
      </c>
      <c r="J14" s="16" t="n">
        <f aca="false">-I14/D14</f>
        <v>0.170528093049433</v>
      </c>
      <c r="K14" s="16" t="n">
        <f aca="false">F14/D14</f>
        <v>0.829471906950568</v>
      </c>
      <c r="L14" s="17" t="n">
        <f aca="false">431-137</f>
        <v>294</v>
      </c>
      <c r="M14" s="17" t="n">
        <v>525</v>
      </c>
      <c r="N14" s="17" t="n">
        <f aca="false">M14-L14</f>
        <v>231</v>
      </c>
      <c r="O14" s="18" t="n">
        <f aca="false">E14-D14</f>
        <v>-1530</v>
      </c>
      <c r="Q14" s="0" t="n">
        <f aca="false">8834+297</f>
        <v>9131</v>
      </c>
    </row>
    <row r="15" customFormat="false" ht="15.75" hidden="false" customHeight="true" outlineLevel="0" collapsed="false">
      <c r="A15" s="13" t="n">
        <v>7</v>
      </c>
      <c r="B15" s="14" t="s">
        <v>19</v>
      </c>
      <c r="C15" s="15" t="n">
        <v>3202</v>
      </c>
      <c r="D15" s="15" t="n">
        <f aca="false">F15+180</f>
        <v>1228</v>
      </c>
      <c r="E15" s="15" t="n">
        <v>2566</v>
      </c>
      <c r="F15" s="15" t="n">
        <f aca="false">1023+25</f>
        <v>1048</v>
      </c>
      <c r="G15" s="15" t="n">
        <f aca="false">E15-C15</f>
        <v>-636</v>
      </c>
      <c r="H15" s="16" t="n">
        <f aca="false">-G15/C15</f>
        <v>0.198625858838226</v>
      </c>
      <c r="I15" s="15" t="n">
        <f aca="false">F15-D15</f>
        <v>-180</v>
      </c>
      <c r="J15" s="16" t="n">
        <f aca="false">-I15/D15</f>
        <v>0.146579804560261</v>
      </c>
      <c r="K15" s="16" t="n">
        <f aca="false">F15/D15</f>
        <v>0.853420195439739</v>
      </c>
      <c r="L15" s="17" t="n">
        <v>86</v>
      </c>
      <c r="M15" s="17" t="n">
        <v>157</v>
      </c>
      <c r="N15" s="17" t="n">
        <f aca="false">M15-L15</f>
        <v>71</v>
      </c>
      <c r="O15" s="18" t="n">
        <f aca="false">E15-D15</f>
        <v>1338</v>
      </c>
      <c r="R15" s="2" t="n">
        <f aca="false">8834-288</f>
        <v>8546</v>
      </c>
    </row>
    <row r="16" customFormat="false" ht="15.75" hidden="false" customHeight="true" outlineLevel="0" collapsed="false">
      <c r="A16" s="13" t="n">
        <v>8</v>
      </c>
      <c r="B16" s="14" t="s">
        <v>20</v>
      </c>
      <c r="C16" s="15" t="n">
        <v>1623</v>
      </c>
      <c r="D16" s="15" t="n">
        <v>756</v>
      </c>
      <c r="E16" s="15" t="n">
        <f aca="false">1149+38</f>
        <v>1187</v>
      </c>
      <c r="F16" s="15" t="n">
        <v>568</v>
      </c>
      <c r="G16" s="15" t="n">
        <f aca="false">E16-C16</f>
        <v>-436</v>
      </c>
      <c r="H16" s="16" t="n">
        <f aca="false">-G16/C16</f>
        <v>0.268638324091189</v>
      </c>
      <c r="I16" s="15" t="n">
        <f aca="false">F16-D16</f>
        <v>-188</v>
      </c>
      <c r="J16" s="16" t="n">
        <f aca="false">-I16/D16</f>
        <v>0.248677248677249</v>
      </c>
      <c r="K16" s="16" t="n">
        <f aca="false">F16/D16</f>
        <v>0.751322751322751</v>
      </c>
      <c r="L16" s="17" t="n">
        <v>103</v>
      </c>
      <c r="M16" s="17" t="n">
        <v>346</v>
      </c>
      <c r="N16" s="17" t="n">
        <f aca="false">M16-L16</f>
        <v>243</v>
      </c>
      <c r="O16" s="18" t="n">
        <f aca="false">E16-D16</f>
        <v>431</v>
      </c>
    </row>
    <row r="17" customFormat="false" ht="15.75" hidden="false" customHeight="true" outlineLevel="0" collapsed="false">
      <c r="A17" s="13" t="n">
        <v>9</v>
      </c>
      <c r="B17" s="14" t="s">
        <v>21</v>
      </c>
      <c r="C17" s="15" t="n">
        <v>580</v>
      </c>
      <c r="D17" s="15" t="n">
        <v>275</v>
      </c>
      <c r="E17" s="15" t="n">
        <f aca="false">490+86</f>
        <v>576</v>
      </c>
      <c r="F17" s="15" t="n">
        <v>252</v>
      </c>
      <c r="G17" s="15" t="n">
        <f aca="false">E17-C17</f>
        <v>-4</v>
      </c>
      <c r="H17" s="16" t="n">
        <f aca="false">-G17/C17</f>
        <v>0.00689655172413793</v>
      </c>
      <c r="I17" s="15" t="n">
        <f aca="false">F17-D17</f>
        <v>-23</v>
      </c>
      <c r="J17" s="16" t="n">
        <f aca="false">-I17/D17</f>
        <v>0.0836363636363636</v>
      </c>
      <c r="K17" s="16" t="n">
        <f aca="false">F17/D17</f>
        <v>0.916363636363636</v>
      </c>
      <c r="L17" s="17" t="n">
        <v>281</v>
      </c>
      <c r="M17" s="17" t="n">
        <v>533</v>
      </c>
      <c r="N17" s="17" t="n">
        <f aca="false">M17-L17</f>
        <v>252</v>
      </c>
      <c r="O17" s="18" t="n">
        <f aca="false">E17-D17</f>
        <v>301</v>
      </c>
    </row>
    <row r="18" customFormat="false" ht="15.75" hidden="false" customHeight="true" outlineLevel="0" collapsed="false">
      <c r="A18" s="13" t="n">
        <v>10</v>
      </c>
      <c r="B18" s="14" t="s">
        <v>22</v>
      </c>
      <c r="C18" s="15" t="n">
        <v>1123</v>
      </c>
      <c r="D18" s="15" t="n">
        <v>940</v>
      </c>
      <c r="E18" s="15" t="n">
        <f aca="false">654+61</f>
        <v>715</v>
      </c>
      <c r="F18" s="15" t="n">
        <v>784</v>
      </c>
      <c r="G18" s="15" t="n">
        <f aca="false">E18-C18</f>
        <v>-408</v>
      </c>
      <c r="H18" s="16" t="n">
        <f aca="false">-G18/C18</f>
        <v>0.363312555654497</v>
      </c>
      <c r="I18" s="15" t="n">
        <f aca="false">F18-D18</f>
        <v>-156</v>
      </c>
      <c r="J18" s="16" t="n">
        <f aca="false">-I18/D18</f>
        <v>0.165957446808511</v>
      </c>
      <c r="K18" s="16" t="n">
        <f aca="false">F18/D18</f>
        <v>0.834042553191489</v>
      </c>
      <c r="L18" s="17" t="n">
        <v>106</v>
      </c>
      <c r="M18" s="17" t="n">
        <v>481</v>
      </c>
      <c r="N18" s="17" t="n">
        <f aca="false">M18-L18</f>
        <v>375</v>
      </c>
      <c r="O18" s="18" t="n">
        <f aca="false">E18-D18</f>
        <v>-225</v>
      </c>
    </row>
    <row r="19" customFormat="false" ht="15.75" hidden="false" customHeight="true" outlineLevel="0" collapsed="false">
      <c r="A19" s="13" t="n">
        <v>11</v>
      </c>
      <c r="B19" s="14" t="s">
        <v>23</v>
      </c>
      <c r="C19" s="15" t="n">
        <v>9939</v>
      </c>
      <c r="D19" s="15" t="n">
        <v>8556</v>
      </c>
      <c r="E19" s="15" t="n">
        <f aca="false">5583+1124</f>
        <v>6707</v>
      </c>
      <c r="F19" s="15" t="n">
        <f aca="false">E19-167</f>
        <v>6540</v>
      </c>
      <c r="G19" s="15" t="n">
        <f aca="false">E19-C19</f>
        <v>-3232</v>
      </c>
      <c r="H19" s="16" t="n">
        <f aca="false">-G19/C19</f>
        <v>0.325183620082503</v>
      </c>
      <c r="I19" s="15" t="n">
        <f aca="false">F19-D19</f>
        <v>-2016</v>
      </c>
      <c r="J19" s="16" t="n">
        <f aca="false">-I19/D19</f>
        <v>0.23562412342216</v>
      </c>
      <c r="K19" s="16" t="n">
        <f aca="false">F19/D19</f>
        <v>0.76437587657784</v>
      </c>
      <c r="L19" s="17" t="n">
        <v>1915</v>
      </c>
      <c r="M19" s="17" t="n">
        <f aca="false">1294+1969+2002+1384</f>
        <v>6649</v>
      </c>
      <c r="N19" s="17" t="n">
        <f aca="false">M19-L19</f>
        <v>4734</v>
      </c>
      <c r="O19" s="18" t="n">
        <f aca="false">E19-D19</f>
        <v>-1849</v>
      </c>
      <c r="Q19" s="18"/>
    </row>
    <row r="20" customFormat="false" ht="15.75" hidden="false" customHeight="true" outlineLevel="0" collapsed="false">
      <c r="A20" s="13" t="n">
        <v>12</v>
      </c>
      <c r="B20" s="14" t="s">
        <v>24</v>
      </c>
      <c r="C20" s="15" t="n">
        <v>2653</v>
      </c>
      <c r="D20" s="15" t="n">
        <v>1271</v>
      </c>
      <c r="E20" s="15" t="n">
        <f aca="false">2065+31</f>
        <v>2096</v>
      </c>
      <c r="F20" s="15" t="n">
        <v>835</v>
      </c>
      <c r="G20" s="15" t="n">
        <f aca="false">E20-C20</f>
        <v>-557</v>
      </c>
      <c r="H20" s="16" t="n">
        <f aca="false">-G20/C20</f>
        <v>0.209950998869205</v>
      </c>
      <c r="I20" s="15" t="n">
        <f aca="false">F20-D20</f>
        <v>-436</v>
      </c>
      <c r="J20" s="16" t="n">
        <f aca="false">-I20/D20</f>
        <v>0.343036978756884</v>
      </c>
      <c r="K20" s="16" t="n">
        <f aca="false">F20/D20</f>
        <v>0.656963021243116</v>
      </c>
      <c r="L20" s="17" t="n">
        <v>164</v>
      </c>
      <c r="M20" s="17" t="n">
        <v>220</v>
      </c>
      <c r="N20" s="17" t="n">
        <f aca="false">M20-L20</f>
        <v>56</v>
      </c>
      <c r="O20" s="18" t="n">
        <f aca="false">E20-D20</f>
        <v>825</v>
      </c>
    </row>
    <row r="21" customFormat="false" ht="15.75" hidden="false" customHeight="true" outlineLevel="0" collapsed="false">
      <c r="A21" s="13" t="n">
        <v>13</v>
      </c>
      <c r="B21" s="14" t="s">
        <v>25</v>
      </c>
      <c r="C21" s="15" t="n">
        <v>2649</v>
      </c>
      <c r="D21" s="15" t="n">
        <v>1797</v>
      </c>
      <c r="E21" s="15" t="n">
        <f aca="false">2115+78</f>
        <v>2193</v>
      </c>
      <c r="F21" s="15" t="n">
        <v>1410</v>
      </c>
      <c r="G21" s="15" t="n">
        <f aca="false">E21-C21</f>
        <v>-456</v>
      </c>
      <c r="H21" s="16" t="n">
        <f aca="false">-G21/C21</f>
        <v>0.172140430351076</v>
      </c>
      <c r="I21" s="15" t="n">
        <f aca="false">F21-D21</f>
        <v>-387</v>
      </c>
      <c r="J21" s="16" t="n">
        <f aca="false">-I21/D21</f>
        <v>0.215358931552588</v>
      </c>
      <c r="K21" s="16" t="n">
        <f aca="false">F21/D21</f>
        <v>0.784641068447412</v>
      </c>
      <c r="L21" s="17" t="n">
        <v>155</v>
      </c>
      <c r="M21" s="17" t="n">
        <v>447</v>
      </c>
      <c r="N21" s="17" t="n">
        <f aca="false">M21-L21</f>
        <v>292</v>
      </c>
      <c r="O21" s="18" t="n">
        <f aca="false">E21-D21</f>
        <v>396</v>
      </c>
      <c r="S21" s="34"/>
      <c r="T21" s="34"/>
      <c r="U21" s="34"/>
      <c r="V21" s="34"/>
    </row>
    <row r="22" customFormat="false" ht="15.75" hidden="false" customHeight="true" outlineLevel="0" collapsed="false">
      <c r="A22" s="13" t="n">
        <v>14</v>
      </c>
      <c r="B22" s="14" t="s">
        <v>26</v>
      </c>
      <c r="C22" s="15" t="n">
        <v>788</v>
      </c>
      <c r="D22" s="15" t="n">
        <v>77</v>
      </c>
      <c r="E22" s="15" t="n">
        <f aca="false">763</f>
        <v>763</v>
      </c>
      <c r="F22" s="15" t="n">
        <v>53</v>
      </c>
      <c r="G22" s="15" t="n">
        <f aca="false">E22-C22</f>
        <v>-25</v>
      </c>
      <c r="H22" s="16" t="n">
        <f aca="false">-G22/C22</f>
        <v>0.0317258883248731</v>
      </c>
      <c r="I22" s="15" t="n">
        <f aca="false">F22-D22</f>
        <v>-24</v>
      </c>
      <c r="J22" s="16" t="n">
        <f aca="false">-I22/D22</f>
        <v>0.311688311688312</v>
      </c>
      <c r="K22" s="16" t="n">
        <f aca="false">F22/D22</f>
        <v>0.688311688311688</v>
      </c>
      <c r="L22" s="17" t="n">
        <v>126</v>
      </c>
      <c r="M22" s="17" t="n">
        <v>179</v>
      </c>
      <c r="N22" s="17" t="n">
        <f aca="false">M22-L22</f>
        <v>53</v>
      </c>
      <c r="O22" s="18" t="n">
        <f aca="false">E22-D22</f>
        <v>686</v>
      </c>
    </row>
    <row r="23" customFormat="false" ht="15.75" hidden="false" customHeight="true" outlineLevel="0" collapsed="false">
      <c r="A23" s="13" t="n">
        <v>15</v>
      </c>
      <c r="B23" s="14" t="s">
        <v>27</v>
      </c>
      <c r="C23" s="15" t="n">
        <v>3282</v>
      </c>
      <c r="D23" s="15" t="n">
        <v>799</v>
      </c>
      <c r="E23" s="15" t="n">
        <f aca="false">2843+32</f>
        <v>2875</v>
      </c>
      <c r="F23" s="15" t="n">
        <v>675</v>
      </c>
      <c r="G23" s="15" t="n">
        <f aca="false">E23-C23</f>
        <v>-407</v>
      </c>
      <c r="H23" s="16" t="n">
        <f aca="false">-G23/C23</f>
        <v>0.124009750152346</v>
      </c>
      <c r="I23" s="15" t="n">
        <f aca="false">F23-D23</f>
        <v>-124</v>
      </c>
      <c r="J23" s="16" t="n">
        <f aca="false">-I23/D23</f>
        <v>0.155193992490613</v>
      </c>
      <c r="K23" s="16" t="n">
        <f aca="false">F23/D23</f>
        <v>0.844806007509387</v>
      </c>
      <c r="L23" s="17" t="n">
        <v>142</v>
      </c>
      <c r="M23" s="17" t="n">
        <v>817</v>
      </c>
      <c r="N23" s="17" t="n">
        <f aca="false">M23-L23</f>
        <v>675</v>
      </c>
      <c r="O23" s="18" t="n">
        <f aca="false">E23-D23</f>
        <v>2076</v>
      </c>
    </row>
    <row r="24" customFormat="false" ht="15.75" hidden="false" customHeight="true" outlineLevel="0" collapsed="false">
      <c r="A24" s="13" t="n">
        <v>16</v>
      </c>
      <c r="B24" s="14" t="s">
        <v>28</v>
      </c>
      <c r="C24" s="15" t="n">
        <v>1890</v>
      </c>
      <c r="D24" s="15" t="n">
        <f aca="false">183+201+337+7+68</f>
        <v>796</v>
      </c>
      <c r="E24" s="15" t="n">
        <f aca="false">1567+4</f>
        <v>1571</v>
      </c>
      <c r="F24" s="15" t="n">
        <f aca="false">150+190+272+57</f>
        <v>669</v>
      </c>
      <c r="G24" s="15" t="n">
        <f aca="false">E24-C24</f>
        <v>-319</v>
      </c>
      <c r="H24" s="16" t="n">
        <f aca="false">-G24/C24</f>
        <v>0.168783068783069</v>
      </c>
      <c r="I24" s="15" t="n">
        <f aca="false">F24-D24</f>
        <v>-127</v>
      </c>
      <c r="J24" s="16" t="n">
        <f aca="false">-I24/D24</f>
        <v>0.159547738693467</v>
      </c>
      <c r="K24" s="16" t="n">
        <f aca="false">F24/D24</f>
        <v>0.840452261306533</v>
      </c>
      <c r="L24" s="17" t="n">
        <v>21</v>
      </c>
      <c r="M24" s="17" t="n">
        <v>53</v>
      </c>
      <c r="N24" s="17" t="n">
        <f aca="false">M24-L24</f>
        <v>32</v>
      </c>
      <c r="O24" s="18" t="n">
        <f aca="false">E24-D24</f>
        <v>775</v>
      </c>
    </row>
    <row r="25" customFormat="false" ht="15.75" hidden="false" customHeight="true" outlineLevel="0" collapsed="false">
      <c r="A25" s="13" t="n">
        <v>17</v>
      </c>
      <c r="B25" s="14" t="s">
        <v>29</v>
      </c>
      <c r="C25" s="15" t="n">
        <v>897</v>
      </c>
      <c r="D25" s="15" t="n">
        <v>627</v>
      </c>
      <c r="E25" s="15" t="n">
        <v>891</v>
      </c>
      <c r="F25" s="15" t="n">
        <f aca="false">661-119</f>
        <v>542</v>
      </c>
      <c r="G25" s="15" t="n">
        <f aca="false">E25-C25</f>
        <v>-6</v>
      </c>
      <c r="H25" s="16" t="n">
        <f aca="false">-G25/C25</f>
        <v>0.00668896321070234</v>
      </c>
      <c r="I25" s="15" t="n">
        <f aca="false">F25-D25</f>
        <v>-85</v>
      </c>
      <c r="J25" s="16" t="n">
        <f aca="false">-I25/D25</f>
        <v>0.135566188197767</v>
      </c>
      <c r="K25" s="16" t="n">
        <f aca="false">F25/D25</f>
        <v>0.864433811802233</v>
      </c>
      <c r="L25" s="17" t="n">
        <v>64</v>
      </c>
      <c r="M25" s="17" t="n">
        <v>266</v>
      </c>
      <c r="N25" s="17" t="n">
        <f aca="false">M25-L25</f>
        <v>202</v>
      </c>
      <c r="O25" s="18" t="n">
        <f aca="false">E25-D25</f>
        <v>264</v>
      </c>
    </row>
    <row r="26" customFormat="false" ht="15.75" hidden="false" customHeight="true" outlineLevel="0" collapsed="false">
      <c r="A26" s="13" t="n">
        <v>18</v>
      </c>
      <c r="B26" s="14" t="s">
        <v>30</v>
      </c>
      <c r="C26" s="15" t="n">
        <v>4595</v>
      </c>
      <c r="D26" s="15" t="n">
        <v>977</v>
      </c>
      <c r="E26" s="15" t="n">
        <f aca="false">1459+38</f>
        <v>1497</v>
      </c>
      <c r="F26" s="15" t="n">
        <v>803</v>
      </c>
      <c r="G26" s="15" t="n">
        <f aca="false">E26-C26</f>
        <v>-3098</v>
      </c>
      <c r="H26" s="16" t="n">
        <f aca="false">-G26/C26</f>
        <v>0.674211099020675</v>
      </c>
      <c r="I26" s="15" t="n">
        <f aca="false">F26-D26</f>
        <v>-174</v>
      </c>
      <c r="J26" s="16" t="n">
        <f aca="false">-I26/D26</f>
        <v>0.178096212896622</v>
      </c>
      <c r="K26" s="16" t="n">
        <f aca="false">F26/D26</f>
        <v>0.821903787103378</v>
      </c>
      <c r="L26" s="17" t="n">
        <v>447</v>
      </c>
      <c r="M26" s="17" t="n">
        <v>523</v>
      </c>
      <c r="N26" s="17" t="n">
        <f aca="false">M26-L26</f>
        <v>76</v>
      </c>
      <c r="O26" s="18" t="n">
        <f aca="false">E26-D26</f>
        <v>520</v>
      </c>
    </row>
    <row r="27" customFormat="false" ht="15.75" hidden="false" customHeight="true" outlineLevel="0" collapsed="false">
      <c r="A27" s="13" t="n">
        <v>19</v>
      </c>
      <c r="B27" s="20" t="s">
        <v>31</v>
      </c>
      <c r="C27" s="15" t="n">
        <v>585</v>
      </c>
      <c r="D27" s="15" t="n">
        <v>0</v>
      </c>
      <c r="E27" s="15" t="n">
        <f aca="false">457+59</f>
        <v>516</v>
      </c>
      <c r="F27" s="15" t="n">
        <v>0</v>
      </c>
      <c r="G27" s="15" t="n">
        <f aca="false">E27-C27</f>
        <v>-69</v>
      </c>
      <c r="H27" s="16" t="n">
        <f aca="false">-G27/C27</f>
        <v>0.117948717948718</v>
      </c>
      <c r="I27" s="15" t="n">
        <f aca="false">F27-D27</f>
        <v>0</v>
      </c>
      <c r="J27" s="16" t="n">
        <v>0</v>
      </c>
      <c r="K27" s="16" t="e">
        <f aca="false">F27/D27</f>
        <v>#DIV/0!</v>
      </c>
      <c r="L27" s="17" t="n">
        <v>102</v>
      </c>
      <c r="M27" s="17" t="n">
        <v>162</v>
      </c>
      <c r="N27" s="17" t="n">
        <f aca="false">M27-L27</f>
        <v>60</v>
      </c>
      <c r="O27" s="18" t="n">
        <f aca="false">E27-D27</f>
        <v>516</v>
      </c>
    </row>
    <row r="28" customFormat="false" ht="15.75" hidden="false" customHeight="true" outlineLevel="0" collapsed="false">
      <c r="A28" s="13" t="n">
        <v>20</v>
      </c>
      <c r="B28" s="14" t="s">
        <v>32</v>
      </c>
      <c r="C28" s="15" t="n">
        <v>1803</v>
      </c>
      <c r="D28" s="15" t="n">
        <v>1272</v>
      </c>
      <c r="E28" s="15" t="n">
        <v>1681</v>
      </c>
      <c r="F28" s="15" t="n">
        <f aca="false">1681-945</f>
        <v>736</v>
      </c>
      <c r="G28" s="15" t="n">
        <f aca="false">E28-C28</f>
        <v>-122</v>
      </c>
      <c r="H28" s="16" t="n">
        <f aca="false">-G28/C28</f>
        <v>0.0676650027731558</v>
      </c>
      <c r="I28" s="15" t="n">
        <f aca="false">F28-D28</f>
        <v>-536</v>
      </c>
      <c r="J28" s="16" t="n">
        <f aca="false">-I28/D28</f>
        <v>0.421383647798742</v>
      </c>
      <c r="K28" s="16" t="n">
        <f aca="false">F28/D28</f>
        <v>0.578616352201258</v>
      </c>
      <c r="L28" s="17" t="n">
        <v>225</v>
      </c>
      <c r="M28" s="17" t="n">
        <v>623</v>
      </c>
      <c r="N28" s="17" t="n">
        <f aca="false">M28-L28</f>
        <v>398</v>
      </c>
      <c r="O28" s="18" t="n">
        <f aca="false">E28-D28</f>
        <v>409</v>
      </c>
    </row>
    <row r="29" customFormat="false" ht="15.75" hidden="false" customHeight="true" outlineLevel="0" collapsed="false">
      <c r="A29" s="13" t="n">
        <v>21</v>
      </c>
      <c r="B29" s="14" t="s">
        <v>33</v>
      </c>
      <c r="C29" s="15" t="n">
        <v>889</v>
      </c>
      <c r="D29" s="15" t="n">
        <v>798</v>
      </c>
      <c r="E29" s="15" t="n">
        <f aca="false">580+37+8</f>
        <v>625</v>
      </c>
      <c r="F29" s="15" t="n">
        <v>580</v>
      </c>
      <c r="G29" s="15" t="n">
        <f aca="false">E29-C29</f>
        <v>-264</v>
      </c>
      <c r="H29" s="16" t="n">
        <f aca="false">-G29/C29</f>
        <v>0.296962879640045</v>
      </c>
      <c r="I29" s="15" t="n">
        <f aca="false">F29-D29</f>
        <v>-218</v>
      </c>
      <c r="J29" s="16" t="n">
        <f aca="false">-I29/D29</f>
        <v>0.273182957393484</v>
      </c>
      <c r="K29" s="16" t="n">
        <f aca="false">F29/D29</f>
        <v>0.726817042606516</v>
      </c>
      <c r="L29" s="17" t="n">
        <v>103</v>
      </c>
      <c r="M29" s="17" t="n">
        <v>195</v>
      </c>
      <c r="N29" s="17" t="n">
        <f aca="false">M29-L29</f>
        <v>92</v>
      </c>
      <c r="O29" s="18" t="n">
        <f aca="false">E29-D29</f>
        <v>-173</v>
      </c>
    </row>
    <row r="30" customFormat="false" ht="15.75" hidden="false" customHeight="true" outlineLevel="0" collapsed="false">
      <c r="A30" s="13" t="n">
        <v>22</v>
      </c>
      <c r="B30" s="14" t="s">
        <v>34</v>
      </c>
      <c r="C30" s="15" t="n">
        <v>1793</v>
      </c>
      <c r="D30" s="15" t="n">
        <v>1793</v>
      </c>
      <c r="E30" s="15" t="n">
        <v>1706</v>
      </c>
      <c r="F30" s="15" t="n">
        <v>1701</v>
      </c>
      <c r="G30" s="15" t="n">
        <f aca="false">E30-C30</f>
        <v>-87</v>
      </c>
      <c r="H30" s="16" t="n">
        <f aca="false">-G30/C30</f>
        <v>0.0485220301171221</v>
      </c>
      <c r="I30" s="15" t="n">
        <f aca="false">F30-D30</f>
        <v>-92</v>
      </c>
      <c r="J30" s="16" t="n">
        <f aca="false">-I30/D30</f>
        <v>0.0513106525376464</v>
      </c>
      <c r="K30" s="16" t="n">
        <f aca="false">F30/D30</f>
        <v>0.948689347462354</v>
      </c>
      <c r="L30" s="17" t="n">
        <f aca="false">141-37</f>
        <v>104</v>
      </c>
      <c r="M30" s="17" t="n">
        <v>197</v>
      </c>
      <c r="N30" s="17" t="n">
        <f aca="false">M30-L30</f>
        <v>93</v>
      </c>
      <c r="O30" s="18" t="n">
        <f aca="false">E30-D30</f>
        <v>-87</v>
      </c>
    </row>
    <row r="31" customFormat="false" ht="15.75" hidden="false" customHeight="true" outlineLevel="0" collapsed="false">
      <c r="A31" s="13" t="n">
        <v>23</v>
      </c>
      <c r="B31" s="14" t="s">
        <v>35</v>
      </c>
      <c r="C31" s="15" t="n">
        <v>448</v>
      </c>
      <c r="D31" s="15" t="n">
        <f aca="false">221+38</f>
        <v>259</v>
      </c>
      <c r="E31" s="15" t="n">
        <f aca="false">341+100</f>
        <v>441</v>
      </c>
      <c r="F31" s="15" t="n">
        <f aca="false">169+38</f>
        <v>207</v>
      </c>
      <c r="G31" s="15" t="n">
        <f aca="false">E31-C31</f>
        <v>-7</v>
      </c>
      <c r="H31" s="16" t="n">
        <f aca="false">-G31/C31</f>
        <v>0.015625</v>
      </c>
      <c r="I31" s="15" t="n">
        <f aca="false">F31-D31</f>
        <v>-52</v>
      </c>
      <c r="J31" s="16" t="n">
        <f aca="false">-I31/D31</f>
        <v>0.200772200772201</v>
      </c>
      <c r="K31" s="16" t="n">
        <f aca="false">F31/D31</f>
        <v>0.799227799227799</v>
      </c>
      <c r="L31" s="17" t="n">
        <v>170</v>
      </c>
      <c r="M31" s="17" t="n">
        <v>339</v>
      </c>
      <c r="N31" s="17" t="n">
        <f aca="false">M31-L31</f>
        <v>169</v>
      </c>
      <c r="O31" s="18" t="n">
        <f aca="false">E31-D31</f>
        <v>182</v>
      </c>
    </row>
    <row r="32" customFormat="false" ht="15.75" hidden="false" customHeight="true" outlineLevel="0" collapsed="false">
      <c r="A32" s="13" t="n">
        <v>24</v>
      </c>
      <c r="B32" s="14" t="s">
        <v>36</v>
      </c>
      <c r="C32" s="15" t="n">
        <v>2485</v>
      </c>
      <c r="D32" s="15" t="n">
        <f aca="false">1676+469</f>
        <v>2145</v>
      </c>
      <c r="E32" s="15" t="n">
        <v>1697</v>
      </c>
      <c r="F32" s="15" t="n">
        <v>1338</v>
      </c>
      <c r="G32" s="15" t="n">
        <f aca="false">E32-C32</f>
        <v>-788</v>
      </c>
      <c r="H32" s="16" t="n">
        <f aca="false">-G32/C32</f>
        <v>0.317102615694165</v>
      </c>
      <c r="I32" s="15" t="n">
        <f aca="false">F32-D32</f>
        <v>-807</v>
      </c>
      <c r="J32" s="16" t="n">
        <f aca="false">-I32/D32</f>
        <v>0.376223776223776</v>
      </c>
      <c r="K32" s="16" t="n">
        <f aca="false">F32/D32</f>
        <v>0.623776223776224</v>
      </c>
      <c r="L32" s="17" t="n">
        <f aca="false">219-14</f>
        <v>205</v>
      </c>
      <c r="M32" s="17" t="n">
        <v>406</v>
      </c>
      <c r="N32" s="17" t="n">
        <f aca="false">M32-L32</f>
        <v>201</v>
      </c>
      <c r="O32" s="18" t="n">
        <f aca="false">E32-D32</f>
        <v>-448</v>
      </c>
    </row>
    <row r="33" customFormat="false" ht="15.75" hidden="false" customHeight="true" outlineLevel="0" collapsed="false">
      <c r="A33" s="13" t="n">
        <v>25</v>
      </c>
      <c r="B33" s="14" t="s">
        <v>37</v>
      </c>
      <c r="C33" s="15" t="n">
        <v>4243</v>
      </c>
      <c r="D33" s="15" t="n">
        <v>893</v>
      </c>
      <c r="E33" s="15" t="n">
        <f aca="false">2238+100</f>
        <v>2338</v>
      </c>
      <c r="F33" s="15" t="n">
        <f aca="false">731+N33</f>
        <v>831</v>
      </c>
      <c r="G33" s="15" t="n">
        <f aca="false">E33-C33</f>
        <v>-1905</v>
      </c>
      <c r="H33" s="16" t="n">
        <f aca="false">-G33/C33</f>
        <v>0.448974781993872</v>
      </c>
      <c r="I33" s="15" t="n">
        <f aca="false">F33-D33</f>
        <v>-62</v>
      </c>
      <c r="J33" s="16" t="n">
        <f aca="false">-I33/D33</f>
        <v>0.0694288913773796</v>
      </c>
      <c r="K33" s="16" t="n">
        <f aca="false">F33/D33</f>
        <v>0.93057110862262</v>
      </c>
      <c r="L33" s="17" t="n">
        <v>103</v>
      </c>
      <c r="M33" s="17" t="n">
        <v>203</v>
      </c>
      <c r="N33" s="17" t="n">
        <f aca="false">M33-L33</f>
        <v>100</v>
      </c>
      <c r="O33" s="18" t="n">
        <f aca="false">E33-D33</f>
        <v>1445</v>
      </c>
    </row>
    <row r="34" customFormat="false" ht="18.75" hidden="false" customHeight="true" outlineLevel="0" collapsed="false">
      <c r="A34" s="21" t="s">
        <v>38</v>
      </c>
      <c r="B34" s="21"/>
      <c r="C34" s="22" t="n">
        <f aca="false">SUM(C9:C33)</f>
        <v>67841</v>
      </c>
      <c r="D34" s="22" t="n">
        <f aca="false">SUM(D9:D33)</f>
        <v>44072</v>
      </c>
      <c r="E34" s="22" t="n">
        <f aca="false">SUM(E9:E33)</f>
        <v>51664</v>
      </c>
      <c r="F34" s="22" t="n">
        <f aca="false">SUM(F9:F33)</f>
        <v>35054</v>
      </c>
      <c r="G34" s="23" t="n">
        <f aca="false">E34-C34</f>
        <v>-16177</v>
      </c>
      <c r="H34" s="24" t="n">
        <f aca="false">-G34/C34</f>
        <v>0.238454621836353</v>
      </c>
      <c r="I34" s="23" t="n">
        <f aca="false">F34-D34</f>
        <v>-9018</v>
      </c>
      <c r="J34" s="24" t="n">
        <f aca="false">-I34/D34</f>
        <v>0.204619713196587</v>
      </c>
      <c r="K34" s="25" t="n">
        <f aca="false">F34/D34</f>
        <v>0.795380286803413</v>
      </c>
      <c r="L34" s="17" t="n">
        <f aca="false">SUM(L9:L33)</f>
        <v>5879</v>
      </c>
      <c r="M34" s="17" t="n">
        <f aca="false">SUM(M9:M33)</f>
        <v>16786</v>
      </c>
      <c r="N34" s="17" t="n">
        <f aca="false">SUM(N9:N33)</f>
        <v>10907</v>
      </c>
    </row>
  </sheetData>
  <mergeCells count="12">
    <mergeCell ref="A5:J5"/>
    <mergeCell ref="A6:A7"/>
    <mergeCell ref="B6:B7"/>
    <mergeCell ref="C6:C7"/>
    <mergeCell ref="D6:D7"/>
    <mergeCell ref="E6:E7"/>
    <mergeCell ref="F6:F7"/>
    <mergeCell ref="G6:H6"/>
    <mergeCell ref="I6:J6"/>
    <mergeCell ref="L7:L8"/>
    <mergeCell ref="N7:N8"/>
    <mergeCell ref="A34:B3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8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39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K21" activeCellId="0" sqref="K21"/>
    </sheetView>
  </sheetViews>
  <sheetFormatPr defaultColWidth="8.359375" defaultRowHeight="15" zeroHeight="false" outlineLevelRow="0" outlineLevelCol="0"/>
  <cols>
    <col collapsed="false" customWidth="true" hidden="false" outlineLevel="0" max="1" min="1" style="2" width="4.71"/>
    <col collapsed="false" customWidth="true" hidden="false" outlineLevel="0" max="2" min="2" style="2" width="28.29"/>
    <col collapsed="false" customWidth="true" hidden="false" outlineLevel="0" max="3" min="3" style="2" width="22.85"/>
    <col collapsed="false" customWidth="true" hidden="false" outlineLevel="0" max="4" min="4" style="2" width="7.14"/>
    <col collapsed="false" customWidth="true" hidden="false" outlineLevel="0" max="5" min="5" style="2" width="8.71"/>
    <col collapsed="false" customWidth="true" hidden="false" outlineLevel="0" max="6" min="6" style="2" width="7.14"/>
    <col collapsed="false" customWidth="true" hidden="false" outlineLevel="0" max="7" min="7" style="2" width="6.28"/>
    <col collapsed="false" customWidth="true" hidden="false" outlineLevel="0" max="8" min="8" style="2" width="7.14"/>
    <col collapsed="false" customWidth="true" hidden="false" outlineLevel="0" max="9" min="9" style="2" width="6.28"/>
    <col collapsed="false" customWidth="true" hidden="false" outlineLevel="0" max="10" min="10" style="2" width="16"/>
    <col collapsed="false" customWidth="true" hidden="false" outlineLevel="0" max="11" min="11" style="2" width="15.43"/>
    <col collapsed="false" customWidth="true" hidden="false" outlineLevel="0" max="12" min="12" style="2" width="14.85"/>
    <col collapsed="false" customWidth="true" hidden="false" outlineLevel="0" max="13" min="13" style="2" width="8.57"/>
    <col collapsed="false" customWidth="true" hidden="false" outlineLevel="0" max="14" min="14" style="2" width="15.43"/>
    <col collapsed="false" customWidth="true" hidden="false" outlineLevel="0" max="15" min="15" style="2" width="14.85"/>
    <col collapsed="false" customWidth="true" hidden="false" outlineLevel="0" max="16" min="16" style="2" width="8.57"/>
    <col collapsed="false" customWidth="true" hidden="false" outlineLevel="0" max="17" min="17" style="35" width="11.85"/>
    <col collapsed="false" customWidth="true" hidden="false" outlineLevel="0" max="19" min="18" style="35" width="15.71"/>
    <col collapsed="false" customWidth="true" hidden="false" outlineLevel="0" max="20" min="20" style="35" width="12.71"/>
    <col collapsed="false" customWidth="true" hidden="false" outlineLevel="0" max="21" min="21" style="35" width="15.28"/>
    <col collapsed="false" customWidth="true" hidden="false" outlineLevel="0" max="22" min="22" style="35" width="10.85"/>
    <col collapsed="false" customWidth="true" hidden="false" outlineLevel="0" max="23" min="23" style="35" width="10.43"/>
    <col collapsed="false" customWidth="true" hidden="false" outlineLevel="0" max="24" min="24" style="35" width="15.28"/>
    <col collapsed="false" customWidth="true" hidden="false" outlineLevel="0" max="27" min="25" style="2" width="13.85"/>
    <col collapsed="false" customWidth="true" hidden="false" outlineLevel="0" max="28" min="28" style="2" width="46.71"/>
    <col collapsed="false" customWidth="true" hidden="true" outlineLevel="0" max="32" min="29" style="2" width="13"/>
    <col collapsed="false" customWidth="true" hidden="false" outlineLevel="0" max="33" min="33" style="2" width="14.14"/>
  </cols>
  <sheetData>
    <row r="1" customFormat="false" ht="15" hidden="false" customHeight="false" outlineLevel="0" collapsed="false">
      <c r="V1" s="36"/>
      <c r="W1" s="36"/>
      <c r="X1" s="36"/>
      <c r="AB1" s="37" t="s">
        <v>45</v>
      </c>
    </row>
    <row r="2" customFormat="false" ht="21" hidden="false" customHeight="true" outlineLevel="0" collapsed="false">
      <c r="A2" s="38" t="s">
        <v>46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9"/>
      <c r="Z2" s="39"/>
      <c r="AA2" s="39"/>
      <c r="AB2" s="39"/>
    </row>
    <row r="3" customFormat="false" ht="16.5" hidden="false" customHeight="true" outlineLevel="0" collapsed="false">
      <c r="A3" s="4" t="s">
        <v>1</v>
      </c>
      <c r="B3" s="5" t="s">
        <v>2</v>
      </c>
      <c r="C3" s="11" t="s">
        <v>47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40" t="s">
        <v>48</v>
      </c>
      <c r="Z3" s="40"/>
      <c r="AA3" s="40"/>
      <c r="AB3" s="41"/>
    </row>
    <row r="4" customFormat="false" ht="39" hidden="false" customHeight="true" outlineLevel="0" collapsed="false">
      <c r="A4" s="4"/>
      <c r="B4" s="4"/>
      <c r="C4" s="4" t="s">
        <v>49</v>
      </c>
      <c r="D4" s="40" t="s">
        <v>50</v>
      </c>
      <c r="E4" s="40"/>
      <c r="F4" s="40"/>
      <c r="G4" s="40"/>
      <c r="H4" s="40"/>
      <c r="I4" s="40"/>
      <c r="J4" s="11"/>
      <c r="K4" s="42" t="s">
        <v>51</v>
      </c>
      <c r="L4" s="42"/>
      <c r="M4" s="42"/>
      <c r="N4" s="42"/>
      <c r="O4" s="42"/>
      <c r="P4" s="42"/>
      <c r="Q4" s="43"/>
      <c r="R4" s="43"/>
      <c r="S4" s="43"/>
      <c r="T4" s="43"/>
      <c r="U4" s="43"/>
      <c r="V4" s="43"/>
      <c r="W4" s="43"/>
      <c r="X4" s="43"/>
      <c r="Y4" s="44"/>
      <c r="Z4" s="43"/>
      <c r="AA4" s="43"/>
      <c r="AB4" s="45"/>
    </row>
    <row r="5" customFormat="false" ht="66" hidden="false" customHeight="true" outlineLevel="0" collapsed="false">
      <c r="A5" s="4"/>
      <c r="B5" s="4"/>
      <c r="C5" s="4"/>
      <c r="D5" s="40" t="s">
        <v>52</v>
      </c>
      <c r="E5" s="40"/>
      <c r="F5" s="4" t="s">
        <v>53</v>
      </c>
      <c r="G5" s="4"/>
      <c r="H5" s="40" t="s">
        <v>54</v>
      </c>
      <c r="I5" s="40"/>
      <c r="J5" s="6" t="s">
        <v>55</v>
      </c>
      <c r="K5" s="46" t="s">
        <v>56</v>
      </c>
      <c r="L5" s="46"/>
      <c r="M5" s="46"/>
      <c r="N5" s="46" t="s">
        <v>57</v>
      </c>
      <c r="O5" s="46"/>
      <c r="P5" s="46"/>
      <c r="Q5" s="47" t="s">
        <v>58</v>
      </c>
      <c r="R5" s="47" t="s">
        <v>59</v>
      </c>
      <c r="S5" s="47" t="s">
        <v>60</v>
      </c>
      <c r="T5" s="47" t="s">
        <v>61</v>
      </c>
      <c r="U5" s="47" t="s">
        <v>62</v>
      </c>
      <c r="V5" s="47" t="s">
        <v>63</v>
      </c>
      <c r="W5" s="47"/>
      <c r="X5" s="48" t="s">
        <v>64</v>
      </c>
      <c r="Y5" s="49" t="s">
        <v>65</v>
      </c>
      <c r="Z5" s="6" t="s">
        <v>66</v>
      </c>
      <c r="AA5" s="6" t="s">
        <v>64</v>
      </c>
      <c r="AB5" s="50" t="s">
        <v>67</v>
      </c>
      <c r="AC5" s="9"/>
      <c r="AD5" s="6" t="s">
        <v>68</v>
      </c>
      <c r="AE5" s="6"/>
    </row>
    <row r="6" customFormat="false" ht="51" hidden="false" customHeight="true" outlineLevel="0" collapsed="false">
      <c r="A6" s="4"/>
      <c r="B6" s="4"/>
      <c r="C6" s="4"/>
      <c r="D6" s="4" t="s">
        <v>69</v>
      </c>
      <c r="E6" s="4" t="s">
        <v>70</v>
      </c>
      <c r="F6" s="4" t="s">
        <v>69</v>
      </c>
      <c r="G6" s="4" t="s">
        <v>70</v>
      </c>
      <c r="H6" s="4" t="s">
        <v>69</v>
      </c>
      <c r="I6" s="4" t="s">
        <v>70</v>
      </c>
      <c r="J6" s="6"/>
      <c r="K6" s="40" t="s">
        <v>52</v>
      </c>
      <c r="L6" s="40" t="s">
        <v>71</v>
      </c>
      <c r="M6" s="40" t="s">
        <v>54</v>
      </c>
      <c r="N6" s="40" t="s">
        <v>52</v>
      </c>
      <c r="O6" s="40" t="s">
        <v>71</v>
      </c>
      <c r="P6" s="40" t="s">
        <v>54</v>
      </c>
      <c r="Q6" s="47"/>
      <c r="R6" s="47"/>
      <c r="S6" s="47"/>
      <c r="T6" s="47"/>
      <c r="U6" s="47"/>
      <c r="V6" s="51" t="s">
        <v>9</v>
      </c>
      <c r="W6" s="52" t="s">
        <v>72</v>
      </c>
      <c r="X6" s="48"/>
      <c r="Y6" s="49"/>
      <c r="Z6" s="6"/>
      <c r="AA6" s="6"/>
      <c r="AB6" s="6"/>
      <c r="AC6" s="9"/>
      <c r="AD6" s="8" t="s">
        <v>9</v>
      </c>
      <c r="AE6" s="8" t="s">
        <v>72</v>
      </c>
    </row>
    <row r="7" customFormat="false" ht="15.75" hidden="false" customHeight="true" outlineLevel="0" collapsed="false">
      <c r="A7" s="11" t="n">
        <v>1</v>
      </c>
      <c r="B7" s="11" t="n">
        <v>2</v>
      </c>
      <c r="C7" s="53" t="n">
        <v>3</v>
      </c>
      <c r="D7" s="53" t="n">
        <v>4</v>
      </c>
      <c r="E7" s="53" t="n">
        <v>5</v>
      </c>
      <c r="F7" s="53" t="n">
        <v>6</v>
      </c>
      <c r="G7" s="53" t="n">
        <v>7</v>
      </c>
      <c r="H7" s="53" t="n">
        <v>8</v>
      </c>
      <c r="I7" s="53" t="n">
        <v>9</v>
      </c>
      <c r="J7" s="53" t="n">
        <v>10</v>
      </c>
      <c r="K7" s="53" t="n">
        <v>11</v>
      </c>
      <c r="L7" s="53" t="n">
        <v>12</v>
      </c>
      <c r="M7" s="53" t="n">
        <v>13</v>
      </c>
      <c r="N7" s="53" t="n">
        <v>14</v>
      </c>
      <c r="O7" s="53" t="n">
        <v>15</v>
      </c>
      <c r="P7" s="54" t="n">
        <v>16</v>
      </c>
      <c r="Q7" s="43" t="s">
        <v>73</v>
      </c>
      <c r="R7" s="43" t="n">
        <v>16</v>
      </c>
      <c r="S7" s="43" t="n">
        <v>17</v>
      </c>
      <c r="T7" s="43" t="n">
        <v>18</v>
      </c>
      <c r="U7" s="43" t="n">
        <v>19</v>
      </c>
      <c r="V7" s="43" t="n">
        <v>20</v>
      </c>
      <c r="W7" s="43" t="n">
        <v>21</v>
      </c>
      <c r="X7" s="43" t="n">
        <v>22</v>
      </c>
      <c r="Y7" s="55" t="n">
        <v>18</v>
      </c>
      <c r="Z7" s="53" t="n">
        <v>19</v>
      </c>
      <c r="AA7" s="53" t="n">
        <v>20</v>
      </c>
      <c r="AB7" s="53" t="n">
        <v>21</v>
      </c>
      <c r="AC7" s="56"/>
      <c r="AD7" s="11" t="n">
        <v>22</v>
      </c>
      <c r="AE7" s="11" t="n">
        <v>23</v>
      </c>
    </row>
    <row r="8" customFormat="false" ht="15.75" hidden="false" customHeight="true" outlineLevel="0" collapsed="false">
      <c r="A8" s="57" t="n">
        <v>1</v>
      </c>
      <c r="B8" s="58" t="s">
        <v>13</v>
      </c>
      <c r="C8" s="59"/>
      <c r="D8" s="60"/>
      <c r="E8" s="60"/>
      <c r="F8" s="60"/>
      <c r="G8" s="60"/>
      <c r="H8" s="60"/>
      <c r="I8" s="60"/>
      <c r="J8" s="51" t="e">
        <f aca="false">E8,G8,I8</f>
        <v>#VALUE!</v>
      </c>
      <c r="K8" s="59"/>
      <c r="L8" s="59"/>
      <c r="M8" s="59"/>
      <c r="N8" s="59"/>
      <c r="O8" s="59"/>
      <c r="P8" s="61"/>
      <c r="Q8" s="59" t="e">
        <f aca="false">C8-J8</f>
        <v>#VALUE!</v>
      </c>
      <c r="R8" s="59" t="n">
        <f aca="false">SUM(N8:O8)</f>
        <v>0</v>
      </c>
      <c r="S8" s="59" t="e">
        <f aca="false">K8:O8</f>
        <v>#VALUE!</v>
      </c>
      <c r="T8" s="59" t="n">
        <f aca="false">K8+N8</f>
        <v>0</v>
      </c>
      <c r="U8" s="59" t="n">
        <f aca="false">L8+O8</f>
        <v>0</v>
      </c>
      <c r="V8" s="59" t="e">
        <f aca="false">C8-S8</f>
        <v>#VALUE!</v>
      </c>
      <c r="W8" s="62" t="e">
        <f aca="false">V8/C8</f>
        <v>#VALUE!</v>
      </c>
      <c r="X8" s="62" t="e">
        <f aca="false">S8/C8</f>
        <v>#VALUE!</v>
      </c>
      <c r="Y8" s="63"/>
      <c r="Z8" s="59"/>
      <c r="AA8" s="62" t="e">
        <f aca="false">Z8/Y8</f>
        <v>#DIV/0!</v>
      </c>
      <c r="AB8" s="64"/>
      <c r="AC8" s="17"/>
      <c r="AD8" s="15" t="e">
        <f aca="false">J8-K8</f>
        <v>#VALUE!</v>
      </c>
      <c r="AE8" s="16" t="e">
        <f aca="false">AD8/J8</f>
        <v>#VALUE!</v>
      </c>
      <c r="AG8" s="18"/>
      <c r="AJ8" s="18"/>
    </row>
    <row r="9" customFormat="false" ht="15.75" hidden="false" customHeight="true" outlineLevel="0" collapsed="false">
      <c r="A9" s="57" t="n">
        <v>2</v>
      </c>
      <c r="B9" s="65" t="s">
        <v>14</v>
      </c>
      <c r="C9" s="59"/>
      <c r="D9" s="60"/>
      <c r="E9" s="60"/>
      <c r="F9" s="60"/>
      <c r="G9" s="60"/>
      <c r="H9" s="60"/>
      <c r="I9" s="60"/>
      <c r="J9" s="51" t="e">
        <f aca="false">E9,G9,I9</f>
        <v>#VALUE!</v>
      </c>
      <c r="K9" s="59"/>
      <c r="L9" s="59"/>
      <c r="M9" s="59"/>
      <c r="N9" s="59"/>
      <c r="O9" s="59"/>
      <c r="P9" s="61"/>
      <c r="Q9" s="59" t="e">
        <f aca="false">C9-J9</f>
        <v>#VALUE!</v>
      </c>
      <c r="R9" s="59" t="n">
        <f aca="false">SUM(N9:O9)</f>
        <v>0</v>
      </c>
      <c r="S9" s="59" t="e">
        <f aca="false">K9:O9</f>
        <v>#VALUE!</v>
      </c>
      <c r="T9" s="59" t="n">
        <f aca="false">K9+N9</f>
        <v>0</v>
      </c>
      <c r="U9" s="59" t="n">
        <f aca="false">L9+O9</f>
        <v>0</v>
      </c>
      <c r="V9" s="59" t="e">
        <f aca="false">C9-S9</f>
        <v>#VALUE!</v>
      </c>
      <c r="W9" s="62" t="e">
        <f aca="false">V9/C9</f>
        <v>#VALUE!</v>
      </c>
      <c r="X9" s="62" t="e">
        <f aca="false">S9/C9</f>
        <v>#VALUE!</v>
      </c>
      <c r="Y9" s="63"/>
      <c r="Z9" s="59"/>
      <c r="AA9" s="62" t="e">
        <f aca="false">Z9/Y9</f>
        <v>#DIV/0!</v>
      </c>
      <c r="AB9" s="66"/>
      <c r="AC9" s="17"/>
      <c r="AD9" s="15" t="e">
        <f aca="false">J9-K9</f>
        <v>#VALUE!</v>
      </c>
      <c r="AE9" s="16" t="e">
        <f aca="false">AD9/J9</f>
        <v>#VALUE!</v>
      </c>
      <c r="AG9" s="18"/>
      <c r="AJ9" s="18"/>
    </row>
    <row r="10" customFormat="false" ht="15.75" hidden="false" customHeight="true" outlineLevel="0" collapsed="false">
      <c r="A10" s="57" t="n">
        <v>3</v>
      </c>
      <c r="B10" s="65" t="s">
        <v>15</v>
      </c>
      <c r="C10" s="59"/>
      <c r="D10" s="60"/>
      <c r="E10" s="60"/>
      <c r="F10" s="60"/>
      <c r="G10" s="60"/>
      <c r="H10" s="60"/>
      <c r="I10" s="60"/>
      <c r="J10" s="51" t="e">
        <f aca="false">E10,G10,I10</f>
        <v>#VALUE!</v>
      </c>
      <c r="K10" s="59"/>
      <c r="L10" s="59"/>
      <c r="M10" s="59"/>
      <c r="N10" s="59"/>
      <c r="O10" s="59"/>
      <c r="P10" s="61"/>
      <c r="Q10" s="59" t="e">
        <f aca="false">C10-J10</f>
        <v>#VALUE!</v>
      </c>
      <c r="R10" s="59" t="n">
        <f aca="false">SUM(N10:O10)</f>
        <v>0</v>
      </c>
      <c r="S10" s="59" t="e">
        <f aca="false">K10:O10</f>
        <v>#VALUE!</v>
      </c>
      <c r="T10" s="59" t="n">
        <f aca="false">K10+N10</f>
        <v>0</v>
      </c>
      <c r="U10" s="59" t="n">
        <f aca="false">L10+O10</f>
        <v>0</v>
      </c>
      <c r="V10" s="59" t="e">
        <f aca="false">C10-S10</f>
        <v>#VALUE!</v>
      </c>
      <c r="W10" s="62" t="e">
        <f aca="false">V10/C10</f>
        <v>#VALUE!</v>
      </c>
      <c r="X10" s="62" t="e">
        <f aca="false">S10/C10</f>
        <v>#VALUE!</v>
      </c>
      <c r="Y10" s="63"/>
      <c r="Z10" s="59"/>
      <c r="AA10" s="62" t="e">
        <f aca="false">Z10/Y10</f>
        <v>#DIV/0!</v>
      </c>
      <c r="AB10" s="67"/>
      <c r="AC10" s="17"/>
      <c r="AD10" s="15" t="e">
        <f aca="false">J10-K10</f>
        <v>#VALUE!</v>
      </c>
      <c r="AE10" s="16" t="e">
        <f aca="false">AD10/J10</f>
        <v>#VALUE!</v>
      </c>
      <c r="AG10" s="18"/>
      <c r="AJ10" s="18"/>
    </row>
    <row r="11" customFormat="false" ht="15.75" hidden="false" customHeight="true" outlineLevel="0" collapsed="false">
      <c r="A11" s="57" t="n">
        <v>4</v>
      </c>
      <c r="B11" s="58" t="s">
        <v>16</v>
      </c>
      <c r="C11" s="59"/>
      <c r="D11" s="60"/>
      <c r="E11" s="60"/>
      <c r="F11" s="60"/>
      <c r="G11" s="60"/>
      <c r="H11" s="60"/>
      <c r="I11" s="60"/>
      <c r="J11" s="51" t="e">
        <f aca="false">E11,G11,I11</f>
        <v>#VALUE!</v>
      </c>
      <c r="K11" s="59"/>
      <c r="L11" s="59"/>
      <c r="M11" s="59"/>
      <c r="N11" s="59"/>
      <c r="O11" s="59"/>
      <c r="P11" s="61"/>
      <c r="Q11" s="59" t="e">
        <f aca="false">C11-J11</f>
        <v>#VALUE!</v>
      </c>
      <c r="R11" s="59" t="n">
        <f aca="false">SUM(N11:O11)</f>
        <v>0</v>
      </c>
      <c r="S11" s="59" t="e">
        <f aca="false">K11:O11</f>
        <v>#VALUE!</v>
      </c>
      <c r="T11" s="59" t="n">
        <f aca="false">K11+N11</f>
        <v>0</v>
      </c>
      <c r="U11" s="59" t="n">
        <f aca="false">L11+O11</f>
        <v>0</v>
      </c>
      <c r="V11" s="59" t="e">
        <f aca="false">C11-S11</f>
        <v>#VALUE!</v>
      </c>
      <c r="W11" s="62" t="e">
        <f aca="false">V11/C11</f>
        <v>#VALUE!</v>
      </c>
      <c r="X11" s="62" t="e">
        <f aca="false">S11/C11</f>
        <v>#VALUE!</v>
      </c>
      <c r="Y11" s="63"/>
      <c r="Z11" s="59"/>
      <c r="AA11" s="62" t="e">
        <f aca="false">Z11/Y11</f>
        <v>#DIV/0!</v>
      </c>
      <c r="AB11" s="64"/>
      <c r="AC11" s="17"/>
      <c r="AD11" s="15" t="e">
        <f aca="false">J11-K11</f>
        <v>#VALUE!</v>
      </c>
      <c r="AE11" s="16" t="e">
        <f aca="false">AD11/J11</f>
        <v>#VALUE!</v>
      </c>
      <c r="AG11" s="18"/>
      <c r="AJ11" s="18"/>
    </row>
    <row r="12" customFormat="false" ht="15.75" hidden="false" customHeight="true" outlineLevel="0" collapsed="false">
      <c r="A12" s="57" t="n">
        <v>5</v>
      </c>
      <c r="B12" s="58" t="s">
        <v>17</v>
      </c>
      <c r="C12" s="59"/>
      <c r="D12" s="60"/>
      <c r="E12" s="60"/>
      <c r="F12" s="60"/>
      <c r="G12" s="60"/>
      <c r="H12" s="60"/>
      <c r="I12" s="60"/>
      <c r="J12" s="51" t="e">
        <f aca="false">E12,G12,I12</f>
        <v>#VALUE!</v>
      </c>
      <c r="K12" s="59"/>
      <c r="L12" s="59"/>
      <c r="M12" s="59"/>
      <c r="N12" s="59"/>
      <c r="O12" s="59"/>
      <c r="P12" s="61"/>
      <c r="Q12" s="59" t="e">
        <f aca="false">C12-J12</f>
        <v>#VALUE!</v>
      </c>
      <c r="R12" s="59" t="n">
        <f aca="false">SUM(N12:O12)</f>
        <v>0</v>
      </c>
      <c r="S12" s="59" t="e">
        <f aca="false">K12:O12</f>
        <v>#VALUE!</v>
      </c>
      <c r="T12" s="59" t="n">
        <f aca="false">K12+N12</f>
        <v>0</v>
      </c>
      <c r="U12" s="59" t="n">
        <f aca="false">L12+O12</f>
        <v>0</v>
      </c>
      <c r="V12" s="59" t="e">
        <f aca="false">C12-S12</f>
        <v>#VALUE!</v>
      </c>
      <c r="W12" s="62" t="e">
        <f aca="false">V12/C12</f>
        <v>#VALUE!</v>
      </c>
      <c r="X12" s="62" t="e">
        <f aca="false">S12/C12</f>
        <v>#VALUE!</v>
      </c>
      <c r="Y12" s="63"/>
      <c r="Z12" s="59"/>
      <c r="AA12" s="62" t="e">
        <f aca="false">Z12/Y12</f>
        <v>#DIV/0!</v>
      </c>
      <c r="AB12" s="64"/>
      <c r="AC12" s="17"/>
      <c r="AD12" s="15" t="e">
        <f aca="false">J12-K12</f>
        <v>#VALUE!</v>
      </c>
      <c r="AE12" s="16" t="e">
        <f aca="false">AD12/J12</f>
        <v>#VALUE!</v>
      </c>
      <c r="AG12" s="18"/>
      <c r="AJ12" s="18"/>
    </row>
    <row r="13" customFormat="false" ht="15.75" hidden="false" customHeight="true" outlineLevel="0" collapsed="false">
      <c r="A13" s="57" t="n">
        <v>6</v>
      </c>
      <c r="B13" s="58" t="s">
        <v>18</v>
      </c>
      <c r="C13" s="59"/>
      <c r="D13" s="60"/>
      <c r="E13" s="60"/>
      <c r="F13" s="60"/>
      <c r="G13" s="60"/>
      <c r="H13" s="60"/>
      <c r="I13" s="60"/>
      <c r="J13" s="51" t="e">
        <f aca="false">E13,G13,I13</f>
        <v>#VALUE!</v>
      </c>
      <c r="K13" s="59"/>
      <c r="L13" s="59"/>
      <c r="M13" s="59"/>
      <c r="N13" s="59"/>
      <c r="O13" s="59"/>
      <c r="P13" s="61"/>
      <c r="Q13" s="59" t="e">
        <f aca="false">C13-J13</f>
        <v>#VALUE!</v>
      </c>
      <c r="R13" s="59" t="n">
        <f aca="false">SUM(N13:O13)</f>
        <v>0</v>
      </c>
      <c r="S13" s="59" t="e">
        <f aca="false">K13:O13</f>
        <v>#VALUE!</v>
      </c>
      <c r="T13" s="59" t="n">
        <f aca="false">K13+N13</f>
        <v>0</v>
      </c>
      <c r="U13" s="59" t="n">
        <f aca="false">L13+O13</f>
        <v>0</v>
      </c>
      <c r="V13" s="59" t="e">
        <f aca="false">C13-S13</f>
        <v>#VALUE!</v>
      </c>
      <c r="W13" s="62" t="e">
        <f aca="false">V13/C13</f>
        <v>#VALUE!</v>
      </c>
      <c r="X13" s="62" t="e">
        <f aca="false">S13/C13</f>
        <v>#VALUE!</v>
      </c>
      <c r="Y13" s="63"/>
      <c r="Z13" s="59"/>
      <c r="AA13" s="62" t="e">
        <f aca="false">Z13/Y13</f>
        <v>#DIV/0!</v>
      </c>
      <c r="AB13" s="64"/>
      <c r="AC13" s="17"/>
      <c r="AD13" s="15" t="e">
        <f aca="false">J13-K13</f>
        <v>#VALUE!</v>
      </c>
      <c r="AE13" s="16" t="e">
        <f aca="false">AD13/J13</f>
        <v>#VALUE!</v>
      </c>
      <c r="AG13" s="18"/>
      <c r="AJ13" s="18"/>
    </row>
    <row r="14" customFormat="false" ht="15.75" hidden="false" customHeight="true" outlineLevel="0" collapsed="false">
      <c r="A14" s="57" t="n">
        <v>7</v>
      </c>
      <c r="B14" s="65" t="s">
        <v>19</v>
      </c>
      <c r="C14" s="59"/>
      <c r="D14" s="60"/>
      <c r="E14" s="60"/>
      <c r="F14" s="60"/>
      <c r="G14" s="60"/>
      <c r="H14" s="60"/>
      <c r="I14" s="60"/>
      <c r="J14" s="51" t="e">
        <f aca="false">E14,G14,I14</f>
        <v>#VALUE!</v>
      </c>
      <c r="K14" s="59"/>
      <c r="L14" s="59"/>
      <c r="M14" s="59"/>
      <c r="N14" s="59"/>
      <c r="O14" s="59"/>
      <c r="P14" s="61"/>
      <c r="Q14" s="59" t="e">
        <f aca="false">C14-J14</f>
        <v>#VALUE!</v>
      </c>
      <c r="R14" s="59" t="n">
        <f aca="false">SUM(N14:O14)</f>
        <v>0</v>
      </c>
      <c r="S14" s="59" t="e">
        <f aca="false">K14:O14</f>
        <v>#VALUE!</v>
      </c>
      <c r="T14" s="59" t="n">
        <f aca="false">K14+N14</f>
        <v>0</v>
      </c>
      <c r="U14" s="59" t="n">
        <f aca="false">L14+O14</f>
        <v>0</v>
      </c>
      <c r="V14" s="59" t="e">
        <f aca="false">C14-S14</f>
        <v>#VALUE!</v>
      </c>
      <c r="W14" s="62" t="e">
        <f aca="false">V14/C14</f>
        <v>#VALUE!</v>
      </c>
      <c r="X14" s="62" t="e">
        <f aca="false">S14/C14</f>
        <v>#VALUE!</v>
      </c>
      <c r="Y14" s="63"/>
      <c r="Z14" s="59"/>
      <c r="AA14" s="62" t="e">
        <f aca="false">Z14/Y14</f>
        <v>#DIV/0!</v>
      </c>
      <c r="AB14" s="68"/>
      <c r="AC14" s="17"/>
      <c r="AD14" s="15" t="e">
        <f aca="false">J14-K14</f>
        <v>#VALUE!</v>
      </c>
      <c r="AE14" s="16" t="e">
        <f aca="false">AD14/J14</f>
        <v>#VALUE!</v>
      </c>
      <c r="AG14" s="18"/>
      <c r="AJ14" s="18"/>
    </row>
    <row r="15" customFormat="false" ht="15.75" hidden="false" customHeight="true" outlineLevel="0" collapsed="false">
      <c r="A15" s="57" t="n">
        <v>8</v>
      </c>
      <c r="B15" s="58" t="s">
        <v>20</v>
      </c>
      <c r="C15" s="59"/>
      <c r="D15" s="60"/>
      <c r="E15" s="60"/>
      <c r="F15" s="60"/>
      <c r="G15" s="60"/>
      <c r="H15" s="60"/>
      <c r="I15" s="60"/>
      <c r="J15" s="51" t="e">
        <f aca="false">E15,G15,I15</f>
        <v>#VALUE!</v>
      </c>
      <c r="K15" s="59"/>
      <c r="L15" s="59"/>
      <c r="M15" s="59"/>
      <c r="N15" s="59"/>
      <c r="O15" s="59"/>
      <c r="P15" s="61"/>
      <c r="Q15" s="59" t="e">
        <f aca="false">C15-J15</f>
        <v>#VALUE!</v>
      </c>
      <c r="R15" s="59" t="n">
        <f aca="false">SUM(N15:O15)</f>
        <v>0</v>
      </c>
      <c r="S15" s="59" t="e">
        <f aca="false">K15:O15</f>
        <v>#VALUE!</v>
      </c>
      <c r="T15" s="59" t="n">
        <f aca="false">K15+N15</f>
        <v>0</v>
      </c>
      <c r="U15" s="59" t="n">
        <f aca="false">L15+O15</f>
        <v>0</v>
      </c>
      <c r="V15" s="59" t="e">
        <f aca="false">C15-S15</f>
        <v>#VALUE!</v>
      </c>
      <c r="W15" s="62" t="e">
        <f aca="false">V15/C15</f>
        <v>#VALUE!</v>
      </c>
      <c r="X15" s="62" t="e">
        <f aca="false">S15/C15</f>
        <v>#VALUE!</v>
      </c>
      <c r="Y15" s="63"/>
      <c r="Z15" s="59"/>
      <c r="AA15" s="62" t="e">
        <f aca="false">Z15/Y15</f>
        <v>#DIV/0!</v>
      </c>
      <c r="AB15" s="69"/>
      <c r="AC15" s="17"/>
      <c r="AD15" s="15" t="e">
        <f aca="false">J15-K15</f>
        <v>#VALUE!</v>
      </c>
      <c r="AE15" s="16" t="e">
        <f aca="false">AD15/J15</f>
        <v>#VALUE!</v>
      </c>
      <c r="AG15" s="18"/>
      <c r="AJ15" s="18"/>
    </row>
    <row r="16" customFormat="false" ht="15.75" hidden="false" customHeight="true" outlineLevel="0" collapsed="false">
      <c r="A16" s="57" t="n">
        <v>9</v>
      </c>
      <c r="B16" s="58" t="s">
        <v>21</v>
      </c>
      <c r="C16" s="59"/>
      <c r="D16" s="60"/>
      <c r="E16" s="60"/>
      <c r="F16" s="60"/>
      <c r="G16" s="60"/>
      <c r="H16" s="60"/>
      <c r="I16" s="60"/>
      <c r="J16" s="51" t="e">
        <f aca="false">E16,G16,I16</f>
        <v>#VALUE!</v>
      </c>
      <c r="K16" s="59"/>
      <c r="L16" s="59"/>
      <c r="M16" s="59"/>
      <c r="N16" s="59"/>
      <c r="O16" s="59"/>
      <c r="P16" s="61"/>
      <c r="Q16" s="59" t="e">
        <f aca="false">C16-J16</f>
        <v>#VALUE!</v>
      </c>
      <c r="R16" s="59" t="n">
        <f aca="false">SUM(N16:O16)</f>
        <v>0</v>
      </c>
      <c r="S16" s="59" t="e">
        <f aca="false">K16:O16</f>
        <v>#VALUE!</v>
      </c>
      <c r="T16" s="59" t="n">
        <f aca="false">K16+N16</f>
        <v>0</v>
      </c>
      <c r="U16" s="59" t="n">
        <f aca="false">L16+O16</f>
        <v>0</v>
      </c>
      <c r="V16" s="59" t="e">
        <f aca="false">C16-S16</f>
        <v>#VALUE!</v>
      </c>
      <c r="W16" s="62" t="e">
        <f aca="false">V16/C16</f>
        <v>#VALUE!</v>
      </c>
      <c r="X16" s="62" t="e">
        <f aca="false">S16/C16</f>
        <v>#VALUE!</v>
      </c>
      <c r="Y16" s="63"/>
      <c r="Z16" s="59"/>
      <c r="AA16" s="62" t="e">
        <f aca="false">Z16/Y16</f>
        <v>#DIV/0!</v>
      </c>
      <c r="AB16" s="64"/>
      <c r="AC16" s="17"/>
      <c r="AD16" s="15" t="e">
        <f aca="false">J16-K16</f>
        <v>#VALUE!</v>
      </c>
      <c r="AE16" s="16" t="e">
        <f aca="false">AD16/J16</f>
        <v>#VALUE!</v>
      </c>
      <c r="AG16" s="18"/>
      <c r="AJ16" s="18"/>
    </row>
    <row r="17" customFormat="false" ht="15.75" hidden="false" customHeight="true" outlineLevel="0" collapsed="false">
      <c r="A17" s="57" t="n">
        <v>10</v>
      </c>
      <c r="B17" s="58" t="s">
        <v>22</v>
      </c>
      <c r="C17" s="59"/>
      <c r="D17" s="60"/>
      <c r="E17" s="60"/>
      <c r="F17" s="60"/>
      <c r="G17" s="60"/>
      <c r="H17" s="60"/>
      <c r="I17" s="60"/>
      <c r="J17" s="51" t="e">
        <f aca="false">E17,G17,I17</f>
        <v>#VALUE!</v>
      </c>
      <c r="K17" s="59"/>
      <c r="L17" s="59"/>
      <c r="M17" s="59"/>
      <c r="N17" s="59"/>
      <c r="O17" s="59"/>
      <c r="P17" s="61"/>
      <c r="Q17" s="59" t="e">
        <f aca="false">C17-J17</f>
        <v>#VALUE!</v>
      </c>
      <c r="R17" s="59" t="n">
        <f aca="false">SUM(N17:O17)</f>
        <v>0</v>
      </c>
      <c r="S17" s="59" t="e">
        <f aca="false">K17:O17</f>
        <v>#VALUE!</v>
      </c>
      <c r="T17" s="59" t="n">
        <f aca="false">K17+N17</f>
        <v>0</v>
      </c>
      <c r="U17" s="59" t="n">
        <f aca="false">L17+O17</f>
        <v>0</v>
      </c>
      <c r="V17" s="59" t="e">
        <f aca="false">C17-S17</f>
        <v>#VALUE!</v>
      </c>
      <c r="W17" s="62" t="e">
        <f aca="false">V17/C17</f>
        <v>#VALUE!</v>
      </c>
      <c r="X17" s="62" t="e">
        <f aca="false">S17/C17</f>
        <v>#VALUE!</v>
      </c>
      <c r="Y17" s="63"/>
      <c r="Z17" s="59"/>
      <c r="AA17" s="62" t="e">
        <f aca="false">Z17/Y17</f>
        <v>#DIV/0!</v>
      </c>
      <c r="AB17" s="64"/>
      <c r="AC17" s="17"/>
      <c r="AD17" s="15" t="e">
        <f aca="false">J17-K17</f>
        <v>#VALUE!</v>
      </c>
      <c r="AE17" s="16" t="e">
        <f aca="false">AD17/J17</f>
        <v>#VALUE!</v>
      </c>
      <c r="AG17" s="18"/>
      <c r="AJ17" s="18"/>
    </row>
    <row r="18" customFormat="false" ht="15.75" hidden="false" customHeight="true" outlineLevel="0" collapsed="false">
      <c r="A18" s="57" t="n">
        <v>11</v>
      </c>
      <c r="B18" s="65" t="s">
        <v>23</v>
      </c>
      <c r="C18" s="59"/>
      <c r="D18" s="60"/>
      <c r="E18" s="60"/>
      <c r="F18" s="60"/>
      <c r="G18" s="60"/>
      <c r="H18" s="60"/>
      <c r="I18" s="60"/>
      <c r="J18" s="51" t="e">
        <f aca="false">E18,G18,I18</f>
        <v>#VALUE!</v>
      </c>
      <c r="K18" s="59"/>
      <c r="L18" s="59"/>
      <c r="M18" s="59"/>
      <c r="N18" s="59"/>
      <c r="O18" s="59"/>
      <c r="P18" s="61"/>
      <c r="Q18" s="59" t="e">
        <f aca="false">C18-J18</f>
        <v>#VALUE!</v>
      </c>
      <c r="R18" s="59" t="n">
        <f aca="false">SUM(N18:O18)</f>
        <v>0</v>
      </c>
      <c r="S18" s="59" t="e">
        <f aca="false">K18:O18</f>
        <v>#VALUE!</v>
      </c>
      <c r="T18" s="59" t="n">
        <f aca="false">K18+N18</f>
        <v>0</v>
      </c>
      <c r="U18" s="59" t="n">
        <f aca="false">L18+O18</f>
        <v>0</v>
      </c>
      <c r="V18" s="59" t="e">
        <f aca="false">C18-S18</f>
        <v>#VALUE!</v>
      </c>
      <c r="W18" s="62" t="e">
        <f aca="false">V18/C18</f>
        <v>#VALUE!</v>
      </c>
      <c r="X18" s="62" t="e">
        <f aca="false">S18/C18</f>
        <v>#VALUE!</v>
      </c>
      <c r="Y18" s="63"/>
      <c r="Z18" s="59"/>
      <c r="AA18" s="62" t="e">
        <f aca="false">Z18/Y18</f>
        <v>#DIV/0!</v>
      </c>
      <c r="AB18" s="70"/>
      <c r="AC18" s="17"/>
      <c r="AD18" s="15" t="e">
        <f aca="false">J18-K18</f>
        <v>#VALUE!</v>
      </c>
      <c r="AE18" s="16" t="e">
        <f aca="false">AD18/J18</f>
        <v>#VALUE!</v>
      </c>
      <c r="AG18" s="18"/>
      <c r="AJ18" s="18"/>
    </row>
    <row r="19" customFormat="false" ht="15.75" hidden="false" customHeight="true" outlineLevel="0" collapsed="false">
      <c r="A19" s="57" t="n">
        <v>12</v>
      </c>
      <c r="B19" s="58" t="s">
        <v>24</v>
      </c>
      <c r="C19" s="59"/>
      <c r="D19" s="60"/>
      <c r="E19" s="60"/>
      <c r="F19" s="60"/>
      <c r="G19" s="60"/>
      <c r="H19" s="60"/>
      <c r="I19" s="60"/>
      <c r="J19" s="51" t="e">
        <f aca="false">E19,G19,I19</f>
        <v>#VALUE!</v>
      </c>
      <c r="K19" s="59"/>
      <c r="L19" s="59"/>
      <c r="M19" s="59"/>
      <c r="N19" s="59"/>
      <c r="O19" s="59"/>
      <c r="P19" s="61"/>
      <c r="Q19" s="59" t="e">
        <f aca="false">C19-J19</f>
        <v>#VALUE!</v>
      </c>
      <c r="R19" s="59" t="n">
        <f aca="false">SUM(N19:O19)</f>
        <v>0</v>
      </c>
      <c r="S19" s="59" t="e">
        <f aca="false">K19:O19</f>
        <v>#VALUE!</v>
      </c>
      <c r="T19" s="59" t="n">
        <f aca="false">K19+N19</f>
        <v>0</v>
      </c>
      <c r="U19" s="59" t="n">
        <f aca="false">L19+O19</f>
        <v>0</v>
      </c>
      <c r="V19" s="59" t="e">
        <f aca="false">C19-S19</f>
        <v>#VALUE!</v>
      </c>
      <c r="W19" s="62" t="e">
        <f aca="false">V19/C19</f>
        <v>#VALUE!</v>
      </c>
      <c r="X19" s="62" t="e">
        <f aca="false">S19/C19</f>
        <v>#VALUE!</v>
      </c>
      <c r="Y19" s="63"/>
      <c r="Z19" s="59"/>
      <c r="AA19" s="62" t="e">
        <f aca="false">Z19/Y19</f>
        <v>#DIV/0!</v>
      </c>
      <c r="AB19" s="64"/>
      <c r="AC19" s="17"/>
      <c r="AD19" s="15" t="e">
        <f aca="false">J19-K19</f>
        <v>#VALUE!</v>
      </c>
      <c r="AE19" s="16" t="e">
        <f aca="false">AD19/J19</f>
        <v>#VALUE!</v>
      </c>
      <c r="AG19" s="18"/>
      <c r="AJ19" s="18"/>
    </row>
    <row r="20" customFormat="false" ht="15.75" hidden="false" customHeight="true" outlineLevel="0" collapsed="false">
      <c r="A20" s="57" t="n">
        <v>13</v>
      </c>
      <c r="B20" s="65" t="s">
        <v>25</v>
      </c>
      <c r="C20" s="59"/>
      <c r="D20" s="60"/>
      <c r="E20" s="60"/>
      <c r="F20" s="60"/>
      <c r="G20" s="60"/>
      <c r="H20" s="60"/>
      <c r="I20" s="60"/>
      <c r="J20" s="51" t="e">
        <f aca="false">E20,G20,I20</f>
        <v>#VALUE!</v>
      </c>
      <c r="K20" s="59"/>
      <c r="L20" s="59"/>
      <c r="M20" s="59"/>
      <c r="N20" s="59"/>
      <c r="O20" s="59"/>
      <c r="P20" s="61"/>
      <c r="Q20" s="59" t="e">
        <f aca="false">C20-J20</f>
        <v>#VALUE!</v>
      </c>
      <c r="R20" s="59" t="n">
        <f aca="false">SUM(N20:O20)</f>
        <v>0</v>
      </c>
      <c r="S20" s="59" t="e">
        <f aca="false">K20:O20</f>
        <v>#VALUE!</v>
      </c>
      <c r="T20" s="59" t="n">
        <f aca="false">K20+N20</f>
        <v>0</v>
      </c>
      <c r="U20" s="59" t="n">
        <f aca="false">L20+O20</f>
        <v>0</v>
      </c>
      <c r="V20" s="59" t="e">
        <f aca="false">C20-S20</f>
        <v>#VALUE!</v>
      </c>
      <c r="W20" s="62" t="e">
        <f aca="false">V20/C20</f>
        <v>#VALUE!</v>
      </c>
      <c r="X20" s="62" t="e">
        <f aca="false">S20/C20</f>
        <v>#VALUE!</v>
      </c>
      <c r="Y20" s="63"/>
      <c r="Z20" s="59"/>
      <c r="AA20" s="62" t="e">
        <f aca="false">Z20/Y20</f>
        <v>#DIV/0!</v>
      </c>
      <c r="AB20" s="64"/>
      <c r="AC20" s="17"/>
      <c r="AD20" s="15" t="e">
        <f aca="false">J20-K20</f>
        <v>#VALUE!</v>
      </c>
      <c r="AE20" s="16" t="e">
        <f aca="false">AD20/J20</f>
        <v>#VALUE!</v>
      </c>
      <c r="AG20" s="18"/>
      <c r="AJ20" s="18"/>
    </row>
    <row r="21" customFormat="false" ht="15.75" hidden="false" customHeight="true" outlineLevel="0" collapsed="false">
      <c r="A21" s="57" t="n">
        <v>14</v>
      </c>
      <c r="B21" s="58" t="s">
        <v>26</v>
      </c>
      <c r="C21" s="59"/>
      <c r="D21" s="60"/>
      <c r="E21" s="60"/>
      <c r="F21" s="60"/>
      <c r="G21" s="60"/>
      <c r="H21" s="60"/>
      <c r="I21" s="60"/>
      <c r="J21" s="51" t="e">
        <f aca="false">E21,G21,I21</f>
        <v>#VALUE!</v>
      </c>
      <c r="K21" s="59"/>
      <c r="L21" s="59"/>
      <c r="M21" s="59"/>
      <c r="N21" s="59"/>
      <c r="O21" s="59"/>
      <c r="P21" s="61"/>
      <c r="Q21" s="59" t="e">
        <f aca="false">C21-J21</f>
        <v>#VALUE!</v>
      </c>
      <c r="R21" s="59" t="n">
        <f aca="false">SUM(N21:O21)</f>
        <v>0</v>
      </c>
      <c r="S21" s="59" t="e">
        <f aca="false">K21:O21</f>
        <v>#VALUE!</v>
      </c>
      <c r="T21" s="59" t="n">
        <f aca="false">K21+N21</f>
        <v>0</v>
      </c>
      <c r="U21" s="59" t="n">
        <f aca="false">L21+O21</f>
        <v>0</v>
      </c>
      <c r="V21" s="59" t="e">
        <f aca="false">C21-S21</f>
        <v>#VALUE!</v>
      </c>
      <c r="W21" s="62" t="e">
        <f aca="false">V21/C21</f>
        <v>#VALUE!</v>
      </c>
      <c r="X21" s="62" t="e">
        <f aca="false">S21/C21</f>
        <v>#VALUE!</v>
      </c>
      <c r="Y21" s="63"/>
      <c r="Z21" s="59"/>
      <c r="AA21" s="62" t="e">
        <f aca="false">Z21/Y21</f>
        <v>#DIV/0!</v>
      </c>
      <c r="AB21" s="6"/>
      <c r="AC21" s="17"/>
      <c r="AD21" s="15" t="e">
        <f aca="false">J21-K21</f>
        <v>#VALUE!</v>
      </c>
      <c r="AE21" s="16" t="e">
        <f aca="false">AD21/J21</f>
        <v>#VALUE!</v>
      </c>
      <c r="AG21" s="18"/>
      <c r="AJ21" s="18"/>
    </row>
    <row r="22" customFormat="false" ht="15.75" hidden="false" customHeight="true" outlineLevel="0" collapsed="false">
      <c r="A22" s="57" t="n">
        <v>15</v>
      </c>
      <c r="B22" s="58" t="s">
        <v>27</v>
      </c>
      <c r="C22" s="59"/>
      <c r="D22" s="60"/>
      <c r="E22" s="60"/>
      <c r="F22" s="60"/>
      <c r="G22" s="60"/>
      <c r="H22" s="60"/>
      <c r="I22" s="60"/>
      <c r="J22" s="51" t="e">
        <f aca="false">E22,G22,I22</f>
        <v>#VALUE!</v>
      </c>
      <c r="K22" s="59"/>
      <c r="L22" s="59"/>
      <c r="M22" s="59"/>
      <c r="N22" s="59"/>
      <c r="O22" s="59"/>
      <c r="P22" s="61"/>
      <c r="Q22" s="59" t="e">
        <f aca="false">C22-J22</f>
        <v>#VALUE!</v>
      </c>
      <c r="R22" s="59" t="n">
        <f aca="false">SUM(N22:O22)</f>
        <v>0</v>
      </c>
      <c r="S22" s="59" t="e">
        <f aca="false">K22:O22</f>
        <v>#VALUE!</v>
      </c>
      <c r="T22" s="59" t="n">
        <f aca="false">K22+N22</f>
        <v>0</v>
      </c>
      <c r="U22" s="59" t="n">
        <f aca="false">L22+O22</f>
        <v>0</v>
      </c>
      <c r="V22" s="59" t="e">
        <f aca="false">C22-S22</f>
        <v>#VALUE!</v>
      </c>
      <c r="W22" s="62" t="e">
        <f aca="false">V22/C22</f>
        <v>#VALUE!</v>
      </c>
      <c r="X22" s="62" t="e">
        <f aca="false">S22/C22</f>
        <v>#VALUE!</v>
      </c>
      <c r="Y22" s="63"/>
      <c r="Z22" s="59"/>
      <c r="AA22" s="62" t="e">
        <f aca="false">Z22/Y22</f>
        <v>#DIV/0!</v>
      </c>
      <c r="AB22" s="64"/>
      <c r="AC22" s="17"/>
      <c r="AD22" s="15" t="e">
        <f aca="false">J22-K22</f>
        <v>#VALUE!</v>
      </c>
      <c r="AE22" s="16" t="e">
        <f aca="false">AD22/J22</f>
        <v>#VALUE!</v>
      </c>
      <c r="AG22" s="18"/>
      <c r="AJ22" s="18"/>
    </row>
    <row r="23" customFormat="false" ht="15.75" hidden="false" customHeight="true" outlineLevel="0" collapsed="false">
      <c r="A23" s="57" t="n">
        <v>16</v>
      </c>
      <c r="B23" s="65" t="s">
        <v>28</v>
      </c>
      <c r="C23" s="59"/>
      <c r="D23" s="60"/>
      <c r="E23" s="60"/>
      <c r="F23" s="60"/>
      <c r="G23" s="60"/>
      <c r="H23" s="60"/>
      <c r="I23" s="60"/>
      <c r="J23" s="51" t="e">
        <f aca="false">E23,G23,I23</f>
        <v>#VALUE!</v>
      </c>
      <c r="K23" s="59"/>
      <c r="L23" s="59"/>
      <c r="M23" s="59"/>
      <c r="N23" s="59"/>
      <c r="O23" s="59"/>
      <c r="P23" s="61"/>
      <c r="Q23" s="59" t="e">
        <f aca="false">C23-J23</f>
        <v>#VALUE!</v>
      </c>
      <c r="R23" s="59" t="n">
        <f aca="false">SUM(N23:O23)</f>
        <v>0</v>
      </c>
      <c r="S23" s="59" t="e">
        <f aca="false">K23:O23</f>
        <v>#VALUE!</v>
      </c>
      <c r="T23" s="59" t="n">
        <f aca="false">K23+N23</f>
        <v>0</v>
      </c>
      <c r="U23" s="59" t="n">
        <f aca="false">L23+O23</f>
        <v>0</v>
      </c>
      <c r="V23" s="59" t="e">
        <f aca="false">C23-S23</f>
        <v>#VALUE!</v>
      </c>
      <c r="W23" s="62" t="e">
        <f aca="false">V23/C23</f>
        <v>#VALUE!</v>
      </c>
      <c r="X23" s="62" t="e">
        <f aca="false">S23/C23</f>
        <v>#VALUE!</v>
      </c>
      <c r="Y23" s="63"/>
      <c r="Z23" s="59"/>
      <c r="AA23" s="62" t="e">
        <f aca="false">Z23/Y23</f>
        <v>#DIV/0!</v>
      </c>
      <c r="AB23" s="69"/>
      <c r="AC23" s="17"/>
      <c r="AD23" s="15" t="e">
        <f aca="false">J23-K23</f>
        <v>#VALUE!</v>
      </c>
      <c r="AE23" s="16" t="e">
        <f aca="false">AD23/J23</f>
        <v>#VALUE!</v>
      </c>
      <c r="AG23" s="18"/>
      <c r="AJ23" s="18"/>
    </row>
    <row r="24" customFormat="false" ht="15.75" hidden="false" customHeight="true" outlineLevel="0" collapsed="false">
      <c r="A24" s="57" t="n">
        <v>17</v>
      </c>
      <c r="B24" s="58" t="s">
        <v>29</v>
      </c>
      <c r="C24" s="59"/>
      <c r="D24" s="60"/>
      <c r="E24" s="60"/>
      <c r="F24" s="60"/>
      <c r="G24" s="60"/>
      <c r="H24" s="60"/>
      <c r="I24" s="60"/>
      <c r="J24" s="51" t="e">
        <f aca="false">E24,G24,I24</f>
        <v>#VALUE!</v>
      </c>
      <c r="K24" s="59"/>
      <c r="L24" s="59"/>
      <c r="M24" s="59"/>
      <c r="N24" s="59"/>
      <c r="O24" s="59"/>
      <c r="P24" s="61"/>
      <c r="Q24" s="59" t="e">
        <f aca="false">C24-J24</f>
        <v>#VALUE!</v>
      </c>
      <c r="R24" s="59" t="n">
        <f aca="false">SUM(N24:O24)</f>
        <v>0</v>
      </c>
      <c r="S24" s="59" t="e">
        <f aca="false">K24:O24</f>
        <v>#VALUE!</v>
      </c>
      <c r="T24" s="59" t="n">
        <f aca="false">K24+N24</f>
        <v>0</v>
      </c>
      <c r="U24" s="59" t="n">
        <f aca="false">L24+O24</f>
        <v>0</v>
      </c>
      <c r="V24" s="59" t="e">
        <f aca="false">C24-S24</f>
        <v>#VALUE!</v>
      </c>
      <c r="W24" s="62" t="e">
        <f aca="false">V24/C24</f>
        <v>#VALUE!</v>
      </c>
      <c r="X24" s="62" t="e">
        <f aca="false">S24/C24</f>
        <v>#VALUE!</v>
      </c>
      <c r="Y24" s="63"/>
      <c r="Z24" s="59"/>
      <c r="AA24" s="62" t="e">
        <f aca="false">Z24/Y24</f>
        <v>#DIV/0!</v>
      </c>
      <c r="AB24" s="64"/>
      <c r="AC24" s="17"/>
      <c r="AD24" s="15" t="e">
        <f aca="false">J24-K24</f>
        <v>#VALUE!</v>
      </c>
      <c r="AE24" s="16" t="e">
        <f aca="false">AD24/J24</f>
        <v>#VALUE!</v>
      </c>
      <c r="AG24" s="18"/>
      <c r="AJ24" s="18"/>
    </row>
    <row r="25" customFormat="false" ht="15.75" hidden="false" customHeight="true" outlineLevel="0" collapsed="false">
      <c r="A25" s="57" t="n">
        <v>18</v>
      </c>
      <c r="B25" s="65" t="s">
        <v>30</v>
      </c>
      <c r="C25" s="59"/>
      <c r="D25" s="60"/>
      <c r="E25" s="60"/>
      <c r="F25" s="60"/>
      <c r="G25" s="60"/>
      <c r="H25" s="60"/>
      <c r="I25" s="60"/>
      <c r="J25" s="51" t="e">
        <f aca="false">E25,G25,I25</f>
        <v>#VALUE!</v>
      </c>
      <c r="K25" s="59"/>
      <c r="L25" s="59"/>
      <c r="M25" s="59"/>
      <c r="N25" s="59"/>
      <c r="O25" s="59"/>
      <c r="P25" s="61"/>
      <c r="Q25" s="59" t="e">
        <f aca="false">C25-J25</f>
        <v>#VALUE!</v>
      </c>
      <c r="R25" s="59" t="n">
        <f aca="false">SUM(N25:O25)</f>
        <v>0</v>
      </c>
      <c r="S25" s="59" t="e">
        <f aca="false">K25:O25</f>
        <v>#VALUE!</v>
      </c>
      <c r="T25" s="59" t="n">
        <f aca="false">K25+N25</f>
        <v>0</v>
      </c>
      <c r="U25" s="59" t="n">
        <f aca="false">L25+O25</f>
        <v>0</v>
      </c>
      <c r="V25" s="59" t="e">
        <f aca="false">C25-S25</f>
        <v>#VALUE!</v>
      </c>
      <c r="W25" s="62" t="e">
        <f aca="false">V25/C25</f>
        <v>#VALUE!</v>
      </c>
      <c r="X25" s="62" t="e">
        <f aca="false">S25/C25</f>
        <v>#VALUE!</v>
      </c>
      <c r="Y25" s="63"/>
      <c r="Z25" s="59"/>
      <c r="AA25" s="62" t="e">
        <f aca="false">Z25/Y25</f>
        <v>#DIV/0!</v>
      </c>
      <c r="AB25" s="64"/>
      <c r="AC25" s="17"/>
      <c r="AD25" s="15" t="e">
        <f aca="false">J25-K25</f>
        <v>#VALUE!</v>
      </c>
      <c r="AE25" s="16" t="e">
        <f aca="false">AD25/J25</f>
        <v>#VALUE!</v>
      </c>
      <c r="AG25" s="18"/>
      <c r="AJ25" s="18"/>
    </row>
    <row r="26" customFormat="false" ht="15.75" hidden="false" customHeight="true" outlineLevel="0" collapsed="false">
      <c r="A26" s="57" t="n">
        <v>19</v>
      </c>
      <c r="B26" s="71" t="s">
        <v>31</v>
      </c>
      <c r="C26" s="59"/>
      <c r="D26" s="60"/>
      <c r="E26" s="60"/>
      <c r="F26" s="60"/>
      <c r="G26" s="60"/>
      <c r="H26" s="60"/>
      <c r="I26" s="60"/>
      <c r="J26" s="51" t="e">
        <f aca="false">E26,G26,I26</f>
        <v>#VALUE!</v>
      </c>
      <c r="K26" s="59"/>
      <c r="L26" s="59"/>
      <c r="M26" s="59"/>
      <c r="N26" s="59"/>
      <c r="O26" s="59"/>
      <c r="P26" s="61"/>
      <c r="Q26" s="59" t="e">
        <f aca="false">C26-J26</f>
        <v>#VALUE!</v>
      </c>
      <c r="R26" s="59" t="n">
        <f aca="false">SUM(N26:O26)</f>
        <v>0</v>
      </c>
      <c r="S26" s="59" t="e">
        <f aca="false">K26:O26</f>
        <v>#VALUE!</v>
      </c>
      <c r="T26" s="59" t="n">
        <f aca="false">K26+N26</f>
        <v>0</v>
      </c>
      <c r="U26" s="59" t="n">
        <f aca="false">L26+O26</f>
        <v>0</v>
      </c>
      <c r="V26" s="59" t="e">
        <f aca="false">C26-S26</f>
        <v>#VALUE!</v>
      </c>
      <c r="W26" s="62" t="e">
        <f aca="false">V26/C26</f>
        <v>#VALUE!</v>
      </c>
      <c r="X26" s="62" t="e">
        <f aca="false">S26/C26</f>
        <v>#VALUE!</v>
      </c>
      <c r="Y26" s="63"/>
      <c r="Z26" s="59"/>
      <c r="AA26" s="62" t="e">
        <f aca="false">Z26/Y26</f>
        <v>#DIV/0!</v>
      </c>
      <c r="AB26" s="64"/>
      <c r="AC26" s="17"/>
      <c r="AD26" s="15" t="e">
        <f aca="false">J26-K26</f>
        <v>#VALUE!</v>
      </c>
      <c r="AE26" s="16" t="e">
        <f aca="false">AD26/J26</f>
        <v>#VALUE!</v>
      </c>
      <c r="AF26" s="18"/>
      <c r="AG26" s="18"/>
      <c r="AJ26" s="18"/>
    </row>
    <row r="27" customFormat="false" ht="15.75" hidden="false" customHeight="true" outlineLevel="0" collapsed="false">
      <c r="A27" s="57" t="n">
        <v>20</v>
      </c>
      <c r="B27" s="58" t="s">
        <v>32</v>
      </c>
      <c r="C27" s="59"/>
      <c r="D27" s="60"/>
      <c r="E27" s="60"/>
      <c r="F27" s="60"/>
      <c r="G27" s="60"/>
      <c r="H27" s="60"/>
      <c r="I27" s="60"/>
      <c r="J27" s="51" t="e">
        <f aca="false">E27,G27,I27</f>
        <v>#VALUE!</v>
      </c>
      <c r="K27" s="59"/>
      <c r="L27" s="59"/>
      <c r="M27" s="59"/>
      <c r="N27" s="59"/>
      <c r="O27" s="59"/>
      <c r="P27" s="61"/>
      <c r="Q27" s="59" t="e">
        <f aca="false">C27-J27</f>
        <v>#VALUE!</v>
      </c>
      <c r="R27" s="59" t="n">
        <f aca="false">SUM(N27:O27)</f>
        <v>0</v>
      </c>
      <c r="S27" s="59" t="e">
        <f aca="false">K27:O27</f>
        <v>#VALUE!</v>
      </c>
      <c r="T27" s="59" t="n">
        <f aca="false">K27+N27</f>
        <v>0</v>
      </c>
      <c r="U27" s="59" t="n">
        <f aca="false">L27+O27</f>
        <v>0</v>
      </c>
      <c r="V27" s="59" t="e">
        <f aca="false">C27-S27</f>
        <v>#VALUE!</v>
      </c>
      <c r="W27" s="62" t="e">
        <f aca="false">V27/C27</f>
        <v>#VALUE!</v>
      </c>
      <c r="X27" s="62" t="e">
        <f aca="false">S27/C27</f>
        <v>#VALUE!</v>
      </c>
      <c r="Y27" s="63"/>
      <c r="Z27" s="59"/>
      <c r="AA27" s="62" t="e">
        <f aca="false">Z27/Y27</f>
        <v>#DIV/0!</v>
      </c>
      <c r="AB27" s="64"/>
      <c r="AC27" s="17"/>
      <c r="AD27" s="15" t="e">
        <f aca="false">J27-K27</f>
        <v>#VALUE!</v>
      </c>
      <c r="AE27" s="16" t="e">
        <f aca="false">AD27/J27</f>
        <v>#VALUE!</v>
      </c>
      <c r="AG27" s="18"/>
      <c r="AJ27" s="18"/>
    </row>
    <row r="28" customFormat="false" ht="15.75" hidden="false" customHeight="true" outlineLevel="0" collapsed="false">
      <c r="A28" s="57" t="n">
        <v>21</v>
      </c>
      <c r="B28" s="65" t="s">
        <v>33</v>
      </c>
      <c r="C28" s="59"/>
      <c r="D28" s="60"/>
      <c r="E28" s="60"/>
      <c r="F28" s="60"/>
      <c r="G28" s="60"/>
      <c r="H28" s="60"/>
      <c r="I28" s="60"/>
      <c r="J28" s="51" t="e">
        <f aca="false">E28,G28,I28</f>
        <v>#VALUE!</v>
      </c>
      <c r="K28" s="59"/>
      <c r="L28" s="59"/>
      <c r="M28" s="59"/>
      <c r="N28" s="59"/>
      <c r="O28" s="59"/>
      <c r="P28" s="61"/>
      <c r="Q28" s="59" t="e">
        <f aca="false">C28-J28</f>
        <v>#VALUE!</v>
      </c>
      <c r="R28" s="59" t="n">
        <f aca="false">SUM(N28:O28)</f>
        <v>0</v>
      </c>
      <c r="S28" s="59" t="e">
        <f aca="false">K28:O28</f>
        <v>#VALUE!</v>
      </c>
      <c r="T28" s="59" t="n">
        <f aca="false">K28+N28</f>
        <v>0</v>
      </c>
      <c r="U28" s="59" t="n">
        <f aca="false">L28+O28</f>
        <v>0</v>
      </c>
      <c r="V28" s="59" t="e">
        <f aca="false">C28-S28</f>
        <v>#VALUE!</v>
      </c>
      <c r="W28" s="62" t="e">
        <f aca="false">V28/C28</f>
        <v>#VALUE!</v>
      </c>
      <c r="X28" s="62" t="e">
        <f aca="false">S28/C28</f>
        <v>#VALUE!</v>
      </c>
      <c r="Y28" s="63"/>
      <c r="Z28" s="59"/>
      <c r="AA28" s="62" t="e">
        <f aca="false">Z28/Y28</f>
        <v>#DIV/0!</v>
      </c>
      <c r="AB28" s="64"/>
      <c r="AC28" s="17"/>
      <c r="AD28" s="15" t="e">
        <f aca="false">J28-K28</f>
        <v>#VALUE!</v>
      </c>
      <c r="AE28" s="16" t="e">
        <f aca="false">AD28/J28</f>
        <v>#VALUE!</v>
      </c>
      <c r="AG28" s="18" t="s">
        <v>74</v>
      </c>
      <c r="AJ28" s="18"/>
    </row>
    <row r="29" customFormat="false" ht="30" hidden="false" customHeight="true" outlineLevel="0" collapsed="false">
      <c r="A29" s="57" t="n">
        <v>22</v>
      </c>
      <c r="B29" s="72" t="s">
        <v>34</v>
      </c>
      <c r="C29" s="59" t="n">
        <f aca="false">D29+F29+H29</f>
        <v>0</v>
      </c>
      <c r="D29" s="60"/>
      <c r="E29" s="60"/>
      <c r="F29" s="60"/>
      <c r="G29" s="60"/>
      <c r="H29" s="60"/>
      <c r="I29" s="60"/>
      <c r="J29" s="59" t="n">
        <f aca="false">E29+G29+I29</f>
        <v>0</v>
      </c>
      <c r="K29" s="59"/>
      <c r="L29" s="59"/>
      <c r="M29" s="59"/>
      <c r="N29" s="59"/>
      <c r="O29" s="59"/>
      <c r="P29" s="61"/>
      <c r="Q29" s="59" t="n">
        <v>0</v>
      </c>
      <c r="R29" s="59" t="n">
        <f aca="false">SUM(N29:P29)</f>
        <v>0</v>
      </c>
      <c r="S29" s="59" t="n">
        <f aca="false">SUM(K29:P29)</f>
        <v>0</v>
      </c>
      <c r="T29" s="59" t="n">
        <f aca="false">K29+N29</f>
        <v>0</v>
      </c>
      <c r="U29" s="59" t="n">
        <f aca="false">L29+O29+M29+P29</f>
        <v>0</v>
      </c>
      <c r="V29" s="59" t="n">
        <f aca="false">C29-S29</f>
        <v>0</v>
      </c>
      <c r="W29" s="62" t="e">
        <f aca="false">V29/C29</f>
        <v>#DIV/0!</v>
      </c>
      <c r="X29" s="62" t="e">
        <f aca="false">S29/C29</f>
        <v>#DIV/0!</v>
      </c>
      <c r="Y29" s="63" t="n">
        <v>207</v>
      </c>
      <c r="Z29" s="59" t="n">
        <v>204</v>
      </c>
      <c r="AA29" s="62" t="n">
        <f aca="false">Z29/Y29</f>
        <v>0.985507246376812</v>
      </c>
      <c r="AB29" s="73" t="s">
        <v>75</v>
      </c>
      <c r="AC29" s="17"/>
      <c r="AD29" s="15" t="n">
        <f aca="false">J29-K29</f>
        <v>0</v>
      </c>
      <c r="AE29" s="16" t="e">
        <f aca="false">AD29/J29</f>
        <v>#DIV/0!</v>
      </c>
      <c r="AG29" s="74" t="n">
        <f aca="false">Z29/204</f>
        <v>1</v>
      </c>
      <c r="AJ29" s="18"/>
    </row>
    <row r="30" customFormat="false" ht="15.75" hidden="false" customHeight="true" outlineLevel="0" collapsed="false">
      <c r="A30" s="57" t="n">
        <v>23</v>
      </c>
      <c r="B30" s="65" t="s">
        <v>35</v>
      </c>
      <c r="C30" s="59"/>
      <c r="D30" s="60"/>
      <c r="E30" s="60"/>
      <c r="F30" s="60"/>
      <c r="G30" s="60"/>
      <c r="H30" s="60"/>
      <c r="I30" s="60"/>
      <c r="J30" s="51" t="e">
        <f aca="false">E30,G30,I30</f>
        <v>#VALUE!</v>
      </c>
      <c r="K30" s="59"/>
      <c r="L30" s="59"/>
      <c r="M30" s="59"/>
      <c r="N30" s="59"/>
      <c r="O30" s="59"/>
      <c r="P30" s="61"/>
      <c r="Q30" s="59" t="e">
        <f aca="false">C30-J30</f>
        <v>#VALUE!</v>
      </c>
      <c r="R30" s="59" t="n">
        <f aca="false">SUM(N30:O30)</f>
        <v>0</v>
      </c>
      <c r="S30" s="59" t="e">
        <f aca="false">K30:O30</f>
        <v>#VALUE!</v>
      </c>
      <c r="T30" s="59" t="n">
        <f aca="false">K30+N30</f>
        <v>0</v>
      </c>
      <c r="U30" s="59" t="n">
        <f aca="false">L30+O30</f>
        <v>0</v>
      </c>
      <c r="V30" s="59" t="e">
        <f aca="false">C30-S30</f>
        <v>#VALUE!</v>
      </c>
      <c r="W30" s="62" t="e">
        <f aca="false">V30/C30</f>
        <v>#VALUE!</v>
      </c>
      <c r="X30" s="62" t="e">
        <f aca="false">S30/C30</f>
        <v>#VALUE!</v>
      </c>
      <c r="Y30" s="63"/>
      <c r="Z30" s="59"/>
      <c r="AA30" s="62" t="e">
        <f aca="false">Z30/Y30</f>
        <v>#DIV/0!</v>
      </c>
      <c r="AB30" s="64"/>
      <c r="AC30" s="17"/>
      <c r="AD30" s="15" t="e">
        <f aca="false">J30-K30</f>
        <v>#VALUE!</v>
      </c>
      <c r="AE30" s="16" t="e">
        <f aca="false">AD30/J30</f>
        <v>#VALUE!</v>
      </c>
      <c r="AG30" s="18"/>
      <c r="AJ30" s="18"/>
    </row>
    <row r="31" customFormat="false" ht="15.75" hidden="false" customHeight="true" outlineLevel="0" collapsed="false">
      <c r="A31" s="57" t="n">
        <v>24</v>
      </c>
      <c r="B31" s="65" t="s">
        <v>36</v>
      </c>
      <c r="C31" s="59"/>
      <c r="D31" s="60"/>
      <c r="E31" s="60"/>
      <c r="F31" s="60"/>
      <c r="G31" s="60"/>
      <c r="H31" s="60"/>
      <c r="I31" s="60"/>
      <c r="J31" s="51" t="e">
        <f aca="false">E31,G31,I31</f>
        <v>#VALUE!</v>
      </c>
      <c r="K31" s="59"/>
      <c r="L31" s="59"/>
      <c r="M31" s="59"/>
      <c r="N31" s="59"/>
      <c r="O31" s="59"/>
      <c r="P31" s="61"/>
      <c r="Q31" s="59" t="e">
        <f aca="false">C31-J31</f>
        <v>#VALUE!</v>
      </c>
      <c r="R31" s="59" t="n">
        <f aca="false">SUM(N31:O31)</f>
        <v>0</v>
      </c>
      <c r="S31" s="59" t="e">
        <f aca="false">K31:O31</f>
        <v>#VALUE!</v>
      </c>
      <c r="T31" s="59" t="n">
        <f aca="false">K31+N31</f>
        <v>0</v>
      </c>
      <c r="U31" s="59" t="n">
        <f aca="false">L31+O31</f>
        <v>0</v>
      </c>
      <c r="V31" s="59" t="e">
        <f aca="false">C31-S31</f>
        <v>#VALUE!</v>
      </c>
      <c r="W31" s="62" t="e">
        <f aca="false">V31/C31</f>
        <v>#VALUE!</v>
      </c>
      <c r="X31" s="62" t="e">
        <f aca="false">S31/C31</f>
        <v>#VALUE!</v>
      </c>
      <c r="Y31" s="63"/>
      <c r="Z31" s="59"/>
      <c r="AA31" s="62" t="e">
        <f aca="false">Z31/Y31</f>
        <v>#DIV/0!</v>
      </c>
      <c r="AB31" s="64"/>
      <c r="AC31" s="17"/>
      <c r="AD31" s="15" t="e">
        <f aca="false">J31-K31</f>
        <v>#VALUE!</v>
      </c>
      <c r="AE31" s="16" t="e">
        <f aca="false">AD31/J31</f>
        <v>#VALUE!</v>
      </c>
      <c r="AG31" s="18"/>
      <c r="AJ31" s="18"/>
    </row>
    <row r="32" customFormat="false" ht="15.75" hidden="false" customHeight="true" outlineLevel="0" collapsed="false">
      <c r="A32" s="57" t="n">
        <v>25</v>
      </c>
      <c r="B32" s="58" t="s">
        <v>37</v>
      </c>
      <c r="C32" s="59"/>
      <c r="D32" s="60"/>
      <c r="E32" s="60"/>
      <c r="F32" s="60"/>
      <c r="G32" s="60"/>
      <c r="H32" s="60"/>
      <c r="I32" s="60"/>
      <c r="J32" s="51" t="e">
        <f aca="false">E32,G32,I32</f>
        <v>#VALUE!</v>
      </c>
      <c r="K32" s="15"/>
      <c r="L32" s="15"/>
      <c r="M32" s="15"/>
      <c r="N32" s="15"/>
      <c r="O32" s="15"/>
      <c r="P32" s="75"/>
      <c r="Q32" s="59" t="e">
        <f aca="false">C32-J32</f>
        <v>#VALUE!</v>
      </c>
      <c r="R32" s="59" t="n">
        <f aca="false">SUM(N32:O32)</f>
        <v>0</v>
      </c>
      <c r="S32" s="59" t="e">
        <f aca="false">K32:O32</f>
        <v>#VALUE!</v>
      </c>
      <c r="T32" s="59" t="n">
        <f aca="false">K32+N32</f>
        <v>0</v>
      </c>
      <c r="U32" s="59" t="n">
        <f aca="false">L32+O32</f>
        <v>0</v>
      </c>
      <c r="V32" s="59" t="e">
        <f aca="false">C32-S32</f>
        <v>#VALUE!</v>
      </c>
      <c r="W32" s="62" t="e">
        <f aca="false">V32/C32</f>
        <v>#VALUE!</v>
      </c>
      <c r="X32" s="62" t="e">
        <f aca="false">S32/C32</f>
        <v>#VALUE!</v>
      </c>
      <c r="Y32" s="63"/>
      <c r="Z32" s="59"/>
      <c r="AA32" s="62" t="e">
        <f aca="false">Z32/Y32</f>
        <v>#DIV/0!</v>
      </c>
      <c r="AB32" s="64"/>
      <c r="AC32" s="17"/>
      <c r="AD32" s="15" t="e">
        <f aca="false">J32-K32</f>
        <v>#VALUE!</v>
      </c>
      <c r="AE32" s="16" t="e">
        <f aca="false">AD32/J32</f>
        <v>#VALUE!</v>
      </c>
      <c r="AG32" s="18"/>
      <c r="AJ32" s="18"/>
    </row>
    <row r="33" customFormat="false" ht="21.75" hidden="false" customHeight="true" outlineLevel="0" collapsed="false">
      <c r="A33" s="21" t="s">
        <v>38</v>
      </c>
      <c r="B33" s="21"/>
      <c r="C33" s="22" t="n">
        <f aca="false">SUM(C8:C32)</f>
        <v>0</v>
      </c>
      <c r="D33" s="22" t="n">
        <f aca="false">SUM(D8:D32)</f>
        <v>0</v>
      </c>
      <c r="E33" s="22" t="n">
        <f aca="false">SUM(E8:E32)</f>
        <v>0</v>
      </c>
      <c r="F33" s="22" t="n">
        <f aca="false">SUM(F8:F32)</f>
        <v>0</v>
      </c>
      <c r="G33" s="22" t="n">
        <f aca="false">SUM(G8:G32)</f>
        <v>0</v>
      </c>
      <c r="H33" s="22" t="n">
        <f aca="false">SUM(H8:H32)</f>
        <v>0</v>
      </c>
      <c r="I33" s="22" t="n">
        <f aca="false">SUM(I8:I32)</f>
        <v>0</v>
      </c>
      <c r="J33" s="22" t="e">
        <f aca="false">SUM(J8:J32)</f>
        <v>#VALUE!</v>
      </c>
      <c r="K33" s="22" t="n">
        <f aca="false">SUM(K8:K32)</f>
        <v>0</v>
      </c>
      <c r="L33" s="22" t="n">
        <f aca="false">SUM(L8:L32)</f>
        <v>0</v>
      </c>
      <c r="M33" s="22"/>
      <c r="N33" s="22" t="n">
        <f aca="false">SUM(N8:N32)</f>
        <v>0</v>
      </c>
      <c r="O33" s="22" t="n">
        <f aca="false">SUM(O8:O32)</f>
        <v>0</v>
      </c>
      <c r="P33" s="76"/>
      <c r="Q33" s="77" t="e">
        <f aca="false">SUM(Q8:Q32)</f>
        <v>#VALUE!</v>
      </c>
      <c r="R33" s="77" t="n">
        <f aca="false">SUM(R8:R32)</f>
        <v>0</v>
      </c>
      <c r="S33" s="77" t="e">
        <f aca="false">SUM(S8:S32)</f>
        <v>#VALUE!</v>
      </c>
      <c r="T33" s="77" t="n">
        <f aca="false">SUM(T8:T32)</f>
        <v>0</v>
      </c>
      <c r="U33" s="77" t="n">
        <f aca="false">SUM(U8:U32)</f>
        <v>0</v>
      </c>
      <c r="V33" s="77" t="e">
        <f aca="false">SUM(V8:V32)</f>
        <v>#VALUE!</v>
      </c>
      <c r="W33" s="77" t="e">
        <f aca="false">SUM(W8:W32)</f>
        <v>#VALUE!</v>
      </c>
      <c r="X33" s="77" t="e">
        <f aca="false">SUM(X8:X32)</f>
        <v>#VALUE!</v>
      </c>
      <c r="Y33" s="78" t="n">
        <f aca="false">SUM(Y8:Y32)</f>
        <v>207</v>
      </c>
      <c r="Z33" s="22" t="n">
        <f aca="false">SUM(Z8:Z32)</f>
        <v>204</v>
      </c>
      <c r="AA33" s="22" t="e">
        <f aca="false">SUM(AA8:AA32)</f>
        <v>#DIV/0!</v>
      </c>
      <c r="AB33" s="64"/>
      <c r="AD33" s="79" t="e">
        <f aca="false">SUM(AD7:AD32)</f>
        <v>#VALUE!</v>
      </c>
      <c r="AE33" s="80" t="e">
        <f aca="false">AD33/J33</f>
        <v>#VALUE!</v>
      </c>
    </row>
    <row r="34" customFormat="false" ht="21.75" hidden="false" customHeight="true" outlineLevel="0" collapsed="false">
      <c r="A34" s="81"/>
      <c r="B34" s="8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  <c r="R34" s="83"/>
      <c r="S34" s="83"/>
      <c r="T34" s="83"/>
      <c r="U34" s="83"/>
      <c r="V34" s="83"/>
      <c r="W34" s="83"/>
      <c r="X34" s="83"/>
      <c r="Y34" s="82"/>
      <c r="Z34" s="82"/>
      <c r="AA34" s="82"/>
      <c r="AB34" s="26"/>
      <c r="AD34" s="84"/>
      <c r="AE34" s="85"/>
    </row>
    <row r="35" customFormat="false" ht="21.75" hidden="false" customHeight="true" outlineLevel="0" collapsed="false">
      <c r="A35" s="81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3"/>
      <c r="R35" s="83"/>
      <c r="S35" s="83"/>
      <c r="T35" s="83"/>
      <c r="U35" s="83"/>
      <c r="V35" s="83"/>
      <c r="W35" s="83"/>
      <c r="X35" s="83"/>
      <c r="Y35" s="82"/>
      <c r="Z35" s="82"/>
      <c r="AA35" s="82"/>
      <c r="AB35" s="26"/>
      <c r="AD35" s="84"/>
      <c r="AE35" s="85"/>
    </row>
    <row r="37" customFormat="false" ht="21" hidden="false" customHeight="true" outlineLevel="0" collapsed="false">
      <c r="B37" s="86" t="s">
        <v>76</v>
      </c>
      <c r="C37" s="86" t="s">
        <v>77</v>
      </c>
      <c r="D37" s="87" t="s">
        <v>78</v>
      </c>
      <c r="E37" s="87"/>
      <c r="F37" s="87"/>
    </row>
    <row r="39" customFormat="false" ht="20.25" hidden="false" customHeight="true" outlineLevel="0" collapsed="false">
      <c r="V39" s="88"/>
    </row>
  </sheetData>
  <mergeCells count="30">
    <mergeCell ref="V1:X1"/>
    <mergeCell ref="A2:X2"/>
    <mergeCell ref="A3:A6"/>
    <mergeCell ref="B3:B6"/>
    <mergeCell ref="C3:X3"/>
    <mergeCell ref="Y3:AA3"/>
    <mergeCell ref="C4:C6"/>
    <mergeCell ref="D4:I4"/>
    <mergeCell ref="K4:P4"/>
    <mergeCell ref="D5:E5"/>
    <mergeCell ref="F5:G5"/>
    <mergeCell ref="H5:I5"/>
    <mergeCell ref="J5:J6"/>
    <mergeCell ref="K5:M5"/>
    <mergeCell ref="N5:P5"/>
    <mergeCell ref="Q5:Q6"/>
    <mergeCell ref="R5:R6"/>
    <mergeCell ref="S5:S6"/>
    <mergeCell ref="T5:T6"/>
    <mergeCell ref="U5:U6"/>
    <mergeCell ref="V5:W5"/>
    <mergeCell ref="X5:X6"/>
    <mergeCell ref="Y5:Y6"/>
    <mergeCell ref="Z5:Z6"/>
    <mergeCell ref="AA5:AA6"/>
    <mergeCell ref="AB5:AB6"/>
    <mergeCell ref="AC5:AC6"/>
    <mergeCell ref="AD5:AE5"/>
    <mergeCell ref="A33:B33"/>
    <mergeCell ref="D37:F37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2021-08-26T12:36:47Z</dcterms:created>
  <dc:creator>Горлов Сергей Анатольевич</dc:creator>
  <dc:description/>
  <dc:language>ru-RU</dc:language>
  <cp:lastModifiedBy/>
  <cp:lastPrinted>2023-07-07T05:17:53Z</cp:lastPrinted>
  <dcterms:modified xsi:type="dcterms:W3CDTF">2024-09-02T21:29:16Z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