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.EA.R\Downloads\"/>
    </mc:Choice>
  </mc:AlternateContent>
  <xr:revisionPtr revIDLastSave="0" documentId="13_ncr:1_{A84F8934-6058-4527-89C2-16DCD7CB3BEC}" xr6:coauthVersionLast="36" xr6:coauthVersionMax="46" xr10:uidLastSave="{00000000-0000-0000-0000-000000000000}"/>
  <bookViews>
    <workbookView xWindow="0" yWindow="0" windowWidth="23040" windowHeight="9060" xr2:uid="{600A62E2-6C49-4D4A-A6BD-0C537A585A53}"/>
  </bookViews>
  <sheets>
    <sheet name="CLTDc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5" i="3" l="1"/>
  <c r="E100" i="3"/>
  <c r="E101" i="3"/>
  <c r="E102" i="3"/>
  <c r="E103" i="3"/>
  <c r="E99" i="3"/>
  <c r="E103" i="1"/>
  <c r="E98" i="1"/>
  <c r="E99" i="1"/>
  <c r="E100" i="1"/>
  <c r="E101" i="1"/>
  <c r="E97" i="1"/>
  <c r="F63" i="3"/>
  <c r="C105" i="3"/>
  <c r="G91" i="3"/>
  <c r="G88" i="3"/>
  <c r="D105" i="3"/>
  <c r="D103" i="1"/>
  <c r="C103" i="1"/>
  <c r="D107" i="1" s="1"/>
  <c r="F57" i="1"/>
  <c r="E83" i="3"/>
  <c r="G83" i="3" s="1"/>
  <c r="E68" i="1"/>
  <c r="G76" i="3"/>
  <c r="G77" i="3"/>
  <c r="G78" i="3"/>
  <c r="G79" i="3"/>
  <c r="G80" i="3"/>
  <c r="K37" i="1"/>
  <c r="O37" i="1" s="1"/>
  <c r="J37" i="1"/>
  <c r="I54" i="1"/>
  <c r="H48" i="1"/>
  <c r="I48" i="1" s="1"/>
  <c r="I81" i="1"/>
  <c r="I77" i="1"/>
  <c r="F54" i="3"/>
  <c r="H50" i="3"/>
  <c r="H51" i="3" s="1"/>
  <c r="G44" i="3"/>
  <c r="H44" i="3" s="1"/>
  <c r="E29" i="3"/>
  <c r="E28" i="3"/>
  <c r="E33" i="1"/>
  <c r="E32" i="1"/>
  <c r="G90" i="1"/>
  <c r="J33" i="3"/>
  <c r="L33" i="3" s="1"/>
  <c r="N33" i="3" s="1"/>
  <c r="I33" i="3"/>
  <c r="G75" i="3"/>
  <c r="G74" i="3"/>
  <c r="G73" i="3"/>
  <c r="G72" i="3"/>
  <c r="G71" i="3"/>
  <c r="F59" i="3"/>
  <c r="H49" i="3"/>
  <c r="H48" i="3"/>
  <c r="J32" i="3"/>
  <c r="N32" i="3" s="1"/>
  <c r="I32" i="3"/>
  <c r="J31" i="3"/>
  <c r="N31" i="3" s="1"/>
  <c r="I31" i="3"/>
  <c r="J29" i="3"/>
  <c r="L29" i="3" s="1"/>
  <c r="I29" i="3"/>
  <c r="J28" i="3"/>
  <c r="G42" i="3" s="1"/>
  <c r="H42" i="3" s="1"/>
  <c r="I28" i="3"/>
  <c r="G87" i="1"/>
  <c r="G65" i="1"/>
  <c r="G64" i="1"/>
  <c r="G63" i="1"/>
  <c r="I53" i="1"/>
  <c r="I52" i="1"/>
  <c r="I47" i="1"/>
  <c r="K36" i="1"/>
  <c r="O36" i="1" s="1"/>
  <c r="J36" i="1"/>
  <c r="K35" i="1"/>
  <c r="O35" i="1" s="1"/>
  <c r="J35" i="1"/>
  <c r="K33" i="1"/>
  <c r="M33" i="1" s="1"/>
  <c r="J33" i="1"/>
  <c r="K32" i="1"/>
  <c r="M32" i="1" s="1"/>
  <c r="O32" i="1" s="1"/>
  <c r="J32" i="1"/>
  <c r="C108" i="3" l="1"/>
  <c r="I56" i="1"/>
  <c r="G71" i="1"/>
  <c r="L82" i="3"/>
  <c r="G43" i="3"/>
  <c r="H43" i="3" s="1"/>
  <c r="H45" i="3" s="1"/>
  <c r="M45" i="3" s="1"/>
  <c r="N29" i="3"/>
  <c r="O33" i="1"/>
  <c r="H46" i="1"/>
  <c r="I46" i="1" s="1"/>
  <c r="I49" i="1" s="1"/>
  <c r="L28" i="3"/>
  <c r="N28" i="3" s="1"/>
  <c r="N35" i="3" s="1"/>
  <c r="L53" i="1" l="1"/>
  <c r="O39" i="1"/>
</calcChain>
</file>

<file path=xl/sharedStrings.xml><?xml version="1.0" encoding="utf-8"?>
<sst xmlns="http://schemas.openxmlformats.org/spreadsheetml/2006/main" count="271" uniqueCount="129">
  <si>
    <t>NAME OF BUILDING</t>
  </si>
  <si>
    <t>FLOOR AREA:</t>
  </si>
  <si>
    <t>AVG. FLOOR TO ROOM HEIGHT:</t>
  </si>
  <si>
    <t>DESIGN CONDITIONS:</t>
  </si>
  <si>
    <t>OUTSIDE DESIGN DRY-BULB:</t>
  </si>
  <si>
    <t>OUTSIDE RELATIVE HUMIDITY:</t>
  </si>
  <si>
    <t>%</t>
  </si>
  <si>
    <t>INDOOR DESIGN DRY -BULB:</t>
  </si>
  <si>
    <t>DAILY RANGE:</t>
  </si>
  <si>
    <t>INSIDE RELATIVE HUMIDITY:</t>
  </si>
  <si>
    <t>MEAN OUTDOOR TEMPERATURE</t>
  </si>
  <si>
    <t>˚F</t>
  </si>
  <si>
    <t xml:space="preserve">Problem Statement : </t>
  </si>
  <si>
    <t>CLTDC = [CLTD + (78 – TR) +(TM – 85)]</t>
  </si>
  <si>
    <t>WALL DIRECTION</t>
  </si>
  <si>
    <t>CLTD</t>
  </si>
  <si>
    <t>NORTH</t>
  </si>
  <si>
    <t>SOUTH</t>
  </si>
  <si>
    <t>WEST</t>
  </si>
  <si>
    <t>EAST</t>
  </si>
  <si>
    <t>ROOF</t>
  </si>
  <si>
    <t>ELETRICAL APPLIANCE:</t>
  </si>
  <si>
    <t>RATING(WATT)</t>
  </si>
  <si>
    <t>NUMBER(N)</t>
  </si>
  <si>
    <t>CLF</t>
  </si>
  <si>
    <t>COOLING LOAD=3.4*N*RATING*CLF</t>
  </si>
  <si>
    <t>TOTAL=</t>
  </si>
  <si>
    <r>
      <rPr>
        <b/>
        <sz val="11"/>
        <color theme="1"/>
        <rFont val="Calibri"/>
        <family val="2"/>
        <scheme val="minor"/>
      </rPr>
      <t xml:space="preserve">AREA         </t>
    </r>
    <r>
      <rPr>
        <sz val="11"/>
        <color theme="1"/>
        <rFont val="Calibri"/>
        <family val="2"/>
        <scheme val="minor"/>
      </rPr>
      <t>(FEET SQ):</t>
    </r>
  </si>
  <si>
    <t>Daily Range</t>
  </si>
  <si>
    <t>Feet</t>
  </si>
  <si>
    <t>Sq. Feet</t>
  </si>
  <si>
    <t>Inside Design Temp: ˚F</t>
  </si>
  <si>
    <t>Mean Temp ˚F</t>
  </si>
  <si>
    <r>
      <t>CLTD</t>
    </r>
    <r>
      <rPr>
        <b/>
        <sz val="12"/>
        <color theme="1"/>
        <rFont val="Calibri"/>
        <family val="2"/>
        <scheme val="minor"/>
      </rPr>
      <t>c</t>
    </r>
  </si>
  <si>
    <t>Outdoor Temp ˚F MAX</t>
  </si>
  <si>
    <t>Outdoor Temp ˚F Min</t>
  </si>
  <si>
    <t xml:space="preserve">CAD/CAM LAB, IIT Guwahati </t>
  </si>
  <si>
    <t xml:space="preserve"> U</t>
  </si>
  <si>
    <t>Desktop System</t>
  </si>
  <si>
    <t xml:space="preserve">WALLS </t>
  </si>
  <si>
    <t>Printer</t>
  </si>
  <si>
    <t>Modem</t>
  </si>
  <si>
    <t>Q</t>
  </si>
  <si>
    <t xml:space="preserve">  Explosed to Air conditioned Room</t>
  </si>
  <si>
    <t>interior</t>
  </si>
  <si>
    <t>exterior</t>
  </si>
  <si>
    <t xml:space="preserve">1. CONDUCTION </t>
  </si>
  <si>
    <t xml:space="preserve"> Total : </t>
  </si>
  <si>
    <t>32+ 26= 58</t>
  </si>
  <si>
    <t>4*2 (sq feet) each</t>
  </si>
  <si>
    <t>South Facing 32 windows</t>
  </si>
  <si>
    <t xml:space="preserve">Double gazed 6 mm thick </t>
  </si>
  <si>
    <t>U</t>
  </si>
  <si>
    <t>A</t>
  </si>
  <si>
    <t>N</t>
  </si>
  <si>
    <t>2. RADIATION</t>
  </si>
  <si>
    <t>SC</t>
  </si>
  <si>
    <t xml:space="preserve">Heat Absorbing dark 6mm thick </t>
  </si>
  <si>
    <t>Max SHGF</t>
  </si>
  <si>
    <t>PEOPLE</t>
  </si>
  <si>
    <t xml:space="preserve">1. Sensible </t>
  </si>
  <si>
    <t>1. Latent</t>
  </si>
  <si>
    <t>North Facing 26  windows</t>
  </si>
  <si>
    <t>SHG</t>
  </si>
  <si>
    <t>Moderately active work (office)</t>
  </si>
  <si>
    <t>CFM</t>
  </si>
  <si>
    <r>
      <rPr>
        <sz val="11"/>
        <color theme="1"/>
        <rFont val="Calibri"/>
        <family val="2"/>
      </rPr>
      <t>Δ</t>
    </r>
    <r>
      <rPr>
        <sz val="8.8000000000000007"/>
        <color theme="1"/>
        <rFont val="Calibri"/>
        <family val="2"/>
      </rPr>
      <t>T</t>
    </r>
  </si>
  <si>
    <t xml:space="preserve">1. Sensible Heat </t>
  </si>
  <si>
    <t>2. Latent Heat</t>
  </si>
  <si>
    <t>Educational Institute</t>
  </si>
  <si>
    <t>ΔW</t>
  </si>
  <si>
    <t xml:space="preserve">THERMAL SCIENCE LAB, IIT Guwahati </t>
  </si>
  <si>
    <t xml:space="preserve">No of ppl </t>
  </si>
  <si>
    <t xml:space="preserve">Fan </t>
  </si>
  <si>
    <t>Refrigerator</t>
  </si>
  <si>
    <t>Tubular Heat Exchanger</t>
  </si>
  <si>
    <t>Boiling Heat Transfer</t>
  </si>
  <si>
    <t>Heat Conduction Unit</t>
  </si>
  <si>
    <t>Cooling Tower + PC data</t>
  </si>
  <si>
    <t>Refrigeration System</t>
  </si>
  <si>
    <t>˚F (32C)</t>
  </si>
  <si>
    <t>˚F(24 C)</t>
  </si>
  <si>
    <t>No of ppl</t>
  </si>
  <si>
    <t>Window n Door Area</t>
  </si>
  <si>
    <t>Net Area</t>
  </si>
  <si>
    <t>South Facing 20 windows</t>
  </si>
  <si>
    <t>North Facing 15  windows</t>
  </si>
  <si>
    <t>North Facing 15 windows</t>
  </si>
  <si>
    <t>WINDOWS AND DOORS</t>
  </si>
  <si>
    <t>DOORS Aluminium Part</t>
  </si>
  <si>
    <r>
      <t>Door glass part</t>
    </r>
    <r>
      <rPr>
        <sz val="11"/>
        <color theme="1"/>
        <rFont val="Calibri"/>
        <family val="2"/>
        <scheme val="minor"/>
      </rPr>
      <t>(12 mm single gazed)</t>
    </r>
  </si>
  <si>
    <r>
      <t>Door glass part</t>
    </r>
    <r>
      <rPr>
        <sz val="11"/>
        <color theme="1"/>
        <rFont val="Calibri"/>
        <family val="2"/>
        <scheme val="minor"/>
      </rPr>
      <t>(refective)</t>
    </r>
  </si>
  <si>
    <t>light work, standing</t>
  </si>
  <si>
    <t xml:space="preserve">Ground </t>
  </si>
  <si>
    <t>Ground</t>
  </si>
  <si>
    <t>AREA         (FEET SQ):</t>
  </si>
  <si>
    <t>CLTDc</t>
  </si>
  <si>
    <t>Lightening</t>
  </si>
  <si>
    <t>W/sq feet</t>
  </si>
  <si>
    <t>W</t>
  </si>
  <si>
    <t>W=</t>
  </si>
  <si>
    <t>BTU/hr</t>
  </si>
  <si>
    <t>SECTION</t>
  </si>
  <si>
    <t>TOTAL</t>
  </si>
  <si>
    <t>WALLS</t>
  </si>
  <si>
    <t>DOORS AND WINDOWS</t>
  </si>
  <si>
    <t>Electrical Appliances</t>
  </si>
  <si>
    <t>People</t>
  </si>
  <si>
    <t>SHL</t>
  </si>
  <si>
    <t>LHL</t>
  </si>
  <si>
    <t>Total</t>
  </si>
  <si>
    <t xml:space="preserve"> INFILTRATION: </t>
  </si>
  <si>
    <t xml:space="preserve"> infiltration </t>
  </si>
  <si>
    <t>Q total</t>
  </si>
  <si>
    <t>TR</t>
  </si>
  <si>
    <t xml:space="preserve">Reflective coated ligh 6mm thick </t>
  </si>
  <si>
    <t>126745.76BTU/hr</t>
  </si>
  <si>
    <t>n</t>
  </si>
  <si>
    <t xml:space="preserve">Total= </t>
  </si>
  <si>
    <t>,</t>
  </si>
  <si>
    <t xml:space="preserve">CFM </t>
  </si>
  <si>
    <t>HEAT LOAD ESTIMATION</t>
  </si>
  <si>
    <t>Appliances</t>
  </si>
  <si>
    <t>W                        =</t>
  </si>
  <si>
    <t>Windows and doors</t>
  </si>
  <si>
    <t>Walls</t>
  </si>
  <si>
    <t xml:space="preserve">OVERALL </t>
  </si>
  <si>
    <t xml:space="preserve">INFILTRATION: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</si>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</sst>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1"/>
      <name val="Times New Roman"/>
      <family val="1"/>
    </font>
    <font>
      <b/>
      <sz val="22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.8000000000000007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4" tint="-0.249977111117893"/>
      <name val="Arial Rounded MT Bold"/>
      <family val="2"/>
    </font>
    <font>
      <b/>
      <sz val="11"/>
      <color rgb="FF3F3F3F"/>
      <name val="Arial Black"/>
      <family val="2"/>
    </font>
    <font>
      <sz val="14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7" fillId="2" borderId="3" applyNumberFormat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1" fillId="2" borderId="1" xfId="1"/>
    <xf numFmtId="0" fontId="3" fillId="2" borderId="1" xfId="1" applyFont="1"/>
    <xf numFmtId="0" fontId="4" fillId="2" borderId="1" xfId="1" applyFont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Font="1" applyAlignment="1">
      <alignment horizontal="right"/>
    </xf>
    <xf numFmtId="0" fontId="6" fillId="5" borderId="0" xfId="5"/>
    <xf numFmtId="0" fontId="7" fillId="2" borderId="3" xfId="2"/>
    <xf numFmtId="0" fontId="6" fillId="3" borderId="0" xfId="3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0" fillId="4" borderId="2" xfId="4" applyFont="1" applyBorder="1"/>
    <xf numFmtId="0" fontId="15" fillId="0" borderId="0" xfId="0" applyFont="1" applyBorder="1"/>
    <xf numFmtId="0" fontId="0" fillId="0" borderId="0" xfId="0" applyFont="1" applyAlignment="1">
      <alignment horizontal="left"/>
    </xf>
    <xf numFmtId="0" fontId="16" fillId="2" borderId="1" xfId="1" applyFont="1" applyAlignment="1">
      <alignment horizontal="center" vertical="center"/>
    </xf>
    <xf numFmtId="0" fontId="16" fillId="2" borderId="1" xfId="1" applyFont="1" applyAlignment="1">
      <alignment horizontal="center"/>
    </xf>
    <xf numFmtId="0" fontId="6" fillId="5" borderId="7" xfId="5" applyBorder="1"/>
    <xf numFmtId="0" fontId="0" fillId="0" borderId="0" xfId="0" applyBorder="1" applyAlignment="1">
      <alignment horizontal="left" wrapText="1"/>
    </xf>
    <xf numFmtId="0" fontId="9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0" fillId="0" borderId="7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8" xfId="0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0" xfId="0" applyFont="1" applyBorder="1" applyAlignment="1">
      <alignment horizontal="center"/>
    </xf>
    <xf numFmtId="0" fontId="0" fillId="0" borderId="11" xfId="0" applyBorder="1"/>
    <xf numFmtId="0" fontId="6" fillId="3" borderId="4" xfId="3" applyBorder="1"/>
    <xf numFmtId="0" fontId="6" fillId="3" borderId="5" xfId="3" applyBorder="1" applyAlignment="1">
      <alignment horizontal="left" wrapText="1"/>
    </xf>
    <xf numFmtId="0" fontId="6" fillId="3" borderId="5" xfId="3" applyBorder="1" applyAlignment="1">
      <alignment horizontal="center" vertical="top" wrapText="1"/>
    </xf>
    <xf numFmtId="0" fontId="6" fillId="3" borderId="5" xfId="3" applyBorder="1" applyAlignment="1">
      <alignment vertical="top" wrapText="1"/>
    </xf>
    <xf numFmtId="0" fontId="6" fillId="3" borderId="5" xfId="3" applyBorder="1" applyAlignment="1">
      <alignment vertical="top"/>
    </xf>
    <xf numFmtId="0" fontId="6" fillId="3" borderId="6" xfId="3" applyBorder="1" applyAlignment="1">
      <alignment vertical="top"/>
    </xf>
    <xf numFmtId="0" fontId="10" fillId="0" borderId="7" xfId="0" applyFont="1" applyBorder="1"/>
    <xf numFmtId="0" fontId="10" fillId="0" borderId="9" xfId="0" applyFont="1" applyBorder="1"/>
    <xf numFmtId="0" fontId="0" fillId="0" borderId="5" xfId="0" applyBorder="1"/>
    <xf numFmtId="0" fontId="0" fillId="0" borderId="6" xfId="0" applyBorder="1"/>
    <xf numFmtId="0" fontId="6" fillId="3" borderId="7" xfId="3" applyBorder="1"/>
    <xf numFmtId="0" fontId="8" fillId="0" borderId="0" xfId="0" applyFont="1" applyBorder="1"/>
    <xf numFmtId="0" fontId="8" fillId="0" borderId="8" xfId="0" applyFont="1" applyBorder="1"/>
    <xf numFmtId="0" fontId="8" fillId="0" borderId="7" xfId="0" applyFont="1" applyBorder="1"/>
    <xf numFmtId="0" fontId="8" fillId="0" borderId="9" xfId="0" applyFont="1" applyBorder="1"/>
    <xf numFmtId="0" fontId="0" fillId="0" borderId="4" xfId="0" applyBorder="1"/>
    <xf numFmtId="0" fontId="8" fillId="0" borderId="5" xfId="0" applyFont="1" applyBorder="1"/>
    <xf numFmtId="0" fontId="8" fillId="0" borderId="6" xfId="0" applyFont="1" applyBorder="1" applyAlignment="1">
      <alignment vertical="top"/>
    </xf>
    <xf numFmtId="0" fontId="10" fillId="5" borderId="0" xfId="5" applyFont="1"/>
    <xf numFmtId="0" fontId="8" fillId="0" borderId="6" xfId="0" applyFont="1" applyBorder="1"/>
    <xf numFmtId="0" fontId="0" fillId="0" borderId="9" xfId="0" applyBorder="1"/>
    <xf numFmtId="0" fontId="0" fillId="0" borderId="0" xfId="0" applyFont="1" applyBorder="1"/>
    <xf numFmtId="0" fontId="10" fillId="0" borderId="4" xfId="0" applyFont="1" applyBorder="1"/>
    <xf numFmtId="0" fontId="11" fillId="0" borderId="5" xfId="0" applyFont="1" applyBorder="1"/>
    <xf numFmtId="0" fontId="11" fillId="0" borderId="6" xfId="0" applyFont="1" applyBorder="1"/>
    <xf numFmtId="0" fontId="11" fillId="0" borderId="0" xfId="0" applyFont="1" applyBorder="1"/>
    <xf numFmtId="0" fontId="11" fillId="0" borderId="8" xfId="0" applyFont="1" applyBorder="1"/>
    <xf numFmtId="0" fontId="18" fillId="0" borderId="0" xfId="0" applyFont="1"/>
    <xf numFmtId="0" fontId="17" fillId="0" borderId="0" xfId="0" applyFont="1"/>
    <xf numFmtId="0" fontId="7" fillId="2" borderId="12" xfId="2" applyBorder="1"/>
    <xf numFmtId="0" fontId="8" fillId="0" borderId="0" xfId="0" applyFont="1" applyBorder="1" applyAlignment="1">
      <alignment horizontal="center" vertical="top" wrapText="1"/>
    </xf>
    <xf numFmtId="0" fontId="7" fillId="2" borderId="0" xfId="2" applyBorder="1"/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6" borderId="0" xfId="0" applyFont="1" applyFill="1"/>
    <xf numFmtId="0" fontId="0" fillId="6" borderId="0" xfId="0" applyFill="1" applyBorder="1"/>
    <xf numFmtId="0" fontId="0" fillId="6" borderId="8" xfId="0" applyFill="1" applyBorder="1"/>
    <xf numFmtId="0" fontId="0" fillId="6" borderId="10" xfId="0" applyFill="1" applyBorder="1"/>
    <xf numFmtId="0" fontId="0" fillId="6" borderId="11" xfId="0" applyFill="1" applyBorder="1"/>
    <xf numFmtId="0" fontId="8" fillId="6" borderId="4" xfId="0" applyFont="1" applyFill="1" applyBorder="1"/>
    <xf numFmtId="0" fontId="8" fillId="6" borderId="7" xfId="0" applyFont="1" applyFill="1" applyBorder="1"/>
    <xf numFmtId="0" fontId="8" fillId="6" borderId="9" xfId="0" applyFont="1" applyFill="1" applyBorder="1"/>
    <xf numFmtId="0" fontId="8" fillId="6" borderId="5" xfId="0" applyFont="1" applyFill="1" applyBorder="1"/>
    <xf numFmtId="0" fontId="8" fillId="6" borderId="6" xfId="0" applyFont="1" applyFill="1" applyBorder="1"/>
    <xf numFmtId="0" fontId="8" fillId="6" borderId="0" xfId="0" applyFont="1" applyFill="1" applyAlignment="1">
      <alignment horizontal="center"/>
    </xf>
    <xf numFmtId="0" fontId="0" fillId="6" borderId="0" xfId="0" applyFill="1"/>
  </cellXfs>
  <cellStyles count="6">
    <cellStyle name="20% - Accent3" xfId="3" builtinId="38"/>
    <cellStyle name="20% - Accent4" xfId="4" builtinId="42"/>
    <cellStyle name="20% - Accent6" xfId="5" builtinId="50"/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C1-4146-92E7-B6A7710891D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C1-4146-92E7-B6A7710891D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C1-4146-92E7-B6A7710891D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FC1-4146-92E7-B6A7710891D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FC1-4146-92E7-B6A7710891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CLTDc!$B$97:$B$101</c:f>
              <c:strCache>
                <c:ptCount val="5"/>
                <c:pt idx="0">
                  <c:v>WALLS</c:v>
                </c:pt>
                <c:pt idx="1">
                  <c:v>DOORS AND WINDOWS</c:v>
                </c:pt>
                <c:pt idx="2">
                  <c:v>Electrical Appliances</c:v>
                </c:pt>
                <c:pt idx="3">
                  <c:v>People</c:v>
                </c:pt>
                <c:pt idx="4">
                  <c:v> infiltration </c:v>
                </c:pt>
              </c:strCache>
            </c:strRef>
          </c:cat>
          <c:val>
            <c:numRef>
              <c:f>CLTDc!$E$97:$E$101</c:f>
              <c:numCache>
                <c:formatCode>General</c:formatCode>
                <c:ptCount val="5"/>
                <c:pt idx="0">
                  <c:v>18935.902900000012</c:v>
                </c:pt>
                <c:pt idx="1">
                  <c:v>7664.4112000000014</c:v>
                </c:pt>
                <c:pt idx="2">
                  <c:v>126745.76</c:v>
                </c:pt>
                <c:pt idx="3">
                  <c:v>14550</c:v>
                </c:pt>
                <c:pt idx="4">
                  <c:v>31334.399999999998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D-4290-8667-613B387CD2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6E-45E8-B6E3-D54F2CB845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6E-45E8-B6E3-D54F2CB845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36E-45E8-B6E3-D54F2CB845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36E-45E8-B6E3-D54F2CB845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36E-45E8-B6E3-D54F2CB8458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Sheet2!$B$99:$B$103</c:f>
              <c:strCache>
                <c:ptCount val="5"/>
                <c:pt idx="0">
                  <c:v>WALLS</c:v>
                </c:pt>
                <c:pt idx="1">
                  <c:v>DOORS AND WINDOWS</c:v>
                </c:pt>
                <c:pt idx="2">
                  <c:v>Electrical Appliances</c:v>
                </c:pt>
                <c:pt idx="3">
                  <c:v>People</c:v>
                </c:pt>
                <c:pt idx="4">
                  <c:v> infiltration </c:v>
                </c:pt>
              </c:strCache>
            </c:strRef>
          </c:cat>
          <c:val>
            <c:numRef>
              <c:f>Sheet2!$E$99:$E$103</c:f>
              <c:numCache>
                <c:formatCode>General</c:formatCode>
                <c:ptCount val="5"/>
                <c:pt idx="0">
                  <c:v>16727.66190000001</c:v>
                </c:pt>
                <c:pt idx="1">
                  <c:v>6947.5120000000006</c:v>
                </c:pt>
                <c:pt idx="2">
                  <c:v>28747.22</c:v>
                </c:pt>
                <c:pt idx="3">
                  <c:v>7275</c:v>
                </c:pt>
                <c:pt idx="4">
                  <c:v>15667.199999999999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3-415E-9471-B0119D52FEC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948613</xdr:colOff>
      <xdr:row>93</xdr:row>
      <xdr:rowOff>132184</xdr:rowOff>
    </xdr:from>
    <xdr:to>
      <xdr:col>11</xdr:col>
      <xdr:colOff>85531</xdr:colOff>
      <xdr:row>108</xdr:row>
      <xdr:rowOff>132184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0EDBE-AEFC-444B-A5BE-7E8209063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149258</xdr:colOff>
      <xdr:row>95</xdr:row>
      <xdr:rowOff>34563</xdr:rowOff>
    </xdr:from>
    <xdr:to>
      <xdr:col>13</xdr:col>
      <xdr:colOff>518474</xdr:colOff>
      <xdr:row>108</xdr:row>
      <xdr:rowOff>39278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9659FB-D415-49A3-AD01-A67746D29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078E0-A68A-4960-9916-634DFB31DEF4}">
  <dimension ref="B2:Y114"/>
  <sheetViews>
    <sheetView tabSelected="1" topLeftCell="A87" zoomScale="98" zoomScaleNormal="98" workbookViewId="0">
      <selection activeCell="I114" sqref="I114"/>
    </sheetView>
  </sheetViews>
  <sheetFormatPr defaultRowHeight="14.4" x14ac:dyDescent="0.3"/>
  <cols>
    <col min="1" max="1" width="5.6640625" customWidth="1"/>
    <col min="2" max="2" width="37.77734375" customWidth="1"/>
    <col min="3" max="6" width="13.21875" customWidth="1"/>
    <col min="7" max="12" width="15.21875" customWidth="1"/>
    <col min="13" max="13" width="11.5546875" customWidth="1"/>
  </cols>
  <sheetData>
    <row r="2" spans="2:12" ht="20.399999999999999" x14ac:dyDescent="0.35">
      <c r="B2" s="18" t="s">
        <v>12</v>
      </c>
    </row>
    <row r="4" spans="2:12" ht="20.399999999999999" customHeight="1" x14ac:dyDescent="0.45">
      <c r="B4" s="21" t="s">
        <v>0</v>
      </c>
      <c r="C4" s="4" t="s">
        <v>36</v>
      </c>
      <c r="D4" s="4"/>
      <c r="E4" s="4"/>
    </row>
    <row r="5" spans="2:12" ht="17.399999999999999" x14ac:dyDescent="0.3">
      <c r="C5" s="1"/>
      <c r="D5" s="1"/>
      <c r="E5" s="1"/>
      <c r="F5" s="1"/>
    </row>
    <row r="7" spans="2:12" x14ac:dyDescent="0.3">
      <c r="B7" s="14" t="s">
        <v>1</v>
      </c>
      <c r="C7" s="8">
        <v>1276.5</v>
      </c>
      <c r="D7" t="s">
        <v>30</v>
      </c>
    </row>
    <row r="8" spans="2:12" x14ac:dyDescent="0.3">
      <c r="B8" s="14" t="s">
        <v>2</v>
      </c>
      <c r="C8" s="8">
        <v>36</v>
      </c>
      <c r="D8" t="s">
        <v>29</v>
      </c>
    </row>
    <row r="9" spans="2:12" x14ac:dyDescent="0.3">
      <c r="B9" s="7"/>
    </row>
    <row r="11" spans="2:12" ht="15.6" x14ac:dyDescent="0.3">
      <c r="B11" s="17" t="s">
        <v>3</v>
      </c>
    </row>
    <row r="13" spans="2:12" x14ac:dyDescent="0.3">
      <c r="B13" s="7" t="s">
        <v>4</v>
      </c>
      <c r="C13" s="10">
        <v>89.6</v>
      </c>
      <c r="D13" s="6" t="s">
        <v>80</v>
      </c>
      <c r="E13" s="10"/>
      <c r="F13" s="10"/>
      <c r="H13" s="5"/>
      <c r="I13" s="5"/>
      <c r="J13" s="5"/>
      <c r="K13" s="5"/>
      <c r="L13" s="5"/>
    </row>
    <row r="14" spans="2:12" x14ac:dyDescent="0.3">
      <c r="B14" s="7" t="s">
        <v>5</v>
      </c>
      <c r="C14" s="10">
        <v>85</v>
      </c>
      <c r="D14" s="6" t="s">
        <v>6</v>
      </c>
      <c r="E14" s="10"/>
      <c r="F14" s="10"/>
      <c r="H14" s="5"/>
      <c r="I14" s="5"/>
      <c r="J14" s="5"/>
      <c r="K14" s="5"/>
      <c r="L14" s="5"/>
    </row>
    <row r="15" spans="2:12" x14ac:dyDescent="0.3">
      <c r="B15" s="7" t="s">
        <v>7</v>
      </c>
      <c r="C15" s="10">
        <v>75.2</v>
      </c>
      <c r="D15" s="6" t="s">
        <v>81</v>
      </c>
      <c r="E15" s="10"/>
      <c r="F15" s="10"/>
      <c r="H15" s="5"/>
      <c r="I15" s="5"/>
      <c r="J15" s="5"/>
      <c r="K15" s="5"/>
      <c r="L15" s="5"/>
    </row>
    <row r="16" spans="2:12" x14ac:dyDescent="0.3">
      <c r="B16" s="7" t="s">
        <v>9</v>
      </c>
      <c r="C16" s="10">
        <v>50</v>
      </c>
      <c r="D16" s="6" t="s">
        <v>6</v>
      </c>
      <c r="E16" s="10"/>
      <c r="F16" s="10"/>
      <c r="H16" s="5"/>
      <c r="I16" s="5"/>
      <c r="J16" s="5"/>
      <c r="K16" s="5"/>
      <c r="L16" s="5"/>
    </row>
    <row r="17" spans="2:15" x14ac:dyDescent="0.3">
      <c r="B17" s="7" t="s">
        <v>8</v>
      </c>
      <c r="C17" s="10">
        <v>11.52</v>
      </c>
      <c r="D17" s="6" t="s">
        <v>11</v>
      </c>
      <c r="E17" s="10"/>
      <c r="F17" s="10"/>
      <c r="H17" s="5"/>
      <c r="I17" s="5"/>
      <c r="J17" s="5"/>
      <c r="K17" s="5"/>
      <c r="L17" s="5"/>
    </row>
    <row r="18" spans="2:15" x14ac:dyDescent="0.3">
      <c r="B18" s="7" t="s">
        <v>10</v>
      </c>
      <c r="C18" s="10">
        <v>83.3</v>
      </c>
      <c r="D18" s="6" t="s">
        <v>11</v>
      </c>
      <c r="E18" s="10"/>
      <c r="F18" s="10"/>
      <c r="H18" s="5"/>
      <c r="I18" s="5"/>
      <c r="J18" s="5"/>
      <c r="K18" s="5"/>
      <c r="L18" s="5"/>
    </row>
    <row r="19" spans="2:15" x14ac:dyDescent="0.3">
      <c r="B19" s="7" t="s">
        <v>120</v>
      </c>
      <c r="C19" s="10">
        <v>5</v>
      </c>
    </row>
    <row r="23" spans="2:15" s="11" customFormat="1" ht="15.6" x14ac:dyDescent="0.3">
      <c r="B23" s="54" t="s">
        <v>121</v>
      </c>
    </row>
    <row r="24" spans="2:15" ht="18" customHeight="1" x14ac:dyDescent="0.3"/>
    <row r="25" spans="2:15" ht="21" x14ac:dyDescent="0.4">
      <c r="B25" s="16" t="s">
        <v>13</v>
      </c>
    </row>
    <row r="28" spans="2:15" x14ac:dyDescent="0.3">
      <c r="B28" s="12" t="s">
        <v>125</v>
      </c>
    </row>
    <row r="30" spans="2:15" ht="30" customHeight="1" x14ac:dyDescent="0.3">
      <c r="B30" s="36" t="s">
        <v>14</v>
      </c>
      <c r="C30" s="37" t="s">
        <v>95</v>
      </c>
      <c r="D30" s="37" t="s">
        <v>83</v>
      </c>
      <c r="E30" s="38" t="s">
        <v>84</v>
      </c>
      <c r="F30" s="38"/>
      <c r="G30" s="39" t="s">
        <v>31</v>
      </c>
      <c r="H30" s="39" t="s">
        <v>34</v>
      </c>
      <c r="I30" s="39" t="s">
        <v>35</v>
      </c>
      <c r="J30" s="39" t="s">
        <v>28</v>
      </c>
      <c r="K30" s="40" t="s">
        <v>32</v>
      </c>
      <c r="L30" s="40" t="s">
        <v>15</v>
      </c>
      <c r="M30" s="40" t="s">
        <v>96</v>
      </c>
      <c r="N30" s="40" t="s">
        <v>37</v>
      </c>
      <c r="O30" s="41" t="s">
        <v>42</v>
      </c>
    </row>
    <row r="31" spans="2:15" ht="24" customHeight="1" x14ac:dyDescent="0.3">
      <c r="B31" s="42" t="s">
        <v>45</v>
      </c>
      <c r="C31" s="23"/>
      <c r="D31" s="23"/>
      <c r="E31" s="23"/>
      <c r="F31" s="23"/>
      <c r="G31" s="24"/>
      <c r="H31" s="24"/>
      <c r="I31" s="24"/>
      <c r="J31" s="24"/>
      <c r="K31" s="25"/>
      <c r="L31" s="25"/>
      <c r="M31" s="25"/>
      <c r="N31" s="25"/>
      <c r="O31" s="26"/>
    </row>
    <row r="32" spans="2:15" x14ac:dyDescent="0.3">
      <c r="B32" s="27" t="s">
        <v>16</v>
      </c>
      <c r="C32" s="28">
        <v>3996</v>
      </c>
      <c r="D32" s="28">
        <v>320</v>
      </c>
      <c r="E32" s="28">
        <f>C32-D32</f>
        <v>3676</v>
      </c>
      <c r="F32" s="28"/>
      <c r="G32" s="29">
        <v>75.2</v>
      </c>
      <c r="H32" s="30">
        <v>89.06</v>
      </c>
      <c r="I32" s="30">
        <v>77.540000000000006</v>
      </c>
      <c r="J32" s="29">
        <f>(H32-I32)</f>
        <v>11.519999999999996</v>
      </c>
      <c r="K32" s="29">
        <f>(I32+H32)/2</f>
        <v>83.300000000000011</v>
      </c>
      <c r="L32" s="29">
        <v>12</v>
      </c>
      <c r="M32" s="29">
        <f>(L32+78-G32+K32-85)</f>
        <v>13.100000000000009</v>
      </c>
      <c r="N32" s="29">
        <v>0.153</v>
      </c>
      <c r="O32" s="31">
        <f>(N32*M32*E32)</f>
        <v>7367.8068000000039</v>
      </c>
    </row>
    <row r="33" spans="2:25" x14ac:dyDescent="0.3">
      <c r="B33" s="27" t="s">
        <v>17</v>
      </c>
      <c r="C33" s="28">
        <v>3996</v>
      </c>
      <c r="D33" s="28">
        <v>256</v>
      </c>
      <c r="E33" s="28">
        <f t="shared" ref="E33" si="0">C33-D33</f>
        <v>3740</v>
      </c>
      <c r="F33" s="28"/>
      <c r="G33" s="29">
        <v>75.2</v>
      </c>
      <c r="H33" s="30">
        <v>89.06</v>
      </c>
      <c r="I33" s="30">
        <v>77.540000000000006</v>
      </c>
      <c r="J33" s="29">
        <f>(H33-I33)</f>
        <v>11.519999999999996</v>
      </c>
      <c r="K33" s="29">
        <f>(I33+H33)/2</f>
        <v>83.300000000000011</v>
      </c>
      <c r="L33" s="29">
        <v>15</v>
      </c>
      <c r="M33" s="29">
        <f>(L33+78-G33+K33-85)</f>
        <v>16.100000000000009</v>
      </c>
      <c r="N33" s="29">
        <v>0.13300000000000001</v>
      </c>
      <c r="O33" s="31">
        <f>(N33*M33*E33)</f>
        <v>8008.4620000000041</v>
      </c>
    </row>
    <row r="34" spans="2:25" ht="15.6" x14ac:dyDescent="0.3">
      <c r="B34" s="42" t="s">
        <v>44</v>
      </c>
      <c r="C34" s="29"/>
      <c r="D34" s="29"/>
      <c r="E34" s="28"/>
      <c r="F34" s="28"/>
      <c r="G34" s="29"/>
      <c r="H34" s="29"/>
      <c r="I34" s="29"/>
      <c r="J34" s="29"/>
      <c r="K34" s="29"/>
      <c r="L34" s="29"/>
      <c r="M34" s="29"/>
      <c r="N34" s="29"/>
      <c r="O34" s="31"/>
    </row>
    <row r="35" spans="2:25" x14ac:dyDescent="0.3">
      <c r="B35" s="27" t="s">
        <v>18</v>
      </c>
      <c r="C35" s="28">
        <v>414</v>
      </c>
      <c r="D35" s="28"/>
      <c r="E35" s="28"/>
      <c r="F35" s="28"/>
      <c r="G35" s="29">
        <v>75.2</v>
      </c>
      <c r="H35" s="30">
        <v>89.06</v>
      </c>
      <c r="I35" s="30">
        <v>77.540000000000006</v>
      </c>
      <c r="J35" s="29">
        <f>(H35-I35)</f>
        <v>11.519999999999996</v>
      </c>
      <c r="K35" s="29">
        <f>(I35+H35)/2</f>
        <v>83.300000000000011</v>
      </c>
      <c r="L35" s="29"/>
      <c r="M35" s="29"/>
      <c r="N35" s="29">
        <v>0.13300000000000001</v>
      </c>
      <c r="O35" s="31">
        <f>(N35*C35*(K35-G35))</f>
        <v>446.00220000000053</v>
      </c>
    </row>
    <row r="36" spans="2:25" x14ac:dyDescent="0.3">
      <c r="B36" s="27" t="s">
        <v>19</v>
      </c>
      <c r="C36" s="28">
        <v>414</v>
      </c>
      <c r="D36" s="28"/>
      <c r="E36" s="28"/>
      <c r="F36" s="28"/>
      <c r="G36" s="29">
        <v>75.2</v>
      </c>
      <c r="H36" s="30">
        <v>89.06</v>
      </c>
      <c r="I36" s="30">
        <v>77.540000000000006</v>
      </c>
      <c r="J36" s="29">
        <f>(H36-I36)</f>
        <v>11.519999999999996</v>
      </c>
      <c r="K36" s="29">
        <f>(I36+H36)/2</f>
        <v>83.300000000000011</v>
      </c>
      <c r="L36" s="29"/>
      <c r="M36" s="29"/>
      <c r="N36" s="29">
        <v>0.13300000000000001</v>
      </c>
      <c r="O36" s="31">
        <f>(N36*C36*(K36-G36))</f>
        <v>446.00220000000053</v>
      </c>
    </row>
    <row r="37" spans="2:25" ht="15.6" x14ac:dyDescent="0.3">
      <c r="B37" s="42" t="s">
        <v>93</v>
      </c>
      <c r="C37" s="28">
        <v>1276.5</v>
      </c>
      <c r="D37" s="28"/>
      <c r="E37" s="28"/>
      <c r="F37" s="28"/>
      <c r="G37" s="29">
        <v>75.2</v>
      </c>
      <c r="H37" s="30">
        <v>89.06</v>
      </c>
      <c r="I37" s="30">
        <v>77.540000000000006</v>
      </c>
      <c r="J37" s="29">
        <f>(H37-I37)</f>
        <v>11.519999999999996</v>
      </c>
      <c r="K37" s="29">
        <f>(I37+H37)/2</f>
        <v>83.300000000000011</v>
      </c>
      <c r="L37" s="29"/>
      <c r="M37" s="29"/>
      <c r="N37" s="29">
        <v>0.25800000000000001</v>
      </c>
      <c r="O37" s="31">
        <f>(N37*C37*(K37-G37))</f>
        <v>2667.6297000000027</v>
      </c>
    </row>
    <row r="38" spans="2:25" ht="15.6" x14ac:dyDescent="0.3">
      <c r="B38" s="43" t="s">
        <v>20</v>
      </c>
      <c r="C38" s="32">
        <v>1276.5</v>
      </c>
      <c r="D38" s="32"/>
      <c r="E38" s="32"/>
      <c r="F38" s="32"/>
      <c r="G38" s="33" t="s">
        <v>43</v>
      </c>
      <c r="H38" s="34"/>
      <c r="I38" s="34"/>
      <c r="J38" s="33"/>
      <c r="K38" s="33"/>
      <c r="L38" s="33"/>
      <c r="M38" s="33"/>
      <c r="N38" s="33"/>
      <c r="O38" s="35">
        <v>0</v>
      </c>
    </row>
    <row r="39" spans="2:25" x14ac:dyDescent="0.3">
      <c r="N39" s="9" t="s">
        <v>103</v>
      </c>
      <c r="O39">
        <f>SUM(O32:O37)</f>
        <v>18935.902900000012</v>
      </c>
    </row>
    <row r="40" spans="2:25" x14ac:dyDescent="0.3">
      <c r="B40" s="12" t="s">
        <v>124</v>
      </c>
    </row>
    <row r="41" spans="2:25" x14ac:dyDescent="0.3">
      <c r="B41" s="51"/>
      <c r="C41" s="44" t="s">
        <v>47</v>
      </c>
      <c r="D41" s="44"/>
      <c r="E41" s="44"/>
      <c r="F41" s="44"/>
      <c r="G41" s="44" t="s">
        <v>48</v>
      </c>
      <c r="H41" s="44" t="s">
        <v>49</v>
      </c>
      <c r="I41" s="45"/>
    </row>
    <row r="42" spans="2:25" x14ac:dyDescent="0.3">
      <c r="B42" s="27"/>
      <c r="C42" s="29"/>
      <c r="D42" s="29"/>
      <c r="E42" s="29"/>
      <c r="F42" s="29"/>
      <c r="G42" s="29"/>
      <c r="H42" s="29"/>
      <c r="I42" s="31"/>
    </row>
    <row r="43" spans="2:25" ht="15.6" customHeight="1" x14ac:dyDescent="0.3">
      <c r="B43" s="27"/>
      <c r="C43" s="29"/>
      <c r="D43" s="29"/>
      <c r="E43" s="29"/>
      <c r="F43" s="29"/>
      <c r="G43" s="29"/>
      <c r="H43" s="29"/>
      <c r="I43" s="31"/>
    </row>
    <row r="44" spans="2:25" x14ac:dyDescent="0.3">
      <c r="B44" s="46" t="s">
        <v>46</v>
      </c>
      <c r="C44" s="29"/>
      <c r="D44" s="29"/>
      <c r="E44" s="29"/>
      <c r="F44" s="29"/>
      <c r="G44" s="29"/>
      <c r="H44" s="29"/>
      <c r="I44" s="31"/>
    </row>
    <row r="45" spans="2:25" s="9" customFormat="1" ht="15.6" x14ac:dyDescent="0.3">
      <c r="B45" s="27" t="s">
        <v>51</v>
      </c>
      <c r="C45" s="47" t="s">
        <v>52</v>
      </c>
      <c r="D45" s="47" t="s">
        <v>53</v>
      </c>
      <c r="E45" s="47" t="s">
        <v>54</v>
      </c>
      <c r="F45" s="47"/>
      <c r="G45" s="47" t="s">
        <v>15</v>
      </c>
      <c r="H45" s="25" t="s">
        <v>33</v>
      </c>
      <c r="I45" s="48" t="s">
        <v>42</v>
      </c>
      <c r="Y45"/>
    </row>
    <row r="46" spans="2:25" ht="13.8" customHeight="1" x14ac:dyDescent="0.3">
      <c r="B46" s="49" t="s">
        <v>50</v>
      </c>
      <c r="C46" s="29">
        <v>0.53</v>
      </c>
      <c r="D46" s="29">
        <v>8</v>
      </c>
      <c r="E46" s="29">
        <v>32</v>
      </c>
      <c r="F46" s="29"/>
      <c r="G46" s="29">
        <v>13</v>
      </c>
      <c r="H46" s="29">
        <f>(G46+78-G32+K32-85)</f>
        <v>14.100000000000009</v>
      </c>
      <c r="I46" s="31">
        <f>(H46*E46*D46*C46)</f>
        <v>1913.0880000000013</v>
      </c>
    </row>
    <row r="47" spans="2:25" ht="13.8" customHeight="1" x14ac:dyDescent="0.3">
      <c r="B47" s="49" t="s">
        <v>62</v>
      </c>
      <c r="C47" s="29">
        <v>0.53</v>
      </c>
      <c r="D47" s="29">
        <v>8</v>
      </c>
      <c r="E47" s="29">
        <v>26</v>
      </c>
      <c r="F47" s="29"/>
      <c r="G47" s="29">
        <v>13</v>
      </c>
      <c r="H47" s="29">
        <v>14.1</v>
      </c>
      <c r="I47" s="31">
        <f>(H47*E47*D47*C47)</f>
        <v>1554.384</v>
      </c>
    </row>
    <row r="48" spans="2:25" x14ac:dyDescent="0.3">
      <c r="B48" s="50" t="s">
        <v>90</v>
      </c>
      <c r="C48" s="33">
        <v>0.76</v>
      </c>
      <c r="D48" s="33">
        <v>28</v>
      </c>
      <c r="E48" s="33">
        <v>1</v>
      </c>
      <c r="F48" s="33"/>
      <c r="G48" s="33">
        <v>13</v>
      </c>
      <c r="H48" s="33">
        <f>(G48+78-G34+K34-85)</f>
        <v>6</v>
      </c>
      <c r="I48" s="35">
        <f>(H48*E48*D48*C48)</f>
        <v>127.68</v>
      </c>
    </row>
    <row r="49" spans="2:25" ht="13.8" customHeight="1" x14ac:dyDescent="0.3">
      <c r="B49" s="9"/>
      <c r="H49" t="s">
        <v>103</v>
      </c>
      <c r="I49">
        <f>SUM(I46:I48)</f>
        <v>3595.1520000000014</v>
      </c>
    </row>
    <row r="50" spans="2:25" ht="13.8" customHeight="1" x14ac:dyDescent="0.3">
      <c r="B50" s="13" t="s">
        <v>55</v>
      </c>
    </row>
    <row r="51" spans="2:25" s="9" customFormat="1" x14ac:dyDescent="0.3">
      <c r="B51" s="51" t="s">
        <v>115</v>
      </c>
      <c r="C51" s="52" t="s">
        <v>53</v>
      </c>
      <c r="D51" s="52" t="s">
        <v>54</v>
      </c>
      <c r="E51" s="52" t="s">
        <v>24</v>
      </c>
      <c r="F51" s="52"/>
      <c r="G51" s="52" t="s">
        <v>56</v>
      </c>
      <c r="H51" s="52" t="s">
        <v>58</v>
      </c>
      <c r="I51" s="53" t="s">
        <v>42</v>
      </c>
      <c r="Y51"/>
    </row>
    <row r="52" spans="2:25" ht="13.8" customHeight="1" x14ac:dyDescent="0.3">
      <c r="B52" s="49" t="s">
        <v>50</v>
      </c>
      <c r="C52" s="29">
        <v>8</v>
      </c>
      <c r="D52" s="29">
        <v>32</v>
      </c>
      <c r="E52" s="29">
        <v>0.8</v>
      </c>
      <c r="F52" s="29"/>
      <c r="G52" s="29">
        <v>0.23</v>
      </c>
      <c r="H52" s="29">
        <v>41</v>
      </c>
      <c r="I52" s="31">
        <f>(G52*E52*D52*C52*H52)</f>
        <v>1931.2640000000004</v>
      </c>
    </row>
    <row r="53" spans="2:25" ht="13.8" customHeight="1" x14ac:dyDescent="0.3">
      <c r="B53" s="49" t="s">
        <v>62</v>
      </c>
      <c r="C53" s="29">
        <v>8</v>
      </c>
      <c r="D53" s="29">
        <v>26</v>
      </c>
      <c r="E53" s="29">
        <v>0.86</v>
      </c>
      <c r="F53" s="29"/>
      <c r="G53" s="29">
        <v>0.23</v>
      </c>
      <c r="H53" s="29">
        <v>43</v>
      </c>
      <c r="I53" s="31">
        <f>(G53*E53*D53*C53*H53)</f>
        <v>1769.1232</v>
      </c>
      <c r="K53" s="9" t="s">
        <v>103</v>
      </c>
      <c r="L53">
        <f>I49+I56+F57</f>
        <v>7664.4112000000014</v>
      </c>
    </row>
    <row r="54" spans="2:25" x14ac:dyDescent="0.3">
      <c r="B54" s="50" t="s">
        <v>91</v>
      </c>
      <c r="C54" s="33">
        <v>28</v>
      </c>
      <c r="D54" s="33">
        <v>1</v>
      </c>
      <c r="E54" s="33">
        <v>0.86</v>
      </c>
      <c r="F54" s="33"/>
      <c r="G54" s="33">
        <v>0.3</v>
      </c>
      <c r="H54" s="33">
        <v>43</v>
      </c>
      <c r="I54" s="35">
        <f>(G54*E54*D54*C54*H54)</f>
        <v>310.63200000000001</v>
      </c>
    </row>
    <row r="55" spans="2:25" x14ac:dyDescent="0.3">
      <c r="B55" s="47"/>
      <c r="C55" s="29"/>
      <c r="D55" s="29"/>
      <c r="E55" s="29"/>
      <c r="F55" s="29"/>
      <c r="G55" s="29"/>
      <c r="H55" s="29"/>
      <c r="I55" s="29"/>
    </row>
    <row r="56" spans="2:25" ht="13.8" customHeight="1" x14ac:dyDescent="0.3">
      <c r="B56" s="51"/>
      <c r="C56" s="52" t="s">
        <v>53</v>
      </c>
      <c r="D56" s="52" t="s">
        <v>54</v>
      </c>
      <c r="E56" s="52" t="s">
        <v>52</v>
      </c>
      <c r="F56" s="55" t="s">
        <v>42</v>
      </c>
      <c r="I56">
        <f>SUM(I52:I54)</f>
        <v>4011.0192000000002</v>
      </c>
    </row>
    <row r="57" spans="2:25" x14ac:dyDescent="0.3">
      <c r="B57" s="56" t="s">
        <v>89</v>
      </c>
      <c r="C57" s="33">
        <v>28</v>
      </c>
      <c r="D57" s="33">
        <v>1</v>
      </c>
      <c r="E57" s="33">
        <v>2.08</v>
      </c>
      <c r="F57" s="35">
        <f>E57*D57*C57</f>
        <v>58.24</v>
      </c>
      <c r="R57" s="15"/>
    </row>
    <row r="59" spans="2:25" x14ac:dyDescent="0.3">
      <c r="B59" s="12" t="s">
        <v>122</v>
      </c>
    </row>
    <row r="61" spans="2:25" s="9" customFormat="1" x14ac:dyDescent="0.3"/>
    <row r="62" spans="2:25" x14ac:dyDescent="0.3">
      <c r="B62" s="51"/>
      <c r="C62" s="52" t="s">
        <v>22</v>
      </c>
      <c r="D62" s="52" t="s">
        <v>23</v>
      </c>
      <c r="E62" s="52" t="s">
        <v>24</v>
      </c>
      <c r="F62" s="52"/>
      <c r="G62" s="52" t="s">
        <v>25</v>
      </c>
      <c r="H62" s="52"/>
      <c r="I62" s="45"/>
    </row>
    <row r="63" spans="2:25" x14ac:dyDescent="0.3">
      <c r="B63" s="27" t="s">
        <v>38</v>
      </c>
      <c r="C63" s="29">
        <v>650</v>
      </c>
      <c r="D63" s="29">
        <v>50</v>
      </c>
      <c r="E63" s="29">
        <v>0.3</v>
      </c>
      <c r="F63" s="29"/>
      <c r="G63" s="29">
        <f>PRODUCT(3.4,C63,D63,E63)</f>
        <v>33150</v>
      </c>
      <c r="H63" s="29"/>
      <c r="I63" s="31"/>
    </row>
    <row r="64" spans="2:25" x14ac:dyDescent="0.3">
      <c r="B64" s="27" t="s">
        <v>40</v>
      </c>
      <c r="C64" s="29">
        <v>430</v>
      </c>
      <c r="D64" s="29">
        <v>1</v>
      </c>
      <c r="E64" s="29">
        <v>8.3000000000000004E-2</v>
      </c>
      <c r="F64" s="29"/>
      <c r="G64" s="29">
        <f>PRODUCT(3.4,C64,D64,E64)</f>
        <v>121.346</v>
      </c>
      <c r="H64" s="29"/>
      <c r="I64" s="31"/>
    </row>
    <row r="65" spans="2:9" x14ac:dyDescent="0.3">
      <c r="B65" s="27" t="s">
        <v>41</v>
      </c>
      <c r="C65" s="29">
        <v>10</v>
      </c>
      <c r="D65" s="29">
        <v>2</v>
      </c>
      <c r="E65" s="29">
        <v>1</v>
      </c>
      <c r="F65" s="29"/>
      <c r="G65" s="29">
        <f>PRODUCT(3.4,C65,D65,E65)</f>
        <v>68</v>
      </c>
      <c r="H65" s="29"/>
      <c r="I65" s="31"/>
    </row>
    <row r="66" spans="2:9" x14ac:dyDescent="0.3">
      <c r="B66" s="27"/>
      <c r="C66" s="29"/>
      <c r="D66" s="29"/>
      <c r="E66" s="29"/>
      <c r="F66" s="29"/>
      <c r="G66" s="29"/>
      <c r="H66" s="29"/>
      <c r="I66" s="31"/>
    </row>
    <row r="67" spans="2:9" x14ac:dyDescent="0.3">
      <c r="B67" s="27"/>
      <c r="C67" s="47" t="s">
        <v>53</v>
      </c>
      <c r="D67" s="29" t="s">
        <v>98</v>
      </c>
      <c r="E67" s="29" t="s">
        <v>99</v>
      </c>
      <c r="F67" s="29"/>
      <c r="G67" s="29"/>
      <c r="H67" s="29"/>
      <c r="I67" s="31"/>
    </row>
    <row r="68" spans="2:9" x14ac:dyDescent="0.3">
      <c r="B68" s="56" t="s">
        <v>97</v>
      </c>
      <c r="C68" s="32">
        <v>1276.5</v>
      </c>
      <c r="D68" s="33">
        <v>3</v>
      </c>
      <c r="E68" s="33">
        <f>D68*C68</f>
        <v>3829.5</v>
      </c>
      <c r="F68" s="33"/>
      <c r="G68" s="33"/>
      <c r="H68" s="33"/>
      <c r="I68" s="35"/>
    </row>
    <row r="71" spans="2:9" x14ac:dyDescent="0.3">
      <c r="E71" t="s">
        <v>26</v>
      </c>
      <c r="G71" s="2">
        <f>E68+G65+G64+G63</f>
        <v>37168.845999999998</v>
      </c>
      <c r="H71" t="s">
        <v>123</v>
      </c>
      <c r="I71" t="s">
        <v>116</v>
      </c>
    </row>
    <row r="74" spans="2:9" x14ac:dyDescent="0.3">
      <c r="B74" s="12" t="s">
        <v>59</v>
      </c>
    </row>
    <row r="76" spans="2:9" ht="15.6" x14ac:dyDescent="0.3">
      <c r="B76" s="58" t="s">
        <v>60</v>
      </c>
      <c r="C76" s="52" t="s">
        <v>72</v>
      </c>
      <c r="D76" s="52"/>
      <c r="E76" s="52"/>
      <c r="F76" s="52"/>
      <c r="G76" s="52" t="s">
        <v>63</v>
      </c>
      <c r="H76" s="52" t="s">
        <v>24</v>
      </c>
      <c r="I76" s="55" t="s">
        <v>42</v>
      </c>
    </row>
    <row r="77" spans="2:9" x14ac:dyDescent="0.3">
      <c r="B77" s="27" t="s">
        <v>64</v>
      </c>
      <c r="C77" s="57">
        <v>60</v>
      </c>
      <c r="D77" s="57"/>
      <c r="E77" s="57"/>
      <c r="F77" s="57"/>
      <c r="G77" s="57">
        <v>250</v>
      </c>
      <c r="H77" s="57">
        <v>0.17</v>
      </c>
      <c r="I77" s="31">
        <f>(H77*G77*C77)</f>
        <v>2550</v>
      </c>
    </row>
    <row r="78" spans="2:9" x14ac:dyDescent="0.3">
      <c r="B78" s="27"/>
      <c r="C78" s="47"/>
      <c r="D78" s="47"/>
      <c r="E78" s="47"/>
      <c r="F78" s="47"/>
      <c r="G78" s="47"/>
      <c r="H78" s="57"/>
      <c r="I78" s="31"/>
    </row>
    <row r="79" spans="2:9" x14ac:dyDescent="0.3">
      <c r="B79" s="27"/>
      <c r="C79" s="29"/>
      <c r="D79" s="29"/>
      <c r="E79" s="29"/>
      <c r="F79" s="29"/>
      <c r="G79" s="29"/>
      <c r="H79" s="29"/>
      <c r="I79" s="31"/>
    </row>
    <row r="80" spans="2:9" ht="15.6" x14ac:dyDescent="0.3">
      <c r="B80" s="42" t="s">
        <v>61</v>
      </c>
      <c r="C80" s="47" t="s">
        <v>72</v>
      </c>
      <c r="D80" s="47"/>
      <c r="E80" s="47"/>
      <c r="F80" s="47"/>
      <c r="G80" s="47" t="s">
        <v>63</v>
      </c>
      <c r="H80" s="47"/>
      <c r="I80" s="48" t="s">
        <v>42</v>
      </c>
    </row>
    <row r="81" spans="2:15" x14ac:dyDescent="0.3">
      <c r="B81" s="56" t="s">
        <v>64</v>
      </c>
      <c r="C81" s="33">
        <v>60</v>
      </c>
      <c r="D81" s="33"/>
      <c r="E81" s="33"/>
      <c r="F81" s="33"/>
      <c r="G81" s="33">
        <v>200</v>
      </c>
      <c r="H81" s="33"/>
      <c r="I81" s="35">
        <f>G81*C81</f>
        <v>12000</v>
      </c>
    </row>
    <row r="84" spans="2:15" x14ac:dyDescent="0.3">
      <c r="B84" s="12" t="s">
        <v>111</v>
      </c>
      <c r="O84" t="s">
        <v>119</v>
      </c>
    </row>
    <row r="86" spans="2:15" x14ac:dyDescent="0.3">
      <c r="B86" s="51" t="s">
        <v>67</v>
      </c>
      <c r="C86" s="44" t="s">
        <v>65</v>
      </c>
      <c r="D86" s="59" t="s">
        <v>66</v>
      </c>
      <c r="E86" s="59" t="s">
        <v>82</v>
      </c>
      <c r="F86" s="59"/>
      <c r="G86" s="60" t="s">
        <v>42</v>
      </c>
    </row>
    <row r="87" spans="2:15" x14ac:dyDescent="0.3">
      <c r="B87" s="27" t="s">
        <v>69</v>
      </c>
      <c r="C87" s="29">
        <v>5</v>
      </c>
      <c r="D87" s="29">
        <v>14.7</v>
      </c>
      <c r="E87" s="29">
        <v>60</v>
      </c>
      <c r="F87" s="29"/>
      <c r="G87" s="31">
        <f>D87*C87*1.08*60</f>
        <v>4762.8</v>
      </c>
    </row>
    <row r="88" spans="2:15" x14ac:dyDescent="0.3">
      <c r="B88" s="27"/>
      <c r="C88" s="29"/>
      <c r="D88" s="29"/>
      <c r="E88" s="29"/>
      <c r="F88" s="29"/>
      <c r="G88" s="31"/>
    </row>
    <row r="89" spans="2:15" x14ac:dyDescent="0.3">
      <c r="B89" s="27" t="s">
        <v>68</v>
      </c>
      <c r="C89" s="29" t="s">
        <v>65</v>
      </c>
      <c r="D89" s="61" t="s">
        <v>70</v>
      </c>
      <c r="E89" s="61" t="s">
        <v>82</v>
      </c>
      <c r="F89" s="61"/>
      <c r="G89" s="62" t="s">
        <v>42</v>
      </c>
    </row>
    <row r="90" spans="2:15" x14ac:dyDescent="0.3">
      <c r="B90" s="56"/>
      <c r="C90" s="33">
        <v>5</v>
      </c>
      <c r="D90" s="33">
        <v>1.83E-2</v>
      </c>
      <c r="E90" s="33">
        <v>60</v>
      </c>
      <c r="F90" s="33"/>
      <c r="G90" s="35">
        <f>4840*D90*C90*60</f>
        <v>26571.600000000002</v>
      </c>
    </row>
    <row r="93" spans="2:15" ht="21" x14ac:dyDescent="0.4">
      <c r="B93" s="63" t="s">
        <v>126</v>
      </c>
    </row>
    <row r="96" spans="2:15" x14ac:dyDescent="0.3">
      <c r="B96" s="75" t="s">
        <v>102</v>
      </c>
      <c r="C96" s="78" t="s">
        <v>108</v>
      </c>
      <c r="D96" s="78" t="s">
        <v>109</v>
      </c>
      <c r="E96" s="79" t="s">
        <v>110</v>
      </c>
    </row>
    <row r="97" spans="2:5" x14ac:dyDescent="0.3">
      <c r="B97" s="76" t="s">
        <v>104</v>
      </c>
      <c r="C97" s="71">
        <v>18935.902900000012</v>
      </c>
      <c r="D97" s="71"/>
      <c r="E97" s="72">
        <f>D97+C97</f>
        <v>18935.902900000012</v>
      </c>
    </row>
    <row r="98" spans="2:5" x14ac:dyDescent="0.3">
      <c r="B98" s="76" t="s">
        <v>105</v>
      </c>
      <c r="C98" s="71">
        <v>7664.4112000000014</v>
      </c>
      <c r="D98" s="71"/>
      <c r="E98" s="72">
        <f t="shared" ref="E98:E101" si="1">D98+C98</f>
        <v>7664.4112000000014</v>
      </c>
    </row>
    <row r="99" spans="2:5" x14ac:dyDescent="0.3">
      <c r="B99" s="76" t="s">
        <v>106</v>
      </c>
      <c r="C99" s="71">
        <v>126745.76</v>
      </c>
      <c r="D99" s="71"/>
      <c r="E99" s="72">
        <f t="shared" si="1"/>
        <v>126745.76</v>
      </c>
    </row>
    <row r="100" spans="2:5" x14ac:dyDescent="0.3">
      <c r="B100" s="76" t="s">
        <v>107</v>
      </c>
      <c r="C100" s="71">
        <v>2550</v>
      </c>
      <c r="D100" s="71">
        <v>12000</v>
      </c>
      <c r="E100" s="72">
        <f t="shared" si="1"/>
        <v>14550</v>
      </c>
    </row>
    <row r="101" spans="2:5" x14ac:dyDescent="0.3">
      <c r="B101" s="76" t="s">
        <v>112</v>
      </c>
      <c r="C101" s="71">
        <v>4762.8</v>
      </c>
      <c r="D101" s="71">
        <v>26571.599999999999</v>
      </c>
      <c r="E101" s="72">
        <f t="shared" si="1"/>
        <v>31334.399999999998</v>
      </c>
    </row>
    <row r="102" spans="2:5" x14ac:dyDescent="0.3">
      <c r="B102" s="76"/>
      <c r="C102" s="71"/>
      <c r="D102" s="71"/>
      <c r="E102" s="72"/>
    </row>
    <row r="103" spans="2:5" x14ac:dyDescent="0.3">
      <c r="B103" s="76" t="s">
        <v>110</v>
      </c>
      <c r="C103" s="71">
        <f>SUM(C97:C101)</f>
        <v>160658.87409999999</v>
      </c>
      <c r="D103" s="71">
        <f>SUM(D100:D101)</f>
        <v>38571.599999999999</v>
      </c>
      <c r="E103" s="72">
        <f>D103+C103</f>
        <v>199230.47409999999</v>
      </c>
    </row>
    <row r="104" spans="2:5" x14ac:dyDescent="0.3">
      <c r="B104" s="77"/>
      <c r="C104" s="73"/>
      <c r="D104" s="73"/>
      <c r="E104" s="74"/>
    </row>
    <row r="107" spans="2:5" x14ac:dyDescent="0.3">
      <c r="C107" s="70" t="s">
        <v>113</v>
      </c>
      <c r="D107" s="70">
        <f>(D103+C103)</f>
        <v>199230.47409999999</v>
      </c>
    </row>
    <row r="108" spans="2:5" x14ac:dyDescent="0.3">
      <c r="C108" s="70" t="s">
        <v>114</v>
      </c>
      <c r="D108" s="70">
        <v>16.63</v>
      </c>
    </row>
    <row r="114" spans="9:9" x14ac:dyDescent="0.3">
      <c r="I114" t="s">
        <v>128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C61F-79D5-4190-B37F-10CC81AB7A63}">
  <dimension ref="A1:W109"/>
  <sheetViews>
    <sheetView zoomScale="97" workbookViewId="0">
      <selection activeCell="D26" sqref="D26"/>
    </sheetView>
  </sheetViews>
  <sheetFormatPr defaultRowHeight="14.4" x14ac:dyDescent="0.3"/>
  <cols>
    <col min="2" max="2" width="44.6640625" bestFit="1" customWidth="1"/>
    <col min="4" max="4" width="13.88671875" bestFit="1" customWidth="1"/>
    <col min="5" max="5" width="11.33203125" bestFit="1" customWidth="1"/>
    <col min="6" max="6" width="12.77734375" customWidth="1"/>
    <col min="7" max="7" width="15.5546875" bestFit="1" customWidth="1"/>
  </cols>
  <sheetData>
    <row r="1" spans="2:11" ht="20.399999999999999" x14ac:dyDescent="0.35">
      <c r="B1" s="18" t="s">
        <v>12</v>
      </c>
    </row>
    <row r="3" spans="2:11" ht="28.8" x14ac:dyDescent="0.55000000000000004">
      <c r="B3" s="20" t="s">
        <v>0</v>
      </c>
      <c r="C3" s="4" t="s">
        <v>71</v>
      </c>
      <c r="D3" s="4"/>
      <c r="E3" s="4"/>
      <c r="F3" s="3"/>
    </row>
    <row r="4" spans="2:11" ht="17.399999999999999" x14ac:dyDescent="0.3">
      <c r="C4" s="1"/>
      <c r="D4" s="1"/>
      <c r="E4" s="1"/>
    </row>
    <row r="6" spans="2:11" x14ac:dyDescent="0.3">
      <c r="B6" s="7" t="s">
        <v>1</v>
      </c>
      <c r="C6" s="8">
        <v>897</v>
      </c>
      <c r="D6" t="s">
        <v>30</v>
      </c>
    </row>
    <row r="7" spans="2:11" x14ac:dyDescent="0.3">
      <c r="B7" s="7" t="s">
        <v>2</v>
      </c>
      <c r="C7" s="8">
        <v>36</v>
      </c>
      <c r="D7" t="s">
        <v>29</v>
      </c>
    </row>
    <row r="8" spans="2:11" x14ac:dyDescent="0.3">
      <c r="B8" s="7"/>
    </row>
    <row r="10" spans="2:11" ht="15.6" x14ac:dyDescent="0.3">
      <c r="B10" s="17" t="s">
        <v>3</v>
      </c>
    </row>
    <row r="12" spans="2:11" x14ac:dyDescent="0.3">
      <c r="B12" s="7" t="s">
        <v>4</v>
      </c>
      <c r="C12" s="19">
        <v>89.6</v>
      </c>
      <c r="D12" s="6" t="s">
        <v>80</v>
      </c>
      <c r="E12" s="10"/>
      <c r="G12" s="5"/>
      <c r="H12" s="5"/>
      <c r="I12" s="5"/>
      <c r="J12" s="5"/>
      <c r="K12" s="5"/>
    </row>
    <row r="13" spans="2:11" x14ac:dyDescent="0.3">
      <c r="B13" s="7" t="s">
        <v>5</v>
      </c>
      <c r="C13" s="19">
        <v>85</v>
      </c>
      <c r="D13" s="6" t="s">
        <v>6</v>
      </c>
      <c r="E13" s="10"/>
      <c r="G13" s="5"/>
      <c r="H13" s="5"/>
      <c r="I13" s="5"/>
      <c r="J13" s="5"/>
      <c r="K13" s="5"/>
    </row>
    <row r="14" spans="2:11" x14ac:dyDescent="0.3">
      <c r="B14" s="7" t="s">
        <v>7</v>
      </c>
      <c r="C14" s="19">
        <v>75.2</v>
      </c>
      <c r="D14" s="6" t="s">
        <v>81</v>
      </c>
      <c r="E14" s="10"/>
      <c r="G14" s="5"/>
      <c r="H14" s="5"/>
      <c r="I14" s="5"/>
      <c r="J14" s="5"/>
      <c r="K14" s="5"/>
    </row>
    <row r="15" spans="2:11" x14ac:dyDescent="0.3">
      <c r="B15" s="7" t="s">
        <v>9</v>
      </c>
      <c r="C15" s="19">
        <v>50</v>
      </c>
      <c r="D15" s="6" t="s">
        <v>6</v>
      </c>
      <c r="E15" s="10"/>
      <c r="G15" s="5"/>
      <c r="H15" s="5"/>
      <c r="I15" s="5"/>
      <c r="J15" s="5"/>
      <c r="K15" s="5"/>
    </row>
    <row r="16" spans="2:11" x14ac:dyDescent="0.3">
      <c r="B16" s="7" t="s">
        <v>8</v>
      </c>
      <c r="C16" s="19">
        <v>11.52</v>
      </c>
      <c r="D16" s="6" t="s">
        <v>11</v>
      </c>
      <c r="E16" s="10"/>
      <c r="G16" s="5"/>
      <c r="H16" s="5"/>
      <c r="I16" s="5"/>
      <c r="J16" s="5"/>
      <c r="K16" s="5"/>
    </row>
    <row r="17" spans="2:14" x14ac:dyDescent="0.3">
      <c r="B17" s="7" t="s">
        <v>10</v>
      </c>
      <c r="C17" s="19">
        <v>83.3</v>
      </c>
      <c r="D17" s="6" t="s">
        <v>11</v>
      </c>
      <c r="E17" s="10"/>
      <c r="G17" s="5"/>
      <c r="H17" s="5"/>
      <c r="I17" s="5"/>
      <c r="J17" s="5"/>
      <c r="K17" s="5"/>
    </row>
    <row r="21" spans="2:14" s="11" customFormat="1" ht="15.6" x14ac:dyDescent="0.3">
      <c r="B21" s="54" t="s">
        <v>121</v>
      </c>
    </row>
    <row r="24" spans="2:14" s="64" customFormat="1" ht="18" x14ac:dyDescent="0.35">
      <c r="B24" s="64" t="s">
        <v>13</v>
      </c>
    </row>
    <row r="25" spans="2:14" x14ac:dyDescent="0.3">
      <c r="B25" s="65" t="s">
        <v>39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5"/>
    </row>
    <row r="26" spans="2:14" ht="43.2" x14ac:dyDescent="0.3">
      <c r="B26" s="49" t="s">
        <v>14</v>
      </c>
      <c r="C26" s="23" t="s">
        <v>27</v>
      </c>
      <c r="D26" s="23" t="s">
        <v>83</v>
      </c>
      <c r="E26" s="66" t="s">
        <v>84</v>
      </c>
      <c r="F26" s="24" t="s">
        <v>31</v>
      </c>
      <c r="G26" s="24" t="s">
        <v>34</v>
      </c>
      <c r="H26" s="24" t="s">
        <v>35</v>
      </c>
      <c r="I26" s="24" t="s">
        <v>28</v>
      </c>
      <c r="J26" s="25" t="s">
        <v>32</v>
      </c>
      <c r="K26" s="25" t="s">
        <v>15</v>
      </c>
      <c r="L26" s="25" t="s">
        <v>33</v>
      </c>
      <c r="M26" s="25" t="s">
        <v>37</v>
      </c>
      <c r="N26" s="26" t="s">
        <v>42</v>
      </c>
    </row>
    <row r="27" spans="2:14" x14ac:dyDescent="0.3">
      <c r="B27" s="22" t="s">
        <v>45</v>
      </c>
      <c r="C27" s="23"/>
      <c r="D27" s="23"/>
      <c r="E27" s="23"/>
      <c r="F27" s="24"/>
      <c r="G27" s="24"/>
      <c r="H27" s="24"/>
      <c r="I27" s="24"/>
      <c r="J27" s="25"/>
      <c r="K27" s="25"/>
      <c r="L27" s="25"/>
      <c r="M27" s="25"/>
      <c r="N27" s="26"/>
    </row>
    <row r="28" spans="2:14" x14ac:dyDescent="0.3">
      <c r="B28" s="27" t="s">
        <v>16</v>
      </c>
      <c r="C28" s="28">
        <v>2808</v>
      </c>
      <c r="D28" s="28">
        <v>216</v>
      </c>
      <c r="E28" s="28">
        <f>C28-D28</f>
        <v>2592</v>
      </c>
      <c r="F28" s="29">
        <v>75.2</v>
      </c>
      <c r="G28" s="30">
        <v>89.06</v>
      </c>
      <c r="H28" s="30">
        <v>77.540000000000006</v>
      </c>
      <c r="I28" s="29">
        <f>(G28-H28)</f>
        <v>11.519999999999996</v>
      </c>
      <c r="J28" s="29">
        <f>(H28+G28)/2</f>
        <v>83.300000000000011</v>
      </c>
      <c r="K28" s="29">
        <v>12</v>
      </c>
      <c r="L28" s="29">
        <f>(K28+78-F28+J28-85)</f>
        <v>13.100000000000009</v>
      </c>
      <c r="M28" s="29">
        <v>0.14199999999999999</v>
      </c>
      <c r="N28" s="31">
        <f>(M28*L28*E28)</f>
        <v>4821.6384000000025</v>
      </c>
    </row>
    <row r="29" spans="2:14" x14ac:dyDescent="0.3">
      <c r="B29" s="27" t="s">
        <v>17</v>
      </c>
      <c r="C29" s="28">
        <v>2808</v>
      </c>
      <c r="D29" s="28">
        <v>120</v>
      </c>
      <c r="E29" s="28">
        <f t="shared" ref="E29" si="0">C29-D29</f>
        <v>2688</v>
      </c>
      <c r="F29" s="29">
        <v>75.2</v>
      </c>
      <c r="G29" s="30">
        <v>89.06</v>
      </c>
      <c r="H29" s="30">
        <v>77.540000000000006</v>
      </c>
      <c r="I29" s="29">
        <f>(G29-H29)</f>
        <v>11.519999999999996</v>
      </c>
      <c r="J29" s="29">
        <f>(H29+G29)/2</f>
        <v>83.300000000000011</v>
      </c>
      <c r="K29" s="29">
        <v>13</v>
      </c>
      <c r="L29" s="29">
        <f>(K29+78-F29+J29-85)</f>
        <v>14.100000000000009</v>
      </c>
      <c r="M29" s="29">
        <v>0.13300000000000001</v>
      </c>
      <c r="N29" s="31">
        <f>(M29*L29*E29)</f>
        <v>5040.8064000000031</v>
      </c>
    </row>
    <row r="30" spans="2:14" x14ac:dyDescent="0.3">
      <c r="B30" s="22" t="s">
        <v>44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31"/>
    </row>
    <row r="31" spans="2:14" x14ac:dyDescent="0.3">
      <c r="B31" s="27" t="s">
        <v>18</v>
      </c>
      <c r="C31" s="28">
        <v>414</v>
      </c>
      <c r="D31" s="28"/>
      <c r="E31" s="28"/>
      <c r="F31" s="29">
        <v>75.2</v>
      </c>
      <c r="G31" s="30">
        <v>89.06</v>
      </c>
      <c r="H31" s="30">
        <v>77.540000000000006</v>
      </c>
      <c r="I31" s="29">
        <f>(G31-H31)</f>
        <v>11.519999999999996</v>
      </c>
      <c r="J31" s="29">
        <f>(H31+G31)/2</f>
        <v>83.300000000000011</v>
      </c>
      <c r="K31" s="29"/>
      <c r="L31" s="29"/>
      <c r="M31" s="29">
        <v>0.13300000000000001</v>
      </c>
      <c r="N31" s="31">
        <f>(M31*C31*(J31-F31))</f>
        <v>446.00220000000053</v>
      </c>
    </row>
    <row r="32" spans="2:14" x14ac:dyDescent="0.3">
      <c r="B32" s="27" t="s">
        <v>19</v>
      </c>
      <c r="C32" s="28">
        <v>414</v>
      </c>
      <c r="D32" s="28"/>
      <c r="E32" s="28"/>
      <c r="F32" s="29">
        <v>75.2</v>
      </c>
      <c r="G32" s="30">
        <v>89.06</v>
      </c>
      <c r="H32" s="30">
        <v>77.540000000000006</v>
      </c>
      <c r="I32" s="29">
        <f>(G32-H32)</f>
        <v>11.519999999999996</v>
      </c>
      <c r="J32" s="29">
        <f>(H32+G32)/2</f>
        <v>83.300000000000011</v>
      </c>
      <c r="K32" s="29"/>
      <c r="L32" s="29"/>
      <c r="M32" s="29">
        <v>0.13300000000000001</v>
      </c>
      <c r="N32" s="31">
        <f>(M32*C32*(J32-F32))</f>
        <v>446.00220000000053</v>
      </c>
    </row>
    <row r="33" spans="1:23" x14ac:dyDescent="0.3">
      <c r="B33" s="27" t="s">
        <v>20</v>
      </c>
      <c r="C33" s="28">
        <v>897</v>
      </c>
      <c r="D33" s="28"/>
      <c r="E33" s="28"/>
      <c r="F33" s="29">
        <v>75.2</v>
      </c>
      <c r="G33" s="30">
        <v>89.06</v>
      </c>
      <c r="H33" s="30">
        <v>77.540000000000006</v>
      </c>
      <c r="I33" s="29">
        <f>(G33-H33)</f>
        <v>11.519999999999996</v>
      </c>
      <c r="J33" s="29">
        <f>(H33+G33)/2</f>
        <v>83.300000000000011</v>
      </c>
      <c r="K33" s="29">
        <v>43</v>
      </c>
      <c r="L33" s="29">
        <f t="shared" ref="L33" si="1">(K33+78-F33+J33-85)</f>
        <v>44.100000000000023</v>
      </c>
      <c r="M33" s="29">
        <v>0.151</v>
      </c>
      <c r="N33" s="31">
        <f>(M33*C33*L33)</f>
        <v>5973.2127000000028</v>
      </c>
    </row>
    <row r="34" spans="1:23" x14ac:dyDescent="0.3">
      <c r="B34" s="27" t="s">
        <v>94</v>
      </c>
      <c r="C34" s="28">
        <v>897</v>
      </c>
      <c r="D34" s="28"/>
      <c r="E34" s="28"/>
      <c r="F34" s="29" t="s">
        <v>43</v>
      </c>
      <c r="G34" s="30"/>
      <c r="H34" s="30"/>
      <c r="I34" s="29"/>
      <c r="J34" s="29"/>
      <c r="K34" s="29"/>
      <c r="L34" s="29"/>
      <c r="M34" s="29"/>
      <c r="N34" s="31">
        <v>0</v>
      </c>
    </row>
    <row r="35" spans="1:23" x14ac:dyDescent="0.3">
      <c r="B35" s="56"/>
      <c r="C35" s="32"/>
      <c r="D35" s="32"/>
      <c r="E35" s="32"/>
      <c r="F35" s="33"/>
      <c r="G35" s="34"/>
      <c r="H35" s="34"/>
      <c r="I35" s="33"/>
      <c r="J35" s="33"/>
      <c r="K35" s="33"/>
      <c r="L35" s="33"/>
      <c r="M35" s="9" t="s">
        <v>118</v>
      </c>
      <c r="N35" s="35">
        <f>SUM(N28:N33)</f>
        <v>16727.66190000001</v>
      </c>
    </row>
    <row r="37" spans="1:23" x14ac:dyDescent="0.3">
      <c r="B37" s="67" t="s">
        <v>88</v>
      </c>
      <c r="C37" s="29" t="s">
        <v>47</v>
      </c>
      <c r="D37" s="29"/>
      <c r="E37" s="29"/>
      <c r="F37" s="29" t="s">
        <v>48</v>
      </c>
      <c r="G37" s="29" t="s">
        <v>49</v>
      </c>
      <c r="H37" s="29"/>
      <c r="I37" s="29"/>
    </row>
    <row r="38" spans="1:23" x14ac:dyDescent="0.3">
      <c r="B38" s="29"/>
      <c r="C38" s="29"/>
      <c r="D38" s="29"/>
      <c r="E38" s="29"/>
      <c r="F38" s="29"/>
      <c r="G38" s="29"/>
      <c r="H38" s="29"/>
      <c r="I38" s="29"/>
    </row>
    <row r="39" spans="1:23" x14ac:dyDescent="0.3">
      <c r="B39" s="29"/>
      <c r="C39" s="29"/>
      <c r="D39" s="29"/>
      <c r="E39" s="29"/>
      <c r="F39" s="29"/>
      <c r="G39" s="29"/>
      <c r="H39" s="29"/>
      <c r="I39" s="29"/>
    </row>
    <row r="40" spans="1:23" x14ac:dyDescent="0.3">
      <c r="B40" s="36" t="s">
        <v>46</v>
      </c>
      <c r="C40" s="44"/>
      <c r="D40" s="44"/>
      <c r="E40" s="44"/>
      <c r="F40" s="44"/>
      <c r="G40" s="44"/>
      <c r="H40" s="44"/>
      <c r="I40" s="45"/>
    </row>
    <row r="41" spans="1:23" ht="15.6" x14ac:dyDescent="0.3">
      <c r="A41" s="9"/>
      <c r="B41" s="27" t="s">
        <v>51</v>
      </c>
      <c r="C41" s="47" t="s">
        <v>52</v>
      </c>
      <c r="D41" s="47" t="s">
        <v>53</v>
      </c>
      <c r="E41" s="47" t="s">
        <v>54</v>
      </c>
      <c r="F41" s="47" t="s">
        <v>15</v>
      </c>
      <c r="G41" s="25" t="s">
        <v>33</v>
      </c>
      <c r="H41" s="47" t="s">
        <v>42</v>
      </c>
      <c r="I41" s="31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x14ac:dyDescent="0.3">
      <c r="B42" s="49" t="s">
        <v>85</v>
      </c>
      <c r="C42" s="29">
        <v>0.53</v>
      </c>
      <c r="D42" s="29">
        <v>8</v>
      </c>
      <c r="E42" s="29">
        <v>20</v>
      </c>
      <c r="F42" s="29">
        <v>13</v>
      </c>
      <c r="G42" s="29">
        <f>(F42+78-F28+J28-85)</f>
        <v>14.100000000000009</v>
      </c>
      <c r="H42" s="29">
        <f>(G42*E42*D42*C42)</f>
        <v>1195.6800000000007</v>
      </c>
      <c r="I42" s="31"/>
    </row>
    <row r="43" spans="1:23" x14ac:dyDescent="0.3">
      <c r="B43" s="49" t="s">
        <v>86</v>
      </c>
      <c r="C43" s="29">
        <v>0.53</v>
      </c>
      <c r="D43" s="29">
        <v>8</v>
      </c>
      <c r="E43" s="29">
        <v>15</v>
      </c>
      <c r="F43" s="29">
        <v>13</v>
      </c>
      <c r="G43" s="29">
        <f>(F43+78-F29+J29-85)</f>
        <v>14.100000000000009</v>
      </c>
      <c r="H43" s="29">
        <f>(G43*E43*D43*C43)</f>
        <v>896.76000000000056</v>
      </c>
      <c r="I43" s="31"/>
    </row>
    <row r="44" spans="1:23" x14ac:dyDescent="0.3">
      <c r="B44" s="49" t="s">
        <v>90</v>
      </c>
      <c r="C44" s="29">
        <v>0.76</v>
      </c>
      <c r="D44" s="29">
        <v>28</v>
      </c>
      <c r="E44" s="29">
        <v>1</v>
      </c>
      <c r="F44" s="29">
        <v>13</v>
      </c>
      <c r="G44" s="29">
        <f>(F44+78-F30+J30-85)</f>
        <v>6</v>
      </c>
      <c r="H44" s="29">
        <f>(G44*E44*D44*C44)</f>
        <v>127.68</v>
      </c>
      <c r="I44" s="31"/>
    </row>
    <row r="45" spans="1:23" x14ac:dyDescent="0.3">
      <c r="B45" s="49"/>
      <c r="C45" s="29"/>
      <c r="D45" s="29"/>
      <c r="E45" s="29"/>
      <c r="F45" s="29"/>
      <c r="G45" s="29"/>
      <c r="H45" s="29">
        <f>SUM(H42:H44)</f>
        <v>2220.1200000000013</v>
      </c>
      <c r="I45" s="31"/>
      <c r="L45" s="9" t="s">
        <v>118</v>
      </c>
      <c r="M45">
        <f>H45+H51+F54</f>
        <v>6947.5120000000006</v>
      </c>
    </row>
    <row r="46" spans="1:23" x14ac:dyDescent="0.3">
      <c r="B46" s="46" t="s">
        <v>55</v>
      </c>
      <c r="C46" s="29"/>
      <c r="D46" s="29"/>
      <c r="E46" s="29"/>
      <c r="F46" s="29"/>
      <c r="G46" s="29"/>
      <c r="H46" s="29"/>
      <c r="I46" s="31"/>
    </row>
    <row r="47" spans="1:23" x14ac:dyDescent="0.3">
      <c r="A47" s="9"/>
      <c r="B47" s="27" t="s">
        <v>57</v>
      </c>
      <c r="C47" s="47" t="s">
        <v>53</v>
      </c>
      <c r="D47" s="47" t="s">
        <v>54</v>
      </c>
      <c r="E47" s="47" t="s">
        <v>24</v>
      </c>
      <c r="F47" s="47" t="s">
        <v>56</v>
      </c>
      <c r="G47" s="47" t="s">
        <v>58</v>
      </c>
      <c r="H47" s="25" t="s">
        <v>42</v>
      </c>
      <c r="I47" s="31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 x14ac:dyDescent="0.3">
      <c r="B48" s="49" t="s">
        <v>85</v>
      </c>
      <c r="C48" s="29">
        <v>8</v>
      </c>
      <c r="D48" s="29">
        <v>20</v>
      </c>
      <c r="E48" s="29">
        <v>0.8</v>
      </c>
      <c r="F48" s="29">
        <v>0.45</v>
      </c>
      <c r="G48" s="29">
        <v>41</v>
      </c>
      <c r="H48" s="29">
        <f>(F48*E48*D48*C48*G48)</f>
        <v>2361.6000000000004</v>
      </c>
      <c r="I48" s="31"/>
    </row>
    <row r="49" spans="2:9" x14ac:dyDescent="0.3">
      <c r="B49" s="49" t="s">
        <v>87</v>
      </c>
      <c r="C49" s="29">
        <v>8</v>
      </c>
      <c r="D49" s="29">
        <v>15</v>
      </c>
      <c r="E49" s="29">
        <v>0.86</v>
      </c>
      <c r="F49" s="29">
        <v>0.45</v>
      </c>
      <c r="G49" s="29">
        <v>43</v>
      </c>
      <c r="H49" s="29">
        <f>(F49*E49*D49*C49*G49)</f>
        <v>1996.9199999999998</v>
      </c>
      <c r="I49" s="31"/>
    </row>
    <row r="50" spans="2:9" x14ac:dyDescent="0.3">
      <c r="B50" s="49" t="s">
        <v>91</v>
      </c>
      <c r="C50" s="29">
        <v>28</v>
      </c>
      <c r="D50" s="29">
        <v>1</v>
      </c>
      <c r="E50" s="29">
        <v>0.86</v>
      </c>
      <c r="F50" s="29">
        <v>0.3</v>
      </c>
      <c r="G50" s="29">
        <v>43</v>
      </c>
      <c r="H50" s="29">
        <f>(F50*E50*D50*C50*G50)</f>
        <v>310.63200000000001</v>
      </c>
      <c r="I50" s="31"/>
    </row>
    <row r="51" spans="2:9" x14ac:dyDescent="0.3">
      <c r="B51" s="49"/>
      <c r="C51" s="29"/>
      <c r="D51" s="29"/>
      <c r="E51" s="29"/>
      <c r="F51" s="29"/>
      <c r="G51" s="29"/>
      <c r="H51" s="29">
        <f>SUM(H48:H50)</f>
        <v>4669.152</v>
      </c>
      <c r="I51" s="31"/>
    </row>
    <row r="52" spans="2:9" x14ac:dyDescent="0.3">
      <c r="B52" s="27"/>
      <c r="C52" s="29"/>
      <c r="D52" s="29"/>
      <c r="E52" s="29"/>
      <c r="F52" s="29"/>
      <c r="G52" s="29"/>
      <c r="H52" s="29"/>
      <c r="I52" s="31"/>
    </row>
    <row r="53" spans="2:9" x14ac:dyDescent="0.3">
      <c r="B53" s="27"/>
      <c r="C53" s="47" t="s">
        <v>53</v>
      </c>
      <c r="D53" s="47" t="s">
        <v>54</v>
      </c>
      <c r="E53" s="47" t="s">
        <v>52</v>
      </c>
      <c r="F53" s="47" t="s">
        <v>42</v>
      </c>
      <c r="G53" s="29"/>
      <c r="H53" s="29"/>
      <c r="I53" s="31"/>
    </row>
    <row r="54" spans="2:9" x14ac:dyDescent="0.3">
      <c r="B54" s="56" t="s">
        <v>89</v>
      </c>
      <c r="C54" s="33">
        <v>28</v>
      </c>
      <c r="D54" s="33">
        <v>1</v>
      </c>
      <c r="E54" s="33">
        <v>2.08</v>
      </c>
      <c r="F54" s="33">
        <f>E54*D54*C54</f>
        <v>58.24</v>
      </c>
      <c r="G54" s="33"/>
      <c r="H54" s="33"/>
      <c r="I54" s="35"/>
    </row>
    <row r="56" spans="2:9" x14ac:dyDescent="0.3">
      <c r="B56" s="12" t="s">
        <v>59</v>
      </c>
    </row>
    <row r="58" spans="2:9" x14ac:dyDescent="0.3">
      <c r="B58" s="51" t="s">
        <v>60</v>
      </c>
      <c r="C58" s="52" t="s">
        <v>72</v>
      </c>
      <c r="D58" s="52" t="s">
        <v>63</v>
      </c>
      <c r="E58" s="52" t="s">
        <v>24</v>
      </c>
      <c r="F58" s="55" t="s">
        <v>42</v>
      </c>
    </row>
    <row r="59" spans="2:9" x14ac:dyDescent="0.3">
      <c r="B59" s="27" t="s">
        <v>92</v>
      </c>
      <c r="C59" s="57">
        <v>30</v>
      </c>
      <c r="D59" s="57">
        <v>250</v>
      </c>
      <c r="E59" s="57">
        <v>0.17</v>
      </c>
      <c r="F59" s="31">
        <f>(E59*D59*C59)</f>
        <v>1275</v>
      </c>
    </row>
    <row r="60" spans="2:9" x14ac:dyDescent="0.3">
      <c r="B60" s="27"/>
      <c r="C60" s="47"/>
      <c r="D60" s="47"/>
      <c r="E60" s="57"/>
      <c r="F60" s="31"/>
    </row>
    <row r="61" spans="2:9" x14ac:dyDescent="0.3">
      <c r="B61" s="27"/>
      <c r="C61" s="29"/>
      <c r="D61" s="29"/>
      <c r="E61" s="29"/>
      <c r="F61" s="31"/>
    </row>
    <row r="62" spans="2:9" x14ac:dyDescent="0.3">
      <c r="B62" s="27" t="s">
        <v>61</v>
      </c>
      <c r="C62" s="47" t="s">
        <v>72</v>
      </c>
      <c r="D62" s="47" t="s">
        <v>63</v>
      </c>
      <c r="E62" s="47"/>
      <c r="F62" s="48" t="s">
        <v>42</v>
      </c>
    </row>
    <row r="63" spans="2:9" x14ac:dyDescent="0.3">
      <c r="B63" s="56" t="s">
        <v>92</v>
      </c>
      <c r="C63" s="33">
        <v>30</v>
      </c>
      <c r="D63" s="33">
        <v>200</v>
      </c>
      <c r="E63" s="33"/>
      <c r="F63" s="35">
        <f>D63*C63</f>
        <v>6000</v>
      </c>
    </row>
    <row r="68" spans="2:9" x14ac:dyDescent="0.3">
      <c r="B68" s="12" t="s">
        <v>21</v>
      </c>
    </row>
    <row r="70" spans="2:9" x14ac:dyDescent="0.3">
      <c r="B70" s="51"/>
      <c r="C70" s="44"/>
      <c r="D70" s="52" t="s">
        <v>22</v>
      </c>
      <c r="E70" s="52" t="s">
        <v>23</v>
      </c>
      <c r="F70" s="68" t="s">
        <v>24</v>
      </c>
      <c r="G70" s="52" t="s">
        <v>25</v>
      </c>
      <c r="H70" s="52"/>
      <c r="I70" s="55"/>
    </row>
    <row r="71" spans="2:9" x14ac:dyDescent="0.3">
      <c r="B71" s="27" t="s">
        <v>38</v>
      </c>
      <c r="C71" s="29"/>
      <c r="D71" s="29">
        <v>750</v>
      </c>
      <c r="E71" s="29">
        <v>10</v>
      </c>
      <c r="F71" s="29">
        <v>0.67</v>
      </c>
      <c r="G71" s="29">
        <f>PRODUCT(3.4,D71,E71,F71)</f>
        <v>17085</v>
      </c>
      <c r="H71" s="29"/>
      <c r="I71" s="31"/>
    </row>
    <row r="72" spans="2:9" x14ac:dyDescent="0.3">
      <c r="B72" s="27" t="s">
        <v>40</v>
      </c>
      <c r="C72" s="29"/>
      <c r="D72" s="29">
        <v>430</v>
      </c>
      <c r="E72" s="29">
        <v>2</v>
      </c>
      <c r="F72" s="29">
        <v>8.3000000000000004E-2</v>
      </c>
      <c r="G72" s="29">
        <f>PRODUCT(3.4,D72,E72,F72)</f>
        <v>242.69200000000001</v>
      </c>
      <c r="H72" s="29"/>
      <c r="I72" s="31"/>
    </row>
    <row r="73" spans="2:9" x14ac:dyDescent="0.3">
      <c r="B73" s="27" t="s">
        <v>41</v>
      </c>
      <c r="C73" s="29"/>
      <c r="D73" s="29">
        <v>10</v>
      </c>
      <c r="E73" s="29">
        <v>3</v>
      </c>
      <c r="F73" s="29">
        <v>1</v>
      </c>
      <c r="G73" s="29">
        <f>PRODUCT(3.4,D73,E73,F73)</f>
        <v>102</v>
      </c>
      <c r="H73" s="29"/>
      <c r="I73" s="31"/>
    </row>
    <row r="74" spans="2:9" x14ac:dyDescent="0.3">
      <c r="B74" s="27" t="s">
        <v>73</v>
      </c>
      <c r="C74" s="29"/>
      <c r="D74" s="29">
        <v>50</v>
      </c>
      <c r="E74" s="29">
        <v>2</v>
      </c>
      <c r="F74" s="29">
        <v>0.3</v>
      </c>
      <c r="G74" s="29">
        <f>PRODUCT(3.4,D74,E74,F74)</f>
        <v>102</v>
      </c>
      <c r="H74" s="29"/>
      <c r="I74" s="31"/>
    </row>
    <row r="75" spans="2:9" x14ac:dyDescent="0.3">
      <c r="B75" s="27" t="s">
        <v>74</v>
      </c>
      <c r="C75" s="29"/>
      <c r="D75" s="29">
        <v>800</v>
      </c>
      <c r="E75" s="29">
        <v>1</v>
      </c>
      <c r="F75" s="29">
        <v>1</v>
      </c>
      <c r="G75" s="29">
        <f>PRODUCT(3.4,D75,E75,F75)</f>
        <v>2720</v>
      </c>
      <c r="H75" s="29"/>
      <c r="I75" s="31"/>
    </row>
    <row r="76" spans="2:9" x14ac:dyDescent="0.3">
      <c r="B76" s="27" t="s">
        <v>75</v>
      </c>
      <c r="C76" s="29"/>
      <c r="D76" s="29">
        <v>2100</v>
      </c>
      <c r="E76" s="29">
        <v>1</v>
      </c>
      <c r="F76" s="29">
        <v>0.1</v>
      </c>
      <c r="G76" s="29">
        <f t="shared" ref="G76:G80" si="2">PRODUCT(3.4,D76,E76,F76)</f>
        <v>714</v>
      </c>
      <c r="H76" s="29"/>
      <c r="I76" s="31"/>
    </row>
    <row r="77" spans="2:9" x14ac:dyDescent="0.3">
      <c r="B77" s="27" t="s">
        <v>76</v>
      </c>
      <c r="C77" s="29"/>
      <c r="D77" s="29">
        <v>500</v>
      </c>
      <c r="E77" s="29">
        <v>1</v>
      </c>
      <c r="F77" s="29">
        <v>0.1</v>
      </c>
      <c r="G77" s="29">
        <f t="shared" si="2"/>
        <v>170</v>
      </c>
      <c r="H77" s="29"/>
      <c r="I77" s="31"/>
    </row>
    <row r="78" spans="2:9" x14ac:dyDescent="0.3">
      <c r="B78" s="27" t="s">
        <v>77</v>
      </c>
      <c r="C78" s="29"/>
      <c r="D78" s="29">
        <v>300</v>
      </c>
      <c r="E78" s="29">
        <v>1</v>
      </c>
      <c r="F78" s="29">
        <v>0.1</v>
      </c>
      <c r="G78" s="29">
        <f t="shared" si="2"/>
        <v>102</v>
      </c>
      <c r="H78" s="29"/>
      <c r="I78" s="31"/>
    </row>
    <row r="79" spans="2:9" x14ac:dyDescent="0.3">
      <c r="B79" s="27" t="s">
        <v>78</v>
      </c>
      <c r="C79" s="29"/>
      <c r="D79" s="29">
        <v>2200</v>
      </c>
      <c r="E79" s="29">
        <v>1</v>
      </c>
      <c r="F79" s="29">
        <v>0.1</v>
      </c>
      <c r="G79" s="29">
        <f t="shared" si="2"/>
        <v>748</v>
      </c>
      <c r="H79" s="29"/>
      <c r="I79" s="31"/>
    </row>
    <row r="80" spans="2:9" x14ac:dyDescent="0.3">
      <c r="B80" s="56" t="s">
        <v>79</v>
      </c>
      <c r="C80" s="33"/>
      <c r="D80" s="33">
        <v>600</v>
      </c>
      <c r="E80" s="33">
        <v>1</v>
      </c>
      <c r="F80" s="33">
        <v>0.1</v>
      </c>
      <c r="G80" s="33">
        <f t="shared" si="2"/>
        <v>204</v>
      </c>
      <c r="H80" s="33"/>
      <c r="I80" s="35"/>
    </row>
    <row r="82" spans="2:15" x14ac:dyDescent="0.3">
      <c r="C82" s="9" t="s">
        <v>53</v>
      </c>
      <c r="D82" s="9" t="s">
        <v>98</v>
      </c>
      <c r="E82" s="9" t="s">
        <v>99</v>
      </c>
      <c r="F82" s="9" t="s">
        <v>24</v>
      </c>
      <c r="K82" s="9" t="s">
        <v>26</v>
      </c>
      <c r="L82" s="2">
        <f>SUM(G73:G83)</f>
        <v>8430.2659999999996</v>
      </c>
      <c r="M82" t="s">
        <v>100</v>
      </c>
      <c r="N82">
        <v>28747.22</v>
      </c>
      <c r="O82" t="s">
        <v>101</v>
      </c>
    </row>
    <row r="83" spans="2:15" x14ac:dyDescent="0.3">
      <c r="B83" t="s">
        <v>97</v>
      </c>
      <c r="C83" s="8">
        <v>897</v>
      </c>
      <c r="D83">
        <v>2</v>
      </c>
      <c r="E83">
        <f>D83*C83</f>
        <v>1794</v>
      </c>
      <c r="F83">
        <v>0.45</v>
      </c>
      <c r="G83">
        <f>F83*E83*3.4*1.3</f>
        <v>3568.2660000000005</v>
      </c>
    </row>
    <row r="84" spans="2:15" x14ac:dyDescent="0.3">
      <c r="C84" s="8"/>
    </row>
    <row r="85" spans="2:15" x14ac:dyDescent="0.3">
      <c r="B85" s="12" t="s">
        <v>127</v>
      </c>
    </row>
    <row r="87" spans="2:15" ht="15.6" x14ac:dyDescent="0.3">
      <c r="B87" s="58" t="s">
        <v>67</v>
      </c>
      <c r="C87" s="44" t="s">
        <v>65</v>
      </c>
      <c r="D87" s="44" t="s">
        <v>117</v>
      </c>
      <c r="E87" s="44"/>
      <c r="F87" s="59" t="s">
        <v>66</v>
      </c>
      <c r="G87" s="60" t="s">
        <v>42</v>
      </c>
    </row>
    <row r="88" spans="2:15" x14ac:dyDescent="0.3">
      <c r="B88" s="27" t="s">
        <v>69</v>
      </c>
      <c r="C88" s="29">
        <v>5</v>
      </c>
      <c r="D88" s="29">
        <v>30</v>
      </c>
      <c r="E88" s="29"/>
      <c r="F88" s="29">
        <v>14.7</v>
      </c>
      <c r="G88" s="31">
        <f>F88*D88*C88*1.08</f>
        <v>2381.4</v>
      </c>
    </row>
    <row r="89" spans="2:15" x14ac:dyDescent="0.3">
      <c r="B89" s="27"/>
      <c r="C89" s="29"/>
      <c r="D89" s="29"/>
      <c r="E89" s="29"/>
      <c r="F89" s="29"/>
      <c r="G89" s="31"/>
    </row>
    <row r="90" spans="2:15" ht="15.6" x14ac:dyDescent="0.3">
      <c r="B90" s="42" t="s">
        <v>68</v>
      </c>
      <c r="C90" s="29" t="s">
        <v>65</v>
      </c>
      <c r="D90" s="29"/>
      <c r="E90" s="29"/>
      <c r="F90" s="61" t="s">
        <v>70</v>
      </c>
      <c r="G90" s="62" t="s">
        <v>42</v>
      </c>
    </row>
    <row r="91" spans="2:15" x14ac:dyDescent="0.3">
      <c r="B91" s="56"/>
      <c r="C91" s="33">
        <v>5</v>
      </c>
      <c r="D91" s="33">
        <v>30</v>
      </c>
      <c r="E91" s="33"/>
      <c r="F91" s="33">
        <v>1.83E-2</v>
      </c>
      <c r="G91" s="35">
        <f>4840*F91*D91*C91</f>
        <v>13285.8</v>
      </c>
    </row>
    <row r="96" spans="2:15" ht="21" x14ac:dyDescent="0.4">
      <c r="B96" s="63" t="s">
        <v>126</v>
      </c>
    </row>
    <row r="98" spans="2:7" x14ac:dyDescent="0.3">
      <c r="B98" s="75" t="s">
        <v>102</v>
      </c>
      <c r="C98" s="78" t="s">
        <v>108</v>
      </c>
      <c r="D98" s="78" t="s">
        <v>109</v>
      </c>
      <c r="E98" s="79" t="s">
        <v>110</v>
      </c>
    </row>
    <row r="99" spans="2:7" x14ac:dyDescent="0.3">
      <c r="B99" s="76" t="s">
        <v>104</v>
      </c>
      <c r="C99" s="71">
        <v>16727.66190000001</v>
      </c>
      <c r="D99" s="71"/>
      <c r="E99" s="72">
        <f>D99+C99</f>
        <v>16727.66190000001</v>
      </c>
    </row>
    <row r="100" spans="2:7" x14ac:dyDescent="0.3">
      <c r="B100" s="76" t="s">
        <v>105</v>
      </c>
      <c r="C100" s="71">
        <v>6947.5120000000006</v>
      </c>
      <c r="D100" s="71"/>
      <c r="E100" s="72">
        <f t="shared" ref="E100:E103" si="3">D100+C100</f>
        <v>6947.5120000000006</v>
      </c>
    </row>
    <row r="101" spans="2:7" x14ac:dyDescent="0.3">
      <c r="B101" s="76" t="s">
        <v>106</v>
      </c>
      <c r="C101" s="71">
        <v>28747.22</v>
      </c>
      <c r="D101" s="71"/>
      <c r="E101" s="72">
        <f t="shared" si="3"/>
        <v>28747.22</v>
      </c>
    </row>
    <row r="102" spans="2:7" x14ac:dyDescent="0.3">
      <c r="B102" s="76" t="s">
        <v>107</v>
      </c>
      <c r="C102" s="71">
        <v>1275</v>
      </c>
      <c r="D102" s="71">
        <v>6000</v>
      </c>
      <c r="E102" s="72">
        <f t="shared" si="3"/>
        <v>7275</v>
      </c>
    </row>
    <row r="103" spans="2:7" x14ac:dyDescent="0.3">
      <c r="B103" s="76" t="s">
        <v>112</v>
      </c>
      <c r="C103" s="71">
        <v>2381.4</v>
      </c>
      <c r="D103" s="71">
        <v>13285.8</v>
      </c>
      <c r="E103" s="72">
        <f t="shared" si="3"/>
        <v>15667.199999999999</v>
      </c>
    </row>
    <row r="104" spans="2:7" x14ac:dyDescent="0.3">
      <c r="B104" s="76"/>
      <c r="C104" s="71"/>
      <c r="D104" s="71"/>
      <c r="E104" s="72"/>
      <c r="G104" s="69"/>
    </row>
    <row r="105" spans="2:7" x14ac:dyDescent="0.3">
      <c r="B105" s="77" t="s">
        <v>110</v>
      </c>
      <c r="C105" s="73">
        <f>SUM(C99:C103)</f>
        <v>56078.793900000011</v>
      </c>
      <c r="D105" s="73">
        <f>SUM(D102:D103)</f>
        <v>19285.8</v>
      </c>
      <c r="E105" s="74">
        <f>D105+C105</f>
        <v>75364.593900000007</v>
      </c>
    </row>
    <row r="108" spans="2:7" x14ac:dyDescent="0.3">
      <c r="B108" s="80" t="s">
        <v>113</v>
      </c>
      <c r="C108" s="81">
        <f>(D105+C105)</f>
        <v>75364.593900000007</v>
      </c>
    </row>
    <row r="109" spans="2:7" x14ac:dyDescent="0.3">
      <c r="B109" s="80" t="s">
        <v>114</v>
      </c>
      <c r="C109" s="81">
        <v>16.63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CLTDc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Kulkarni</dc:creator>
  <cp:lastModifiedBy>F.EA.R</cp:lastModifiedBy>
  <dcterms:created xsi:type="dcterms:W3CDTF">2021-04-02T06:26:11Z</dcterms:created>
  <dcterms:modified xsi:type="dcterms:W3CDTF">2021-09-16T05:40:41Z</dcterms:modified>
</cp:coreProperties>
</file>