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vndnt\Box\Github\Market Entry Study in Excel\"/>
    </mc:Choice>
  </mc:AlternateContent>
  <xr:revisionPtr revIDLastSave="0" documentId="8_{D4EB6315-959C-44C9-9ADF-5E18F5EC2825}" xr6:coauthVersionLast="47" xr6:coauthVersionMax="47" xr10:uidLastSave="{00000000-0000-0000-0000-000000000000}"/>
  <bookViews>
    <workbookView xWindow="28680" yWindow="-120" windowWidth="29040" windowHeight="15840" tabRatio="794" activeTab="7" xr2:uid="{B6556D2F-C00D-40BC-8057-260B92CAE564}"/>
  </bookViews>
  <sheets>
    <sheet name="questions" sheetId="1" r:id="rId1"/>
    <sheet name="1. tem comp" sheetId="7" r:id="rId2"/>
    <sheet name="2. Mattress Comp" sheetId="9" r:id="rId3"/>
    <sheet name="3. Online purchase" sheetId="14" r:id="rId4"/>
    <sheet name="4&amp;5.purchase factor hypothesis" sheetId="2" r:id="rId5"/>
    <sheet name="5. Purchase Reasons" sheetId="11" r:id="rId6"/>
    <sheet name="6. BR brand prefer" sheetId="12" r:id="rId7"/>
    <sheet name="7. BR brand attitudes" sheetId="13" r:id="rId8"/>
  </sheets>
  <externalReferences>
    <externalReference r:id="rId9"/>
    <externalReference r:id="rId10"/>
    <externalReference r:id="rId11"/>
  </externalReferences>
  <definedNames>
    <definedName name="_xlnm._FilterDatabase" localSheetId="7" hidden="1">'7. BR brand attitudes'!$A$1:$H$1</definedName>
    <definedName name="_xlchart.v1.0" hidden="1">'3. Online purchase'!$A$7:$A$16</definedName>
    <definedName name="_xlchart.v1.1" hidden="1">'3. Online purchase'!$B$7:$B$16</definedName>
    <definedName name="_xlchart.v1.2" hidden="1">'3. Online purchase'!$A$10:$A$19</definedName>
    <definedName name="_xlchart.v1.3" hidden="1">'3. Online purchase'!$B$10:$B$19</definedName>
    <definedName name="_xlchart.v1.4" hidden="1">'4&amp;5.purchase factor hypothesis'!$A$9:$A$21</definedName>
    <definedName name="_xlchart.v1.5" hidden="1">'4&amp;5.purchase factor hypothesis'!$B$9:$B$21</definedName>
    <definedName name="_xlchart.v1.6" hidden="1">'4&amp;5.purchase factor hypothesis'!$A$9:$A$21</definedName>
    <definedName name="_xlchart.v1.7" hidden="1">'4&amp;5.purchase factor hypothesis'!$C$9:$C$21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4" l="1"/>
  <c r="B18" i="14"/>
  <c r="B17" i="14"/>
  <c r="B16" i="14"/>
  <c r="B15" i="14"/>
  <c r="B14" i="14"/>
  <c r="B13" i="14"/>
  <c r="B12" i="14"/>
  <c r="B11" i="14"/>
  <c r="B10" i="14"/>
  <c r="D12" i="12"/>
  <c r="D22" i="12"/>
  <c r="C20" i="12"/>
  <c r="B20" i="12"/>
  <c r="D20" i="12" s="1"/>
  <c r="C19" i="12"/>
  <c r="B19" i="12"/>
  <c r="D19" i="12" s="1"/>
  <c r="C18" i="12"/>
  <c r="D18" i="12" s="1"/>
  <c r="B18" i="12"/>
  <c r="C17" i="12"/>
  <c r="B17" i="12"/>
  <c r="D17" i="12" s="1"/>
  <c r="C16" i="12"/>
  <c r="D16" i="12" s="1"/>
  <c r="B16" i="12"/>
  <c r="C15" i="12"/>
  <c r="B15" i="12"/>
  <c r="C14" i="12"/>
  <c r="B14" i="12"/>
  <c r="D14" i="12" s="1"/>
  <c r="D13" i="12"/>
  <c r="C13" i="12"/>
  <c r="B13" i="12"/>
  <c r="B21" i="12" s="1"/>
  <c r="C12" i="12"/>
  <c r="B12" i="12"/>
  <c r="D11" i="12"/>
  <c r="D15" i="12" s="1"/>
  <c r="F18" i="11"/>
  <c r="B18" i="11"/>
  <c r="F17" i="11"/>
  <c r="B17" i="11"/>
  <c r="F16" i="11"/>
  <c r="B16" i="11"/>
  <c r="F15" i="11"/>
  <c r="B15" i="11"/>
  <c r="F14" i="11"/>
  <c r="B14" i="11"/>
  <c r="F13" i="11"/>
  <c r="B13" i="11"/>
  <c r="F12" i="11"/>
  <c r="B12" i="11"/>
  <c r="F11" i="11"/>
  <c r="B11" i="11"/>
  <c r="F10" i="11"/>
  <c r="B10" i="11"/>
  <c r="F9" i="11"/>
  <c r="B9" i="11"/>
  <c r="F8" i="11"/>
  <c r="B8" i="11"/>
  <c r="F7" i="11"/>
  <c r="B7" i="11"/>
  <c r="AV13" i="9" l="1"/>
  <c r="AV5" i="9" s="1"/>
  <c r="AV12" i="9"/>
  <c r="AV4" i="9" s="1"/>
  <c r="AX13" i="9"/>
  <c r="AX5" i="9" s="1"/>
  <c r="AX12" i="9"/>
  <c r="AX4" i="9" s="1"/>
  <c r="AW13" i="9"/>
  <c r="AW5" i="9" s="1"/>
  <c r="AW12" i="9"/>
  <c r="AW4" i="9" s="1"/>
  <c r="AU13" i="9"/>
  <c r="AU5" i="9" s="1"/>
  <c r="AU12" i="9"/>
  <c r="AU4" i="9" s="1"/>
  <c r="AT13" i="9"/>
  <c r="AT5" i="9" s="1"/>
  <c r="AT12" i="9"/>
  <c r="AT4" i="9" s="1"/>
  <c r="AS13" i="9"/>
  <c r="AS5" i="9" s="1"/>
  <c r="AS12" i="9"/>
  <c r="AS4" i="9" s="1"/>
  <c r="AV11" i="9"/>
  <c r="AV3" i="9" s="1"/>
  <c r="AX11" i="9"/>
  <c r="AX3" i="9" s="1"/>
  <c r="AW11" i="9"/>
  <c r="AW3" i="9" s="1"/>
  <c r="AU11" i="9"/>
  <c r="AU3" i="9" s="1"/>
  <c r="AT11" i="9"/>
  <c r="AT3" i="9" s="1"/>
  <c r="AS11" i="9"/>
  <c r="AS3" i="9" s="1"/>
  <c r="AV10" i="9"/>
  <c r="AV9" i="9"/>
  <c r="AX10" i="9"/>
  <c r="AX9" i="9"/>
  <c r="AW10" i="9"/>
  <c r="AW9" i="9"/>
  <c r="AU10" i="9"/>
  <c r="AU9" i="9"/>
  <c r="AT10" i="9"/>
  <c r="AT9" i="9"/>
  <c r="AS10" i="9"/>
  <c r="AS9" i="9"/>
  <c r="AV8" i="9"/>
  <c r="AX8" i="9"/>
  <c r="AW8" i="9"/>
  <c r="AU8" i="9"/>
  <c r="AT8" i="9"/>
  <c r="AS8" i="9"/>
  <c r="S15" i="9"/>
  <c r="R15" i="9"/>
  <c r="Q15" i="9"/>
  <c r="P15" i="9"/>
  <c r="O15" i="9"/>
  <c r="N15" i="9"/>
  <c r="M15" i="9"/>
  <c r="L15" i="9"/>
  <c r="K15" i="9"/>
  <c r="J15" i="9"/>
  <c r="I15" i="9"/>
  <c r="H15" i="9"/>
  <c r="G15" i="9"/>
  <c r="F15" i="9"/>
  <c r="E15" i="9"/>
  <c r="D15" i="9"/>
  <c r="C15" i="9"/>
  <c r="B15" i="9"/>
  <c r="Y10" i="7"/>
  <c r="Y9" i="7"/>
  <c r="Y91" i="7"/>
  <c r="X10" i="7"/>
  <c r="X9" i="7"/>
  <c r="X91" i="7"/>
  <c r="W10" i="7"/>
  <c r="W9" i="7"/>
  <c r="W91" i="7"/>
  <c r="Y90" i="7"/>
  <c r="X90" i="7"/>
  <c r="W90" i="7"/>
  <c r="Y89" i="7"/>
  <c r="X89" i="7"/>
  <c r="W89" i="7"/>
  <c r="Y88" i="7"/>
  <c r="X88" i="7"/>
  <c r="W88" i="7"/>
  <c r="Y87" i="7"/>
  <c r="X87" i="7"/>
  <c r="W87" i="7"/>
  <c r="Y86" i="7"/>
  <c r="X86" i="7"/>
  <c r="W86" i="7"/>
  <c r="Y85" i="7"/>
  <c r="X85" i="7"/>
  <c r="W85" i="7"/>
  <c r="Y84" i="7"/>
  <c r="X84" i="7"/>
  <c r="W84" i="7"/>
  <c r="Y83" i="7"/>
  <c r="X83" i="7"/>
  <c r="W83" i="7"/>
  <c r="Y82" i="7"/>
  <c r="X82" i="7"/>
  <c r="W82" i="7"/>
  <c r="Y81" i="7"/>
  <c r="X81" i="7"/>
  <c r="W81" i="7"/>
  <c r="Y80" i="7"/>
  <c r="X80" i="7"/>
  <c r="W80" i="7"/>
  <c r="Y79" i="7"/>
  <c r="X79" i="7"/>
  <c r="W79" i="7"/>
  <c r="Y78" i="7"/>
  <c r="X78" i="7"/>
  <c r="W78" i="7"/>
  <c r="Y77" i="7"/>
  <c r="X77" i="7"/>
  <c r="W77" i="7"/>
  <c r="Y76" i="7"/>
  <c r="X76" i="7"/>
  <c r="W76" i="7"/>
  <c r="Y75" i="7"/>
  <c r="X75" i="7"/>
  <c r="W75" i="7"/>
  <c r="Y74" i="7"/>
  <c r="X74" i="7"/>
  <c r="W74" i="7"/>
  <c r="Y73" i="7"/>
  <c r="X73" i="7"/>
  <c r="W73" i="7"/>
  <c r="Y72" i="7"/>
  <c r="X72" i="7"/>
  <c r="W72" i="7"/>
  <c r="Y71" i="7"/>
  <c r="X71" i="7"/>
  <c r="W71" i="7"/>
  <c r="Y70" i="7"/>
  <c r="X70" i="7"/>
  <c r="W70" i="7"/>
  <c r="Y69" i="7"/>
  <c r="X69" i="7"/>
  <c r="W69" i="7"/>
  <c r="Y68" i="7"/>
  <c r="X68" i="7"/>
  <c r="W68" i="7"/>
  <c r="Y67" i="7"/>
  <c r="X67" i="7"/>
  <c r="W67" i="7"/>
  <c r="Y66" i="7"/>
  <c r="X66" i="7"/>
  <c r="W66" i="7"/>
  <c r="Y65" i="7"/>
  <c r="X65" i="7"/>
  <c r="W65" i="7"/>
  <c r="Y64" i="7"/>
  <c r="X64" i="7"/>
  <c r="W64" i="7"/>
  <c r="Y63" i="7"/>
  <c r="X63" i="7"/>
  <c r="W63" i="7"/>
  <c r="Y62" i="7"/>
  <c r="X62" i="7"/>
  <c r="W62" i="7"/>
  <c r="Y61" i="7"/>
  <c r="X61" i="7"/>
  <c r="W61" i="7"/>
  <c r="Y60" i="7"/>
  <c r="X60" i="7"/>
  <c r="W60" i="7"/>
  <c r="Y59" i="7"/>
  <c r="X59" i="7"/>
  <c r="W59" i="7"/>
  <c r="Y58" i="7"/>
  <c r="X58" i="7"/>
  <c r="W58" i="7"/>
  <c r="Y57" i="7"/>
  <c r="X57" i="7"/>
  <c r="W57" i="7"/>
  <c r="Y56" i="7"/>
  <c r="X56" i="7"/>
  <c r="W56" i="7"/>
  <c r="Y55" i="7"/>
  <c r="X55" i="7"/>
  <c r="W55" i="7"/>
  <c r="Y54" i="7"/>
  <c r="X54" i="7"/>
  <c r="W54" i="7"/>
  <c r="Y53" i="7"/>
  <c r="X53" i="7"/>
  <c r="W53" i="7"/>
  <c r="Y52" i="7"/>
  <c r="X52" i="7"/>
  <c r="W52" i="7"/>
  <c r="Y51" i="7"/>
  <c r="X51" i="7"/>
  <c r="W51" i="7"/>
  <c r="Y50" i="7"/>
  <c r="X50" i="7"/>
  <c r="W50" i="7"/>
  <c r="Y49" i="7"/>
  <c r="X49" i="7"/>
  <c r="W49" i="7"/>
  <c r="Y48" i="7"/>
  <c r="X48" i="7"/>
  <c r="W48" i="7"/>
  <c r="Y47" i="7"/>
  <c r="X47" i="7"/>
  <c r="W47" i="7"/>
  <c r="Y46" i="7"/>
  <c r="X46" i="7"/>
  <c r="W46" i="7"/>
  <c r="Y45" i="7"/>
  <c r="X45" i="7"/>
  <c r="W45" i="7"/>
  <c r="Y44" i="7"/>
  <c r="X44" i="7"/>
  <c r="W44" i="7"/>
  <c r="Y43" i="7"/>
  <c r="X43" i="7"/>
  <c r="W43" i="7"/>
  <c r="Y42" i="7"/>
  <c r="X42" i="7"/>
  <c r="W42" i="7"/>
  <c r="Y41" i="7"/>
  <c r="X41" i="7"/>
  <c r="W41" i="7"/>
  <c r="Y40" i="7"/>
  <c r="X40" i="7"/>
  <c r="W40" i="7"/>
  <c r="Y39" i="7"/>
  <c r="X39" i="7"/>
  <c r="W39" i="7"/>
  <c r="Y38" i="7"/>
  <c r="X38" i="7"/>
  <c r="W38" i="7"/>
  <c r="Y37" i="7"/>
  <c r="X37" i="7"/>
  <c r="W37" i="7"/>
  <c r="Y36" i="7"/>
  <c r="X36" i="7"/>
  <c r="W36" i="7"/>
  <c r="Y35" i="7"/>
  <c r="X35" i="7"/>
  <c r="W35" i="7"/>
  <c r="Y34" i="7"/>
  <c r="X34" i="7"/>
  <c r="W34" i="7"/>
  <c r="Y33" i="7"/>
  <c r="X33" i="7"/>
  <c r="W33" i="7"/>
  <c r="Y32" i="7"/>
  <c r="X32" i="7"/>
  <c r="W32" i="7"/>
  <c r="Y31" i="7"/>
  <c r="X31" i="7"/>
  <c r="W31" i="7"/>
  <c r="Y30" i="7"/>
  <c r="X30" i="7"/>
  <c r="W30" i="7"/>
  <c r="Y29" i="7"/>
  <c r="X29" i="7"/>
  <c r="W29" i="7"/>
  <c r="Y28" i="7"/>
  <c r="X28" i="7"/>
  <c r="W28" i="7"/>
  <c r="Y27" i="7"/>
  <c r="X27" i="7"/>
  <c r="W27" i="7"/>
  <c r="Y26" i="7"/>
  <c r="X26" i="7"/>
  <c r="W26" i="7"/>
  <c r="Y25" i="7"/>
  <c r="X25" i="7"/>
  <c r="W25" i="7"/>
  <c r="Y24" i="7"/>
  <c r="X24" i="7"/>
  <c r="W24" i="7"/>
  <c r="Y23" i="7"/>
  <c r="X23" i="7"/>
  <c r="W23" i="7"/>
  <c r="Y22" i="7"/>
  <c r="X22" i="7"/>
  <c r="W22" i="7"/>
  <c r="Y21" i="7"/>
  <c r="X21" i="7"/>
  <c r="W21" i="7"/>
  <c r="Y20" i="7"/>
  <c r="X20" i="7"/>
  <c r="W20" i="7"/>
  <c r="Y19" i="7"/>
  <c r="X19" i="7"/>
  <c r="W19" i="7"/>
  <c r="Y18" i="7"/>
  <c r="X18" i="7"/>
  <c r="W18" i="7"/>
  <c r="Y17" i="7"/>
  <c r="X17" i="7"/>
  <c r="W17" i="7"/>
  <c r="Y16" i="7"/>
  <c r="X16" i="7"/>
  <c r="W16" i="7"/>
  <c r="Y15" i="7"/>
  <c r="X15" i="7"/>
  <c r="W15" i="7"/>
  <c r="Y14" i="7"/>
  <c r="X14" i="7"/>
  <c r="W14" i="7"/>
  <c r="Y13" i="7"/>
  <c r="X13" i="7"/>
  <c r="W13" i="7"/>
  <c r="Y12" i="7"/>
  <c r="X12" i="7"/>
  <c r="W12" i="7"/>
  <c r="Y7" i="7"/>
  <c r="X7" i="7"/>
  <c r="W7" i="7"/>
  <c r="Y6" i="7"/>
  <c r="X6" i="7"/>
  <c r="W6" i="7"/>
</calcChain>
</file>

<file path=xl/sharedStrings.xml><?xml version="1.0" encoding="utf-8"?>
<sst xmlns="http://schemas.openxmlformats.org/spreadsheetml/2006/main" count="603" uniqueCount="229">
  <si>
    <t>Question</t>
  </si>
  <si>
    <t>Does Sleep Cool’s mattress cooling technology work?</t>
  </si>
  <si>
    <t>How does the Sleep Cool mattress compare to benchmark mattresses?</t>
  </si>
  <si>
    <t>How willing are mattress customers to buy a mattress online? (Hint: also consider their intention to purchase the types of mattresses sold in stores vs. online.)</t>
  </si>
  <si>
    <t>What are mattress customers looking for in a mattress? How important is cooling?</t>
  </si>
  <si>
    <t>What are Best Rest customers looking for in a mattress? How important is cooling?</t>
  </si>
  <si>
    <t>Is there interest in a Best Rest branded mattress?</t>
  </si>
  <si>
    <t>What do we know about mattress customers’ perceptions of the Best Rest brand?</t>
  </si>
  <si>
    <t>Mattress Comparison</t>
  </si>
  <si>
    <t>"Do you agree with following statement?"</t>
  </si>
  <si>
    <t xml:space="preserve">       Response Scale: 1 = Strongly Disagree; 2 = Disagree; 3 = Slightly Disagree; 4 = Neither Agree nor Disagree; 5 = Slightly Agree; 6 = Agree; 7 = Strongly Agree</t>
  </si>
  <si>
    <t>Statements:</t>
  </si>
  <si>
    <t>"This mattress was very comfortable" - Comfortable</t>
  </si>
  <si>
    <t>Comfortable</t>
  </si>
  <si>
    <t>Support</t>
  </si>
  <si>
    <t>Pressure</t>
  </si>
  <si>
    <t>Hot</t>
  </si>
  <si>
    <t>Like</t>
  </si>
  <si>
    <t>Buy</t>
  </si>
  <si>
    <t>"This mattress offered excellent back support" - Support</t>
  </si>
  <si>
    <t>Sleep Cool</t>
  </si>
  <si>
    <t>"This mattress felt too warm while I slept" - Hot [opposite of 'cool']</t>
  </si>
  <si>
    <t>Casper</t>
  </si>
  <si>
    <t>"This mattress caused me to feel uncomfortable pressure on my hips or shoulders" - Pressure [opposite of 'pressure relief']</t>
  </si>
  <si>
    <t>Tempur</t>
  </si>
  <si>
    <t>"I like this mattress" - Like</t>
  </si>
  <si>
    <t>"The next time I'm in the market for a mattress, I would strongly consider buying this one" - Buy</t>
  </si>
  <si>
    <t>n: 147 sleep test subjects aged 21+</t>
  </si>
  <si>
    <t>Sleep Subject</t>
  </si>
  <si>
    <t>Casper - benchmark "bed-in-a-box" mattress</t>
  </si>
  <si>
    <t>Tempur-pedic - benchmark premium foam mattress</t>
  </si>
  <si>
    <t>Comfortable - Casper</t>
  </si>
  <si>
    <t>Support - Casper</t>
  </si>
  <si>
    <t>Pressure - Casper</t>
  </si>
  <si>
    <t>Hot - Casper</t>
  </si>
  <si>
    <t>Like - Casper</t>
  </si>
  <si>
    <t>Buy - Casper</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</si>
  <si>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</si>
  <si>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</si>
  <si>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</si>
  <si>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</si>
  <si>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</si>
  <si>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</si>
  <si>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</si>
  <si>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</si>
  <si>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</si>
  <si>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</si>
  <si>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</si>
  <si>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</si>
  <si>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Comfortable - Tempur</t>
  </si>
  <si>
    <t>Support - Tempur</t>
  </si>
  <si>
    <t>Pressure - Tempur</t>
  </si>
  <si>
    <t>Hot - Tempur</t>
  </si>
  <si>
    <t>Like - Tempur</t>
  </si>
  <si>
    <t>Buy - Tempur</t>
  </si>
  <si>
    <t>Mattress Performance</t>
  </si>
  <si>
    <t>Measurements:</t>
  </si>
  <si>
    <t>Mattress contact temperature before waking - Temperature</t>
  </si>
  <si>
    <t>"Deep" sleep in a seven-hour sleep period, measured in minutes - Deep Sleep</t>
  </si>
  <si>
    <t>Time awake in a seven-hour sleep period, measured in minutes - Awake</t>
  </si>
  <si>
    <t>lower limit</t>
  </si>
  <si>
    <t xml:space="preserve">Ho </t>
  </si>
  <si>
    <t>t1 = t2</t>
  </si>
  <si>
    <t>Ho</t>
  </si>
  <si>
    <t>t1 = t3</t>
  </si>
  <si>
    <t>upper limit</t>
  </si>
  <si>
    <t>Ha</t>
  </si>
  <si>
    <t>t1 &lt; t2</t>
  </si>
  <si>
    <t xml:space="preserve">Ha </t>
  </si>
  <si>
    <t>t1 &lt; t3</t>
  </si>
  <si>
    <t>α</t>
  </si>
  <si>
    <t>SD</t>
  </si>
  <si>
    <t>Sleep Cool (1)</t>
  </si>
  <si>
    <t>Casper - benchmark "bed-in-a-box" mattress (2)</t>
  </si>
  <si>
    <t>Tempur-pedic - benchmark premium foam mattress (3)</t>
  </si>
  <si>
    <t>Mean Line</t>
  </si>
  <si>
    <t>Temperature (1)</t>
  </si>
  <si>
    <t>Deep Sleep (1)</t>
  </si>
  <si>
    <t>Awake</t>
  </si>
  <si>
    <t>Temperature (2)</t>
  </si>
  <si>
    <t>Deep Sleep (2)</t>
  </si>
  <si>
    <t>Temperature (3)</t>
  </si>
  <si>
    <t>Deep Sleep (3)</t>
  </si>
  <si>
    <t>temp1</t>
  </si>
  <si>
    <t>α &gt; p : Reject Ho</t>
  </si>
  <si>
    <t>ds1 = ds2</t>
  </si>
  <si>
    <t>ds1 = ds3</t>
  </si>
  <si>
    <t>ds1 &gt; ds2</t>
  </si>
  <si>
    <t>ds1 &gt; ds3</t>
  </si>
  <si>
    <t>Note: Sleep Cool deep sleep is better than Casper and Tempur</t>
  </si>
  <si>
    <t>Purchase factors</t>
  </si>
  <si>
    <t>"Which of the following factors were very important when you made your most recent mattress purchase?"</t>
  </si>
  <si>
    <t>Price</t>
  </si>
  <si>
    <t>Comfort</t>
  </si>
  <si>
    <t>Quality</t>
  </si>
  <si>
    <t>Durability</t>
  </si>
  <si>
    <t>Pressure relief</t>
  </si>
  <si>
    <t>Mattress type [e.g., innerspring, memory foam]</t>
  </si>
  <si>
    <t>Brand reputation</t>
  </si>
  <si>
    <t>Warranty</t>
  </si>
  <si>
    <t>Materials</t>
  </si>
  <si>
    <t>Online reviews</t>
  </si>
  <si>
    <t>Hypoallergenic</t>
  </si>
  <si>
    <t>internet users aged 21+ who purchased a mattress in last five years</t>
  </si>
  <si>
    <t>Best Rest Customers</t>
  </si>
  <si>
    <t>Best Rest Non-Customers</t>
  </si>
  <si>
    <t>All</t>
  </si>
  <si>
    <t>Sample Size (n)</t>
  </si>
  <si>
    <t>Temperature regulation [i.e., sleeping cool]</t>
  </si>
  <si>
    <t>h0: p&gt;=0.5</t>
  </si>
  <si>
    <t>ha:p&lt;0.5</t>
  </si>
  <si>
    <t>z</t>
  </si>
  <si>
    <t>Script:</t>
  </si>
  <si>
    <t>In our analysis, we set the standard that only the factors that more than half of the people think are important are the ones that really matter. From the data provided by Best Rest, we can see that of all the people who provided data, whether they were Best Rest consumers or not, the top five factors in their mind that would influence their mattress purchase were Price, Comfort, Quality, Durability, and Pressure relief. From here, we can see that COOLING is not the first thing they consider when buying a mattress, and it is not essential from a priority point of view.</t>
  </si>
  <si>
    <t>Best Rest brand preference</t>
  </si>
  <si>
    <t>"Assume that Best Rest has introduced a high-quality mattress with new technology that will help you sleep cooler.</t>
  </si>
  <si>
    <t>"Is the following statement true?</t>
  </si>
  <si>
    <t>internet users aged 21+ who purchased a mattress in last five years or who plan to purchase next year</t>
  </si>
  <si>
    <t>Sealy</t>
  </si>
  <si>
    <t>Serta</t>
  </si>
  <si>
    <t>Simmons</t>
  </si>
  <si>
    <t>Tempur-pedic</t>
  </si>
  <si>
    <t>Sleep Number</t>
  </si>
  <si>
    <t>Leesa</t>
  </si>
  <si>
    <t>Purple</t>
  </si>
  <si>
    <t>Tuft &amp; Needle</t>
  </si>
  <si>
    <t>Subject</t>
  </si>
  <si>
    <t>Product Quality</t>
  </si>
  <si>
    <t>Brand Trust</t>
  </si>
  <si>
    <t>Brand Quality</t>
  </si>
  <si>
    <t>Customer</t>
  </si>
  <si>
    <t>Gender</t>
  </si>
  <si>
    <t>Millenial</t>
  </si>
  <si>
    <t>Income</t>
  </si>
  <si>
    <t>avg</t>
  </si>
  <si>
    <t>sd</t>
  </si>
  <si>
    <t>MoE</t>
  </si>
  <si>
    <t>comfort_SC= comfort_tp</t>
  </si>
  <si>
    <t>Comfortable_SL</t>
  </si>
  <si>
    <t>Comfortable_C</t>
  </si>
  <si>
    <t>Comfortable_Tp</t>
  </si>
  <si>
    <t>comfort_SC &gt; comfort_tp</t>
  </si>
  <si>
    <t>α &lt; p :fail to Reject Ho</t>
  </si>
  <si>
    <t>α &gt; p :Reject Ho</t>
  </si>
  <si>
    <t>tp&gt;SL&gt;C</t>
  </si>
  <si>
    <t>Hot_SC</t>
  </si>
  <si>
    <t>Support_SC</t>
  </si>
  <si>
    <t>Comfortable_SC</t>
  </si>
  <si>
    <t>Like_SC</t>
  </si>
  <si>
    <t>Buy_SC</t>
  </si>
  <si>
    <t>Support_C</t>
  </si>
  <si>
    <t>Pressure_C</t>
  </si>
  <si>
    <t>Hot_C</t>
  </si>
  <si>
    <t>Like_C</t>
  </si>
  <si>
    <t>Buy_C</t>
  </si>
  <si>
    <t>Support_Tp</t>
  </si>
  <si>
    <t>Pressure_Tp</t>
  </si>
  <si>
    <t>Hot_Tp</t>
  </si>
  <si>
    <t>Like_Tp</t>
  </si>
  <si>
    <t>Buy_Tp</t>
  </si>
  <si>
    <t>Support_SC= Support_tp</t>
  </si>
  <si>
    <t>α &lt; p : tp=&gt;SC</t>
  </si>
  <si>
    <t>α &gt; p : SC&gt;C</t>
  </si>
  <si>
    <t>α &gt; p : SC&gt;tp</t>
  </si>
  <si>
    <t>α &lt; p : C&gt;=SC</t>
  </si>
  <si>
    <t>C&gt;SC&gt;tp</t>
  </si>
  <si>
    <t>SC&gt;</t>
  </si>
  <si>
    <t>tp&gt;=SC&gt;C</t>
  </si>
  <si>
    <t>α &lt; p : C&gt;tp</t>
  </si>
  <si>
    <t>SC&gt;C&gt;tp</t>
  </si>
  <si>
    <t>Reasons for purchase</t>
  </si>
  <si>
    <t>"What are the main reasons you purchased your last mattress or are planning to purchase a new mattress in the next year? Please select all that apply."</t>
  </si>
  <si>
    <t>n: 947 internet users aged 21+ who purchased a mattress in last five years or who plan to purchase next year</t>
  </si>
  <si>
    <t>Reason</t>
  </si>
  <si>
    <t>out of 947</t>
  </si>
  <si>
    <t>Focus</t>
  </si>
  <si>
    <t>Replace worn out mattress</t>
  </si>
  <si>
    <t xml:space="preserve">Better quality </t>
  </si>
  <si>
    <t xml:space="preserve">Comfort/Support </t>
  </si>
  <si>
    <t>To get a better quality mattress</t>
  </si>
  <si>
    <t xml:space="preserve">Different type </t>
  </si>
  <si>
    <t xml:space="preserve">Cost </t>
  </si>
  <si>
    <t>Want a different type of mattress</t>
  </si>
  <si>
    <t>Trouble sleeping</t>
  </si>
  <si>
    <t>Other</t>
  </si>
  <si>
    <t>Having trouble sleeping</t>
  </si>
  <si>
    <t xml:space="preserve">Advanced features </t>
  </si>
  <si>
    <t>Sale or special offer</t>
  </si>
  <si>
    <t xml:space="preserve">Changing needs </t>
  </si>
  <si>
    <t>Moving to a new home</t>
  </si>
  <si>
    <t>To get a different size mattress</t>
  </si>
  <si>
    <t>Need an additional mattress [e.g., second bedroom]</t>
  </si>
  <si>
    <t>To get a mattress with advanced features [e.g., adjustable air]</t>
  </si>
  <si>
    <t>Changing needs of people living in my household [e.g., disability]</t>
  </si>
  <si>
    <t>A major life event [e.g., marriage, birth]</t>
  </si>
  <si>
    <t xml:space="preserve">  You can buy this mattress online and have it shipped to your home."</t>
  </si>
  <si>
    <t xml:space="preserve">             If price was not a factor, I would probably rather buy the new Best Rest mattress than a ____________ mattress." </t>
  </si>
  <si>
    <t>H0</t>
  </si>
  <si>
    <t>Best Rest is not better than other brands</t>
  </si>
  <si>
    <t>H1</t>
  </si>
  <si>
    <t>Best Rest is better than other brands</t>
  </si>
  <si>
    <t>Non Best Rest</t>
  </si>
  <si>
    <t>Best Rest</t>
  </si>
  <si>
    <t>Not Best Rest</t>
  </si>
  <si>
    <t>best rest brand preference</t>
  </si>
  <si>
    <t>The P value is less than the alpha viz 0.05 and so we reject the null hypothesis</t>
  </si>
  <si>
    <t>Male</t>
  </si>
  <si>
    <t>Female</t>
  </si>
  <si>
    <t>BR</t>
  </si>
  <si>
    <t>NBR</t>
  </si>
  <si>
    <t>Age35+</t>
  </si>
  <si>
    <t>under 35</t>
  </si>
  <si>
    <t>75k+</t>
  </si>
  <si>
    <t>under 75k</t>
  </si>
  <si>
    <t>Note: Sleep Cool contact temp is less than Casper and Tempur</t>
  </si>
  <si>
    <t>Avg</t>
  </si>
  <si>
    <t>Stdev</t>
  </si>
  <si>
    <t>Purchase Influences</t>
  </si>
  <si>
    <t>"Where do you get information about mattresses and mattress purchasing?"</t>
  </si>
  <si>
    <t>In-store</t>
  </si>
  <si>
    <t>Friends/family</t>
  </si>
  <si>
    <t>Online mattress reviews</t>
  </si>
  <si>
    <t>Mattress manufacturer websites</t>
  </si>
  <si>
    <t>Advertisements</t>
  </si>
  <si>
    <t>Consumer Reports</t>
  </si>
  <si>
    <t>Retailer catalogs [online or print]</t>
  </si>
  <si>
    <t>Home furniture magazine</t>
  </si>
  <si>
    <t>Television networks [e.g., HGTV, QVC]</t>
  </si>
  <si>
    <t>Medical specialist [e.g., physician, chiropractor]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</si>
</sst>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
    <numFmt numFmtId="167" formatCode="#,##0.000"/>
    <numFmt numFmtId="168" formatCode="_(* #,##0_);_(* \(#,##0\);_(* &quot;-&quot;??_);_(@_)"/>
  </numFmts>
  <fonts count="18" x14ac:knownFonts="1">
    <font>
      <sz val="11"/>
      <color theme="1"/>
      <name val="Calibri"/>
      <family val="2"/>
      <scheme val="minor"/>
    </font>
    <font>
      <sz val="12"/>
      <color theme="1"/>
      <name val="Arial"/>
      <family val="2"/>
    </font>
    <font>
      <sz val="11"/>
      <color theme="1"/>
      <name val="Calibri"/>
      <family val="2"/>
      <scheme val="minor"/>
    </font>
    <font>
      <b/>
      <sz val="14"/>
      <color theme="1"/>
      <name val="Calibri"/>
      <family val="2"/>
    </font>
    <font>
      <sz val="10"/>
      <color theme="1"/>
      <name val="Arial"/>
      <family val="2"/>
    </font>
    <font>
      <i/>
      <sz val="11"/>
      <color theme="1"/>
      <name val="Calibri"/>
      <family val="2"/>
    </font>
    <font>
      <b/>
      <sz val="11"/>
      <color theme="1"/>
      <name val="Calibri"/>
      <family val="2"/>
    </font>
    <font>
      <sz val="11"/>
      <color rgb="FF000000"/>
      <name val="Calibri"/>
      <family val="2"/>
    </font>
    <font>
      <sz val="11"/>
      <color rgb="FF006100"/>
      <name val="Calibri"/>
      <family val="2"/>
    </font>
    <font>
      <b/>
      <sz val="11"/>
      <color rgb="FF000000"/>
      <name val="Calibri"/>
      <family val="2"/>
    </font>
    <font>
      <i/>
      <sz val="11"/>
      <color rgb="FF000000"/>
      <name val="Calibri"/>
      <family val="2"/>
    </font>
    <font>
      <b/>
      <sz val="14"/>
      <name val="Calibri"/>
      <family val="2"/>
    </font>
    <font>
      <sz val="11"/>
      <name val="Calibri"/>
      <family val="2"/>
    </font>
    <font>
      <u/>
      <sz val="11"/>
      <color rgb="FF0563C1"/>
      <name val="Calibri"/>
      <family val="2"/>
    </font>
    <font>
      <i/>
      <sz val="11"/>
      <name val="Calibri"/>
      <family val="2"/>
    </font>
    <font>
      <b/>
      <sz val="11"/>
      <name val="Calibri"/>
      <family val="2"/>
    </font>
    <font>
      <i/>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D0CECE"/>
        <bgColor indexed="64"/>
      </patternFill>
    </fill>
    <fill>
      <patternFill patternType="solid">
        <fgColor rgb="FFC6EFCE"/>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s>
  <borders count="33">
    <border>
      <left/>
      <right/>
      <top/>
      <bottom/>
      <diagonal/>
    </border>
    <border>
      <left style="medium">
        <color rgb="FFFFFFFF"/>
      </left>
      <right style="medium">
        <color rgb="FFCCCCCC"/>
      </right>
      <top style="medium">
        <color rgb="FFFFFFFF"/>
      </top>
      <bottom style="medium">
        <color rgb="FFFFFFFF"/>
      </bottom>
      <diagonal/>
    </border>
    <border>
      <left style="medium">
        <color rgb="FFCCCCCC"/>
      </left>
      <right style="medium">
        <color rgb="FFCCCCCC"/>
      </right>
      <top style="medium">
        <color rgb="FFCCCCCC"/>
      </top>
      <bottom style="medium">
        <color rgb="FFCCCCCC"/>
      </bottom>
      <diagonal/>
    </border>
    <border>
      <left style="medium">
        <color rgb="FFFFFFFF"/>
      </left>
      <right style="medium">
        <color rgb="FFFFFFFF"/>
      </right>
      <top style="medium">
        <color rgb="FFCCCCCC"/>
      </top>
      <bottom style="medium">
        <color rgb="FFFFFFFF"/>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FFFFFF"/>
      </left>
      <right/>
      <top style="medium">
        <color rgb="FFCCCCCC"/>
      </top>
      <bottom style="medium">
        <color rgb="FFCCCCCC"/>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indexed="64"/>
      </top>
      <bottom style="thin">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style="thin">
        <color rgb="FFFFFFFF"/>
      </left>
      <right/>
      <top/>
      <bottom/>
      <diagonal/>
    </border>
    <border>
      <left style="thin">
        <color rgb="FF000000"/>
      </left>
      <right style="thin">
        <color rgb="FF000000"/>
      </right>
      <top/>
      <bottom/>
      <diagonal/>
    </border>
  </borders>
  <cellStyleXfs count="2">
    <xf numFmtId="0" fontId="0" fillId="0" borderId="0"/>
    <xf numFmtId="9" fontId="2" fillId="0" borderId="0" applyFont="0" applyFill="0" applyBorder="0" applyAlignment="0" applyProtection="0"/>
  </cellStyleXfs>
  <cellXfs count="136">
    <xf numFmtId="0" fontId="0" fillId="0" borderId="0" xfId="0"/>
    <xf numFmtId="0" fontId="0" fillId="0" borderId="0" xfId="0" applyAlignment="1">
      <alignment wrapText="1"/>
    </xf>
    <xf numFmtId="0" fontId="1" fillId="0" borderId="0" xfId="0" applyFont="1" applyAlignment="1">
      <alignment wrapText="1"/>
    </xf>
    <xf numFmtId="0" fontId="3" fillId="0" borderId="1" xfId="0" applyFont="1" applyBorder="1" applyAlignment="1">
      <alignment vertical="center"/>
    </xf>
    <xf numFmtId="0" fontId="4" fillId="0" borderId="2" xfId="0" applyFont="1" applyBorder="1" applyAlignment="1">
      <alignment wrapText="1"/>
    </xf>
    <xf numFmtId="0" fontId="4" fillId="0" borderId="3" xfId="0" applyFont="1" applyBorder="1" applyAlignment="1">
      <alignment wrapText="1"/>
    </xf>
    <xf numFmtId="0" fontId="4" fillId="0" borderId="7" xfId="0" applyFont="1" applyBorder="1" applyAlignment="1">
      <alignment wrapText="1"/>
    </xf>
    <xf numFmtId="0" fontId="6" fillId="0" borderId="7" xfId="0" applyFont="1" applyBorder="1" applyAlignment="1">
      <alignment horizontal="center" vertical="center"/>
    </xf>
    <xf numFmtId="0" fontId="6" fillId="0" borderId="7" xfId="0" applyFont="1" applyBorder="1" applyAlignment="1">
      <alignment wrapText="1"/>
    </xf>
    <xf numFmtId="0" fontId="6" fillId="0" borderId="7" xfId="0" applyFont="1" applyBorder="1" applyAlignment="1">
      <alignment horizontal="center" wrapText="1"/>
    </xf>
    <xf numFmtId="0" fontId="7" fillId="0" borderId="8" xfId="0" applyFont="1" applyBorder="1" applyAlignment="1">
      <alignment horizontal="right" wrapText="1"/>
    </xf>
    <xf numFmtId="0" fontId="7" fillId="0" borderId="9" xfId="0" applyFont="1" applyBorder="1" applyAlignment="1">
      <alignment horizontal="center" wrapText="1"/>
    </xf>
    <xf numFmtId="0" fontId="7" fillId="2" borderId="8" xfId="0" applyFont="1" applyFill="1" applyBorder="1" applyAlignment="1">
      <alignment wrapText="1"/>
    </xf>
    <xf numFmtId="10" fontId="7" fillId="0" borderId="9" xfId="0" applyNumberFormat="1" applyFont="1" applyBorder="1" applyAlignment="1">
      <alignment horizontal="center" wrapText="1"/>
    </xf>
    <xf numFmtId="0" fontId="7" fillId="0" borderId="8" xfId="0" applyFont="1" applyBorder="1" applyAlignment="1">
      <alignment wrapText="1"/>
    </xf>
    <xf numFmtId="0" fontId="7" fillId="0" borderId="2" xfId="0" applyFont="1" applyBorder="1" applyAlignment="1">
      <alignment wrapText="1"/>
    </xf>
    <xf numFmtId="0" fontId="7" fillId="0" borderId="2" xfId="0" applyFont="1" applyBorder="1" applyAlignment="1">
      <alignment horizontal="right" wrapText="1"/>
    </xf>
    <xf numFmtId="0" fontId="8" fillId="3" borderId="2" xfId="0" applyFont="1" applyFill="1" applyBorder="1" applyAlignment="1">
      <alignment horizontal="right" wrapText="1"/>
    </xf>
    <xf numFmtId="0" fontId="9" fillId="0" borderId="8" xfId="0" applyFont="1" applyBorder="1" applyAlignment="1">
      <alignment horizontal="center" wrapText="1"/>
    </xf>
    <xf numFmtId="0" fontId="9" fillId="0" borderId="9" xfId="0" applyFont="1" applyBorder="1" applyAlignment="1">
      <alignment horizontal="center" wrapText="1"/>
    </xf>
    <xf numFmtId="0" fontId="7" fillId="0" borderId="8" xfId="0" applyFont="1" applyBorder="1" applyAlignment="1">
      <alignment horizontal="center" wrapText="1"/>
    </xf>
    <xf numFmtId="2" fontId="11" fillId="0" borderId="19" xfId="0" applyNumberFormat="1" applyFont="1" applyBorder="1" applyAlignment="1">
      <alignment horizontal="left" vertical="center"/>
    </xf>
    <xf numFmtId="2" fontId="12" fillId="0" borderId="19" xfId="0" applyNumberFormat="1" applyFont="1" applyBorder="1" applyAlignment="1">
      <alignment horizontal="center" vertical="center"/>
    </xf>
    <xf numFmtId="2" fontId="13" fillId="0" borderId="19" xfId="0" applyNumberFormat="1" applyFont="1" applyBorder="1" applyAlignment="1">
      <alignment horizontal="center" vertical="center"/>
    </xf>
    <xf numFmtId="2" fontId="0" fillId="0" borderId="0" xfId="0" applyNumberFormat="1"/>
    <xf numFmtId="164" fontId="0" fillId="0" borderId="0" xfId="0" applyNumberFormat="1"/>
    <xf numFmtId="2" fontId="12" fillId="0" borderId="19" xfId="0" applyNumberFormat="1" applyFont="1" applyBorder="1" applyAlignment="1">
      <alignment horizontal="left" vertical="center"/>
    </xf>
    <xf numFmtId="2" fontId="12" fillId="0" borderId="0" xfId="0" applyNumberFormat="1" applyFont="1" applyAlignment="1">
      <alignment horizontal="center" vertical="center"/>
    </xf>
    <xf numFmtId="2" fontId="14" fillId="0" borderId="0" xfId="0" applyNumberFormat="1" applyFont="1" applyAlignment="1">
      <alignment horizontal="left" vertical="center"/>
    </xf>
    <xf numFmtId="2" fontId="0" fillId="0" borderId="0" xfId="0" applyNumberFormat="1"/>
    <xf numFmtId="2" fontId="7" fillId="0" borderId="0" xfId="0" applyNumberFormat="1" applyFont="1"/>
    <xf numFmtId="2" fontId="12" fillId="0" borderId="0" xfId="0" applyNumberFormat="1" applyFont="1" applyAlignment="1">
      <alignment horizontal="left" vertical="center"/>
    </xf>
    <xf numFmtId="164" fontId="7" fillId="0" borderId="0" xfId="0" applyNumberFormat="1" applyFont="1"/>
    <xf numFmtId="2" fontId="15" fillId="0" borderId="0" xfId="0" applyNumberFormat="1" applyFont="1" applyAlignment="1">
      <alignment horizontal="left" vertical="center"/>
    </xf>
    <xf numFmtId="2" fontId="12" fillId="0" borderId="20" xfId="0" applyNumberFormat="1" applyFont="1" applyBorder="1" applyAlignment="1">
      <alignment horizontal="center" vertical="center"/>
    </xf>
    <xf numFmtId="2" fontId="12" fillId="0" borderId="21" xfId="0" applyNumberFormat="1" applyFont="1" applyBorder="1" applyAlignment="1">
      <alignment horizontal="center" vertical="center"/>
    </xf>
    <xf numFmtId="2" fontId="9" fillId="0" borderId="27" xfId="0" applyNumberFormat="1" applyFont="1" applyBorder="1" applyAlignment="1">
      <alignment horizontal="center" vertical="top" wrapText="1"/>
    </xf>
    <xf numFmtId="2" fontId="0" fillId="0" borderId="27" xfId="0" applyNumberFormat="1" applyBorder="1" applyAlignment="1">
      <alignment horizontal="center"/>
    </xf>
    <xf numFmtId="2" fontId="0" fillId="0" borderId="27" xfId="0" applyNumberFormat="1" applyBorder="1" applyAlignment="1">
      <alignment vertical="center"/>
    </xf>
    <xf numFmtId="2" fontId="0" fillId="0" borderId="27" xfId="0" applyNumberFormat="1" applyBorder="1" applyAlignment="1">
      <alignment horizontal="right" vertical="center"/>
    </xf>
    <xf numFmtId="2" fontId="0" fillId="0" borderId="27" xfId="0" applyNumberFormat="1" applyBorder="1"/>
    <xf numFmtId="2" fontId="10" fillId="0" borderId="28" xfId="0" applyNumberFormat="1" applyFont="1" applyBorder="1" applyAlignment="1">
      <alignment horizontal="center"/>
    </xf>
    <xf numFmtId="164" fontId="10" fillId="0" borderId="28" xfId="0" applyNumberFormat="1" applyFont="1" applyBorder="1" applyAlignment="1">
      <alignment horizontal="center"/>
    </xf>
    <xf numFmtId="165" fontId="0" fillId="0" borderId="0" xfId="0" applyNumberFormat="1"/>
    <xf numFmtId="2" fontId="0" fillId="0" borderId="27" xfId="0" applyNumberFormat="1" applyBorder="1" applyAlignment="1">
      <alignment horizontal="right"/>
    </xf>
    <xf numFmtId="2" fontId="0" fillId="0" borderId="29" xfId="0" applyNumberFormat="1" applyBorder="1"/>
    <xf numFmtId="164" fontId="0" fillId="0" borderId="29" xfId="0" applyNumberFormat="1" applyBorder="1"/>
    <xf numFmtId="0" fontId="11" fillId="0" borderId="19" xfId="0" applyFont="1" applyBorder="1" applyAlignment="1">
      <alignment horizontal="left" vertical="center"/>
    </xf>
    <xf numFmtId="0" fontId="0" fillId="0" borderId="0" xfId="0" applyAlignment="1">
      <alignment horizontal="center" vertical="center"/>
    </xf>
    <xf numFmtId="3" fontId="12" fillId="0" borderId="19" xfId="0" applyNumberFormat="1" applyFont="1" applyBorder="1" applyAlignment="1">
      <alignment horizontal="left" vertical="center"/>
    </xf>
    <xf numFmtId="0" fontId="0" fillId="0" borderId="0" xfId="0"/>
    <xf numFmtId="0" fontId="15" fillId="0" borderId="0" xfId="0" applyFont="1" applyAlignment="1">
      <alignment horizontal="left" vertical="center" wrapText="1"/>
    </xf>
    <xf numFmtId="2" fontId="0" fillId="0" borderId="30" xfId="0" applyNumberFormat="1" applyBorder="1"/>
    <xf numFmtId="3" fontId="12" fillId="0" borderId="19" xfId="0" applyNumberFormat="1" applyFont="1" applyBorder="1" applyAlignment="1">
      <alignment horizontal="center" vertical="center"/>
    </xf>
    <xf numFmtId="3" fontId="13" fillId="0" borderId="19" xfId="0" applyNumberFormat="1" applyFont="1" applyBorder="1" applyAlignment="1">
      <alignment horizontal="center" vertical="center"/>
    </xf>
    <xf numFmtId="3" fontId="14" fillId="0" borderId="19" xfId="0" applyNumberFormat="1" applyFont="1" applyBorder="1" applyAlignment="1">
      <alignment horizontal="left" vertical="center"/>
    </xf>
    <xf numFmtId="3" fontId="12" fillId="0" borderId="0" xfId="0" applyNumberFormat="1" applyFont="1" applyAlignment="1">
      <alignment horizontal="center" vertical="center"/>
    </xf>
    <xf numFmtId="3" fontId="14" fillId="0" borderId="0" xfId="0" applyNumberFormat="1" applyFont="1" applyAlignment="1">
      <alignment horizontal="left" vertical="center"/>
    </xf>
    <xf numFmtId="3" fontId="12" fillId="0" borderId="0" xfId="0" applyNumberFormat="1" applyFont="1" applyAlignment="1">
      <alignment horizontal="left" vertical="center"/>
    </xf>
    <xf numFmtId="0" fontId="15" fillId="0" borderId="0" xfId="0" applyFont="1" applyAlignment="1">
      <alignment horizontal="left" vertical="center"/>
    </xf>
    <xf numFmtId="167" fontId="12" fillId="0" borderId="20" xfId="0" applyNumberFormat="1" applyFont="1" applyBorder="1" applyAlignment="1">
      <alignment horizontal="center" vertical="center"/>
    </xf>
    <xf numFmtId="0" fontId="9" fillId="0" borderId="27" xfId="0" applyFont="1" applyBorder="1" applyAlignment="1">
      <alignment horizontal="center" vertical="top" wrapText="1"/>
    </xf>
    <xf numFmtId="0" fontId="9" fillId="0" borderId="26" xfId="0" applyFont="1" applyBorder="1" applyAlignment="1">
      <alignment horizontal="center" vertical="top" wrapText="1"/>
    </xf>
    <xf numFmtId="0" fontId="7" fillId="0" borderId="0" xfId="0" applyFont="1" applyAlignment="1">
      <alignment horizontal="left" vertical="top"/>
    </xf>
    <xf numFmtId="0" fontId="0" fillId="0" borderId="27" xfId="0" applyBorder="1" applyAlignment="1">
      <alignment horizontal="center"/>
    </xf>
    <xf numFmtId="168" fontId="0" fillId="0" borderId="27" xfId="0" applyNumberFormat="1" applyBorder="1" applyAlignment="1">
      <alignment vertical="center"/>
    </xf>
    <xf numFmtId="168" fontId="0" fillId="0" borderId="27" xfId="0" applyNumberFormat="1" applyBorder="1" applyAlignment="1">
      <alignment horizontal="right" vertical="center"/>
    </xf>
    <xf numFmtId="168" fontId="0" fillId="0" borderId="27" xfId="0" applyNumberFormat="1" applyBorder="1" applyAlignment="1">
      <alignment horizontal="center" vertical="center"/>
    </xf>
    <xf numFmtId="168" fontId="0" fillId="0" borderId="27" xfId="0" applyNumberFormat="1" applyBorder="1"/>
    <xf numFmtId="0" fontId="10" fillId="0" borderId="28" xfId="0" applyFont="1" applyBorder="1" applyAlignment="1">
      <alignment horizontal="center"/>
    </xf>
    <xf numFmtId="168" fontId="0" fillId="0" borderId="27" xfId="0" applyNumberFormat="1" applyBorder="1" applyAlignment="1">
      <alignment horizontal="right"/>
    </xf>
    <xf numFmtId="0" fontId="0" fillId="4" borderId="0" xfId="0" applyFill="1"/>
    <xf numFmtId="0" fontId="0" fillId="5" borderId="0" xfId="0" applyFill="1"/>
    <xf numFmtId="0" fontId="0" fillId="0" borderId="29" xfId="0" applyBorder="1"/>
    <xf numFmtId="4" fontId="12" fillId="0" borderId="20" xfId="0" applyNumberFormat="1" applyFont="1" applyBorder="1" applyAlignment="1">
      <alignment vertical="top"/>
    </xf>
    <xf numFmtId="4" fontId="12" fillId="0" borderId="20" xfId="0" applyNumberFormat="1" applyFont="1" applyBorder="1" applyAlignment="1">
      <alignment horizontal="right" vertical="center"/>
    </xf>
    <xf numFmtId="4" fontId="0" fillId="0" borderId="0" xfId="0" applyNumberFormat="1" applyAlignment="1">
      <alignment vertical="top"/>
    </xf>
    <xf numFmtId="4" fontId="0" fillId="0" borderId="0" xfId="0" applyNumberFormat="1" applyAlignment="1">
      <alignment horizontal="right"/>
    </xf>
    <xf numFmtId="4" fontId="0" fillId="0" borderId="0" xfId="0" applyNumberFormat="1" applyAlignment="1">
      <alignment horizontal="right" vertical="top"/>
    </xf>
    <xf numFmtId="3" fontId="14" fillId="0" borderId="31" xfId="0" applyNumberFormat="1" applyFont="1" applyBorder="1" applyAlignment="1">
      <alignment horizontal="left" vertical="center" wrapText="1"/>
    </xf>
    <xf numFmtId="3" fontId="14" fillId="0" borderId="0" xfId="0" applyNumberFormat="1" applyFont="1" applyAlignment="1">
      <alignment horizontal="left" vertical="center"/>
    </xf>
    <xf numFmtId="0" fontId="0" fillId="0" borderId="0" xfId="0" applyFill="1" applyBorder="1" applyAlignment="1"/>
    <xf numFmtId="0" fontId="0" fillId="0" borderId="29" xfId="0" applyFill="1" applyBorder="1" applyAlignment="1"/>
    <xf numFmtId="0" fontId="16" fillId="0" borderId="28" xfId="0" applyFont="1" applyFill="1" applyBorder="1" applyAlignment="1">
      <alignment horizontal="center"/>
    </xf>
    <xf numFmtId="0" fontId="0" fillId="0" borderId="0" xfId="0" applyAlignment="1">
      <alignment horizontal="left" vertical="center"/>
    </xf>
    <xf numFmtId="0" fontId="7" fillId="0" borderId="0" xfId="0" applyFont="1"/>
    <xf numFmtId="0" fontId="0" fillId="0" borderId="27" xfId="0" applyBorder="1"/>
    <xf numFmtId="166" fontId="0" fillId="0" borderId="27" xfId="0" applyNumberFormat="1" applyBorder="1" applyAlignment="1">
      <alignment horizontal="center" vertical="center"/>
    </xf>
    <xf numFmtId="0" fontId="7" fillId="0" borderId="27" xfId="0" applyFont="1" applyBorder="1"/>
    <xf numFmtId="10" fontId="0" fillId="0" borderId="0" xfId="0" applyNumberFormat="1"/>
    <xf numFmtId="3" fontId="14" fillId="0" borderId="0" xfId="0" applyNumberFormat="1" applyFont="1" applyAlignment="1">
      <alignment horizontal="left" vertical="center" wrapText="1"/>
    </xf>
    <xf numFmtId="3" fontId="14" fillId="0" borderId="21" xfId="0" applyNumberFormat="1" applyFont="1" applyBorder="1" applyAlignment="1">
      <alignment horizontal="left" vertical="center"/>
    </xf>
    <xf numFmtId="0" fontId="15" fillId="0" borderId="0" xfId="0" applyFont="1" applyAlignment="1">
      <alignment horizontal="center" vertical="center" wrapText="1"/>
    </xf>
    <xf numFmtId="0" fontId="0" fillId="0" borderId="27" xfId="0" applyBorder="1" applyAlignment="1">
      <alignment horizontal="right"/>
    </xf>
    <xf numFmtId="0" fontId="0" fillId="0" borderId="27" xfId="0" applyBorder="1" applyAlignment="1">
      <alignment horizontal="center" vertical="center"/>
    </xf>
    <xf numFmtId="0" fontId="0" fillId="0" borderId="32" xfId="0" applyBorder="1"/>
    <xf numFmtId="166" fontId="0" fillId="0" borderId="0" xfId="0" applyNumberFormat="1"/>
    <xf numFmtId="166" fontId="0" fillId="0" borderId="0" xfId="1" applyNumberFormat="1" applyFont="1" applyAlignment="1"/>
    <xf numFmtId="0" fontId="0" fillId="6" borderId="0" xfId="0" applyFill="1" applyBorder="1" applyAlignment="1"/>
    <xf numFmtId="0" fontId="16" fillId="6" borderId="28" xfId="0" applyFont="1" applyFill="1" applyBorder="1" applyAlignment="1">
      <alignment horizontal="center"/>
    </xf>
    <xf numFmtId="0" fontId="0" fillId="0" borderId="0" xfId="0"/>
    <xf numFmtId="2" fontId="14" fillId="0" borderId="0" xfId="0" applyNumberFormat="1" applyFont="1" applyAlignment="1">
      <alignment horizontal="left" vertical="center"/>
    </xf>
    <xf numFmtId="2" fontId="0" fillId="0" borderId="0" xfId="0" applyNumberFormat="1" applyAlignment="1"/>
    <xf numFmtId="2" fontId="9" fillId="0" borderId="22" xfId="0" applyNumberFormat="1" applyFont="1" applyBorder="1" applyAlignment="1">
      <alignment horizontal="center" wrapText="1"/>
    </xf>
    <xf numFmtId="2" fontId="12" fillId="0" borderId="26" xfId="0" applyNumberFormat="1" applyFont="1" applyBorder="1" applyAlignment="1"/>
    <xf numFmtId="2" fontId="9" fillId="0" borderId="23" xfId="0" applyNumberFormat="1" applyFont="1" applyBorder="1" applyAlignment="1">
      <alignment horizontal="center" vertical="top"/>
    </xf>
    <xf numFmtId="2" fontId="12" fillId="0" borderId="24" xfId="0" applyNumberFormat="1" applyFont="1" applyBorder="1" applyAlignment="1"/>
    <xf numFmtId="2" fontId="9" fillId="0" borderId="23" xfId="0" applyNumberFormat="1" applyFont="1" applyBorder="1" applyAlignment="1">
      <alignment horizontal="center" vertical="top" wrapText="1"/>
    </xf>
    <xf numFmtId="2" fontId="12" fillId="0" borderId="25" xfId="0" applyNumberFormat="1" applyFont="1" applyBorder="1" applyAlignment="1"/>
    <xf numFmtId="0" fontId="9" fillId="0" borderId="22" xfId="0" applyFont="1" applyBorder="1" applyAlignment="1">
      <alignment horizontal="center" wrapText="1"/>
    </xf>
    <xf numFmtId="0" fontId="12" fillId="0" borderId="26" xfId="0" applyFont="1" applyBorder="1" applyAlignment="1"/>
    <xf numFmtId="0" fontId="9" fillId="0" borderId="23" xfId="0" applyFont="1" applyBorder="1" applyAlignment="1">
      <alignment horizontal="center" vertical="top" wrapText="1"/>
    </xf>
    <xf numFmtId="0" fontId="12" fillId="0" borderId="24" xfId="0" applyFont="1" applyBorder="1" applyAlignment="1"/>
    <xf numFmtId="0" fontId="12" fillId="0" borderId="25" xfId="0" applyFont="1" applyBorder="1" applyAlignment="1"/>
    <xf numFmtId="3" fontId="14" fillId="0" borderId="31" xfId="0" applyNumberFormat="1" applyFont="1" applyBorder="1" applyAlignment="1">
      <alignment horizontal="left" vertical="center" wrapText="1"/>
    </xf>
    <xf numFmtId="0" fontId="0" fillId="0" borderId="0" xfId="0" applyAlignment="1"/>
    <xf numFmtId="3" fontId="14" fillId="0" borderId="0" xfId="0" applyNumberFormat="1" applyFont="1" applyAlignment="1">
      <alignment horizontal="left" vertical="center"/>
    </xf>
    <xf numFmtId="0" fontId="0" fillId="0" borderId="0" xfId="0"/>
    <xf numFmtId="0" fontId="15" fillId="0" borderId="0" xfId="0" applyFont="1" applyAlignment="1">
      <alignment horizontal="left" vertical="center" wrapText="1"/>
    </xf>
    <xf numFmtId="0" fontId="5" fillId="0" borderId="18"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6" fillId="0" borderId="6" xfId="0" applyFont="1" applyBorder="1" applyAlignment="1">
      <alignment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0" fontId="7" fillId="0" borderId="0"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0" borderId="16" xfId="0" applyFont="1" applyBorder="1" applyAlignment="1">
      <alignment vertical="center" wrapText="1"/>
    </xf>
    <xf numFmtId="0" fontId="7" fillId="0" borderId="17" xfId="0" applyFont="1" applyBorder="1" applyAlignment="1">
      <alignment vertical="center" wrapText="1"/>
    </xf>
    <xf numFmtId="2" fontId="7" fillId="0" borderId="30" xfId="0" applyNumberFormat="1" applyFont="1" applyBorder="1"/>
    <xf numFmtId="0" fontId="17"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Cool Mattress</a:t>
            </a:r>
            <a:r>
              <a:rPr lang="en-US" baseline="0"/>
              <a:t> -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0"/>
          <c:tx>
            <c:v>Sleep Cool</c:v>
          </c:tx>
          <c:spPr>
            <a:ln w="19050" cap="rnd">
              <a:solidFill>
                <a:schemeClr val="accent3"/>
              </a:solidFill>
              <a:round/>
            </a:ln>
            <a:effectLst/>
          </c:spPr>
          <c:marker>
            <c:symbol val="none"/>
          </c:marker>
          <c:xVal>
            <c:numRef>
              <c:f>'[1]Mattress Performance'!$V$12:$V$91</c:f>
              <c:numCache>
                <c:formatCode>General</c:formatCode>
                <c:ptCount val="80"/>
                <c:pt idx="0">
                  <c:v>89.05</c:v>
                </c:pt>
                <c:pt idx="1">
                  <c:v>89.1</c:v>
                </c:pt>
                <c:pt idx="2">
                  <c:v>89.15</c:v>
                </c:pt>
                <c:pt idx="3">
                  <c:v>89.2</c:v>
                </c:pt>
                <c:pt idx="4">
                  <c:v>89.25</c:v>
                </c:pt>
                <c:pt idx="5">
                  <c:v>89.3</c:v>
                </c:pt>
                <c:pt idx="6">
                  <c:v>89.35</c:v>
                </c:pt>
                <c:pt idx="7">
                  <c:v>89.4</c:v>
                </c:pt>
                <c:pt idx="8">
                  <c:v>89.45</c:v>
                </c:pt>
                <c:pt idx="9">
                  <c:v>89.5</c:v>
                </c:pt>
                <c:pt idx="10">
                  <c:v>89.55</c:v>
                </c:pt>
                <c:pt idx="11">
                  <c:v>89.6</c:v>
                </c:pt>
                <c:pt idx="12">
                  <c:v>89.65</c:v>
                </c:pt>
                <c:pt idx="13">
                  <c:v>89.7</c:v>
                </c:pt>
                <c:pt idx="14">
                  <c:v>89.75</c:v>
                </c:pt>
                <c:pt idx="15">
                  <c:v>89.8</c:v>
                </c:pt>
                <c:pt idx="16">
                  <c:v>89.85</c:v>
                </c:pt>
                <c:pt idx="17">
                  <c:v>89.899999999999906</c:v>
                </c:pt>
                <c:pt idx="18">
                  <c:v>89.949999999999903</c:v>
                </c:pt>
                <c:pt idx="19">
                  <c:v>89.999999999999901</c:v>
                </c:pt>
                <c:pt idx="20">
                  <c:v>90.049999999999898</c:v>
                </c:pt>
                <c:pt idx="21">
                  <c:v>90.099999999999895</c:v>
                </c:pt>
                <c:pt idx="22">
                  <c:v>90.149999999999906</c:v>
                </c:pt>
                <c:pt idx="23">
                  <c:v>90.199999999999903</c:v>
                </c:pt>
                <c:pt idx="24">
                  <c:v>90.249999999999901</c:v>
                </c:pt>
                <c:pt idx="25">
                  <c:v>90.299999999999898</c:v>
                </c:pt>
                <c:pt idx="26">
                  <c:v>90.349999999999895</c:v>
                </c:pt>
                <c:pt idx="27">
                  <c:v>90.399999999999906</c:v>
                </c:pt>
                <c:pt idx="28">
                  <c:v>90.449999999999903</c:v>
                </c:pt>
                <c:pt idx="29">
                  <c:v>90.499999999999901</c:v>
                </c:pt>
                <c:pt idx="30">
                  <c:v>90.549999999999898</c:v>
                </c:pt>
                <c:pt idx="31">
                  <c:v>90.599999999999895</c:v>
                </c:pt>
                <c:pt idx="32">
                  <c:v>90.649999999999906</c:v>
                </c:pt>
                <c:pt idx="33">
                  <c:v>90.699999999999903</c:v>
                </c:pt>
                <c:pt idx="34">
                  <c:v>90.749999999999901</c:v>
                </c:pt>
                <c:pt idx="35">
                  <c:v>90.799999999999898</c:v>
                </c:pt>
                <c:pt idx="36">
                  <c:v>90.849999999999895</c:v>
                </c:pt>
                <c:pt idx="37">
                  <c:v>90.899999999999906</c:v>
                </c:pt>
                <c:pt idx="38">
                  <c:v>90.949999999999903</c:v>
                </c:pt>
                <c:pt idx="39">
                  <c:v>90.999999999999901</c:v>
                </c:pt>
                <c:pt idx="40">
                  <c:v>91.049999999999898</c:v>
                </c:pt>
                <c:pt idx="41">
                  <c:v>91.099999999999895</c:v>
                </c:pt>
                <c:pt idx="42">
                  <c:v>91.149999999999906</c:v>
                </c:pt>
                <c:pt idx="43">
                  <c:v>91.199999999999903</c:v>
                </c:pt>
                <c:pt idx="44">
                  <c:v>91.249999999999901</c:v>
                </c:pt>
                <c:pt idx="45">
                  <c:v>91.299999999999898</c:v>
                </c:pt>
                <c:pt idx="46">
                  <c:v>91.349999999999895</c:v>
                </c:pt>
                <c:pt idx="47">
                  <c:v>91.399999999999906</c:v>
                </c:pt>
                <c:pt idx="48">
                  <c:v>91.449999999999903</c:v>
                </c:pt>
                <c:pt idx="49">
                  <c:v>91.499999999999901</c:v>
                </c:pt>
                <c:pt idx="50">
                  <c:v>91.549999999999898</c:v>
                </c:pt>
                <c:pt idx="51">
                  <c:v>91.599999999999895</c:v>
                </c:pt>
                <c:pt idx="52">
                  <c:v>91.649999999999807</c:v>
                </c:pt>
                <c:pt idx="53">
                  <c:v>91.699999999999804</c:v>
                </c:pt>
                <c:pt idx="54">
                  <c:v>91.749999999999801</c:v>
                </c:pt>
                <c:pt idx="55">
                  <c:v>91.799999999999798</c:v>
                </c:pt>
                <c:pt idx="56">
                  <c:v>91.849999999999795</c:v>
                </c:pt>
                <c:pt idx="57">
                  <c:v>91.899999999999807</c:v>
                </c:pt>
                <c:pt idx="58">
                  <c:v>91.949999999999804</c:v>
                </c:pt>
                <c:pt idx="59">
                  <c:v>91.999999999999801</c:v>
                </c:pt>
                <c:pt idx="60">
                  <c:v>92.049999999999798</c:v>
                </c:pt>
                <c:pt idx="61">
                  <c:v>92.099999999999895</c:v>
                </c:pt>
                <c:pt idx="62">
                  <c:v>92.149999999999906</c:v>
                </c:pt>
                <c:pt idx="63">
                  <c:v>92.199999999999903</c:v>
                </c:pt>
                <c:pt idx="64">
                  <c:v>92.249999999999901</c:v>
                </c:pt>
                <c:pt idx="65">
                  <c:v>92.299999999999898</c:v>
                </c:pt>
                <c:pt idx="66">
                  <c:v>92.349999999999895</c:v>
                </c:pt>
                <c:pt idx="67">
                  <c:v>92.399999999999906</c:v>
                </c:pt>
                <c:pt idx="68">
                  <c:v>92.449999999999903</c:v>
                </c:pt>
                <c:pt idx="69">
                  <c:v>92.499999999999901</c:v>
                </c:pt>
                <c:pt idx="70">
                  <c:v>92.55</c:v>
                </c:pt>
                <c:pt idx="71">
                  <c:v>92.6</c:v>
                </c:pt>
                <c:pt idx="72">
                  <c:v>92.65</c:v>
                </c:pt>
                <c:pt idx="73">
                  <c:v>92.7</c:v>
                </c:pt>
                <c:pt idx="74">
                  <c:v>92.75</c:v>
                </c:pt>
                <c:pt idx="75">
                  <c:v>92.8</c:v>
                </c:pt>
                <c:pt idx="76">
                  <c:v>92.85</c:v>
                </c:pt>
                <c:pt idx="77">
                  <c:v>92.9</c:v>
                </c:pt>
                <c:pt idx="78">
                  <c:v>92.95</c:v>
                </c:pt>
                <c:pt idx="79">
                  <c:v>93.000000000000099</c:v>
                </c:pt>
              </c:numCache>
            </c:numRef>
          </c:xVal>
          <c:yVal>
            <c:numRef>
              <c:f>'[1]Mattress Performance'!$W$12:$W$91</c:f>
              <c:numCache>
                <c:formatCode>General</c:formatCode>
                <c:ptCount val="80"/>
                <c:pt idx="0">
                  <c:v>1.0581002002455131E-2</c:v>
                </c:pt>
                <c:pt idx="1">
                  <c:v>1.4925707018503197E-2</c:v>
                </c:pt>
                <c:pt idx="2">
                  <c:v>2.0767167005062676E-2</c:v>
                </c:pt>
                <c:pt idx="3">
                  <c:v>2.850058835111105E-2</c:v>
                </c:pt>
                <c:pt idx="4">
                  <c:v>3.8580213133999952E-2</c:v>
                </c:pt>
                <c:pt idx="5">
                  <c:v>5.1512146441266712E-2</c:v>
                </c:pt>
                <c:pt idx="6">
                  <c:v>6.784047779548795E-2</c:v>
                </c:pt>
                <c:pt idx="7">
                  <c:v>8.8125658722336381E-2</c:v>
                </c:pt>
                <c:pt idx="8">
                  <c:v>0.11291459513485283</c:v>
                </c:pt>
                <c:pt idx="9">
                  <c:v>0.14270264213113662</c:v>
                </c:pt>
                <c:pt idx="10">
                  <c:v>0.17788862312858489</c:v>
                </c:pt>
                <c:pt idx="11">
                  <c:v>0.21872506801948802</c:v>
                </c:pt>
                <c:pt idx="12">
                  <c:v>0.26526696830672308</c:v>
                </c:pt>
                <c:pt idx="13">
                  <c:v>0.31732333843587546</c:v>
                </c:pt>
                <c:pt idx="14">
                  <c:v>0.37441658903674746</c:v>
                </c:pt>
                <c:pt idx="15">
                  <c:v>0.43575499833331188</c:v>
                </c:pt>
                <c:pt idx="16">
                  <c:v>0.50022327972713498</c:v>
                </c:pt>
                <c:pt idx="17">
                  <c:v>0.56639530978893804</c:v>
                </c:pt>
                <c:pt idx="18">
                  <c:v>0.63257150474990076</c:v>
                </c:pt>
                <c:pt idx="19">
                  <c:v>0.69684121237015195</c:v>
                </c:pt>
                <c:pt idx="20">
                  <c:v>0.75716801171372128</c:v>
                </c:pt>
                <c:pt idx="21">
                  <c:v>0.81149325658738147</c:v>
                </c:pt>
                <c:pt idx="22">
                  <c:v>0.8578508770857014</c:v>
                </c:pt>
                <c:pt idx="23">
                  <c:v>0.89448468900571121</c:v>
                </c:pt>
                <c:pt idx="24">
                  <c:v>0.919958527941515</c:v>
                </c:pt>
                <c:pt idx="25">
                  <c:v>0.93324960599524776</c:v>
                </c:pt>
                <c:pt idx="26">
                  <c:v>0.9338166387515564</c:v>
                </c:pt>
                <c:pt idx="27">
                  <c:v>0.92163641870413626</c:v>
                </c:pt>
                <c:pt idx="28">
                  <c:v>0.8972053911173532</c:v>
                </c:pt>
                <c:pt idx="29">
                  <c:v>0.86150608319404176</c:v>
                </c:pt>
                <c:pt idx="30">
                  <c:v>0.81594155037151128</c:v>
                </c:pt>
                <c:pt idx="31">
                  <c:v>0.76224393488805664</c:v>
                </c:pt>
                <c:pt idx="32">
                  <c:v>0.70236543776928773</c:v>
                </c:pt>
                <c:pt idx="33">
                  <c:v>0.63836124740489775</c:v>
                </c:pt>
                <c:pt idx="34">
                  <c:v>0.57227414337450688</c:v>
                </c:pt>
                <c:pt idx="35">
                  <c:v>0.50602964522881955</c:v>
                </c:pt>
                <c:pt idx="36">
                  <c:v>0.44134887477150186</c:v>
                </c:pt>
                <c:pt idx="37">
                  <c:v>0.37968401567472154</c:v>
                </c:pt>
                <c:pt idx="38">
                  <c:v>0.32217870512120628</c:v>
                </c:pt>
                <c:pt idx="39">
                  <c:v>0.26965319865919796</c:v>
                </c:pt>
                <c:pt idx="40">
                  <c:v>0.22261198796760859</c:v>
                </c:pt>
                <c:pt idx="41">
                  <c:v>0.18126992153246343</c:v>
                </c:pt>
                <c:pt idx="42">
                  <c:v>0.14559188621877225</c:v>
                </c:pt>
                <c:pt idx="43">
                  <c:v>0.11534076445100255</c:v>
                </c:pt>
                <c:pt idx="44">
                  <c:v>9.0128616683555735E-2</c:v>
                </c:pt>
                <c:pt idx="45">
                  <c:v>6.9466723065327154E-2</c:v>
                </c:pt>
                <c:pt idx="46">
                  <c:v>5.2811091869378456E-2</c:v>
                </c:pt>
                <c:pt idx="47">
                  <c:v>3.9601141791475392E-2</c:v>
                </c:pt>
                <c:pt idx="48">
                  <c:v>2.9290345604705129E-2</c:v>
                </c:pt>
                <c:pt idx="49">
                  <c:v>2.1368572537076438E-2</c:v>
                </c:pt>
                <c:pt idx="50">
                  <c:v>1.5376615466659175E-2</c:v>
                </c:pt>
                <c:pt idx="51">
                  <c:v>1.0913906360356905E-2</c:v>
                </c:pt>
                <c:pt idx="52">
                  <c:v>7.6407135767964313E-3</c:v>
                </c:pt>
                <c:pt idx="53">
                  <c:v>5.2762072148531281E-3</c:v>
                </c:pt>
                <c:pt idx="54">
                  <c:v>3.5937179936753509E-3</c:v>
                </c:pt>
                <c:pt idx="55">
                  <c:v>2.4143507972344005E-3</c:v>
                </c:pt>
                <c:pt idx="56">
                  <c:v>1.5998931418325073E-3</c:v>
                </c:pt>
                <c:pt idx="57">
                  <c:v>1.0457209497026167E-3</c:v>
                </c:pt>
                <c:pt idx="58">
                  <c:v>6.7417845212827839E-4</c:v>
                </c:pt>
                <c:pt idx="59">
                  <c:v>4.287144814353353E-4</c:v>
                </c:pt>
                <c:pt idx="60">
                  <c:v>2.689030119942826E-4</c:v>
                </c:pt>
                <c:pt idx="61">
                  <c:v>1.6636325422610975E-4</c:v>
                </c:pt>
                <c:pt idx="62">
                  <c:v>1.0152041262553634E-4</c:v>
                </c:pt>
                <c:pt idx="63">
                  <c:v>6.1105959601131323E-5</c:v>
                </c:pt>
                <c:pt idx="64">
                  <c:v>3.6278388727400523E-5</c:v>
                </c:pt>
                <c:pt idx="65">
                  <c:v>2.1244506079719718E-5</c:v>
                </c:pt>
                <c:pt idx="66">
                  <c:v>1.2270987509533955E-5</c:v>
                </c:pt>
                <c:pt idx="67">
                  <c:v>6.9911177459051913E-6</c:v>
                </c:pt>
                <c:pt idx="68">
                  <c:v>3.9286916731162044E-6</c:v>
                </c:pt>
                <c:pt idx="69">
                  <c:v>2.1776270526851531E-6</c:v>
                </c:pt>
                <c:pt idx="70">
                  <c:v>1.1905654821545221E-6</c:v>
                </c:pt>
                <c:pt idx="71">
                  <c:v>6.4203292142347607E-7</c:v>
                </c:pt>
                <c:pt idx="72">
                  <c:v>3.4150379632445162E-7</c:v>
                </c:pt>
                <c:pt idx="73">
                  <c:v>1.7917111688751382E-7</c:v>
                </c:pt>
                <c:pt idx="74">
                  <c:v>9.2720271162350225E-8</c:v>
                </c:pt>
                <c:pt idx="75">
                  <c:v>4.7327723193760236E-8</c:v>
                </c:pt>
                <c:pt idx="76">
                  <c:v>2.3828173767056989E-8</c:v>
                </c:pt>
                <c:pt idx="77">
                  <c:v>1.1833143517956278E-8</c:v>
                </c:pt>
                <c:pt idx="78">
                  <c:v>5.7962049347017018E-9</c:v>
                </c:pt>
                <c:pt idx="79">
                  <c:v>2.800409612925366E-9</c:v>
                </c:pt>
              </c:numCache>
            </c:numRef>
          </c:yVal>
          <c:smooth val="1"/>
          <c:extLst>
            <c:ext xmlns:c16="http://schemas.microsoft.com/office/drawing/2014/chart" uri="{C3380CC4-5D6E-409C-BE32-E72D297353CC}">
              <c16:uniqueId val="{00000000-AC5D-4127-ABDF-6CDC53FDEE1C}"/>
            </c:ext>
          </c:extLst>
        </c:ser>
        <c:ser>
          <c:idx val="0"/>
          <c:order val="1"/>
          <c:tx>
            <c:v>Casper</c:v>
          </c:tx>
          <c:spPr>
            <a:ln w="19050" cap="rnd">
              <a:solidFill>
                <a:schemeClr val="accent1"/>
              </a:solidFill>
              <a:round/>
            </a:ln>
            <a:effectLst/>
          </c:spPr>
          <c:marker>
            <c:symbol val="none"/>
          </c:marker>
          <c:xVal>
            <c:numRef>
              <c:f>'[1]Mattress Performance'!$V$12:$V$91</c:f>
              <c:numCache>
                <c:formatCode>General</c:formatCode>
                <c:ptCount val="80"/>
                <c:pt idx="0">
                  <c:v>89.05</c:v>
                </c:pt>
                <c:pt idx="1">
                  <c:v>89.1</c:v>
                </c:pt>
                <c:pt idx="2">
                  <c:v>89.15</c:v>
                </c:pt>
                <c:pt idx="3">
                  <c:v>89.2</c:v>
                </c:pt>
                <c:pt idx="4">
                  <c:v>89.25</c:v>
                </c:pt>
                <c:pt idx="5">
                  <c:v>89.3</c:v>
                </c:pt>
                <c:pt idx="6">
                  <c:v>89.35</c:v>
                </c:pt>
                <c:pt idx="7">
                  <c:v>89.4</c:v>
                </c:pt>
                <c:pt idx="8">
                  <c:v>89.45</c:v>
                </c:pt>
                <c:pt idx="9">
                  <c:v>89.5</c:v>
                </c:pt>
                <c:pt idx="10">
                  <c:v>89.55</c:v>
                </c:pt>
                <c:pt idx="11">
                  <c:v>89.6</c:v>
                </c:pt>
                <c:pt idx="12">
                  <c:v>89.65</c:v>
                </c:pt>
                <c:pt idx="13">
                  <c:v>89.7</c:v>
                </c:pt>
                <c:pt idx="14">
                  <c:v>89.75</c:v>
                </c:pt>
                <c:pt idx="15">
                  <c:v>89.8</c:v>
                </c:pt>
                <c:pt idx="16">
                  <c:v>89.85</c:v>
                </c:pt>
                <c:pt idx="17">
                  <c:v>89.899999999999906</c:v>
                </c:pt>
                <c:pt idx="18">
                  <c:v>89.949999999999903</c:v>
                </c:pt>
                <c:pt idx="19">
                  <c:v>89.999999999999901</c:v>
                </c:pt>
                <c:pt idx="20">
                  <c:v>90.049999999999898</c:v>
                </c:pt>
                <c:pt idx="21">
                  <c:v>90.099999999999895</c:v>
                </c:pt>
                <c:pt idx="22">
                  <c:v>90.149999999999906</c:v>
                </c:pt>
                <c:pt idx="23">
                  <c:v>90.199999999999903</c:v>
                </c:pt>
                <c:pt idx="24">
                  <c:v>90.249999999999901</c:v>
                </c:pt>
                <c:pt idx="25">
                  <c:v>90.299999999999898</c:v>
                </c:pt>
                <c:pt idx="26">
                  <c:v>90.349999999999895</c:v>
                </c:pt>
                <c:pt idx="27">
                  <c:v>90.399999999999906</c:v>
                </c:pt>
                <c:pt idx="28">
                  <c:v>90.449999999999903</c:v>
                </c:pt>
                <c:pt idx="29">
                  <c:v>90.499999999999901</c:v>
                </c:pt>
                <c:pt idx="30">
                  <c:v>90.549999999999898</c:v>
                </c:pt>
                <c:pt idx="31">
                  <c:v>90.599999999999895</c:v>
                </c:pt>
                <c:pt idx="32">
                  <c:v>90.649999999999906</c:v>
                </c:pt>
                <c:pt idx="33">
                  <c:v>90.699999999999903</c:v>
                </c:pt>
                <c:pt idx="34">
                  <c:v>90.749999999999901</c:v>
                </c:pt>
                <c:pt idx="35">
                  <c:v>90.799999999999898</c:v>
                </c:pt>
                <c:pt idx="36">
                  <c:v>90.849999999999895</c:v>
                </c:pt>
                <c:pt idx="37">
                  <c:v>90.899999999999906</c:v>
                </c:pt>
                <c:pt idx="38">
                  <c:v>90.949999999999903</c:v>
                </c:pt>
                <c:pt idx="39">
                  <c:v>90.999999999999901</c:v>
                </c:pt>
                <c:pt idx="40">
                  <c:v>91.049999999999898</c:v>
                </c:pt>
                <c:pt idx="41">
                  <c:v>91.099999999999895</c:v>
                </c:pt>
                <c:pt idx="42">
                  <c:v>91.149999999999906</c:v>
                </c:pt>
                <c:pt idx="43">
                  <c:v>91.199999999999903</c:v>
                </c:pt>
                <c:pt idx="44">
                  <c:v>91.249999999999901</c:v>
                </c:pt>
                <c:pt idx="45">
                  <c:v>91.299999999999898</c:v>
                </c:pt>
                <c:pt idx="46">
                  <c:v>91.349999999999895</c:v>
                </c:pt>
                <c:pt idx="47">
                  <c:v>91.399999999999906</c:v>
                </c:pt>
                <c:pt idx="48">
                  <c:v>91.449999999999903</c:v>
                </c:pt>
                <c:pt idx="49">
                  <c:v>91.499999999999901</c:v>
                </c:pt>
                <c:pt idx="50">
                  <c:v>91.549999999999898</c:v>
                </c:pt>
                <c:pt idx="51">
                  <c:v>91.599999999999895</c:v>
                </c:pt>
                <c:pt idx="52">
                  <c:v>91.649999999999807</c:v>
                </c:pt>
                <c:pt idx="53">
                  <c:v>91.699999999999804</c:v>
                </c:pt>
                <c:pt idx="54">
                  <c:v>91.749999999999801</c:v>
                </c:pt>
                <c:pt idx="55">
                  <c:v>91.799999999999798</c:v>
                </c:pt>
                <c:pt idx="56">
                  <c:v>91.849999999999795</c:v>
                </c:pt>
                <c:pt idx="57">
                  <c:v>91.899999999999807</c:v>
                </c:pt>
                <c:pt idx="58">
                  <c:v>91.949999999999804</c:v>
                </c:pt>
                <c:pt idx="59">
                  <c:v>91.999999999999801</c:v>
                </c:pt>
                <c:pt idx="60">
                  <c:v>92.049999999999798</c:v>
                </c:pt>
                <c:pt idx="61">
                  <c:v>92.099999999999895</c:v>
                </c:pt>
                <c:pt idx="62">
                  <c:v>92.149999999999906</c:v>
                </c:pt>
                <c:pt idx="63">
                  <c:v>92.199999999999903</c:v>
                </c:pt>
                <c:pt idx="64">
                  <c:v>92.249999999999901</c:v>
                </c:pt>
                <c:pt idx="65">
                  <c:v>92.299999999999898</c:v>
                </c:pt>
                <c:pt idx="66">
                  <c:v>92.349999999999895</c:v>
                </c:pt>
                <c:pt idx="67">
                  <c:v>92.399999999999906</c:v>
                </c:pt>
                <c:pt idx="68">
                  <c:v>92.449999999999903</c:v>
                </c:pt>
                <c:pt idx="69">
                  <c:v>92.499999999999901</c:v>
                </c:pt>
                <c:pt idx="70">
                  <c:v>92.55</c:v>
                </c:pt>
                <c:pt idx="71">
                  <c:v>92.6</c:v>
                </c:pt>
                <c:pt idx="72">
                  <c:v>92.65</c:v>
                </c:pt>
                <c:pt idx="73">
                  <c:v>92.7</c:v>
                </c:pt>
                <c:pt idx="74">
                  <c:v>92.75</c:v>
                </c:pt>
                <c:pt idx="75">
                  <c:v>92.8</c:v>
                </c:pt>
                <c:pt idx="76">
                  <c:v>92.85</c:v>
                </c:pt>
                <c:pt idx="77">
                  <c:v>92.9</c:v>
                </c:pt>
                <c:pt idx="78">
                  <c:v>92.95</c:v>
                </c:pt>
                <c:pt idx="79">
                  <c:v>93.000000000000099</c:v>
                </c:pt>
              </c:numCache>
            </c:numRef>
          </c:xVal>
          <c:yVal>
            <c:numRef>
              <c:f>'[1]Mattress Performance'!$X$12:$X$91</c:f>
              <c:numCache>
                <c:formatCode>General</c:formatCode>
                <c:ptCount val="80"/>
                <c:pt idx="0">
                  <c:v>7.2413333025581246E-4</c:v>
                </c:pt>
                <c:pt idx="1">
                  <c:v>1.1161439250054602E-3</c:v>
                </c:pt>
                <c:pt idx="2">
                  <c:v>1.6973123447290657E-3</c:v>
                </c:pt>
                <c:pt idx="3">
                  <c:v>2.5464974630694886E-3</c:v>
                </c:pt>
                <c:pt idx="4">
                  <c:v>3.769334101870362E-3</c:v>
                </c:pt>
                <c:pt idx="5">
                  <c:v>5.5046020469632839E-3</c:v>
                </c:pt>
                <c:pt idx="6">
                  <c:v>7.9309850054913537E-3</c:v>
                </c:pt>
                <c:pt idx="7">
                  <c:v>1.1273745799967318E-2</c:v>
                </c:pt>
                <c:pt idx="8">
                  <c:v>1.5810632908569953E-2</c:v>
                </c:pt>
                <c:pt idx="9">
                  <c:v>2.1876114125509934E-2</c:v>
                </c:pt>
                <c:pt idx="10">
                  <c:v>2.9862833528021927E-2</c:v>
                </c:pt>
                <c:pt idx="11">
                  <c:v>4.0219044995046541E-2</c:v>
                </c:pt>
                <c:pt idx="12">
                  <c:v>5.3440732540744697E-2</c:v>
                </c:pt>
                <c:pt idx="13">
                  <c:v>7.0057229572987753E-2</c:v>
                </c:pt>
                <c:pt idx="14">
                  <c:v>9.0609435210214445E-2</c:v>
                </c:pt>
                <c:pt idx="15">
                  <c:v>0.11562022108911002</c:v>
                </c:pt>
                <c:pt idx="16">
                  <c:v>0.14555732828846465</c:v>
                </c:pt>
                <c:pt idx="17">
                  <c:v>0.18078994112598887</c:v>
                </c:pt>
                <c:pt idx="18">
                  <c:v>0.22154112615877683</c:v>
                </c:pt>
                <c:pt idx="19">
                  <c:v>0.2678393377977682</c:v>
                </c:pt>
                <c:pt idx="20">
                  <c:v>0.31947308383191569</c:v>
                </c:pt>
                <c:pt idx="21">
                  <c:v>0.37595346614394287</c:v>
                </c:pt>
                <c:pt idx="22">
                  <c:v>0.43648951942524644</c:v>
                </c:pt>
                <c:pt idx="23">
                  <c:v>0.49998094751056416</c:v>
                </c:pt>
                <c:pt idx="24">
                  <c:v>0.56503193975860833</c:v>
                </c:pt>
                <c:pt idx="25">
                  <c:v>0.62998824888210048</c:v>
                </c:pt>
                <c:pt idx="26">
                  <c:v>0.69299772223290512</c:v>
                </c:pt>
                <c:pt idx="27">
                  <c:v>0.75209218077421724</c:v>
                </c:pt>
                <c:pt idx="28">
                  <c:v>0.80528618319561673</c:v>
                </c:pt>
                <c:pt idx="29">
                  <c:v>0.85068608654732014</c:v>
                </c:pt>
                <c:pt idx="30">
                  <c:v>0.88660120989292079</c:v>
                </c:pt>
                <c:pt idx="31">
                  <c:v>0.91164807099041356</c:v>
                </c:pt>
                <c:pt idx="32">
                  <c:v>0.92483876043535351</c:v>
                </c:pt>
                <c:pt idx="33">
                  <c:v>0.92564558998956314</c:v>
                </c:pt>
                <c:pt idx="34">
                  <c:v>0.91403611909383031</c:v>
                </c:pt>
                <c:pt idx="35">
                  <c:v>0.89047531907619892</c:v>
                </c:pt>
                <c:pt idx="36">
                  <c:v>0.85589467382324602</c:v>
                </c:pt>
                <c:pt idx="37">
                  <c:v>0.81163107888741015</c:v>
                </c:pt>
                <c:pt idx="38">
                  <c:v>0.75934112489884653</c:v>
                </c:pt>
                <c:pt idx="39">
                  <c:v>0.70089842142436642</c:v>
                </c:pt>
                <c:pt idx="40">
                  <c:v>0.63828281281966315</c:v>
                </c:pt>
                <c:pt idx="41">
                  <c:v>0.573470558483691</c:v>
                </c:pt>
                <c:pt idx="42">
                  <c:v>0.50833382681200545</c:v>
                </c:pt>
                <c:pt idx="43">
                  <c:v>0.44455633408783396</c:v>
                </c:pt>
                <c:pt idx="44">
                  <c:v>0.38356988496473587</c:v>
                </c:pt>
                <c:pt idx="45">
                  <c:v>0.32651422749309467</c:v>
                </c:pt>
                <c:pt idx="46">
                  <c:v>0.2742203150140784</c:v>
                </c:pt>
                <c:pt idx="47">
                  <c:v>0.22721502617755049</c:v>
                </c:pt>
                <c:pt idx="48">
                  <c:v>0.18574382296626246</c:v>
                </c:pt>
                <c:pt idx="49">
                  <c:v>0.14980683164416086</c:v>
                </c:pt>
                <c:pt idx="50">
                  <c:v>0.1192034337651392</c:v>
                </c:pt>
                <c:pt idx="51">
                  <c:v>9.3580598963544925E-2</c:v>
                </c:pt>
                <c:pt idx="52">
                  <c:v>7.2480767451495384E-2</c:v>
                </c:pt>
                <c:pt idx="53">
                  <c:v>5.5385955649190605E-2</c:v>
                </c:pt>
                <c:pt idx="54">
                  <c:v>4.1755763763680606E-2</c:v>
                </c:pt>
                <c:pt idx="55">
                  <c:v>3.1057973710133246E-2</c:v>
                </c:pt>
                <c:pt idx="56">
                  <c:v>2.2791332234442265E-2</c:v>
                </c:pt>
                <c:pt idx="57">
                  <c:v>1.6500846102766985E-2</c:v>
                </c:pt>
                <c:pt idx="58">
                  <c:v>1.1786439288046346E-2</c:v>
                </c:pt>
                <c:pt idx="59">
                  <c:v>8.3061341504636604E-3</c:v>
                </c:pt>
                <c:pt idx="60">
                  <c:v>5.7750422572089627E-3</c:v>
                </c:pt>
                <c:pt idx="61">
                  <c:v>3.9614237376259928E-3</c:v>
                </c:pt>
                <c:pt idx="62">
                  <c:v>2.6809415199323091E-3</c:v>
                </c:pt>
                <c:pt idx="63">
                  <c:v>1.7900422828634331E-3</c:v>
                </c:pt>
                <c:pt idx="64">
                  <c:v>1.1791773985540188E-3</c:v>
                </c:pt>
                <c:pt idx="65">
                  <c:v>7.6636367444021314E-4</c:v>
                </c:pt>
                <c:pt idx="66">
                  <c:v>4.9139483067578665E-4</c:v>
                </c:pt>
                <c:pt idx="67">
                  <c:v>3.1086094567699596E-4</c:v>
                </c:pt>
                <c:pt idx="68">
                  <c:v>1.9401783408046821E-4</c:v>
                </c:pt>
                <c:pt idx="69">
                  <c:v>1.1946950053716445E-4</c:v>
                </c:pt>
                <c:pt idx="70">
                  <c:v>7.2579229250089816E-5</c:v>
                </c:pt>
                <c:pt idx="71">
                  <c:v>4.3501833682760198E-5</c:v>
                </c:pt>
                <c:pt idx="72">
                  <c:v>2.5724247727195192E-5</c:v>
                </c:pt>
                <c:pt idx="73">
                  <c:v>1.5007823400726415E-5</c:v>
                </c:pt>
                <c:pt idx="74">
                  <c:v>8.6383867887575279E-6</c:v>
                </c:pt>
                <c:pt idx="75">
                  <c:v>4.9055475423808198E-6</c:v>
                </c:pt>
                <c:pt idx="76">
                  <c:v>2.7484145564530657E-6</c:v>
                </c:pt>
                <c:pt idx="77">
                  <c:v>1.5192068112393705E-6</c:v>
                </c:pt>
                <c:pt idx="78">
                  <c:v>8.2849800222140747E-7</c:v>
                </c:pt>
                <c:pt idx="79">
                  <c:v>4.4576497325600833E-7</c:v>
                </c:pt>
              </c:numCache>
            </c:numRef>
          </c:yVal>
          <c:smooth val="1"/>
          <c:extLst>
            <c:ext xmlns:c16="http://schemas.microsoft.com/office/drawing/2014/chart" uri="{C3380CC4-5D6E-409C-BE32-E72D297353CC}">
              <c16:uniqueId val="{00000001-AC5D-4127-ABDF-6CDC53FDEE1C}"/>
            </c:ext>
          </c:extLst>
        </c:ser>
        <c:ser>
          <c:idx val="3"/>
          <c:order val="2"/>
          <c:tx>
            <c:v>Tempur</c:v>
          </c:tx>
          <c:spPr>
            <a:ln w="19050" cap="rnd">
              <a:solidFill>
                <a:schemeClr val="accent4"/>
              </a:solidFill>
              <a:round/>
            </a:ln>
            <a:effectLst/>
          </c:spPr>
          <c:marker>
            <c:symbol val="none"/>
          </c:marker>
          <c:xVal>
            <c:numRef>
              <c:f>'[1]Mattress Performance'!$V$12:$V$91</c:f>
              <c:numCache>
                <c:formatCode>General</c:formatCode>
                <c:ptCount val="80"/>
                <c:pt idx="0">
                  <c:v>89.05</c:v>
                </c:pt>
                <c:pt idx="1">
                  <c:v>89.1</c:v>
                </c:pt>
                <c:pt idx="2">
                  <c:v>89.15</c:v>
                </c:pt>
                <c:pt idx="3">
                  <c:v>89.2</c:v>
                </c:pt>
                <c:pt idx="4">
                  <c:v>89.25</c:v>
                </c:pt>
                <c:pt idx="5">
                  <c:v>89.3</c:v>
                </c:pt>
                <c:pt idx="6">
                  <c:v>89.35</c:v>
                </c:pt>
                <c:pt idx="7">
                  <c:v>89.4</c:v>
                </c:pt>
                <c:pt idx="8">
                  <c:v>89.45</c:v>
                </c:pt>
                <c:pt idx="9">
                  <c:v>89.5</c:v>
                </c:pt>
                <c:pt idx="10">
                  <c:v>89.55</c:v>
                </c:pt>
                <c:pt idx="11">
                  <c:v>89.6</c:v>
                </c:pt>
                <c:pt idx="12">
                  <c:v>89.65</c:v>
                </c:pt>
                <c:pt idx="13">
                  <c:v>89.7</c:v>
                </c:pt>
                <c:pt idx="14">
                  <c:v>89.75</c:v>
                </c:pt>
                <c:pt idx="15">
                  <c:v>89.8</c:v>
                </c:pt>
                <c:pt idx="16">
                  <c:v>89.85</c:v>
                </c:pt>
                <c:pt idx="17">
                  <c:v>89.899999999999906</c:v>
                </c:pt>
                <c:pt idx="18">
                  <c:v>89.949999999999903</c:v>
                </c:pt>
                <c:pt idx="19">
                  <c:v>89.999999999999901</c:v>
                </c:pt>
                <c:pt idx="20">
                  <c:v>90.049999999999898</c:v>
                </c:pt>
                <c:pt idx="21">
                  <c:v>90.099999999999895</c:v>
                </c:pt>
                <c:pt idx="22">
                  <c:v>90.149999999999906</c:v>
                </c:pt>
                <c:pt idx="23">
                  <c:v>90.199999999999903</c:v>
                </c:pt>
                <c:pt idx="24">
                  <c:v>90.249999999999901</c:v>
                </c:pt>
                <c:pt idx="25">
                  <c:v>90.299999999999898</c:v>
                </c:pt>
                <c:pt idx="26">
                  <c:v>90.349999999999895</c:v>
                </c:pt>
                <c:pt idx="27">
                  <c:v>90.399999999999906</c:v>
                </c:pt>
                <c:pt idx="28">
                  <c:v>90.449999999999903</c:v>
                </c:pt>
                <c:pt idx="29">
                  <c:v>90.499999999999901</c:v>
                </c:pt>
                <c:pt idx="30">
                  <c:v>90.549999999999898</c:v>
                </c:pt>
                <c:pt idx="31">
                  <c:v>90.599999999999895</c:v>
                </c:pt>
                <c:pt idx="32">
                  <c:v>90.649999999999906</c:v>
                </c:pt>
                <c:pt idx="33">
                  <c:v>90.699999999999903</c:v>
                </c:pt>
                <c:pt idx="34">
                  <c:v>90.749999999999901</c:v>
                </c:pt>
                <c:pt idx="35">
                  <c:v>90.799999999999898</c:v>
                </c:pt>
                <c:pt idx="36">
                  <c:v>90.849999999999895</c:v>
                </c:pt>
                <c:pt idx="37">
                  <c:v>90.899999999999906</c:v>
                </c:pt>
                <c:pt idx="38">
                  <c:v>90.949999999999903</c:v>
                </c:pt>
                <c:pt idx="39">
                  <c:v>90.999999999999901</c:v>
                </c:pt>
                <c:pt idx="40">
                  <c:v>91.049999999999898</c:v>
                </c:pt>
                <c:pt idx="41">
                  <c:v>91.099999999999895</c:v>
                </c:pt>
                <c:pt idx="42">
                  <c:v>91.149999999999906</c:v>
                </c:pt>
                <c:pt idx="43">
                  <c:v>91.199999999999903</c:v>
                </c:pt>
                <c:pt idx="44">
                  <c:v>91.249999999999901</c:v>
                </c:pt>
                <c:pt idx="45">
                  <c:v>91.299999999999898</c:v>
                </c:pt>
                <c:pt idx="46">
                  <c:v>91.349999999999895</c:v>
                </c:pt>
                <c:pt idx="47">
                  <c:v>91.399999999999906</c:v>
                </c:pt>
                <c:pt idx="48">
                  <c:v>91.449999999999903</c:v>
                </c:pt>
                <c:pt idx="49">
                  <c:v>91.499999999999901</c:v>
                </c:pt>
                <c:pt idx="50">
                  <c:v>91.549999999999898</c:v>
                </c:pt>
                <c:pt idx="51">
                  <c:v>91.599999999999895</c:v>
                </c:pt>
                <c:pt idx="52">
                  <c:v>91.649999999999807</c:v>
                </c:pt>
                <c:pt idx="53">
                  <c:v>91.699999999999804</c:v>
                </c:pt>
                <c:pt idx="54">
                  <c:v>91.749999999999801</c:v>
                </c:pt>
                <c:pt idx="55">
                  <c:v>91.799999999999798</c:v>
                </c:pt>
                <c:pt idx="56">
                  <c:v>91.849999999999795</c:v>
                </c:pt>
                <c:pt idx="57">
                  <c:v>91.899999999999807</c:v>
                </c:pt>
                <c:pt idx="58">
                  <c:v>91.949999999999804</c:v>
                </c:pt>
                <c:pt idx="59">
                  <c:v>91.999999999999801</c:v>
                </c:pt>
                <c:pt idx="60">
                  <c:v>92.049999999999798</c:v>
                </c:pt>
                <c:pt idx="61">
                  <c:v>92.099999999999895</c:v>
                </c:pt>
                <c:pt idx="62">
                  <c:v>92.149999999999906</c:v>
                </c:pt>
                <c:pt idx="63">
                  <c:v>92.199999999999903</c:v>
                </c:pt>
                <c:pt idx="64">
                  <c:v>92.249999999999901</c:v>
                </c:pt>
                <c:pt idx="65">
                  <c:v>92.299999999999898</c:v>
                </c:pt>
                <c:pt idx="66">
                  <c:v>92.349999999999895</c:v>
                </c:pt>
                <c:pt idx="67">
                  <c:v>92.399999999999906</c:v>
                </c:pt>
                <c:pt idx="68">
                  <c:v>92.449999999999903</c:v>
                </c:pt>
                <c:pt idx="69">
                  <c:v>92.499999999999901</c:v>
                </c:pt>
                <c:pt idx="70">
                  <c:v>92.55</c:v>
                </c:pt>
                <c:pt idx="71">
                  <c:v>92.6</c:v>
                </c:pt>
                <c:pt idx="72">
                  <c:v>92.65</c:v>
                </c:pt>
                <c:pt idx="73">
                  <c:v>92.7</c:v>
                </c:pt>
                <c:pt idx="74">
                  <c:v>92.75</c:v>
                </c:pt>
                <c:pt idx="75">
                  <c:v>92.8</c:v>
                </c:pt>
                <c:pt idx="76">
                  <c:v>92.85</c:v>
                </c:pt>
                <c:pt idx="77">
                  <c:v>92.9</c:v>
                </c:pt>
                <c:pt idx="78">
                  <c:v>92.95</c:v>
                </c:pt>
                <c:pt idx="79">
                  <c:v>93.000000000000099</c:v>
                </c:pt>
              </c:numCache>
            </c:numRef>
          </c:xVal>
          <c:yVal>
            <c:numRef>
              <c:f>'[1]Mattress Performance'!$Y$12:$Y$91</c:f>
              <c:numCache>
                <c:formatCode>General</c:formatCode>
                <c:ptCount val="80"/>
                <c:pt idx="0">
                  <c:v>7.5973864932125609E-5</c:v>
                </c:pt>
                <c:pt idx="1">
                  <c:v>1.2031246142019148E-4</c:v>
                </c:pt>
                <c:pt idx="2">
                  <c:v>1.8832834407664064E-4</c:v>
                </c:pt>
                <c:pt idx="3">
                  <c:v>2.9139322355797506E-4</c:v>
                </c:pt>
                <c:pt idx="4">
                  <c:v>4.4565819018027147E-4</c:v>
                </c:pt>
                <c:pt idx="5">
                  <c:v>6.7372555512504036E-4</c:v>
                </c:pt>
                <c:pt idx="6">
                  <c:v>1.0067527714192458E-3</c:v>
                </c:pt>
                <c:pt idx="7">
                  <c:v>1.4870354809249249E-3</c:v>
                </c:pt>
                <c:pt idx="8">
                  <c:v>2.1710934264966924E-3</c:v>
                </c:pt>
                <c:pt idx="9">
                  <c:v>3.13324516457437E-3</c:v>
                </c:pt>
                <c:pt idx="10">
                  <c:v>4.4696027758027888E-3</c:v>
                </c:pt>
                <c:pt idx="11">
                  <c:v>6.3023448382337277E-3</c:v>
                </c:pt>
                <c:pt idx="12">
                  <c:v>8.7840354694551561E-3</c:v>
                </c:pt>
                <c:pt idx="13">
                  <c:v>1.2101652654362737E-2</c:v>
                </c:pt>
                <c:pt idx="14">
                  <c:v>1.6479877173289484E-2</c:v>
                </c:pt>
                <c:pt idx="15">
                  <c:v>2.2183084922057793E-2</c:v>
                </c:pt>
                <c:pt idx="16">
                  <c:v>2.9515394838902396E-2</c:v>
                </c:pt>
                <c:pt idx="17">
                  <c:v>3.8818069844923489E-2</c:v>
                </c:pt>
                <c:pt idx="18">
                  <c:v>5.046356885367613E-2</c:v>
                </c:pt>
                <c:pt idx="19">
                  <c:v>6.4845623363369215E-2</c:v>
                </c:pt>
                <c:pt idx="20">
                  <c:v>8.2364878493148372E-2</c:v>
                </c:pt>
                <c:pt idx="21">
                  <c:v>0.10340990494701668</c:v>
                </c:pt>
                <c:pt idx="22">
                  <c:v>0.12833375449362941</c:v>
                </c:pt>
                <c:pt idx="23">
                  <c:v>0.15742668318364203</c:v>
                </c:pt>
                <c:pt idx="24">
                  <c:v>0.19088617475880046</c:v>
                </c:pt>
                <c:pt idx="25">
                  <c:v>0.2287859176104588</c:v>
                </c:pt>
                <c:pt idx="26">
                  <c:v>0.27104586557307098</c:v>
                </c:pt>
                <c:pt idx="27">
                  <c:v>0.31740588121271057</c:v>
                </c:pt>
                <c:pt idx="28">
                  <c:v>0.3674056547188384</c:v>
                </c:pt>
                <c:pt idx="29">
                  <c:v>0.420373554708796</c:v>
                </c:pt>
                <c:pt idx="30">
                  <c:v>0.47542675943945484</c:v>
                </c:pt>
                <c:pt idx="31">
                  <c:v>0.53148442462313217</c:v>
                </c:pt>
                <c:pt idx="32">
                  <c:v>0.58729478654687939</c:v>
                </c:pt>
                <c:pt idx="33">
                  <c:v>0.64147603125001407</c:v>
                </c:pt>
                <c:pt idx="34">
                  <c:v>0.69256957030080368</c:v>
                </c:pt>
                <c:pt idx="35">
                  <c:v>0.73910316562708511</c:v>
                </c:pt>
                <c:pt idx="36">
                  <c:v>0.77966026859648108</c:v>
                </c:pt>
                <c:pt idx="37">
                  <c:v>0.81295110973489126</c:v>
                </c:pt>
                <c:pt idx="38">
                  <c:v>0.83788060486570992</c:v>
                </c:pt>
                <c:pt idx="39">
                  <c:v>0.8536081071128917</c:v>
                </c:pt>
                <c:pt idx="40">
                  <c:v>0.85959446223697245</c:v>
                </c:pt>
                <c:pt idx="41">
                  <c:v>0.85563269465160741</c:v>
                </c:pt>
                <c:pt idx="42">
                  <c:v>0.84185988841202197</c:v>
                </c:pt>
                <c:pt idx="43">
                  <c:v>0.81874931203202495</c:v>
                </c:pt>
                <c:pt idx="44">
                  <c:v>0.7870834180771179</c:v>
                </c:pt>
                <c:pt idx="45">
                  <c:v>0.74790986582752617</c:v>
                </c:pt>
                <c:pt idx="46">
                  <c:v>0.70248401372468872</c:v>
                </c:pt>
                <c:pt idx="47">
                  <c:v>0.65220228079079556</c:v>
                </c:pt>
                <c:pt idx="48">
                  <c:v>0.59853129799624505</c:v>
                </c:pt>
                <c:pt idx="49">
                  <c:v>0.5429378281942091</c:v>
                </c:pt>
                <c:pt idx="50">
                  <c:v>0.48682404643319088</c:v>
                </c:pt>
                <c:pt idx="51">
                  <c:v>0.43147200872218183</c:v>
                </c:pt>
                <c:pt idx="52">
                  <c:v>0.37800010073863716</c:v>
                </c:pt>
                <c:pt idx="53">
                  <c:v>0.32733307388304184</c:v>
                </c:pt>
                <c:pt idx="54">
                  <c:v>0.28018607430627562</c:v>
                </c:pt>
                <c:pt idx="55">
                  <c:v>0.23706196948103539</c:v>
                </c:pt>
                <c:pt idx="56">
                  <c:v>0.19826037084633197</c:v>
                </c:pt>
                <c:pt idx="57">
                  <c:v>0.16389610192099108</c:v>
                </c:pt>
                <c:pt idx="58">
                  <c:v>0.13392449551091132</c:v>
                </c:pt>
                <c:pt idx="59">
                  <c:v>0.10817081401661408</c:v>
                </c:pt>
                <c:pt idx="60">
                  <c:v>8.6361238324829531E-2</c:v>
                </c:pt>
                <c:pt idx="61">
                  <c:v>6.8153208831292486E-2</c:v>
                </c:pt>
                <c:pt idx="62">
                  <c:v>5.3163362304953284E-2</c:v>
                </c:pt>
                <c:pt idx="63">
                  <c:v>4.0991825177568858E-2</c:v>
                </c:pt>
                <c:pt idx="64">
                  <c:v>3.1242138693765943E-2</c:v>
                </c:pt>
                <c:pt idx="65">
                  <c:v>2.3536557391707937E-2</c:v>
                </c:pt>
                <c:pt idx="66">
                  <c:v>1.7526847549027176E-2</c:v>
                </c:pt>
                <c:pt idx="67">
                  <c:v>1.2900999608766905E-2</c:v>
                </c:pt>
                <c:pt idx="68">
                  <c:v>9.3864549317471783E-3</c:v>
                </c:pt>
                <c:pt idx="69">
                  <c:v>6.7505400890605092E-3</c:v>
                </c:pt>
                <c:pt idx="70">
                  <c:v>4.7988163123510764E-3</c:v>
                </c:pt>
                <c:pt idx="71">
                  <c:v>3.3720066035162533E-3</c:v>
                </c:pt>
                <c:pt idx="72">
                  <c:v>2.3420781945996667E-3</c:v>
                </c:pt>
                <c:pt idx="73">
                  <c:v>1.6079518852693102E-3</c:v>
                </c:pt>
                <c:pt idx="74">
                  <c:v>1.0911975745665947E-3</c:v>
                </c:pt>
                <c:pt idx="75">
                  <c:v>7.319685459837692E-4</c:v>
                </c:pt>
                <c:pt idx="76">
                  <c:v>4.8533334460358179E-4</c:v>
                </c:pt>
                <c:pt idx="77">
                  <c:v>3.1808744367314059E-4</c:v>
                </c:pt>
                <c:pt idx="78">
                  <c:v>2.0606849806411481E-4</c:v>
                </c:pt>
                <c:pt idx="79">
                  <c:v>1.3195789220328877E-4</c:v>
                </c:pt>
              </c:numCache>
            </c:numRef>
          </c:yVal>
          <c:smooth val="1"/>
          <c:extLst>
            <c:ext xmlns:c16="http://schemas.microsoft.com/office/drawing/2014/chart" uri="{C3380CC4-5D6E-409C-BE32-E72D297353CC}">
              <c16:uniqueId val="{00000002-AC5D-4127-ABDF-6CDC53FDEE1C}"/>
            </c:ext>
          </c:extLst>
        </c:ser>
        <c:dLbls>
          <c:showLegendKey val="0"/>
          <c:showVal val="0"/>
          <c:showCatName val="0"/>
          <c:showSerName val="0"/>
          <c:showPercent val="0"/>
          <c:showBubbleSize val="0"/>
        </c:dLbls>
        <c:axId val="1690872511"/>
        <c:axId val="1690865855"/>
      </c:scatterChart>
      <c:valAx>
        <c:axId val="1690872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865855"/>
        <c:crosses val="autoZero"/>
        <c:crossBetween val="midCat"/>
      </c:valAx>
      <c:valAx>
        <c:axId val="169086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872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 Mattress Comp'!$AR$8</c:f>
              <c:strCache>
                <c:ptCount val="1"/>
                <c:pt idx="0">
                  <c:v>Sleep Cool</c:v>
                </c:pt>
              </c:strCache>
            </c:strRef>
          </c:tx>
          <c:spPr>
            <a:solidFill>
              <a:schemeClr val="accent1"/>
            </a:solidFill>
            <a:ln>
              <a:noFill/>
            </a:ln>
            <a:effectLst/>
          </c:spPr>
          <c:invertIfNegative val="0"/>
          <c:errBars>
            <c:errBarType val="both"/>
            <c:errValType val="cust"/>
            <c:noEndCap val="0"/>
            <c:plus>
              <c:numRef>
                <c:f>'2. Mattress Comp'!$AS$3:$AW$3</c:f>
                <c:numCache>
                  <c:formatCode>General</c:formatCode>
                  <c:ptCount val="5"/>
                  <c:pt idx="0">
                    <c:v>0.2111608970828581</c:v>
                  </c:pt>
                  <c:pt idx="1">
                    <c:v>0.20847985909837818</c:v>
                  </c:pt>
                  <c:pt idx="2">
                    <c:v>0.2999488226926843</c:v>
                  </c:pt>
                  <c:pt idx="3">
                    <c:v>0.1753346776088727</c:v>
                  </c:pt>
                  <c:pt idx="4">
                    <c:v>0.26164200816622696</c:v>
                  </c:pt>
                </c:numCache>
              </c:numRef>
            </c:plus>
            <c:minus>
              <c:numRef>
                <c:f>'2. Mattress Comp'!$AS$3:$AW$3</c:f>
                <c:numCache>
                  <c:formatCode>General</c:formatCode>
                  <c:ptCount val="5"/>
                  <c:pt idx="0">
                    <c:v>0.2111608970828581</c:v>
                  </c:pt>
                  <c:pt idx="1">
                    <c:v>0.20847985909837818</c:v>
                  </c:pt>
                  <c:pt idx="2">
                    <c:v>0.2999488226926843</c:v>
                  </c:pt>
                  <c:pt idx="3">
                    <c:v>0.1753346776088727</c:v>
                  </c:pt>
                  <c:pt idx="4">
                    <c:v>0.26164200816622696</c:v>
                  </c:pt>
                </c:numCache>
              </c:numRef>
            </c:minus>
            <c:spPr>
              <a:noFill/>
              <a:ln w="9525" cap="flat" cmpd="sng" algn="ctr">
                <a:solidFill>
                  <a:schemeClr val="tx1">
                    <a:lumMod val="65000"/>
                    <a:lumOff val="35000"/>
                  </a:schemeClr>
                </a:solidFill>
                <a:round/>
              </a:ln>
              <a:effectLst/>
            </c:spPr>
          </c:errBars>
          <c:cat>
            <c:strRef>
              <c:f>'2. Mattress Comp'!$AS$7:$AV$7</c:f>
              <c:strCache>
                <c:ptCount val="4"/>
                <c:pt idx="0">
                  <c:v>Comfortable</c:v>
                </c:pt>
                <c:pt idx="1">
                  <c:v>Support</c:v>
                </c:pt>
                <c:pt idx="2">
                  <c:v>Like</c:v>
                </c:pt>
                <c:pt idx="3">
                  <c:v>Hot</c:v>
                </c:pt>
              </c:strCache>
            </c:strRef>
          </c:cat>
          <c:val>
            <c:numRef>
              <c:f>'2. Mattress Comp'!$AS$8:$AV$8</c:f>
              <c:numCache>
                <c:formatCode>#,##0.00</c:formatCode>
                <c:ptCount val="4"/>
                <c:pt idx="0">
                  <c:v>5.3945578231292517</c:v>
                </c:pt>
                <c:pt idx="1">
                  <c:v>4.7006802721088432</c:v>
                </c:pt>
                <c:pt idx="2">
                  <c:v>5.2653061224489797</c:v>
                </c:pt>
                <c:pt idx="3">
                  <c:v>2.0408163265306123</c:v>
                </c:pt>
              </c:numCache>
            </c:numRef>
          </c:val>
          <c:extLst>
            <c:ext xmlns:c16="http://schemas.microsoft.com/office/drawing/2014/chart" uri="{C3380CC4-5D6E-409C-BE32-E72D297353CC}">
              <c16:uniqueId val="{00000000-742E-4FAB-B7CB-268B8AABD0A4}"/>
            </c:ext>
          </c:extLst>
        </c:ser>
        <c:ser>
          <c:idx val="1"/>
          <c:order val="1"/>
          <c:tx>
            <c:strRef>
              <c:f>'2. Mattress Comp'!$AR$9</c:f>
              <c:strCache>
                <c:ptCount val="1"/>
                <c:pt idx="0">
                  <c:v>Casper</c:v>
                </c:pt>
              </c:strCache>
            </c:strRef>
          </c:tx>
          <c:spPr>
            <a:solidFill>
              <a:schemeClr val="accent2"/>
            </a:solidFill>
            <a:ln>
              <a:noFill/>
            </a:ln>
            <a:effectLst/>
          </c:spPr>
          <c:invertIfNegative val="0"/>
          <c:errBars>
            <c:errBarType val="both"/>
            <c:errValType val="cust"/>
            <c:noEndCap val="0"/>
            <c:plus>
              <c:numRef>
                <c:f>'2. Mattress Comp'!$AS$4:$AV$4</c:f>
                <c:numCache>
                  <c:formatCode>General</c:formatCode>
                  <c:ptCount val="4"/>
                  <c:pt idx="0">
                    <c:v>0.22346514968698433</c:v>
                  </c:pt>
                  <c:pt idx="1">
                    <c:v>0.19914215736766663</c:v>
                  </c:pt>
                  <c:pt idx="2">
                    <c:v>0.26762803467498036</c:v>
                  </c:pt>
                  <c:pt idx="3">
                    <c:v>0.24144224326936095</c:v>
                  </c:pt>
                </c:numCache>
              </c:numRef>
            </c:plus>
            <c:minus>
              <c:numRef>
                <c:f>'2. Mattress Comp'!$AS$4:$AV$4</c:f>
                <c:numCache>
                  <c:formatCode>General</c:formatCode>
                  <c:ptCount val="4"/>
                  <c:pt idx="0">
                    <c:v>0.22346514968698433</c:v>
                  </c:pt>
                  <c:pt idx="1">
                    <c:v>0.19914215736766663</c:v>
                  </c:pt>
                  <c:pt idx="2">
                    <c:v>0.26762803467498036</c:v>
                  </c:pt>
                  <c:pt idx="3">
                    <c:v>0.24144224326936095</c:v>
                  </c:pt>
                </c:numCache>
              </c:numRef>
            </c:minus>
            <c:spPr>
              <a:noFill/>
              <a:ln w="9525" cap="flat" cmpd="sng" algn="ctr">
                <a:solidFill>
                  <a:schemeClr val="tx1">
                    <a:lumMod val="65000"/>
                    <a:lumOff val="35000"/>
                  </a:schemeClr>
                </a:solidFill>
                <a:round/>
              </a:ln>
              <a:effectLst/>
            </c:spPr>
          </c:errBars>
          <c:cat>
            <c:strRef>
              <c:f>'2. Mattress Comp'!$AS$7:$AV$7</c:f>
              <c:strCache>
                <c:ptCount val="4"/>
                <c:pt idx="0">
                  <c:v>Comfortable</c:v>
                </c:pt>
                <c:pt idx="1">
                  <c:v>Support</c:v>
                </c:pt>
                <c:pt idx="2">
                  <c:v>Like</c:v>
                </c:pt>
                <c:pt idx="3">
                  <c:v>Hot</c:v>
                </c:pt>
              </c:strCache>
            </c:strRef>
          </c:cat>
          <c:val>
            <c:numRef>
              <c:f>'2. Mattress Comp'!$AS$9:$AV$9</c:f>
              <c:numCache>
                <c:formatCode>#,##0.00</c:formatCode>
                <c:ptCount val="4"/>
                <c:pt idx="0">
                  <c:v>5.0068027210884356</c:v>
                </c:pt>
                <c:pt idx="1">
                  <c:v>4.27891156462585</c:v>
                </c:pt>
                <c:pt idx="2">
                  <c:v>5.3673469387755102</c:v>
                </c:pt>
                <c:pt idx="3">
                  <c:v>3.2517006802721089</c:v>
                </c:pt>
              </c:numCache>
            </c:numRef>
          </c:val>
          <c:extLst>
            <c:ext xmlns:c16="http://schemas.microsoft.com/office/drawing/2014/chart" uri="{C3380CC4-5D6E-409C-BE32-E72D297353CC}">
              <c16:uniqueId val="{00000001-742E-4FAB-B7CB-268B8AABD0A4}"/>
            </c:ext>
          </c:extLst>
        </c:ser>
        <c:ser>
          <c:idx val="2"/>
          <c:order val="2"/>
          <c:tx>
            <c:strRef>
              <c:f>'2. Mattress Comp'!$AR$10</c:f>
              <c:strCache>
                <c:ptCount val="1"/>
                <c:pt idx="0">
                  <c:v>Tempur</c:v>
                </c:pt>
              </c:strCache>
            </c:strRef>
          </c:tx>
          <c:spPr>
            <a:solidFill>
              <a:schemeClr val="accent3"/>
            </a:solidFill>
            <a:ln>
              <a:noFill/>
            </a:ln>
            <a:effectLst/>
          </c:spPr>
          <c:invertIfNegative val="0"/>
          <c:errBars>
            <c:errBarType val="both"/>
            <c:errValType val="cust"/>
            <c:noEndCap val="0"/>
            <c:plus>
              <c:numRef>
                <c:f>'2. Mattress Comp'!$AS$5:$AW$5</c:f>
                <c:numCache>
                  <c:formatCode>General</c:formatCode>
                  <c:ptCount val="5"/>
                  <c:pt idx="0">
                    <c:v>0.22172566915280256</c:v>
                  </c:pt>
                  <c:pt idx="1">
                    <c:v>0.20162135212269866</c:v>
                  </c:pt>
                  <c:pt idx="2">
                    <c:v>0.29144146323980652</c:v>
                  </c:pt>
                  <c:pt idx="3">
                    <c:v>0.24909731024344647</c:v>
                  </c:pt>
                  <c:pt idx="4">
                    <c:v>0.25770322759940545</c:v>
                  </c:pt>
                </c:numCache>
              </c:numRef>
            </c:plus>
            <c:minus>
              <c:numRef>
                <c:f>'2. Mattress Comp'!$AS$5:$AW$5</c:f>
                <c:numCache>
                  <c:formatCode>General</c:formatCode>
                  <c:ptCount val="5"/>
                  <c:pt idx="0">
                    <c:v>0.22172566915280256</c:v>
                  </c:pt>
                  <c:pt idx="1">
                    <c:v>0.20162135212269866</c:v>
                  </c:pt>
                  <c:pt idx="2">
                    <c:v>0.29144146323980652</c:v>
                  </c:pt>
                  <c:pt idx="3">
                    <c:v>0.24909731024344647</c:v>
                  </c:pt>
                  <c:pt idx="4">
                    <c:v>0.25770322759940545</c:v>
                  </c:pt>
                </c:numCache>
              </c:numRef>
            </c:minus>
            <c:spPr>
              <a:noFill/>
              <a:ln w="9525" cap="flat" cmpd="sng" algn="ctr">
                <a:solidFill>
                  <a:schemeClr val="tx1">
                    <a:lumMod val="65000"/>
                    <a:lumOff val="35000"/>
                  </a:schemeClr>
                </a:solidFill>
                <a:round/>
              </a:ln>
              <a:effectLst/>
            </c:spPr>
          </c:errBars>
          <c:cat>
            <c:strRef>
              <c:f>'2. Mattress Comp'!$AS$7:$AV$7</c:f>
              <c:strCache>
                <c:ptCount val="4"/>
                <c:pt idx="0">
                  <c:v>Comfortable</c:v>
                </c:pt>
                <c:pt idx="1">
                  <c:v>Support</c:v>
                </c:pt>
                <c:pt idx="2">
                  <c:v>Like</c:v>
                </c:pt>
                <c:pt idx="3">
                  <c:v>Hot</c:v>
                </c:pt>
              </c:strCache>
            </c:strRef>
          </c:cat>
          <c:val>
            <c:numRef>
              <c:f>'2. Mattress Comp'!$AS$10:$AV$10</c:f>
              <c:numCache>
                <c:formatCode>#,##0.00</c:formatCode>
                <c:ptCount val="4"/>
                <c:pt idx="0">
                  <c:v>5.333333333333333</c:v>
                </c:pt>
                <c:pt idx="1">
                  <c:v>4.2721088435374153</c:v>
                </c:pt>
                <c:pt idx="2">
                  <c:v>5.129251700680272</c:v>
                </c:pt>
                <c:pt idx="3">
                  <c:v>3.3333333333333335</c:v>
                </c:pt>
              </c:numCache>
            </c:numRef>
          </c:val>
          <c:extLst>
            <c:ext xmlns:c16="http://schemas.microsoft.com/office/drawing/2014/chart" uri="{C3380CC4-5D6E-409C-BE32-E72D297353CC}">
              <c16:uniqueId val="{00000002-742E-4FAB-B7CB-268B8AABD0A4}"/>
            </c:ext>
          </c:extLst>
        </c:ser>
        <c:dLbls>
          <c:showLegendKey val="0"/>
          <c:showVal val="0"/>
          <c:showCatName val="0"/>
          <c:showSerName val="0"/>
          <c:showPercent val="0"/>
          <c:showBubbleSize val="0"/>
        </c:dLbls>
        <c:gapWidth val="219"/>
        <c:overlap val="-27"/>
        <c:axId val="1657819728"/>
        <c:axId val="1657818064"/>
      </c:barChart>
      <c:catAx>
        <c:axId val="16578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18064"/>
        <c:crosses val="autoZero"/>
        <c:auto val="1"/>
        <c:lblAlgn val="ctr"/>
        <c:lblOffset val="100"/>
        <c:noMultiLvlLbl val="0"/>
      </c:catAx>
      <c:valAx>
        <c:axId val="1657818064"/>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19728"/>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'3. Online purchase'!$A$10:$A$19</c:f>
              <c:strCache>
                <c:ptCount val="10"/>
                <c:pt idx="0">
                  <c:v>In-store</c:v>
                </c:pt>
                <c:pt idx="1">
                  <c:v>Friends/family</c:v>
                </c:pt>
                <c:pt idx="2">
                  <c:v>Online mattress reviews</c:v>
                </c:pt>
                <c:pt idx="3">
                  <c:v>Mattress manufacturer websites</c:v>
                </c:pt>
                <c:pt idx="4">
                  <c:v>Advertisements</c:v>
                </c:pt>
                <c:pt idx="5">
                  <c:v>Consumer Reports</c:v>
                </c:pt>
                <c:pt idx="6">
                  <c:v>Retailer catalogs [online or print]</c:v>
                </c:pt>
                <c:pt idx="7">
                  <c:v>Home furniture magazine</c:v>
                </c:pt>
                <c:pt idx="8">
                  <c:v>Television networks [e.g., HGTV, QVC]</c:v>
                </c:pt>
                <c:pt idx="9">
                  <c:v>Medical specialist [e.g., physician, chiropractor]</c:v>
                </c:pt>
              </c:strCache>
            </c:strRef>
          </c:cat>
          <c:val>
            <c:numRef>
              <c:f>'3. Online purchase'!$B$10:$B$19</c:f>
              <c:numCache>
                <c:formatCode>0.0%</c:formatCode>
                <c:ptCount val="10"/>
                <c:pt idx="0">
                  <c:v>0.48046462513199578</c:v>
                </c:pt>
                <c:pt idx="1">
                  <c:v>0.37381203801478352</c:v>
                </c:pt>
                <c:pt idx="2">
                  <c:v>0.35797254487856389</c:v>
                </c:pt>
                <c:pt idx="3">
                  <c:v>0.34530095036958819</c:v>
                </c:pt>
                <c:pt idx="4">
                  <c:v>0.23125659978880675</c:v>
                </c:pt>
                <c:pt idx="5">
                  <c:v>0.22069693769799367</c:v>
                </c:pt>
                <c:pt idx="6">
                  <c:v>0.13621964097148892</c:v>
                </c:pt>
                <c:pt idx="7">
                  <c:v>9.6092925026399156E-2</c:v>
                </c:pt>
                <c:pt idx="8">
                  <c:v>9.0813093980992604E-2</c:v>
                </c:pt>
                <c:pt idx="9">
                  <c:v>8.0253431890179514E-2</c:v>
                </c:pt>
              </c:numCache>
            </c:numRef>
          </c:val>
          <c:extLst>
            <c:ext xmlns:c16="http://schemas.microsoft.com/office/drawing/2014/chart" uri="{C3380CC4-5D6E-409C-BE32-E72D297353CC}">
              <c16:uniqueId val="{00000000-2567-41EB-90F5-6D35BA2ABECC}"/>
            </c:ext>
          </c:extLst>
        </c:ser>
        <c:dLbls>
          <c:showLegendKey val="0"/>
          <c:showVal val="0"/>
          <c:showCatName val="0"/>
          <c:showSerName val="0"/>
          <c:showPercent val="0"/>
          <c:showBubbleSize val="0"/>
        </c:dLbls>
        <c:gapWidth val="182"/>
        <c:axId val="355502640"/>
        <c:axId val="355496816"/>
      </c:barChart>
      <c:catAx>
        <c:axId val="35550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96816"/>
        <c:crosses val="autoZero"/>
        <c:auto val="1"/>
        <c:lblAlgn val="ctr"/>
        <c:lblOffset val="100"/>
        <c:noMultiLvlLbl val="0"/>
      </c:catAx>
      <c:valAx>
        <c:axId val="35549681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9-64DD-4A14-8002-944DDF8A7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4DD-4A14-8002-944DDF8A7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64DD-4A14-8002-944DDF8A7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C-64DD-4A14-8002-944DDF8A7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D-64DD-4A14-8002-944DDF8A7D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64DD-4A14-8002-944DDF8A7D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64DD-4A14-8002-944DDF8A7D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64DD-4A14-8002-944DDF8A7D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5-64DD-4A14-8002-944DDF8A7D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6-64DD-4A14-8002-944DDF8A7D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7-64DD-4A14-8002-944DDF8A7D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8-64DD-4A14-8002-944DDF8A7D52}"/>
              </c:ext>
            </c:extLst>
          </c:dPt>
          <c:dLbls>
            <c:dLbl>
              <c:idx val="0"/>
              <c:layout>
                <c:manualLayout>
                  <c:x val="0.15155615696887673"/>
                  <c:y val="-2.02414446881463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DD-4A14-8002-944DDF8A7D52}"/>
                </c:ext>
              </c:extLst>
            </c:dLbl>
            <c:dLbl>
              <c:idx val="1"/>
              <c:layout>
                <c:manualLayout>
                  <c:x val="0.11727559765448804"/>
                  <c:y val="-3.46996194653936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4DD-4A14-8002-944DDF8A7D52}"/>
                </c:ext>
              </c:extLst>
            </c:dLbl>
            <c:dLbl>
              <c:idx val="2"/>
              <c:layout>
                <c:manualLayout>
                  <c:x val="0.17140279657194407"/>
                  <c:y val="1.445817477724734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4DD-4A14-8002-944DDF8A7D52}"/>
                </c:ext>
              </c:extLst>
            </c:dLbl>
            <c:dLbl>
              <c:idx val="3"/>
              <c:layout>
                <c:manualLayout>
                  <c:x val="0.18042399639152007"/>
                  <c:y val="8.6749048663482993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4DD-4A14-8002-944DDF8A7D52}"/>
                </c:ext>
              </c:extLst>
            </c:dLbl>
            <c:dLbl>
              <c:idx val="4"/>
              <c:layout>
                <c:manualLayout>
                  <c:x val="0.11005863779882724"/>
                  <c:y val="8.67490486634840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4DD-4A14-8002-944DDF8A7D52}"/>
                </c:ext>
              </c:extLst>
            </c:dLbl>
            <c:dLbl>
              <c:idx val="5"/>
              <c:layout>
                <c:manualLayout>
                  <c:x val="-6.4952638700947224E-2"/>
                  <c:y val="6.65076039753375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DD-4A14-8002-944DDF8A7D52}"/>
                </c:ext>
              </c:extLst>
            </c:dLbl>
            <c:dLbl>
              <c:idx val="6"/>
              <c:layout>
                <c:manualLayout>
                  <c:x val="-0.15155615696887687"/>
                  <c:y val="5.783269910898936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DD-4A14-8002-944DDF8A7D52}"/>
                </c:ext>
              </c:extLst>
            </c:dLbl>
            <c:dLbl>
              <c:idx val="7"/>
              <c:layout>
                <c:manualLayout>
                  <c:x val="-0.2129003157419937"/>
                  <c:y val="-6.361596901988834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DD-4A14-8002-944DDF8A7D52}"/>
                </c:ext>
              </c:extLst>
            </c:dLbl>
            <c:dLbl>
              <c:idx val="8"/>
              <c:layout>
                <c:manualLayout>
                  <c:x val="-0.19846639603067209"/>
                  <c:y val="-0.1127737632625292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DD-4A14-8002-944DDF8A7D52}"/>
                </c:ext>
              </c:extLst>
            </c:dLbl>
            <c:dLbl>
              <c:idx val="9"/>
              <c:layout>
                <c:manualLayout>
                  <c:x val="-7.5778078484438433E-2"/>
                  <c:y val="-0.1359068429061250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DD-4A14-8002-944DDF8A7D52}"/>
                </c:ext>
              </c:extLst>
            </c:dLbl>
            <c:dLbl>
              <c:idx val="10"/>
              <c:layout>
                <c:manualLayout>
                  <c:x val="6.8561118628777631E-2"/>
                  <c:y val="-0.1156653982179787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DD-4A14-8002-944DDF8A7D52}"/>
                </c:ext>
              </c:extLst>
            </c:dLbl>
            <c:dLbl>
              <c:idx val="11"/>
              <c:layout>
                <c:manualLayout>
                  <c:x val="0.16779431664411354"/>
                  <c:y val="-4.62661592871915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DD-4A14-8002-944DDF8A7D5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 Purchase Reasons'!$E$7:$E$18</c:f>
              <c:strCache>
                <c:ptCount val="12"/>
                <c:pt idx="0">
                  <c:v>Better quality </c:v>
                </c:pt>
                <c:pt idx="1">
                  <c:v>Different type </c:v>
                </c:pt>
                <c:pt idx="2">
                  <c:v>Trouble sleeping</c:v>
                </c:pt>
                <c:pt idx="3">
                  <c:v>Advanced features </c:v>
                </c:pt>
                <c:pt idx="4">
                  <c:v>Changing needs </c:v>
                </c:pt>
                <c:pt idx="5">
                  <c:v>Replace worn out mattress</c:v>
                </c:pt>
                <c:pt idx="6">
                  <c:v>Sale or special offer</c:v>
                </c:pt>
                <c:pt idx="7">
                  <c:v>Moving to a new home</c:v>
                </c:pt>
                <c:pt idx="8">
                  <c:v>To get a different size mattress</c:v>
                </c:pt>
                <c:pt idx="9">
                  <c:v>Need an additional mattress [e.g., second bedroom]</c:v>
                </c:pt>
                <c:pt idx="10">
                  <c:v>A major life event [e.g., marriage, birth]</c:v>
                </c:pt>
                <c:pt idx="11">
                  <c:v>Other</c:v>
                </c:pt>
              </c:strCache>
            </c:strRef>
          </c:cat>
          <c:val>
            <c:numRef>
              <c:f>'5. Purchase Reasons'!$F$7:$F$18</c:f>
              <c:numCache>
                <c:formatCode>0.0%</c:formatCode>
                <c:ptCount val="12"/>
                <c:pt idx="0">
                  <c:v>0.43717001055966209</c:v>
                </c:pt>
                <c:pt idx="1">
                  <c:v>0.21330517423442449</c:v>
                </c:pt>
                <c:pt idx="2">
                  <c:v>0.21119324181626187</c:v>
                </c:pt>
                <c:pt idx="3">
                  <c:v>0.1235480464625132</c:v>
                </c:pt>
                <c:pt idx="4">
                  <c:v>0.1003167898627244</c:v>
                </c:pt>
                <c:pt idx="5">
                  <c:v>0.5121436114044351</c:v>
                </c:pt>
                <c:pt idx="6">
                  <c:v>0.20485744456177402</c:v>
                </c:pt>
                <c:pt idx="7">
                  <c:v>0.18901795142555439</c:v>
                </c:pt>
                <c:pt idx="8">
                  <c:v>0.1573389651531151</c:v>
                </c:pt>
                <c:pt idx="9">
                  <c:v>0.12777191129883844</c:v>
                </c:pt>
                <c:pt idx="10">
                  <c:v>7.4973600844772961E-2</c:v>
                </c:pt>
                <c:pt idx="11">
                  <c:v>1.7951425554382259E-2</c:v>
                </c:pt>
              </c:numCache>
            </c:numRef>
          </c:val>
          <c:extLst>
            <c:ext xmlns:c16="http://schemas.microsoft.com/office/drawing/2014/chart" uri="{C3380CC4-5D6E-409C-BE32-E72D297353CC}">
              <c16:uniqueId val="{00000000-64DD-4A14-8002-944DDF8A7D5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'[3]Best Rest Brand Preference'!$B$27</c:f>
              <c:strCache>
                <c:ptCount val="1"/>
                <c:pt idx="0">
                  <c:v>Best Rest Customers</c:v>
                </c:pt>
              </c:strCache>
            </c:strRef>
          </c:tx>
          <c:spPr>
            <a:solidFill>
              <a:schemeClr val="accent1"/>
            </a:solidFill>
            <a:ln>
              <a:noFill/>
            </a:ln>
            <a:effectLst/>
          </c:spPr>
          <c:invertIfNegative val="0"/>
          <c:cat>
            <c:strRef>
              <c:f>'[3]Best Rest Brand Preference'!$A$28:$A$36</c:f>
              <c:strCache>
                <c:ptCount val="9"/>
                <c:pt idx="0">
                  <c:v>Tuft &amp; Needle</c:v>
                </c:pt>
                <c:pt idx="1">
                  <c:v>Leesa</c:v>
                </c:pt>
                <c:pt idx="2">
                  <c:v>Purple</c:v>
                </c:pt>
                <c:pt idx="3">
                  <c:v>Casper</c:v>
                </c:pt>
                <c:pt idx="4">
                  <c:v>Simmons</c:v>
                </c:pt>
                <c:pt idx="5">
                  <c:v>Sealy</c:v>
                </c:pt>
                <c:pt idx="6">
                  <c:v>Serta</c:v>
                </c:pt>
                <c:pt idx="7">
                  <c:v>Sleep Number</c:v>
                </c:pt>
                <c:pt idx="8">
                  <c:v>Tempur-pedic</c:v>
                </c:pt>
              </c:strCache>
            </c:strRef>
          </c:cat>
          <c:val>
            <c:numRef>
              <c:f>'[3]Best Rest Brand Preference'!$B$28:$B$36</c:f>
              <c:numCache>
                <c:formatCode>General</c:formatCode>
                <c:ptCount val="9"/>
                <c:pt idx="0">
                  <c:v>0.74881516587677721</c:v>
                </c:pt>
                <c:pt idx="1">
                  <c:v>0.6398104265402843</c:v>
                </c:pt>
                <c:pt idx="2">
                  <c:v>0.59241706161137442</c:v>
                </c:pt>
                <c:pt idx="3">
                  <c:v>0.5545023696682464</c:v>
                </c:pt>
                <c:pt idx="4">
                  <c:v>0.51184834123222744</c:v>
                </c:pt>
                <c:pt idx="5">
                  <c:v>0.47867298578199052</c:v>
                </c:pt>
                <c:pt idx="6">
                  <c:v>0.45971563981042651</c:v>
                </c:pt>
                <c:pt idx="7">
                  <c:v>0.4218009478672986</c:v>
                </c:pt>
                <c:pt idx="8">
                  <c:v>0.31753554502369669</c:v>
                </c:pt>
              </c:numCache>
            </c:numRef>
          </c:val>
          <c:extLst>
            <c:ext xmlns:c16="http://schemas.microsoft.com/office/drawing/2014/chart" uri="{C3380CC4-5D6E-409C-BE32-E72D297353CC}">
              <c16:uniqueId val="{00000000-6FF2-4A4E-B254-77153787F565}"/>
            </c:ext>
          </c:extLst>
        </c:ser>
        <c:ser>
          <c:idx val="1"/>
          <c:order val="1"/>
          <c:tx>
            <c:strRef>
              <c:f>'[3]Best Rest Brand Preference'!$C$27</c:f>
              <c:strCache>
                <c:ptCount val="1"/>
                <c:pt idx="0">
                  <c:v>Non Best Rest</c:v>
                </c:pt>
              </c:strCache>
            </c:strRef>
          </c:tx>
          <c:spPr>
            <a:solidFill>
              <a:schemeClr val="accent2"/>
            </a:solidFill>
            <a:ln>
              <a:noFill/>
            </a:ln>
            <a:effectLst/>
          </c:spPr>
          <c:invertIfNegative val="0"/>
          <c:cat>
            <c:strRef>
              <c:f>'[3]Best Rest Brand Preference'!$A$28:$A$36</c:f>
              <c:strCache>
                <c:ptCount val="9"/>
                <c:pt idx="0">
                  <c:v>Tuft &amp; Needle</c:v>
                </c:pt>
                <c:pt idx="1">
                  <c:v>Leesa</c:v>
                </c:pt>
                <c:pt idx="2">
                  <c:v>Purple</c:v>
                </c:pt>
                <c:pt idx="3">
                  <c:v>Casper</c:v>
                </c:pt>
                <c:pt idx="4">
                  <c:v>Simmons</c:v>
                </c:pt>
                <c:pt idx="5">
                  <c:v>Sealy</c:v>
                </c:pt>
                <c:pt idx="6">
                  <c:v>Serta</c:v>
                </c:pt>
                <c:pt idx="7">
                  <c:v>Sleep Number</c:v>
                </c:pt>
                <c:pt idx="8">
                  <c:v>Tempur-pedic</c:v>
                </c:pt>
              </c:strCache>
            </c:strRef>
          </c:cat>
          <c:val>
            <c:numRef>
              <c:f>'[3]Best Rest Brand Preference'!$C$28:$C$36</c:f>
              <c:numCache>
                <c:formatCode>General</c:formatCode>
                <c:ptCount val="9"/>
                <c:pt idx="0">
                  <c:v>0.68108108108108112</c:v>
                </c:pt>
                <c:pt idx="1">
                  <c:v>0.63783783783783787</c:v>
                </c:pt>
                <c:pt idx="2">
                  <c:v>0.60540540540540544</c:v>
                </c:pt>
                <c:pt idx="3">
                  <c:v>0.5243243243243243</c:v>
                </c:pt>
                <c:pt idx="4">
                  <c:v>0.36216216216216218</c:v>
                </c:pt>
                <c:pt idx="5">
                  <c:v>0.3783783783783784</c:v>
                </c:pt>
                <c:pt idx="6">
                  <c:v>0.35675675675675678</c:v>
                </c:pt>
                <c:pt idx="7">
                  <c:v>0.3783783783783784</c:v>
                </c:pt>
                <c:pt idx="8">
                  <c:v>0.26486486486486488</c:v>
                </c:pt>
              </c:numCache>
            </c:numRef>
          </c:val>
          <c:extLst>
            <c:ext xmlns:c16="http://schemas.microsoft.com/office/drawing/2014/chart" uri="{C3380CC4-5D6E-409C-BE32-E72D297353CC}">
              <c16:uniqueId val="{00000001-6FF2-4A4E-B254-77153787F565}"/>
            </c:ext>
          </c:extLst>
        </c:ser>
        <c:dLbls>
          <c:showLegendKey val="0"/>
          <c:showVal val="0"/>
          <c:showCatName val="0"/>
          <c:showSerName val="0"/>
          <c:showPercent val="0"/>
          <c:showBubbleSize val="0"/>
        </c:dLbls>
        <c:gapWidth val="219"/>
        <c:overlap val="-27"/>
        <c:axId val="1328291504"/>
        <c:axId val="1328291920"/>
      </c:barChart>
      <c:catAx>
        <c:axId val="132829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91920"/>
        <c:crosses val="autoZero"/>
        <c:auto val="1"/>
        <c:lblAlgn val="ctr"/>
        <c:lblOffset val="100"/>
        <c:noMultiLvlLbl val="0"/>
      </c:catAx>
      <c:valAx>
        <c:axId val="132829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29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'7. BR brand attitudes'!$M$1</c:f>
              <c:strCache>
                <c:ptCount val="1"/>
                <c:pt idx="0">
                  <c:v>Brand Trust</c:v>
                </c:pt>
              </c:strCache>
            </c:strRef>
          </c:tx>
          <c:spPr>
            <a:ln w="28575" cap="rnd">
              <a:solidFill>
                <a:schemeClr val="accent1"/>
              </a:solidFill>
              <a:round/>
            </a:ln>
            <a:effectLst/>
          </c:spPr>
          <c:marker>
            <c:symbol val="none"/>
          </c:marker>
          <c:cat>
            <c:strRef>
              <c:f>'7. BR brand attitudes'!$L$2:$L$9</c:f>
              <c:strCache>
                <c:ptCount val="8"/>
                <c:pt idx="0">
                  <c:v>BR</c:v>
                </c:pt>
                <c:pt idx="1">
                  <c:v>NBR</c:v>
                </c:pt>
                <c:pt idx="2">
                  <c:v>Male</c:v>
                </c:pt>
                <c:pt idx="3">
                  <c:v>Female</c:v>
                </c:pt>
                <c:pt idx="4">
                  <c:v>Age35+</c:v>
                </c:pt>
                <c:pt idx="5">
                  <c:v>under 35</c:v>
                </c:pt>
                <c:pt idx="6">
                  <c:v>75k+</c:v>
                </c:pt>
                <c:pt idx="7">
                  <c:v>under 75k</c:v>
                </c:pt>
              </c:strCache>
            </c:strRef>
          </c:cat>
          <c:val>
            <c:numRef>
              <c:f>'7. BR brand attitudes'!$M$2:$M$9</c:f>
              <c:numCache>
                <c:formatCode>0.000</c:formatCode>
                <c:ptCount val="8"/>
                <c:pt idx="0">
                  <c:v>5.1703296703296706</c:v>
                </c:pt>
                <c:pt idx="1">
                  <c:v>5.2102803738317753</c:v>
                </c:pt>
                <c:pt idx="2">
                  <c:v>5.1616766467065869</c:v>
                </c:pt>
                <c:pt idx="3">
                  <c:v>5.2139737991266379</c:v>
                </c:pt>
                <c:pt idx="4">
                  <c:v>5.1641791044776122</c:v>
                </c:pt>
                <c:pt idx="5">
                  <c:v>5.25</c:v>
                </c:pt>
                <c:pt idx="6">
                  <c:v>5.1294117647058828</c:v>
                </c:pt>
                <c:pt idx="7">
                  <c:v>5.2389380530973453</c:v>
                </c:pt>
              </c:numCache>
            </c:numRef>
          </c:val>
          <c:extLst>
            <c:ext xmlns:c16="http://schemas.microsoft.com/office/drawing/2014/chart" uri="{C3380CC4-5D6E-409C-BE32-E72D297353CC}">
              <c16:uniqueId val="{00000000-30B0-4093-B706-D69E06666F26}"/>
            </c:ext>
          </c:extLst>
        </c:ser>
        <c:ser>
          <c:idx val="2"/>
          <c:order val="1"/>
          <c:tx>
            <c:strRef>
              <c:f>'7. BR brand attitudes'!$N$1</c:f>
              <c:strCache>
                <c:ptCount val="1"/>
                <c:pt idx="0">
                  <c:v>Product Quality</c:v>
                </c:pt>
              </c:strCache>
            </c:strRef>
          </c:tx>
          <c:spPr>
            <a:ln w="28575" cap="rnd">
              <a:solidFill>
                <a:schemeClr val="accent3"/>
              </a:solidFill>
              <a:round/>
            </a:ln>
            <a:effectLst/>
          </c:spPr>
          <c:marker>
            <c:symbol val="none"/>
          </c:marker>
          <c:cat>
            <c:strRef>
              <c:f>'7. BR brand attitudes'!$L$2:$L$9</c:f>
              <c:strCache>
                <c:ptCount val="8"/>
                <c:pt idx="0">
                  <c:v>BR</c:v>
                </c:pt>
                <c:pt idx="1">
                  <c:v>NBR</c:v>
                </c:pt>
                <c:pt idx="2">
                  <c:v>Male</c:v>
                </c:pt>
                <c:pt idx="3">
                  <c:v>Female</c:v>
                </c:pt>
                <c:pt idx="4">
                  <c:v>Age35+</c:v>
                </c:pt>
                <c:pt idx="5">
                  <c:v>under 35</c:v>
                </c:pt>
                <c:pt idx="6">
                  <c:v>75k+</c:v>
                </c:pt>
                <c:pt idx="7">
                  <c:v>under 75k</c:v>
                </c:pt>
              </c:strCache>
            </c:strRef>
          </c:cat>
          <c:val>
            <c:numRef>
              <c:f>'7. BR brand attitudes'!$N$2:$N$9</c:f>
              <c:numCache>
                <c:formatCode>0.000</c:formatCode>
                <c:ptCount val="8"/>
                <c:pt idx="0">
                  <c:v>5.2142857142857144</c:v>
                </c:pt>
                <c:pt idx="1">
                  <c:v>5.2616822429906538</c:v>
                </c:pt>
                <c:pt idx="2">
                  <c:v>5.1437125748502996</c:v>
                </c:pt>
                <c:pt idx="3">
                  <c:v>5.3100436681222707</c:v>
                </c:pt>
                <c:pt idx="4">
                  <c:v>5.2611940298507465</c:v>
                </c:pt>
                <c:pt idx="5">
                  <c:v>5.1953125</c:v>
                </c:pt>
                <c:pt idx="6">
                  <c:v>5.2</c:v>
                </c:pt>
                <c:pt idx="7">
                  <c:v>5.2699115044247788</c:v>
                </c:pt>
              </c:numCache>
            </c:numRef>
          </c:val>
          <c:extLst>
            <c:ext xmlns:c16="http://schemas.microsoft.com/office/drawing/2014/chart" uri="{C3380CC4-5D6E-409C-BE32-E72D297353CC}">
              <c16:uniqueId val="{00000002-30B0-4093-B706-D69E06666F26}"/>
            </c:ext>
          </c:extLst>
        </c:ser>
        <c:dLbls>
          <c:showLegendKey val="0"/>
          <c:showVal val="0"/>
          <c:showCatName val="0"/>
          <c:showSerName val="0"/>
          <c:showPercent val="0"/>
          <c:showBubbleSize val="0"/>
        </c:dLbls>
        <c:axId val="1486217680"/>
        <c:axId val="1486226000"/>
      </c:radarChart>
      <c:catAx>
        <c:axId val="148621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26000"/>
        <c:crosses val="autoZero"/>
        <c:auto val="1"/>
        <c:lblAlgn val="ctr"/>
        <c:lblOffset val="100"/>
        <c:noMultiLvlLbl val="0"/>
      </c:catAx>
      <c:valAx>
        <c:axId val="14862260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21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2379A0D0-EC0D-4482-9E76-893CDBAFEE16}" formatIdx="0">
          <cx:dataLabels>
            <cx:visibility seriesName="0" categoryName="1" value="1"/>
            <cx:separator>, </cx:separator>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C82C8C3F-5A53-42D4-B580-1A188793B899}" formatIdx="1">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26</xdr:col>
      <xdr:colOff>259080</xdr:colOff>
      <xdr:row>3</xdr:row>
      <xdr:rowOff>83821</xdr:rowOff>
    </xdr:from>
    <xdr:to>
      <xdr:col>32</xdr:col>
      <xdr:colOff>40005</xdr:colOff>
      <xdr:row>22</xdr:row>
      <xdr:rowOff>54293</xdr:rowOff>
    </xdr:to>
    <xdr:graphicFrame macro="">
      <xdr:nvGraphicFramePr>
        <xdr:cNvPr id="2" name="Chart 1">
          <a:extLst>
            <a:ext uri="{FF2B5EF4-FFF2-40B4-BE49-F238E27FC236}">
              <a16:creationId xmlns:a16="http://schemas.microsoft.com/office/drawing/2014/main" id="{DC691213-F283-434B-A4D7-EC0C6EEAE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44</xdr:col>
      <xdr:colOff>28364</xdr:colOff>
      <xdr:row>14</xdr:row>
      <xdr:rowOff>139382</xdr:rowOff>
    </xdr:from>
    <xdr:to>
      <xdr:col>48</xdr:col>
      <xdr:colOff>133139</xdr:colOff>
      <xdr:row>30</xdr:row>
      <xdr:rowOff>139382</xdr:rowOff>
    </xdr:to>
    <xdr:graphicFrame macro="">
      <xdr:nvGraphicFramePr>
        <xdr:cNvPr id="4" name="Chart 3">
          <a:extLst>
            <a:ext uri="{FF2B5EF4-FFF2-40B4-BE49-F238E27FC236}">
              <a16:creationId xmlns:a16="http://schemas.microsoft.com/office/drawing/2014/main" id="{94DD8C55-9662-40CA-8ABF-32348B9C4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561975</xdr:colOff>
      <xdr:row>6</xdr:row>
      <xdr:rowOff>94297</xdr:rowOff>
    </xdr:from>
    <xdr:to>
      <xdr:col>11</xdr:col>
      <xdr:colOff>257175</xdr:colOff>
      <xdr:row>21</xdr:row>
      <xdr:rowOff>120967</xdr:rowOff>
    </xdr:to>
    <xdr:graphicFrame macro="">
      <xdr:nvGraphicFramePr>
        <xdr:cNvPr id="3" name="Chart 2">
          <a:extLst>
            <a:ext uri="{FF2B5EF4-FFF2-40B4-BE49-F238E27FC236}">
              <a16:creationId xmlns:a16="http://schemas.microsoft.com/office/drawing/2014/main" id="{F2332DAB-F286-6EA8-6262-CC09A437A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97155</xdr:colOff>
      <xdr:row>6</xdr:row>
      <xdr:rowOff>206691</xdr:rowOff>
    </xdr:from>
    <xdr:to>
      <xdr:col>17</xdr:col>
      <xdr:colOff>38100</xdr:colOff>
      <xdr:row>17</xdr:row>
      <xdr:rowOff>91440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A110FF-DDED-4C70-AEC1-095984EC11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70270" y="1401126"/>
              <a:ext cx="4821555" cy="32565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97156</xdr:colOff>
      <xdr:row>6</xdr:row>
      <xdr:rowOff>210500</xdr:rowOff>
    </xdr:from>
    <xdr:to>
      <xdr:col>25</xdr:col>
      <xdr:colOff>276226</xdr:colOff>
      <xdr:row>17</xdr:row>
      <xdr:rowOff>99059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F9AD77-7922-4179-BD0F-106EEC5B4B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47071" y="1397315"/>
              <a:ext cx="5061585" cy="32604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2628900</xdr:colOff>
      <xdr:row>19</xdr:row>
      <xdr:rowOff>103821</xdr:rowOff>
    </xdr:from>
    <xdr:to>
      <xdr:col>4</xdr:col>
      <xdr:colOff>3276600</xdr:colOff>
      <xdr:row>45</xdr:row>
      <xdr:rowOff>38100</xdr:rowOff>
    </xdr:to>
    <xdr:graphicFrame macro="">
      <xdr:nvGraphicFramePr>
        <xdr:cNvPr id="4" name="Chart 3">
          <a:extLst>
            <a:ext uri="{FF2B5EF4-FFF2-40B4-BE49-F238E27FC236}">
              <a16:creationId xmlns:a16="http://schemas.microsoft.com/office/drawing/2014/main" id="{FC50A1F9-89D4-EFD0-1C86-1A6F987D3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398145</xdr:colOff>
      <xdr:row>26</xdr:row>
      <xdr:rowOff>105727</xdr:rowOff>
    </xdr:from>
    <xdr:to>
      <xdr:col>18</xdr:col>
      <xdr:colOff>381000</xdr:colOff>
      <xdr:row>45</xdr:row>
      <xdr:rowOff>167640</xdr:rowOff>
    </xdr:to>
    <xdr:graphicFrame macro="">
      <xdr:nvGraphicFramePr>
        <xdr:cNvPr id="3" name="Chart 2">
          <a:extLst>
            <a:ext uri="{FF2B5EF4-FFF2-40B4-BE49-F238E27FC236}">
              <a16:creationId xmlns:a16="http://schemas.microsoft.com/office/drawing/2014/main" id="{3649C8A5-164F-4AE3-97C5-3C3C1DF88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352425</xdr:colOff>
      <xdr:row>12</xdr:row>
      <xdr:rowOff>21906</xdr:rowOff>
    </xdr:from>
    <xdr:to>
      <xdr:col>20</xdr:col>
      <xdr:colOff>335280</xdr:colOff>
      <xdr:row>35</xdr:row>
      <xdr:rowOff>36194</xdr:rowOff>
    </xdr:to>
    <xdr:graphicFrame macro="">
      <xdr:nvGraphicFramePr>
        <xdr:cNvPr id="3" name="Chart 2">
          <a:extLst>
            <a:ext uri="{FF2B5EF4-FFF2-40B4-BE49-F238E27FC236}">
              <a16:creationId xmlns:a16="http://schemas.microsoft.com/office/drawing/2014/main" id="{1C4CFD6B-E00C-477C-9E48-FBFF05F81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dnt/Box/MAST%206201/Presentation/sleep_cool_stud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ndnt/Box/MAST%206201/Module%205%20Presentation/First%20ppt/mattress_industry_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ndnt/Box/MAST%206201/Module%205%20Presentation/First%20ppt/best_rest_brand_stud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Mattress Performance"/>
      <sheetName val="Performance Data"/>
      <sheetName val="Mattress Comparison"/>
      <sheetName val="Mattress and Online Attitudes"/>
    </sheetNames>
    <sheetDataSet>
      <sheetData sheetId="0"/>
      <sheetData sheetId="1">
        <row r="12">
          <cell r="V12">
            <v>89.05</v>
          </cell>
          <cell r="W12">
            <v>1.0581002002455131E-2</v>
          </cell>
          <cell r="X12">
            <v>7.2413333025581246E-4</v>
          </cell>
          <cell r="Y12">
            <v>7.5973864932125609E-5</v>
          </cell>
        </row>
        <row r="13">
          <cell r="V13">
            <v>89.1</v>
          </cell>
          <cell r="W13">
            <v>1.4925707018503197E-2</v>
          </cell>
          <cell r="X13">
            <v>1.1161439250054602E-3</v>
          </cell>
          <cell r="Y13">
            <v>1.2031246142019148E-4</v>
          </cell>
        </row>
        <row r="14">
          <cell r="V14">
            <v>89.15</v>
          </cell>
          <cell r="W14">
            <v>2.0767167005062676E-2</v>
          </cell>
          <cell r="X14">
            <v>1.6973123447290657E-3</v>
          </cell>
          <cell r="Y14">
            <v>1.8832834407664064E-4</v>
          </cell>
        </row>
        <row r="15">
          <cell r="V15">
            <v>89.2</v>
          </cell>
          <cell r="W15">
            <v>2.850058835111105E-2</v>
          </cell>
          <cell r="X15">
            <v>2.5464974630694886E-3</v>
          </cell>
          <cell r="Y15">
            <v>2.9139322355797506E-4</v>
          </cell>
        </row>
        <row r="16">
          <cell r="V16">
            <v>89.25</v>
          </cell>
          <cell r="W16">
            <v>3.8580213133999952E-2</v>
          </cell>
          <cell r="X16">
            <v>3.769334101870362E-3</v>
          </cell>
          <cell r="Y16">
            <v>4.4565819018027147E-4</v>
          </cell>
        </row>
        <row r="17">
          <cell r="V17">
            <v>89.3</v>
          </cell>
          <cell r="W17">
            <v>5.1512146441266712E-2</v>
          </cell>
          <cell r="X17">
            <v>5.5046020469632839E-3</v>
          </cell>
          <cell r="Y17">
            <v>6.7372555512504036E-4</v>
          </cell>
        </row>
        <row r="18">
          <cell r="V18">
            <v>89.35</v>
          </cell>
          <cell r="W18">
            <v>6.784047779548795E-2</v>
          </cell>
          <cell r="X18">
            <v>7.9309850054913537E-3</v>
          </cell>
          <cell r="Y18">
            <v>1.0067527714192458E-3</v>
          </cell>
        </row>
        <row r="19">
          <cell r="V19">
            <v>89.4</v>
          </cell>
          <cell r="W19">
            <v>8.8125658722336381E-2</v>
          </cell>
          <cell r="X19">
            <v>1.1273745799967318E-2</v>
          </cell>
          <cell r="Y19">
            <v>1.4870354809249249E-3</v>
          </cell>
        </row>
        <row r="20">
          <cell r="V20">
            <v>89.45</v>
          </cell>
          <cell r="W20">
            <v>0.11291459513485283</v>
          </cell>
          <cell r="X20">
            <v>1.5810632908569953E-2</v>
          </cell>
          <cell r="Y20">
            <v>2.1710934264966924E-3</v>
          </cell>
        </row>
        <row r="21">
          <cell r="V21">
            <v>89.5</v>
          </cell>
          <cell r="W21">
            <v>0.14270264213113662</v>
          </cell>
          <cell r="X21">
            <v>2.1876114125509934E-2</v>
          </cell>
          <cell r="Y21">
            <v>3.13324516457437E-3</v>
          </cell>
        </row>
        <row r="22">
          <cell r="V22">
            <v>89.55</v>
          </cell>
          <cell r="W22">
            <v>0.17788862312858489</v>
          </cell>
          <cell r="X22">
            <v>2.9862833528021927E-2</v>
          </cell>
          <cell r="Y22">
            <v>4.4696027758027888E-3</v>
          </cell>
        </row>
        <row r="23">
          <cell r="V23">
            <v>89.6</v>
          </cell>
          <cell r="W23">
            <v>0.21872506801948802</v>
          </cell>
          <cell r="X23">
            <v>4.0219044995046541E-2</v>
          </cell>
          <cell r="Y23">
            <v>6.3023448382337277E-3</v>
          </cell>
        </row>
        <row r="24">
          <cell r="V24">
            <v>89.65</v>
          </cell>
          <cell r="W24">
            <v>0.26526696830672308</v>
          </cell>
          <cell r="X24">
            <v>5.3440732540744697E-2</v>
          </cell>
          <cell r="Y24">
            <v>8.7840354694551561E-3</v>
          </cell>
        </row>
        <row r="25">
          <cell r="V25">
            <v>89.7</v>
          </cell>
          <cell r="W25">
            <v>0.31732333843587546</v>
          </cell>
          <cell r="X25">
            <v>7.0057229572987753E-2</v>
          </cell>
          <cell r="Y25">
            <v>1.2101652654362737E-2</v>
          </cell>
        </row>
        <row r="26">
          <cell r="V26">
            <v>89.75</v>
          </cell>
          <cell r="W26">
            <v>0.37441658903674746</v>
          </cell>
          <cell r="X26">
            <v>9.0609435210214445E-2</v>
          </cell>
          <cell r="Y26">
            <v>1.6479877173289484E-2</v>
          </cell>
        </row>
        <row r="27">
          <cell r="V27">
            <v>89.8</v>
          </cell>
          <cell r="W27">
            <v>0.43575499833331188</v>
          </cell>
          <cell r="X27">
            <v>0.11562022108911002</v>
          </cell>
          <cell r="Y27">
            <v>2.2183084922057793E-2</v>
          </cell>
        </row>
        <row r="28">
          <cell r="V28">
            <v>89.85</v>
          </cell>
          <cell r="W28">
            <v>0.50022327972713498</v>
          </cell>
          <cell r="X28">
            <v>0.14555732828846465</v>
          </cell>
          <cell r="Y28">
            <v>2.9515394838902396E-2</v>
          </cell>
        </row>
        <row r="29">
          <cell r="V29">
            <v>89.899999999999906</v>
          </cell>
          <cell r="W29">
            <v>0.56639530978893804</v>
          </cell>
          <cell r="X29">
            <v>0.18078994112598887</v>
          </cell>
          <cell r="Y29">
            <v>3.8818069844923489E-2</v>
          </cell>
        </row>
        <row r="30">
          <cell r="V30">
            <v>89.949999999999903</v>
          </cell>
          <cell r="W30">
            <v>0.63257150474990076</v>
          </cell>
          <cell r="X30">
            <v>0.22154112615877683</v>
          </cell>
          <cell r="Y30">
            <v>5.046356885367613E-2</v>
          </cell>
        </row>
        <row r="31">
          <cell r="V31">
            <v>89.999999999999901</v>
          </cell>
          <cell r="W31">
            <v>0.69684121237015195</v>
          </cell>
          <cell r="X31">
            <v>0.2678393377977682</v>
          </cell>
          <cell r="Y31">
            <v>6.4845623363369215E-2</v>
          </cell>
        </row>
        <row r="32">
          <cell r="V32">
            <v>90.049999999999898</v>
          </cell>
          <cell r="W32">
            <v>0.75716801171372128</v>
          </cell>
          <cell r="X32">
            <v>0.31947308383191569</v>
          </cell>
          <cell r="Y32">
            <v>8.2364878493148372E-2</v>
          </cell>
        </row>
        <row r="33">
          <cell r="V33">
            <v>90.099999999999895</v>
          </cell>
          <cell r="W33">
            <v>0.81149325658738147</v>
          </cell>
          <cell r="X33">
            <v>0.37595346614394287</v>
          </cell>
          <cell r="Y33">
            <v>0.10340990494701668</v>
          </cell>
        </row>
        <row r="34">
          <cell r="V34">
            <v>90.149999999999906</v>
          </cell>
          <cell r="W34">
            <v>0.8578508770857014</v>
          </cell>
          <cell r="X34">
            <v>0.43648951942524644</v>
          </cell>
          <cell r="Y34">
            <v>0.12833375449362941</v>
          </cell>
        </row>
        <row r="35">
          <cell r="V35">
            <v>90.199999999999903</v>
          </cell>
          <cell r="W35">
            <v>0.89448468900571121</v>
          </cell>
          <cell r="X35">
            <v>0.49998094751056416</v>
          </cell>
          <cell r="Y35">
            <v>0.15742668318364203</v>
          </cell>
        </row>
        <row r="36">
          <cell r="V36">
            <v>90.249999999999901</v>
          </cell>
          <cell r="W36">
            <v>0.919958527941515</v>
          </cell>
          <cell r="X36">
            <v>0.56503193975860833</v>
          </cell>
          <cell r="Y36">
            <v>0.19088617475880046</v>
          </cell>
        </row>
        <row r="37">
          <cell r="V37">
            <v>90.299999999999898</v>
          </cell>
          <cell r="W37">
            <v>0.93324960599524776</v>
          </cell>
          <cell r="X37">
            <v>0.62998824888210048</v>
          </cell>
          <cell r="Y37">
            <v>0.2287859176104588</v>
          </cell>
        </row>
        <row r="38">
          <cell r="V38">
            <v>90.349999999999895</v>
          </cell>
          <cell r="W38">
            <v>0.9338166387515564</v>
          </cell>
          <cell r="X38">
            <v>0.69299772223290512</v>
          </cell>
          <cell r="Y38">
            <v>0.27104586557307098</v>
          </cell>
        </row>
        <row r="39">
          <cell r="V39">
            <v>90.399999999999906</v>
          </cell>
          <cell r="W39">
            <v>0.92163641870413626</v>
          </cell>
          <cell r="X39">
            <v>0.75209218077421724</v>
          </cell>
          <cell r="Y39">
            <v>0.31740588121271057</v>
          </cell>
        </row>
        <row r="40">
          <cell r="V40">
            <v>90.449999999999903</v>
          </cell>
          <cell r="W40">
            <v>0.8972053911173532</v>
          </cell>
          <cell r="X40">
            <v>0.80528618319561673</v>
          </cell>
          <cell r="Y40">
            <v>0.3674056547188384</v>
          </cell>
        </row>
        <row r="41">
          <cell r="V41">
            <v>90.499999999999901</v>
          </cell>
          <cell r="W41">
            <v>0.86150608319404176</v>
          </cell>
          <cell r="X41">
            <v>0.85068608654732014</v>
          </cell>
          <cell r="Y41">
            <v>0.420373554708796</v>
          </cell>
        </row>
        <row r="42">
          <cell r="V42">
            <v>90.549999999999898</v>
          </cell>
          <cell r="W42">
            <v>0.81594155037151128</v>
          </cell>
          <cell r="X42">
            <v>0.88660120989292079</v>
          </cell>
          <cell r="Y42">
            <v>0.47542675943945484</v>
          </cell>
        </row>
        <row r="43">
          <cell r="V43">
            <v>90.599999999999895</v>
          </cell>
          <cell r="W43">
            <v>0.76224393488805664</v>
          </cell>
          <cell r="X43">
            <v>0.91164807099041356</v>
          </cell>
          <cell r="Y43">
            <v>0.53148442462313217</v>
          </cell>
        </row>
        <row r="44">
          <cell r="V44">
            <v>90.649999999999906</v>
          </cell>
          <cell r="W44">
            <v>0.70236543776928773</v>
          </cell>
          <cell r="X44">
            <v>0.92483876043535351</v>
          </cell>
          <cell r="Y44">
            <v>0.58729478654687939</v>
          </cell>
        </row>
        <row r="45">
          <cell r="V45">
            <v>90.699999999999903</v>
          </cell>
          <cell r="W45">
            <v>0.63836124740489775</v>
          </cell>
          <cell r="X45">
            <v>0.92564558998956314</v>
          </cell>
          <cell r="Y45">
            <v>0.64147603125001407</v>
          </cell>
        </row>
        <row r="46">
          <cell r="V46">
            <v>90.749999999999901</v>
          </cell>
          <cell r="W46">
            <v>0.57227414337450688</v>
          </cell>
          <cell r="X46">
            <v>0.91403611909383031</v>
          </cell>
          <cell r="Y46">
            <v>0.69256957030080368</v>
          </cell>
        </row>
        <row r="47">
          <cell r="V47">
            <v>90.799999999999898</v>
          </cell>
          <cell r="W47">
            <v>0.50602964522881955</v>
          </cell>
          <cell r="X47">
            <v>0.89047531907619892</v>
          </cell>
          <cell r="Y47">
            <v>0.73910316562708511</v>
          </cell>
        </row>
        <row r="48">
          <cell r="V48">
            <v>90.849999999999895</v>
          </cell>
          <cell r="W48">
            <v>0.44134887477150186</v>
          </cell>
          <cell r="X48">
            <v>0.85589467382324602</v>
          </cell>
          <cell r="Y48">
            <v>0.77966026859648108</v>
          </cell>
        </row>
        <row r="49">
          <cell r="V49">
            <v>90.899999999999906</v>
          </cell>
          <cell r="W49">
            <v>0.37968401567472154</v>
          </cell>
          <cell r="X49">
            <v>0.81163107888741015</v>
          </cell>
          <cell r="Y49">
            <v>0.81295110973489126</v>
          </cell>
        </row>
        <row r="50">
          <cell r="V50">
            <v>90.949999999999903</v>
          </cell>
          <cell r="W50">
            <v>0.32217870512120628</v>
          </cell>
          <cell r="X50">
            <v>0.75934112489884653</v>
          </cell>
          <cell r="Y50">
            <v>0.83788060486570992</v>
          </cell>
        </row>
        <row r="51">
          <cell r="V51">
            <v>90.999999999999901</v>
          </cell>
          <cell r="W51">
            <v>0.26965319865919796</v>
          </cell>
          <cell r="X51">
            <v>0.70089842142436642</v>
          </cell>
          <cell r="Y51">
            <v>0.8536081071128917</v>
          </cell>
        </row>
        <row r="52">
          <cell r="V52">
            <v>91.049999999999898</v>
          </cell>
          <cell r="W52">
            <v>0.22261198796760859</v>
          </cell>
          <cell r="X52">
            <v>0.63828281281966315</v>
          </cell>
          <cell r="Y52">
            <v>0.85959446223697245</v>
          </cell>
        </row>
        <row r="53">
          <cell r="V53">
            <v>91.099999999999895</v>
          </cell>
          <cell r="W53">
            <v>0.18126992153246343</v>
          </cell>
          <cell r="X53">
            <v>0.573470558483691</v>
          </cell>
          <cell r="Y53">
            <v>0.85563269465160741</v>
          </cell>
        </row>
        <row r="54">
          <cell r="V54">
            <v>91.149999999999906</v>
          </cell>
          <cell r="W54">
            <v>0.14559188621877225</v>
          </cell>
          <cell r="X54">
            <v>0.50833382681200545</v>
          </cell>
          <cell r="Y54">
            <v>0.84185988841202197</v>
          </cell>
        </row>
        <row r="55">
          <cell r="V55">
            <v>91.199999999999903</v>
          </cell>
          <cell r="W55">
            <v>0.11534076445100255</v>
          </cell>
          <cell r="X55">
            <v>0.44455633408783396</v>
          </cell>
          <cell r="Y55">
            <v>0.81874931203202495</v>
          </cell>
        </row>
        <row r="56">
          <cell r="V56">
            <v>91.249999999999901</v>
          </cell>
          <cell r="W56">
            <v>9.0128616683555735E-2</v>
          </cell>
          <cell r="X56">
            <v>0.38356988496473587</v>
          </cell>
          <cell r="Y56">
            <v>0.7870834180771179</v>
          </cell>
        </row>
        <row r="57">
          <cell r="V57">
            <v>91.299999999999898</v>
          </cell>
          <cell r="W57">
            <v>6.9466723065327154E-2</v>
          </cell>
          <cell r="X57">
            <v>0.32651422749309467</v>
          </cell>
          <cell r="Y57">
            <v>0.74790986582752617</v>
          </cell>
        </row>
        <row r="58">
          <cell r="V58">
            <v>91.349999999999895</v>
          </cell>
          <cell r="W58">
            <v>5.2811091869378456E-2</v>
          </cell>
          <cell r="X58">
            <v>0.2742203150140784</v>
          </cell>
          <cell r="Y58">
            <v>0.70248401372468872</v>
          </cell>
        </row>
        <row r="59">
          <cell r="V59">
            <v>91.399999999999906</v>
          </cell>
          <cell r="W59">
            <v>3.9601141791475392E-2</v>
          </cell>
          <cell r="X59">
            <v>0.22721502617755049</v>
          </cell>
          <cell r="Y59">
            <v>0.65220228079079556</v>
          </cell>
        </row>
        <row r="60">
          <cell r="V60">
            <v>91.449999999999903</v>
          </cell>
          <cell r="W60">
            <v>2.9290345604705129E-2</v>
          </cell>
          <cell r="X60">
            <v>0.18574382296626246</v>
          </cell>
          <cell r="Y60">
            <v>0.59853129799624505</v>
          </cell>
        </row>
        <row r="61">
          <cell r="V61">
            <v>91.499999999999901</v>
          </cell>
          <cell r="W61">
            <v>2.1368572537076438E-2</v>
          </cell>
          <cell r="X61">
            <v>0.14980683164416086</v>
          </cell>
          <cell r="Y61">
            <v>0.5429378281942091</v>
          </cell>
        </row>
        <row r="62">
          <cell r="V62">
            <v>91.549999999999898</v>
          </cell>
          <cell r="W62">
            <v>1.5376615466659175E-2</v>
          </cell>
          <cell r="X62">
            <v>0.1192034337651392</v>
          </cell>
          <cell r="Y62">
            <v>0.48682404643319088</v>
          </cell>
        </row>
        <row r="63">
          <cell r="V63">
            <v>91.599999999999895</v>
          </cell>
          <cell r="W63">
            <v>1.0913906360356905E-2</v>
          </cell>
          <cell r="X63">
            <v>9.3580598963544925E-2</v>
          </cell>
          <cell r="Y63">
            <v>0.43147200872218183</v>
          </cell>
        </row>
        <row r="64">
          <cell r="V64">
            <v>91.649999999999807</v>
          </cell>
          <cell r="W64">
            <v>7.6407135767964313E-3</v>
          </cell>
          <cell r="X64">
            <v>7.2480767451495384E-2</v>
          </cell>
          <cell r="Y64">
            <v>0.37800010073863716</v>
          </cell>
        </row>
        <row r="65">
          <cell r="V65">
            <v>91.699999999999804</v>
          </cell>
          <cell r="W65">
            <v>5.2762072148531281E-3</v>
          </cell>
          <cell r="X65">
            <v>5.5385955649190605E-2</v>
          </cell>
          <cell r="Y65">
            <v>0.32733307388304184</v>
          </cell>
        </row>
        <row r="66">
          <cell r="V66">
            <v>91.749999999999801</v>
          </cell>
          <cell r="W66">
            <v>3.5937179936753509E-3</v>
          </cell>
          <cell r="X66">
            <v>4.1755763763680606E-2</v>
          </cell>
          <cell r="Y66">
            <v>0.28018607430627562</v>
          </cell>
        </row>
        <row r="67">
          <cell r="V67">
            <v>91.799999999999798</v>
          </cell>
          <cell r="W67">
            <v>2.4143507972344005E-3</v>
          </cell>
          <cell r="X67">
            <v>3.1057973710133246E-2</v>
          </cell>
          <cell r="Y67">
            <v>0.23706196948103539</v>
          </cell>
        </row>
        <row r="68">
          <cell r="V68">
            <v>91.849999999999795</v>
          </cell>
          <cell r="W68">
            <v>1.5998931418325073E-3</v>
          </cell>
          <cell r="X68">
            <v>2.2791332234442265E-2</v>
          </cell>
          <cell r="Y68">
            <v>0.19826037084633197</v>
          </cell>
        </row>
        <row r="69">
          <cell r="V69">
            <v>91.899999999999807</v>
          </cell>
          <cell r="W69">
            <v>1.0457209497026167E-3</v>
          </cell>
          <cell r="X69">
            <v>1.6500846102766985E-2</v>
          </cell>
          <cell r="Y69">
            <v>0.16389610192099108</v>
          </cell>
        </row>
        <row r="70">
          <cell r="V70">
            <v>91.949999999999804</v>
          </cell>
          <cell r="W70">
            <v>6.7417845212827839E-4</v>
          </cell>
          <cell r="X70">
            <v>1.1786439288046346E-2</v>
          </cell>
          <cell r="Y70">
            <v>0.13392449551091132</v>
          </cell>
        </row>
        <row r="71">
          <cell r="V71">
            <v>91.999999999999801</v>
          </cell>
          <cell r="W71">
            <v>4.287144814353353E-4</v>
          </cell>
          <cell r="X71">
            <v>8.3061341504636604E-3</v>
          </cell>
          <cell r="Y71">
            <v>0.10817081401661408</v>
          </cell>
        </row>
        <row r="72">
          <cell r="V72">
            <v>92.049999999999798</v>
          </cell>
          <cell r="W72">
            <v>2.689030119942826E-4</v>
          </cell>
          <cell r="X72">
            <v>5.7750422572089627E-3</v>
          </cell>
          <cell r="Y72">
            <v>8.6361238324829531E-2</v>
          </cell>
        </row>
        <row r="73">
          <cell r="V73">
            <v>92.099999999999895</v>
          </cell>
          <cell r="W73">
            <v>1.6636325422610975E-4</v>
          </cell>
          <cell r="X73">
            <v>3.9614237376259928E-3</v>
          </cell>
          <cell r="Y73">
            <v>6.8153208831292486E-2</v>
          </cell>
        </row>
        <row r="74">
          <cell r="V74">
            <v>92.149999999999906</v>
          </cell>
          <cell r="W74">
            <v>1.0152041262553634E-4</v>
          </cell>
          <cell r="X74">
            <v>2.6809415199323091E-3</v>
          </cell>
          <cell r="Y74">
            <v>5.3163362304953284E-2</v>
          </cell>
        </row>
        <row r="75">
          <cell r="V75">
            <v>92.199999999999903</v>
          </cell>
          <cell r="W75">
            <v>6.1105959601131323E-5</v>
          </cell>
          <cell r="X75">
            <v>1.7900422828634331E-3</v>
          </cell>
          <cell r="Y75">
            <v>4.0991825177568858E-2</v>
          </cell>
        </row>
        <row r="76">
          <cell r="V76">
            <v>92.249999999999901</v>
          </cell>
          <cell r="W76">
            <v>3.6278388727400523E-5</v>
          </cell>
          <cell r="X76">
            <v>1.1791773985540188E-3</v>
          </cell>
          <cell r="Y76">
            <v>3.1242138693765943E-2</v>
          </cell>
        </row>
        <row r="77">
          <cell r="V77">
            <v>92.299999999999898</v>
          </cell>
          <cell r="W77">
            <v>2.1244506079719718E-5</v>
          </cell>
          <cell r="X77">
            <v>7.6636367444021314E-4</v>
          </cell>
          <cell r="Y77">
            <v>2.3536557391707937E-2</v>
          </cell>
        </row>
        <row r="78">
          <cell r="V78">
            <v>92.349999999999895</v>
          </cell>
          <cell r="W78">
            <v>1.2270987509533955E-5</v>
          </cell>
          <cell r="X78">
            <v>4.9139483067578665E-4</v>
          </cell>
          <cell r="Y78">
            <v>1.7526847549027176E-2</v>
          </cell>
        </row>
        <row r="79">
          <cell r="V79">
            <v>92.399999999999906</v>
          </cell>
          <cell r="W79">
            <v>6.9911177459051913E-6</v>
          </cell>
          <cell r="X79">
            <v>3.1086094567699596E-4</v>
          </cell>
          <cell r="Y79">
            <v>1.2900999608766905E-2</v>
          </cell>
        </row>
        <row r="80">
          <cell r="V80">
            <v>92.449999999999903</v>
          </cell>
          <cell r="W80">
            <v>3.9286916731162044E-6</v>
          </cell>
          <cell r="X80">
            <v>1.9401783408046821E-4</v>
          </cell>
          <cell r="Y80">
            <v>9.3864549317471783E-3</v>
          </cell>
        </row>
        <row r="81">
          <cell r="V81">
            <v>92.499999999999901</v>
          </cell>
          <cell r="W81">
            <v>2.1776270526851531E-6</v>
          </cell>
          <cell r="X81">
            <v>1.1946950053716445E-4</v>
          </cell>
          <cell r="Y81">
            <v>6.7505400890605092E-3</v>
          </cell>
        </row>
        <row r="82">
          <cell r="V82">
            <v>92.55</v>
          </cell>
          <cell r="W82">
            <v>1.1905654821545221E-6</v>
          </cell>
          <cell r="X82">
            <v>7.2579229250089816E-5</v>
          </cell>
          <cell r="Y82">
            <v>4.7988163123510764E-3</v>
          </cell>
        </row>
        <row r="83">
          <cell r="V83">
            <v>92.6</v>
          </cell>
          <cell r="W83">
            <v>6.4203292142347607E-7</v>
          </cell>
          <cell r="X83">
            <v>4.3501833682760198E-5</v>
          </cell>
          <cell r="Y83">
            <v>3.3720066035162533E-3</v>
          </cell>
        </row>
        <row r="84">
          <cell r="V84">
            <v>92.65</v>
          </cell>
          <cell r="W84">
            <v>3.4150379632445162E-7</v>
          </cell>
          <cell r="X84">
            <v>2.5724247727195192E-5</v>
          </cell>
          <cell r="Y84">
            <v>2.3420781945996667E-3</v>
          </cell>
        </row>
        <row r="85">
          <cell r="V85">
            <v>92.7</v>
          </cell>
          <cell r="W85">
            <v>1.7917111688751382E-7</v>
          </cell>
          <cell r="X85">
            <v>1.5007823400726415E-5</v>
          </cell>
          <cell r="Y85">
            <v>1.6079518852693102E-3</v>
          </cell>
        </row>
        <row r="86">
          <cell r="V86">
            <v>92.75</v>
          </cell>
          <cell r="W86">
            <v>9.2720271162350225E-8</v>
          </cell>
          <cell r="X86">
            <v>8.6383867887575279E-6</v>
          </cell>
          <cell r="Y86">
            <v>1.0911975745665947E-3</v>
          </cell>
        </row>
        <row r="87">
          <cell r="V87">
            <v>92.8</v>
          </cell>
          <cell r="W87">
            <v>4.7327723193760236E-8</v>
          </cell>
          <cell r="X87">
            <v>4.9055475423808198E-6</v>
          </cell>
          <cell r="Y87">
            <v>7.319685459837692E-4</v>
          </cell>
        </row>
        <row r="88">
          <cell r="V88">
            <v>92.85</v>
          </cell>
          <cell r="W88">
            <v>2.3828173767056989E-8</v>
          </cell>
          <cell r="X88">
            <v>2.7484145564530657E-6</v>
          </cell>
          <cell r="Y88">
            <v>4.8533334460358179E-4</v>
          </cell>
        </row>
        <row r="89">
          <cell r="V89">
            <v>92.9</v>
          </cell>
          <cell r="W89">
            <v>1.1833143517956278E-8</v>
          </cell>
          <cell r="X89">
            <v>1.5192068112393705E-6</v>
          </cell>
          <cell r="Y89">
            <v>3.1808744367314059E-4</v>
          </cell>
        </row>
        <row r="90">
          <cell r="V90">
            <v>92.95</v>
          </cell>
          <cell r="W90">
            <v>5.7962049347017018E-9</v>
          </cell>
          <cell r="X90">
            <v>8.2849800222140747E-7</v>
          </cell>
          <cell r="Y90">
            <v>2.0606849806411481E-4</v>
          </cell>
        </row>
        <row r="91">
          <cell r="V91">
            <v>93.000000000000099</v>
          </cell>
          <cell r="W91">
            <v>2.800409612925366E-9</v>
          </cell>
          <cell r="X91">
            <v>4.4576497325600833E-7</v>
          </cell>
          <cell r="Y91">
            <v>1.3195789220328877E-4</v>
          </cell>
        </row>
      </sheetData>
      <sheetData sheetId="2" refreshError="1"/>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Ownership and Purchase Intent"/>
      <sheetName val="Reasons for Purchase"/>
      <sheetName val="Purchase Influences"/>
      <sheetName val="Mattress Outlet Type"/>
      <sheetName val="Store vs Online Purchase"/>
      <sheetName val="Purchase Factors"/>
    </sheetNames>
    <sheetDataSet>
      <sheetData sheetId="0"/>
      <sheetData sheetId="1"/>
      <sheetData sheetId="2">
        <row r="7">
          <cell r="E7" t="str">
            <v xml:space="preserve">Better quality </v>
          </cell>
          <cell r="F7">
            <v>0.43717001055966209</v>
          </cell>
          <cell r="H7" t="str">
            <v xml:space="preserve">Comfort/Support </v>
          </cell>
          <cell r="I7">
            <v>1.0860000000000001</v>
          </cell>
        </row>
        <row r="8">
          <cell r="E8" t="str">
            <v xml:space="preserve">Different type </v>
          </cell>
          <cell r="F8">
            <v>0.21330517423442449</v>
          </cell>
          <cell r="H8" t="str">
            <v xml:space="preserve">Cost </v>
          </cell>
          <cell r="I8">
            <v>0.20499999999999999</v>
          </cell>
        </row>
        <row r="9">
          <cell r="E9" t="str">
            <v>Trouble sleeping</v>
          </cell>
          <cell r="F9">
            <v>0.21119324181626187</v>
          </cell>
          <cell r="H9" t="str">
            <v>Other</v>
          </cell>
          <cell r="I9">
            <v>1.079</v>
          </cell>
        </row>
        <row r="10">
          <cell r="E10" t="str">
            <v xml:space="preserve">Advanced features </v>
          </cell>
          <cell r="F10">
            <v>0.1235480464625132</v>
          </cell>
        </row>
        <row r="11">
          <cell r="E11" t="str">
            <v xml:space="preserve">Changing needs </v>
          </cell>
          <cell r="F11">
            <v>0.1003167898627244</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Purchase Factors"/>
      <sheetName val="Best Rest Brand Preference"/>
      <sheetName val="Best Rest Brand Attitudes"/>
      <sheetName val="Online Mattress Attitudes"/>
    </sheetNames>
    <sheetDataSet>
      <sheetData sheetId="0"/>
      <sheetData sheetId="1"/>
      <sheetData sheetId="2">
        <row r="27">
          <cell r="B27" t="str">
            <v>Best Rest Customers</v>
          </cell>
          <cell r="C27" t="str">
            <v>Non Best Rest</v>
          </cell>
        </row>
        <row r="28">
          <cell r="A28" t="str">
            <v>Tuft &amp; Needle</v>
          </cell>
          <cell r="B28">
            <v>0.74881516587677721</v>
          </cell>
          <cell r="C28">
            <v>0.68108108108108112</v>
          </cell>
        </row>
        <row r="29">
          <cell r="A29" t="str">
            <v>Leesa</v>
          </cell>
          <cell r="B29">
            <v>0.6398104265402843</v>
          </cell>
          <cell r="C29">
            <v>0.63783783783783787</v>
          </cell>
        </row>
        <row r="30">
          <cell r="A30" t="str">
            <v>Purple</v>
          </cell>
          <cell r="B30">
            <v>0.59241706161137442</v>
          </cell>
          <cell r="C30">
            <v>0.60540540540540544</v>
          </cell>
        </row>
        <row r="31">
          <cell r="A31" t="str">
            <v>Casper</v>
          </cell>
          <cell r="B31">
            <v>0.5545023696682464</v>
          </cell>
          <cell r="C31">
            <v>0.5243243243243243</v>
          </cell>
        </row>
        <row r="32">
          <cell r="A32" t="str">
            <v>Simmons</v>
          </cell>
          <cell r="B32">
            <v>0.51184834123222744</v>
          </cell>
          <cell r="C32">
            <v>0.36216216216216218</v>
          </cell>
        </row>
        <row r="33">
          <cell r="A33" t="str">
            <v>Sealy</v>
          </cell>
          <cell r="B33">
            <v>0.47867298578199052</v>
          </cell>
          <cell r="C33">
            <v>0.3783783783783784</v>
          </cell>
        </row>
        <row r="34">
          <cell r="A34" t="str">
            <v>Serta</v>
          </cell>
          <cell r="B34">
            <v>0.45971563981042651</v>
          </cell>
          <cell r="C34">
            <v>0.35675675675675678</v>
          </cell>
        </row>
        <row r="35">
          <cell r="A35" t="str">
            <v>Sleep Number</v>
          </cell>
          <cell r="B35">
            <v>0.4218009478672986</v>
          </cell>
          <cell r="C35">
            <v>0.3783783783783784</v>
          </cell>
        </row>
        <row r="36">
          <cell r="A36" t="str">
            <v>Tempur-pedic</v>
          </cell>
          <cell r="B36">
            <v>0.31753554502369669</v>
          </cell>
          <cell r="C36">
            <v>0.26486486486486488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8E1E6-E021-4D27-A193-7C4F7FBAF697}">
  <dimension ref="A1:B10"/>
  <sheetViews>
    <sheetView workbookViewId="0">
      <selection activeCell="B4" sqref="B4"/>
    </sheetView>
  </sheetViews>
  <sheetFormatPr defaultColWidth="43.6640625" defaultRowHeight="28.95" customHeight="1" x14ac:dyDescent="0.3"/>
  <cols>
    <col min="1" max="1" width="5.5546875" style="1" customWidth="1"/>
    <col min="2" max="2" width="72.6640625" style="1" bestFit="1" customWidth="1"/>
    <col min="3" max="16384" width="43.6640625" style="1"/>
  </cols>
  <sheetData>
    <row r="1" spans="1:2" ht="28.95" customHeight="1" x14ac:dyDescent="0.3">
      <c r="B1" s="1" t="s">
        <v>0</v>
      </c>
    </row>
    <row r="2" spans="1:2" ht="28.95" customHeight="1" x14ac:dyDescent="0.3">
      <c r="A2" s="1">
        <v>1</v>
      </c>
      <c r="B2" s="1" t="s">
        <v>1</v>
      </c>
    </row>
    <row r="3" spans="1:2" ht="28.95" customHeight="1" x14ac:dyDescent="0.3">
      <c r="A3" s="1">
        <v>2</v>
      </c>
      <c r="B3" s="1" t="s">
        <v>2</v>
      </c>
    </row>
    <row r="4" spans="1:2" ht="28.95" customHeight="1" x14ac:dyDescent="0.3">
      <c r="A4" s="1">
        <v>3</v>
      </c>
      <c r="B4" s="1" t="s">
        <v>3</v>
      </c>
    </row>
    <row r="5" spans="1:2" ht="28.95" customHeight="1" x14ac:dyDescent="0.3">
      <c r="A5" s="1">
        <v>4</v>
      </c>
      <c r="B5" s="1" t="s">
        <v>4</v>
      </c>
    </row>
    <row r="6" spans="1:2" ht="28.95" customHeight="1" x14ac:dyDescent="0.3">
      <c r="A6" s="1">
        <v>5</v>
      </c>
      <c r="B6" s="1" t="s">
        <v>5</v>
      </c>
    </row>
    <row r="7" spans="1:2" ht="28.95" customHeight="1" x14ac:dyDescent="0.3">
      <c r="A7" s="1">
        <v>6</v>
      </c>
      <c r="B7" s="1" t="s">
        <v>6</v>
      </c>
    </row>
    <row r="8" spans="1:2" ht="28.95" customHeight="1" x14ac:dyDescent="0.3">
      <c r="A8" s="1">
        <v>7</v>
      </c>
      <c r="B8" s="1" t="s">
        <v>7</v>
      </c>
    </row>
    <row r="10" spans="1:2" ht="28.95" customHeight="1" x14ac:dyDescent="0.3">
      <c r="B1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83E9-995D-4FEB-A246-4EAAA189E1EA}">
  <dimension ref="A1:Z1000"/>
  <sheetViews>
    <sheetView workbookViewId="0">
      <selection activeCell="AE34" sqref="AE34"/>
    </sheetView>
  </sheetViews>
  <sheetFormatPr defaultColWidth="14.44140625" defaultRowHeight="15" customHeight="1" x14ac:dyDescent="0.3"/>
  <cols>
    <col min="1" max="1" width="12.109375" style="24" customWidth="1"/>
    <col min="2" max="2" width="14.6640625" style="24" customWidth="1"/>
    <col min="3" max="3" width="10.33203125" style="24" bestFit="1" customWidth="1"/>
    <col min="4" max="4" width="6.6640625" style="24" bestFit="1" customWidth="1"/>
    <col min="5" max="5" width="14.6640625" style="24" customWidth="1"/>
    <col min="6" max="6" width="10.33203125" style="24" bestFit="1" customWidth="1"/>
    <col min="7" max="7" width="6.6640625" style="24" bestFit="1" customWidth="1"/>
    <col min="8" max="8" width="15" style="24" customWidth="1"/>
    <col min="9" max="9" width="10.33203125" style="24" bestFit="1" customWidth="1"/>
    <col min="10" max="10" width="6.6640625" style="24" bestFit="1" customWidth="1"/>
    <col min="11" max="11" width="8.6640625" style="24" customWidth="1"/>
    <col min="12" max="12" width="19.6640625" style="24" customWidth="1"/>
    <col min="13" max="13" width="15.44140625" style="25" customWidth="1"/>
    <col min="14" max="14" width="15.44140625" style="24" customWidth="1"/>
    <col min="15" max="16" width="8.6640625" style="24" customWidth="1"/>
    <col min="17" max="17" width="18" style="24" customWidth="1"/>
    <col min="18" max="18" width="15.44140625" style="25" customWidth="1"/>
    <col min="19" max="19" width="15.44140625" style="24" customWidth="1"/>
    <col min="20" max="20" width="6" style="24" customWidth="1"/>
    <col min="21" max="21" width="5.5546875" style="24" bestFit="1" customWidth="1"/>
    <col min="22" max="22" width="6.5546875" style="24" bestFit="1" customWidth="1"/>
    <col min="23" max="23" width="14.44140625" style="24"/>
    <col min="24" max="24" width="10.33203125" style="24" customWidth="1"/>
    <col min="25" max="16384" width="14.44140625" style="24"/>
  </cols>
  <sheetData>
    <row r="1" spans="1:26" ht="14.25" customHeight="1" x14ac:dyDescent="0.3">
      <c r="A1" s="21" t="s">
        <v>55</v>
      </c>
      <c r="B1" s="22"/>
      <c r="C1" s="22"/>
      <c r="D1" s="22"/>
      <c r="E1" s="22"/>
      <c r="F1" s="22"/>
      <c r="G1" s="22"/>
      <c r="H1" s="23"/>
      <c r="I1" s="29"/>
      <c r="J1" s="29"/>
      <c r="K1" s="29"/>
      <c r="L1" s="29"/>
      <c r="N1" s="29"/>
      <c r="O1" s="29"/>
      <c r="P1" s="29"/>
      <c r="Q1" s="29"/>
      <c r="S1" s="29"/>
      <c r="T1" s="29"/>
      <c r="U1" s="29"/>
      <c r="V1" s="29"/>
      <c r="W1" s="29"/>
      <c r="X1" s="29"/>
      <c r="Y1" s="29"/>
      <c r="Z1" s="29"/>
    </row>
    <row r="2" spans="1:26" ht="14.25" customHeight="1" x14ac:dyDescent="0.3">
      <c r="A2" s="26"/>
      <c r="B2" s="22"/>
      <c r="C2" s="22"/>
      <c r="D2" s="22"/>
      <c r="E2" s="22"/>
      <c r="F2" s="22"/>
      <c r="G2" s="22"/>
      <c r="H2" s="22"/>
      <c r="I2" s="29"/>
      <c r="J2" s="29"/>
      <c r="K2" s="29"/>
      <c r="L2" s="29"/>
      <c r="N2" s="29"/>
      <c r="O2" s="29"/>
      <c r="P2" s="29"/>
      <c r="Q2" s="29"/>
      <c r="S2" s="29"/>
      <c r="T2" s="29"/>
      <c r="U2" s="29"/>
      <c r="V2" s="29"/>
      <c r="W2" s="29"/>
      <c r="X2" s="29"/>
      <c r="Y2" s="29"/>
      <c r="Z2" s="29"/>
    </row>
    <row r="3" spans="1:26" ht="14.25" customHeight="1" x14ac:dyDescent="0.3">
      <c r="A3" s="28" t="s">
        <v>56</v>
      </c>
      <c r="B3" s="27"/>
      <c r="C3" s="27"/>
      <c r="D3" s="27"/>
      <c r="E3" s="27"/>
      <c r="F3" s="27"/>
      <c r="G3" s="27"/>
      <c r="H3" s="27"/>
      <c r="I3" s="29"/>
      <c r="J3" s="29"/>
      <c r="K3" s="29"/>
      <c r="L3" s="29"/>
      <c r="N3" s="29"/>
      <c r="O3" s="29"/>
      <c r="P3" s="29"/>
      <c r="Q3" s="29"/>
      <c r="S3" s="29"/>
      <c r="T3" s="29"/>
      <c r="U3" s="29"/>
      <c r="V3" s="52"/>
      <c r="W3" s="52" t="s">
        <v>20</v>
      </c>
      <c r="X3" s="52" t="s">
        <v>22</v>
      </c>
      <c r="Y3" s="52" t="s">
        <v>121</v>
      </c>
      <c r="Z3" s="29"/>
    </row>
    <row r="4" spans="1:26" ht="14.25" customHeight="1" x14ac:dyDescent="0.3">
      <c r="A4" s="101" t="s">
        <v>57</v>
      </c>
      <c r="B4" s="102"/>
      <c r="C4" s="102"/>
      <c r="D4" s="102"/>
      <c r="E4" s="102"/>
      <c r="F4" s="102"/>
      <c r="G4" s="102"/>
      <c r="H4" s="102"/>
      <c r="I4" s="102"/>
      <c r="J4" s="102"/>
      <c r="K4" s="29"/>
      <c r="L4" s="29"/>
      <c r="N4" s="29"/>
      <c r="O4" s="29"/>
      <c r="P4" s="29"/>
      <c r="Q4" s="29"/>
      <c r="S4" s="29"/>
      <c r="T4" s="29"/>
      <c r="U4" s="29"/>
      <c r="V4" s="52"/>
      <c r="W4" s="52"/>
      <c r="X4" s="52"/>
      <c r="Y4" s="52"/>
      <c r="Z4" s="29"/>
    </row>
    <row r="5" spans="1:26" ht="14.25" customHeight="1" x14ac:dyDescent="0.3">
      <c r="A5" s="101" t="s">
        <v>58</v>
      </c>
      <c r="B5" s="102"/>
      <c r="C5" s="102"/>
      <c r="D5" s="102"/>
      <c r="E5" s="102"/>
      <c r="F5" s="102"/>
      <c r="G5" s="102"/>
      <c r="H5" s="102"/>
      <c r="I5" s="102"/>
      <c r="J5" s="102"/>
      <c r="K5" s="29"/>
      <c r="L5" s="29"/>
      <c r="N5" s="29"/>
      <c r="O5" s="29"/>
      <c r="P5" s="29"/>
      <c r="Q5" s="29"/>
      <c r="S5" s="29"/>
      <c r="T5" s="29"/>
      <c r="U5" s="29"/>
      <c r="V5" s="52"/>
      <c r="W5" s="52"/>
      <c r="X5" s="52"/>
      <c r="Y5" s="52"/>
      <c r="Z5" s="29"/>
    </row>
    <row r="6" spans="1:26" ht="14.25" customHeight="1" x14ac:dyDescent="0.3">
      <c r="A6" s="101" t="s">
        <v>59</v>
      </c>
      <c r="B6" s="102"/>
      <c r="C6" s="102"/>
      <c r="D6" s="102"/>
      <c r="E6" s="102"/>
      <c r="F6" s="102"/>
      <c r="G6" s="102"/>
      <c r="H6" s="102"/>
      <c r="I6" s="102"/>
      <c r="J6" s="102"/>
      <c r="K6" s="29"/>
      <c r="L6" s="29"/>
      <c r="N6" s="29"/>
      <c r="O6" s="29"/>
      <c r="P6" s="29"/>
      <c r="Q6" s="29"/>
      <c r="S6" s="29"/>
      <c r="T6" s="29"/>
      <c r="U6" s="29"/>
      <c r="V6" s="134" t="s">
        <v>60</v>
      </c>
      <c r="W6" s="52">
        <f>W10-(3*W9)</f>
        <v>89.047387458596006</v>
      </c>
      <c r="X6" s="52">
        <f>X10-(3*X9)</f>
        <v>89.386919277272185</v>
      </c>
      <c r="Y6" s="52">
        <f>Y10-(3*Y9)</f>
        <v>89.662870508877745</v>
      </c>
      <c r="Z6" s="29"/>
    </row>
    <row r="7" spans="1:26" ht="14.25" customHeight="1" x14ac:dyDescent="0.3">
      <c r="A7" s="31"/>
      <c r="B7" s="22"/>
      <c r="C7" s="22"/>
      <c r="D7" s="22"/>
      <c r="E7" s="22"/>
      <c r="F7" s="22"/>
      <c r="G7" s="22"/>
      <c r="H7" s="22"/>
      <c r="I7" s="29"/>
      <c r="J7" s="29"/>
      <c r="K7" s="29"/>
      <c r="L7" s="30" t="s">
        <v>61</v>
      </c>
      <c r="M7" s="32" t="s">
        <v>62</v>
      </c>
      <c r="N7" s="29"/>
      <c r="O7" s="29"/>
      <c r="P7" s="29"/>
      <c r="Q7" s="30" t="s">
        <v>63</v>
      </c>
      <c r="R7" s="32" t="s">
        <v>64</v>
      </c>
      <c r="S7" s="29"/>
      <c r="T7" s="29"/>
      <c r="U7" s="29"/>
      <c r="V7" s="134" t="s">
        <v>65</v>
      </c>
      <c r="W7" s="52">
        <f>W10+(3*W9)</f>
        <v>91.607034310111459</v>
      </c>
      <c r="X7" s="52">
        <f>X10+(3*X9)</f>
        <v>91.969543307761867</v>
      </c>
      <c r="Y7" s="52">
        <f>Y10+(3*Y9)</f>
        <v>92.447333572754815</v>
      </c>
      <c r="Z7" s="29"/>
    </row>
    <row r="8" spans="1:26" ht="14.25" customHeight="1" x14ac:dyDescent="0.3">
      <c r="A8" s="33" t="s">
        <v>27</v>
      </c>
      <c r="B8" s="22"/>
      <c r="C8" s="22"/>
      <c r="D8" s="22"/>
      <c r="E8" s="22"/>
      <c r="F8" s="22"/>
      <c r="G8" s="22"/>
      <c r="H8" s="22"/>
      <c r="I8" s="29"/>
      <c r="J8" s="29"/>
      <c r="K8" s="29"/>
      <c r="L8" s="29" t="s">
        <v>66</v>
      </c>
      <c r="M8" s="32" t="s">
        <v>67</v>
      </c>
      <c r="N8" s="29"/>
      <c r="O8" s="29"/>
      <c r="P8" s="29"/>
      <c r="Q8" s="30" t="s">
        <v>68</v>
      </c>
      <c r="R8" s="32" t="s">
        <v>69</v>
      </c>
      <c r="S8" s="29"/>
      <c r="T8" s="29"/>
      <c r="U8" s="29"/>
      <c r="V8" s="52"/>
      <c r="W8" s="52"/>
      <c r="X8" s="52"/>
      <c r="Y8" s="52"/>
      <c r="Z8" s="29"/>
    </row>
    <row r="9" spans="1:26" ht="14.25" customHeight="1" x14ac:dyDescent="0.3">
      <c r="A9" s="33"/>
      <c r="B9" s="34"/>
      <c r="C9" s="34"/>
      <c r="D9" s="34"/>
      <c r="E9" s="35"/>
      <c r="F9" s="35"/>
      <c r="G9" s="35"/>
      <c r="H9" s="35"/>
      <c r="I9" s="29"/>
      <c r="J9" s="29"/>
      <c r="K9" s="29"/>
      <c r="L9" s="30" t="s">
        <v>70</v>
      </c>
      <c r="M9" s="25">
        <v>0.02</v>
      </c>
      <c r="N9" s="29"/>
      <c r="O9" s="29"/>
      <c r="P9" s="29"/>
      <c r="Q9" s="30" t="s">
        <v>70</v>
      </c>
      <c r="R9" s="25">
        <v>0.02</v>
      </c>
      <c r="S9" s="29"/>
      <c r="T9" s="29"/>
      <c r="U9" s="29"/>
      <c r="V9" s="134" t="s">
        <v>71</v>
      </c>
      <c r="W9" s="52">
        <f>_xlfn.STDEV.S(B12:B158)</f>
        <v>0.42660780858591069</v>
      </c>
      <c r="X9" s="52">
        <f>_xlfn.STDEV.S(E12:E158)</f>
        <v>0.43043733841494553</v>
      </c>
      <c r="Y9" s="52">
        <f>_xlfn.STDEV.S(H12:H158)</f>
        <v>0.46407717731284287</v>
      </c>
      <c r="Z9" s="29"/>
    </row>
    <row r="10" spans="1:26" ht="28.5" customHeight="1" x14ac:dyDescent="0.3">
      <c r="A10" s="103" t="s">
        <v>28</v>
      </c>
      <c r="B10" s="105" t="s">
        <v>72</v>
      </c>
      <c r="C10" s="106"/>
      <c r="D10" s="106"/>
      <c r="E10" s="107" t="s">
        <v>73</v>
      </c>
      <c r="F10" s="106"/>
      <c r="G10" s="106"/>
      <c r="H10" s="107" t="s">
        <v>74</v>
      </c>
      <c r="I10" s="106"/>
      <c r="J10" s="108"/>
      <c r="K10" s="29"/>
      <c r="L10" s="29" t="s">
        <v>37</v>
      </c>
      <c r="N10" s="29"/>
      <c r="O10" s="29"/>
      <c r="P10" s="29"/>
      <c r="Q10" s="29" t="s">
        <v>37</v>
      </c>
      <c r="S10" s="29"/>
      <c r="T10" s="29"/>
      <c r="U10" s="29"/>
      <c r="V10" s="134" t="s">
        <v>38</v>
      </c>
      <c r="W10" s="52">
        <f>AVERAGE(B12:B158)</f>
        <v>90.327210884353732</v>
      </c>
      <c r="X10" s="52">
        <f>AVERAGE(E12:E158)</f>
        <v>90.678231292517026</v>
      </c>
      <c r="Y10" s="52">
        <f>AVERAGE(H12:H158)</f>
        <v>91.05510204081628</v>
      </c>
      <c r="Z10" s="29" t="s">
        <v>75</v>
      </c>
    </row>
    <row r="11" spans="1:26" ht="14.25" customHeight="1" thickBot="1" x14ac:dyDescent="0.35">
      <c r="A11" s="104"/>
      <c r="B11" s="36" t="s">
        <v>76</v>
      </c>
      <c r="C11" s="36" t="s">
        <v>77</v>
      </c>
      <c r="D11" s="36" t="s">
        <v>78</v>
      </c>
      <c r="E11" s="36" t="s">
        <v>79</v>
      </c>
      <c r="F11" s="36" t="s">
        <v>80</v>
      </c>
      <c r="G11" s="36" t="s">
        <v>78</v>
      </c>
      <c r="H11" s="36" t="s">
        <v>81</v>
      </c>
      <c r="I11" s="36" t="s">
        <v>82</v>
      </c>
      <c r="J11" s="36" t="s">
        <v>78</v>
      </c>
      <c r="K11" s="29"/>
      <c r="L11" s="29"/>
      <c r="N11" s="29"/>
      <c r="O11" s="29"/>
      <c r="P11" s="29"/>
      <c r="Q11" s="29"/>
      <c r="S11" s="29"/>
      <c r="T11" s="30"/>
      <c r="U11" s="30"/>
      <c r="V11" s="134" t="s">
        <v>83</v>
      </c>
      <c r="W11" s="52"/>
      <c r="X11" s="52"/>
      <c r="Y11" s="52"/>
      <c r="Z11" s="29"/>
    </row>
    <row r="12" spans="1:26" ht="14.25" customHeight="1" x14ac:dyDescent="0.3">
      <c r="A12" s="37">
        <v>1</v>
      </c>
      <c r="B12" s="38">
        <v>90</v>
      </c>
      <c r="C12" s="38">
        <v>278</v>
      </c>
      <c r="D12" s="38">
        <v>34</v>
      </c>
      <c r="E12" s="39">
        <v>90.6</v>
      </c>
      <c r="F12" s="39">
        <v>109</v>
      </c>
      <c r="G12" s="39">
        <v>60</v>
      </c>
      <c r="H12" s="38">
        <v>91.2</v>
      </c>
      <c r="I12" s="40">
        <v>155</v>
      </c>
      <c r="J12" s="40">
        <v>43</v>
      </c>
      <c r="K12" s="29"/>
      <c r="L12" s="41"/>
      <c r="M12" s="42" t="s">
        <v>76</v>
      </c>
      <c r="N12" s="41" t="s">
        <v>79</v>
      </c>
      <c r="O12" s="29"/>
      <c r="P12" s="29"/>
      <c r="Q12" s="41"/>
      <c r="R12" s="42" t="s">
        <v>76</v>
      </c>
      <c r="S12" s="41" t="s">
        <v>81</v>
      </c>
      <c r="T12" s="29"/>
      <c r="U12" s="43"/>
      <c r="V12" s="52">
        <v>89.05</v>
      </c>
      <c r="W12" s="52">
        <f>_xlfn.NORM.DIST(V12,$W$10,$W$9,FALSE)</f>
        <v>1.0581002002455131E-2</v>
      </c>
      <c r="X12" s="52">
        <f>_xlfn.NORM.DIST(V12,$X$10,$X$9,FALSE)</f>
        <v>7.2413333025581246E-4</v>
      </c>
      <c r="Y12" s="52">
        <f>_xlfn.NORM.DIST(V12,$Y$10,$Y$9,FALSE)</f>
        <v>7.5973864932125609E-5</v>
      </c>
      <c r="Z12" s="29">
        <v>0</v>
      </c>
    </row>
    <row r="13" spans="1:26" ht="14.25" customHeight="1" x14ac:dyDescent="0.3">
      <c r="A13" s="37">
        <v>2</v>
      </c>
      <c r="B13" s="38">
        <v>90.4</v>
      </c>
      <c r="C13" s="38">
        <v>264</v>
      </c>
      <c r="D13" s="38">
        <v>44</v>
      </c>
      <c r="E13" s="39">
        <v>91.3</v>
      </c>
      <c r="F13" s="39">
        <v>154</v>
      </c>
      <c r="G13" s="39">
        <v>42</v>
      </c>
      <c r="H13" s="38">
        <v>91.6</v>
      </c>
      <c r="I13" s="40">
        <v>244</v>
      </c>
      <c r="J13" s="40">
        <v>66</v>
      </c>
      <c r="K13" s="29"/>
      <c r="L13" s="29" t="s">
        <v>38</v>
      </c>
      <c r="M13" s="25">
        <v>90.327210884353732</v>
      </c>
      <c r="N13" s="29">
        <v>90.678231292517026</v>
      </c>
      <c r="O13" s="29"/>
      <c r="P13" s="29"/>
      <c r="Q13" s="29" t="s">
        <v>38</v>
      </c>
      <c r="R13" s="25">
        <v>90.327210884353732</v>
      </c>
      <c r="S13" s="29">
        <v>91.05510204081628</v>
      </c>
      <c r="T13" s="29"/>
      <c r="U13" s="43"/>
      <c r="V13" s="52">
        <v>89.1</v>
      </c>
      <c r="W13" s="52">
        <f t="shared" ref="W13:W76" si="0">_xlfn.NORM.DIST(V13,$W$10,$W$9,FALSE)</f>
        <v>1.4925707018503197E-2</v>
      </c>
      <c r="X13" s="52">
        <f t="shared" ref="X13:X76" si="1">_xlfn.NORM.DIST(V13,$X$10,$X$9,FALSE)</f>
        <v>1.1161439250054602E-3</v>
      </c>
      <c r="Y13" s="52">
        <f t="shared" ref="Y13:Y76" si="2">_xlfn.NORM.DIST(V13,$Y$10,$Y$9,FALSE)</f>
        <v>1.2031246142019148E-4</v>
      </c>
      <c r="Z13" s="29">
        <v>0.1</v>
      </c>
    </row>
    <row r="14" spans="1:26" ht="14.25" customHeight="1" x14ac:dyDescent="0.3">
      <c r="A14" s="37">
        <v>3</v>
      </c>
      <c r="B14" s="38">
        <v>90.9</v>
      </c>
      <c r="C14" s="38">
        <v>160</v>
      </c>
      <c r="D14" s="38">
        <v>70</v>
      </c>
      <c r="E14" s="39">
        <v>90.3</v>
      </c>
      <c r="F14" s="39">
        <v>172</v>
      </c>
      <c r="G14" s="39">
        <v>59</v>
      </c>
      <c r="H14" s="38">
        <v>90.3</v>
      </c>
      <c r="I14" s="40">
        <v>143</v>
      </c>
      <c r="J14" s="40">
        <v>30</v>
      </c>
      <c r="K14" s="29"/>
      <c r="L14" s="29" t="s">
        <v>39</v>
      </c>
      <c r="M14" s="25">
        <v>0.181994222346473</v>
      </c>
      <c r="N14" s="29">
        <v>0.18527630230174233</v>
      </c>
      <c r="O14" s="29"/>
      <c r="P14" s="29"/>
      <c r="Q14" s="29" t="s">
        <v>39</v>
      </c>
      <c r="R14" s="25">
        <v>0.181994222346473</v>
      </c>
      <c r="S14" s="29">
        <v>0.21536762650265581</v>
      </c>
      <c r="T14" s="29"/>
      <c r="U14" s="43"/>
      <c r="V14" s="52">
        <v>89.15</v>
      </c>
      <c r="W14" s="52">
        <f t="shared" si="0"/>
        <v>2.0767167005062676E-2</v>
      </c>
      <c r="X14" s="52">
        <f t="shared" si="1"/>
        <v>1.6973123447290657E-3</v>
      </c>
      <c r="Y14" s="52">
        <f t="shared" si="2"/>
        <v>1.8832834407664064E-4</v>
      </c>
      <c r="Z14" s="29">
        <v>0.2</v>
      </c>
    </row>
    <row r="15" spans="1:26" ht="14.25" customHeight="1" x14ac:dyDescent="0.3">
      <c r="A15" s="37">
        <v>4</v>
      </c>
      <c r="B15" s="38">
        <v>90.5</v>
      </c>
      <c r="C15" s="38">
        <v>263</v>
      </c>
      <c r="D15" s="38">
        <v>38</v>
      </c>
      <c r="E15" s="39">
        <v>91.3</v>
      </c>
      <c r="F15" s="39">
        <v>239</v>
      </c>
      <c r="G15" s="39">
        <v>32</v>
      </c>
      <c r="H15" s="38">
        <v>90.8</v>
      </c>
      <c r="I15" s="40">
        <v>185</v>
      </c>
      <c r="J15" s="40">
        <v>70</v>
      </c>
      <c r="K15" s="29"/>
      <c r="L15" s="29" t="s">
        <v>40</v>
      </c>
      <c r="M15" s="25">
        <v>147</v>
      </c>
      <c r="N15" s="29">
        <v>147</v>
      </c>
      <c r="O15" s="29"/>
      <c r="P15" s="29"/>
      <c r="Q15" s="29" t="s">
        <v>40</v>
      </c>
      <c r="R15" s="25">
        <v>147</v>
      </c>
      <c r="S15" s="29">
        <v>147</v>
      </c>
      <c r="T15" s="29"/>
      <c r="U15" s="43"/>
      <c r="V15" s="52">
        <v>89.2</v>
      </c>
      <c r="W15" s="52">
        <f t="shared" si="0"/>
        <v>2.850058835111105E-2</v>
      </c>
      <c r="X15" s="52">
        <f t="shared" si="1"/>
        <v>2.5464974630694886E-3</v>
      </c>
      <c r="Y15" s="52">
        <f t="shared" si="2"/>
        <v>2.9139322355797506E-4</v>
      </c>
      <c r="Z15" s="29">
        <v>0.3</v>
      </c>
    </row>
    <row r="16" spans="1:26" ht="14.25" customHeight="1" x14ac:dyDescent="0.3">
      <c r="A16" s="37">
        <v>5</v>
      </c>
      <c r="B16" s="38">
        <v>90.5</v>
      </c>
      <c r="C16" s="38">
        <v>300</v>
      </c>
      <c r="D16" s="38">
        <v>32</v>
      </c>
      <c r="E16" s="39">
        <v>91.1</v>
      </c>
      <c r="F16" s="39">
        <v>138</v>
      </c>
      <c r="G16" s="39">
        <v>57</v>
      </c>
      <c r="H16" s="38">
        <v>91</v>
      </c>
      <c r="I16" s="40">
        <v>214</v>
      </c>
      <c r="J16" s="40">
        <v>44</v>
      </c>
      <c r="K16" s="29"/>
      <c r="L16" s="29" t="s">
        <v>41</v>
      </c>
      <c r="M16" s="25">
        <v>0.15655073782710774</v>
      </c>
      <c r="N16" s="29"/>
      <c r="O16" s="29"/>
      <c r="P16" s="29"/>
      <c r="Q16" s="29" t="s">
        <v>41</v>
      </c>
      <c r="R16" s="25">
        <v>-8.5812644284656708E-2</v>
      </c>
      <c r="S16" s="29"/>
      <c r="T16" s="29"/>
      <c r="U16" s="43"/>
      <c r="V16" s="52">
        <v>89.25</v>
      </c>
      <c r="W16" s="52">
        <f t="shared" si="0"/>
        <v>3.8580213133999952E-2</v>
      </c>
      <c r="X16" s="52">
        <f t="shared" si="1"/>
        <v>3.769334101870362E-3</v>
      </c>
      <c r="Y16" s="52">
        <f t="shared" si="2"/>
        <v>4.4565819018027147E-4</v>
      </c>
      <c r="Z16" s="29">
        <v>0.4</v>
      </c>
    </row>
    <row r="17" spans="1:26" ht="14.25" customHeight="1" x14ac:dyDescent="0.3">
      <c r="A17" s="37">
        <v>6</v>
      </c>
      <c r="B17" s="40">
        <v>89.6</v>
      </c>
      <c r="C17" s="40">
        <v>187</v>
      </c>
      <c r="D17" s="40">
        <v>35</v>
      </c>
      <c r="E17" s="44">
        <v>90.7</v>
      </c>
      <c r="F17" s="44">
        <v>185</v>
      </c>
      <c r="G17" s="44">
        <v>36</v>
      </c>
      <c r="H17" s="40">
        <v>91.5</v>
      </c>
      <c r="I17" s="40">
        <v>256</v>
      </c>
      <c r="J17" s="40">
        <v>22</v>
      </c>
      <c r="K17" s="29"/>
      <c r="L17" s="29" t="s">
        <v>42</v>
      </c>
      <c r="M17" s="25">
        <v>0</v>
      </c>
      <c r="N17" s="29"/>
      <c r="O17" s="29"/>
      <c r="P17" s="29"/>
      <c r="Q17" s="29" t="s">
        <v>42</v>
      </c>
      <c r="R17" s="25">
        <v>0</v>
      </c>
      <c r="S17" s="29"/>
      <c r="T17" s="29"/>
      <c r="U17" s="43"/>
      <c r="V17" s="52">
        <v>89.3</v>
      </c>
      <c r="W17" s="52">
        <f t="shared" si="0"/>
        <v>5.1512146441266712E-2</v>
      </c>
      <c r="X17" s="52">
        <f t="shared" si="1"/>
        <v>5.5046020469632839E-3</v>
      </c>
      <c r="Y17" s="52">
        <f t="shared" si="2"/>
        <v>6.7372555512504036E-4</v>
      </c>
      <c r="Z17" s="29">
        <v>0.5</v>
      </c>
    </row>
    <row r="18" spans="1:26" ht="14.25" customHeight="1" x14ac:dyDescent="0.3">
      <c r="A18" s="37">
        <v>7</v>
      </c>
      <c r="B18" s="40">
        <v>89.8</v>
      </c>
      <c r="C18" s="40">
        <v>189</v>
      </c>
      <c r="D18" s="40">
        <v>43</v>
      </c>
      <c r="E18" s="44">
        <v>90.9</v>
      </c>
      <c r="F18" s="44">
        <v>145</v>
      </c>
      <c r="G18" s="44">
        <v>49</v>
      </c>
      <c r="H18" s="40">
        <v>91.2</v>
      </c>
      <c r="I18" s="40">
        <v>227</v>
      </c>
      <c r="J18" s="40">
        <v>32</v>
      </c>
      <c r="K18" s="29"/>
      <c r="L18" s="29" t="s">
        <v>43</v>
      </c>
      <c r="M18" s="25">
        <v>146</v>
      </c>
      <c r="N18" s="29"/>
      <c r="O18" s="29"/>
      <c r="P18" s="29"/>
      <c r="Q18" s="29" t="s">
        <v>43</v>
      </c>
      <c r="R18" s="25">
        <v>146</v>
      </c>
      <c r="S18" s="29"/>
      <c r="T18" s="29"/>
      <c r="U18" s="43"/>
      <c r="V18" s="52">
        <v>89.35</v>
      </c>
      <c r="W18" s="52">
        <f t="shared" si="0"/>
        <v>6.784047779548795E-2</v>
      </c>
      <c r="X18" s="52">
        <f t="shared" si="1"/>
        <v>7.9309850054913537E-3</v>
      </c>
      <c r="Y18" s="52">
        <f t="shared" si="2"/>
        <v>1.0067527714192458E-3</v>
      </c>
      <c r="Z18" s="29">
        <v>0.6</v>
      </c>
    </row>
    <row r="19" spans="1:26" ht="14.25" customHeight="1" x14ac:dyDescent="0.3">
      <c r="A19" s="37">
        <v>8</v>
      </c>
      <c r="B19" s="40">
        <v>90.8</v>
      </c>
      <c r="C19" s="40">
        <v>204</v>
      </c>
      <c r="D19" s="40">
        <v>62</v>
      </c>
      <c r="E19" s="44">
        <v>90.8</v>
      </c>
      <c r="F19" s="44">
        <v>149</v>
      </c>
      <c r="G19" s="44">
        <v>38</v>
      </c>
      <c r="H19" s="40">
        <v>90.5</v>
      </c>
      <c r="I19" s="40">
        <v>148</v>
      </c>
      <c r="J19" s="40">
        <v>89</v>
      </c>
      <c r="K19" s="29"/>
      <c r="L19" s="29" t="s">
        <v>44</v>
      </c>
      <c r="M19" s="25">
        <v>-7.646574177665677</v>
      </c>
      <c r="N19" s="29"/>
      <c r="O19" s="29"/>
      <c r="P19" s="29"/>
      <c r="Q19" s="29" t="s">
        <v>44</v>
      </c>
      <c r="R19" s="25">
        <v>-13.437399271183516</v>
      </c>
      <c r="S19" s="29"/>
      <c r="T19" s="29"/>
      <c r="U19" s="43"/>
      <c r="V19" s="52">
        <v>89.4</v>
      </c>
      <c r="W19" s="52">
        <f t="shared" si="0"/>
        <v>8.8125658722336381E-2</v>
      </c>
      <c r="X19" s="52">
        <f t="shared" si="1"/>
        <v>1.1273745799967318E-2</v>
      </c>
      <c r="Y19" s="52">
        <f t="shared" si="2"/>
        <v>1.4870354809249249E-3</v>
      </c>
      <c r="Z19" s="29">
        <v>0.7</v>
      </c>
    </row>
    <row r="20" spans="1:26" ht="14.25" customHeight="1" x14ac:dyDescent="0.3">
      <c r="A20" s="37">
        <v>9</v>
      </c>
      <c r="B20" s="40">
        <v>90.6</v>
      </c>
      <c r="C20" s="40">
        <v>214</v>
      </c>
      <c r="D20" s="40">
        <v>45</v>
      </c>
      <c r="E20" s="44">
        <v>91.5</v>
      </c>
      <c r="F20" s="44">
        <v>202</v>
      </c>
      <c r="G20" s="44">
        <v>47</v>
      </c>
      <c r="H20" s="40">
        <v>90.7</v>
      </c>
      <c r="I20" s="40">
        <v>174</v>
      </c>
      <c r="J20" s="40">
        <v>29</v>
      </c>
      <c r="K20" s="29"/>
      <c r="L20" s="29" t="s">
        <v>45</v>
      </c>
      <c r="M20" s="25">
        <v>1.272259348525483E-12</v>
      </c>
      <c r="N20" s="29"/>
      <c r="O20" s="29"/>
      <c r="P20" s="29"/>
      <c r="Q20" s="29" t="s">
        <v>45</v>
      </c>
      <c r="R20" s="25">
        <v>1.325617904991687E-27</v>
      </c>
      <c r="S20" s="29"/>
      <c r="T20" s="29"/>
      <c r="U20" s="43"/>
      <c r="V20" s="52">
        <v>89.45</v>
      </c>
      <c r="W20" s="52">
        <f t="shared" si="0"/>
        <v>0.11291459513485283</v>
      </c>
      <c r="X20" s="52">
        <f t="shared" si="1"/>
        <v>1.5810632908569953E-2</v>
      </c>
      <c r="Y20" s="52">
        <f t="shared" si="2"/>
        <v>2.1710934264966924E-3</v>
      </c>
      <c r="Z20" s="29">
        <v>0.8</v>
      </c>
    </row>
    <row r="21" spans="1:26" ht="14.25" customHeight="1" x14ac:dyDescent="0.3">
      <c r="A21" s="37">
        <v>10</v>
      </c>
      <c r="B21" s="40">
        <v>90.7</v>
      </c>
      <c r="C21" s="40">
        <v>241</v>
      </c>
      <c r="D21" s="40">
        <v>42</v>
      </c>
      <c r="E21" s="44">
        <v>90.9</v>
      </c>
      <c r="F21" s="44">
        <v>120</v>
      </c>
      <c r="G21" s="44">
        <v>57</v>
      </c>
      <c r="H21" s="40">
        <v>90.8</v>
      </c>
      <c r="I21" s="40">
        <v>160</v>
      </c>
      <c r="J21" s="40">
        <v>38</v>
      </c>
      <c r="K21" s="29"/>
      <c r="L21" s="29" t="s">
        <v>46</v>
      </c>
      <c r="M21" s="25">
        <v>2.0722596972520235</v>
      </c>
      <c r="N21" s="29"/>
      <c r="O21" s="29"/>
      <c r="P21" s="29"/>
      <c r="Q21" s="29" t="s">
        <v>46</v>
      </c>
      <c r="R21" s="25">
        <v>2.0722596972520235</v>
      </c>
      <c r="S21" s="29"/>
      <c r="T21" s="29"/>
      <c r="U21" s="43"/>
      <c r="V21" s="52">
        <v>89.5</v>
      </c>
      <c r="W21" s="52">
        <f t="shared" si="0"/>
        <v>0.14270264213113662</v>
      </c>
      <c r="X21" s="52">
        <f t="shared" si="1"/>
        <v>2.1876114125509934E-2</v>
      </c>
      <c r="Y21" s="52">
        <f t="shared" si="2"/>
        <v>3.13324516457437E-3</v>
      </c>
      <c r="Z21" s="29">
        <v>0.9</v>
      </c>
    </row>
    <row r="22" spans="1:26" ht="14.25" customHeight="1" x14ac:dyDescent="0.3">
      <c r="A22" s="37">
        <v>11</v>
      </c>
      <c r="B22" s="40">
        <v>90.4</v>
      </c>
      <c r="C22" s="40">
        <v>280</v>
      </c>
      <c r="D22" s="40">
        <v>34</v>
      </c>
      <c r="E22" s="44">
        <v>90.4</v>
      </c>
      <c r="F22" s="44">
        <v>151</v>
      </c>
      <c r="G22" s="44">
        <v>18</v>
      </c>
      <c r="H22" s="40">
        <v>91</v>
      </c>
      <c r="I22" s="40">
        <v>104</v>
      </c>
      <c r="J22" s="40">
        <v>91</v>
      </c>
      <c r="K22" s="29"/>
      <c r="L22" s="29" t="s">
        <v>47</v>
      </c>
      <c r="M22" s="25">
        <v>2.544518697050966E-12</v>
      </c>
      <c r="N22" s="29"/>
      <c r="O22" s="29"/>
      <c r="P22" s="29"/>
      <c r="Q22" s="29" t="s">
        <v>47</v>
      </c>
      <c r="R22" s="25">
        <v>2.651235809983374E-27</v>
      </c>
      <c r="S22" s="29"/>
      <c r="T22" s="29"/>
      <c r="U22" s="43"/>
      <c r="V22" s="52">
        <v>89.55</v>
      </c>
      <c r="W22" s="52">
        <f t="shared" si="0"/>
        <v>0.17788862312858489</v>
      </c>
      <c r="X22" s="52">
        <f t="shared" si="1"/>
        <v>2.9862833528021927E-2</v>
      </c>
      <c r="Y22" s="52">
        <f t="shared" si="2"/>
        <v>4.4696027758027888E-3</v>
      </c>
      <c r="Z22" s="29"/>
    </row>
    <row r="23" spans="1:26" ht="14.25" customHeight="1" thickBot="1" x14ac:dyDescent="0.35">
      <c r="A23" s="37">
        <v>12</v>
      </c>
      <c r="B23" s="40">
        <v>90.5</v>
      </c>
      <c r="C23" s="40">
        <v>255</v>
      </c>
      <c r="D23" s="40">
        <v>49</v>
      </c>
      <c r="E23" s="44">
        <v>91.2</v>
      </c>
      <c r="F23" s="44">
        <v>238</v>
      </c>
      <c r="G23" s="44">
        <v>45</v>
      </c>
      <c r="H23" s="40">
        <v>90.7</v>
      </c>
      <c r="I23" s="40">
        <v>181</v>
      </c>
      <c r="J23" s="40">
        <v>37</v>
      </c>
      <c r="K23" s="29"/>
      <c r="L23" s="45" t="s">
        <v>48</v>
      </c>
      <c r="M23" s="46">
        <v>2.3521599808255149</v>
      </c>
      <c r="N23" s="45"/>
      <c r="O23" s="29"/>
      <c r="P23" s="29"/>
      <c r="Q23" s="45" t="s">
        <v>48</v>
      </c>
      <c r="R23" s="46">
        <v>2.3521599808255149</v>
      </c>
      <c r="S23" s="45"/>
      <c r="T23" s="29"/>
      <c r="U23" s="43"/>
      <c r="V23" s="52">
        <v>89.6</v>
      </c>
      <c r="W23" s="52">
        <f t="shared" si="0"/>
        <v>0.21872506801948802</v>
      </c>
      <c r="X23" s="52">
        <f t="shared" si="1"/>
        <v>4.0219044995046541E-2</v>
      </c>
      <c r="Y23" s="52">
        <f t="shared" si="2"/>
        <v>6.3023448382337277E-3</v>
      </c>
      <c r="Z23" s="29"/>
    </row>
    <row r="24" spans="1:26" ht="14.25" customHeight="1" x14ac:dyDescent="0.3">
      <c r="A24" s="37">
        <v>13</v>
      </c>
      <c r="B24" s="40">
        <v>91.2</v>
      </c>
      <c r="C24" s="40">
        <v>323</v>
      </c>
      <c r="D24" s="40">
        <v>23</v>
      </c>
      <c r="E24" s="44">
        <v>91.4</v>
      </c>
      <c r="F24" s="44">
        <v>169</v>
      </c>
      <c r="G24" s="44">
        <v>56</v>
      </c>
      <c r="H24" s="40">
        <v>90.6</v>
      </c>
      <c r="I24" s="40">
        <v>163</v>
      </c>
      <c r="J24" s="40">
        <v>43</v>
      </c>
      <c r="K24" s="29"/>
      <c r="L24" s="29"/>
      <c r="N24" s="29"/>
      <c r="O24" s="29"/>
      <c r="P24" s="29"/>
      <c r="Q24" s="29"/>
      <c r="S24" s="29"/>
      <c r="T24" s="29"/>
      <c r="U24" s="43"/>
      <c r="V24" s="52">
        <v>89.65</v>
      </c>
      <c r="W24" s="52">
        <f t="shared" si="0"/>
        <v>0.26526696830672308</v>
      </c>
      <c r="X24" s="52">
        <f t="shared" si="1"/>
        <v>5.3440732540744697E-2</v>
      </c>
      <c r="Y24" s="52">
        <f t="shared" si="2"/>
        <v>8.7840354694551561E-3</v>
      </c>
      <c r="Z24" s="29"/>
    </row>
    <row r="25" spans="1:26" ht="14.25" customHeight="1" x14ac:dyDescent="0.3">
      <c r="A25" s="37">
        <v>14</v>
      </c>
      <c r="B25" s="40">
        <v>90.4</v>
      </c>
      <c r="C25" s="40">
        <v>255</v>
      </c>
      <c r="D25" s="40">
        <v>16</v>
      </c>
      <c r="E25" s="44">
        <v>90.7</v>
      </c>
      <c r="F25" s="44">
        <v>194</v>
      </c>
      <c r="G25" s="44">
        <v>38</v>
      </c>
      <c r="H25" s="40">
        <v>91.4</v>
      </c>
      <c r="I25" s="40">
        <v>174</v>
      </c>
      <c r="J25" s="40">
        <v>56</v>
      </c>
      <c r="K25" s="29"/>
      <c r="L25" s="29"/>
      <c r="N25" s="29"/>
      <c r="O25" s="29"/>
      <c r="P25" s="29"/>
      <c r="Q25" s="29"/>
      <c r="S25" s="29"/>
      <c r="T25" s="29"/>
      <c r="U25" s="43"/>
      <c r="V25" s="52">
        <v>89.7</v>
      </c>
      <c r="W25" s="52">
        <f t="shared" si="0"/>
        <v>0.31732333843587546</v>
      </c>
      <c r="X25" s="52">
        <f t="shared" si="1"/>
        <v>7.0057229572987753E-2</v>
      </c>
      <c r="Y25" s="52">
        <f t="shared" si="2"/>
        <v>1.2101652654362737E-2</v>
      </c>
      <c r="Z25" s="29"/>
    </row>
    <row r="26" spans="1:26" ht="14.25" customHeight="1" x14ac:dyDescent="0.3">
      <c r="A26" s="37">
        <v>15</v>
      </c>
      <c r="B26" s="40">
        <v>89.9</v>
      </c>
      <c r="C26" s="40">
        <v>223</v>
      </c>
      <c r="D26" s="40">
        <v>48</v>
      </c>
      <c r="E26" s="44">
        <v>90.7</v>
      </c>
      <c r="F26" s="44">
        <v>258</v>
      </c>
      <c r="G26" s="44">
        <v>28</v>
      </c>
      <c r="H26" s="40">
        <v>91.1</v>
      </c>
      <c r="I26" s="40">
        <v>290</v>
      </c>
      <c r="J26" s="40">
        <v>24</v>
      </c>
      <c r="K26" s="29"/>
      <c r="L26" s="30" t="s">
        <v>84</v>
      </c>
      <c r="N26" s="29"/>
      <c r="O26" s="29"/>
      <c r="P26" s="29"/>
      <c r="Q26" s="30" t="s">
        <v>84</v>
      </c>
      <c r="S26" s="29"/>
      <c r="T26" s="29"/>
      <c r="U26" s="43"/>
      <c r="V26" s="52">
        <v>89.75</v>
      </c>
      <c r="W26" s="52">
        <f t="shared" si="0"/>
        <v>0.37441658903674746</v>
      </c>
      <c r="X26" s="52">
        <f t="shared" si="1"/>
        <v>9.0609435210214445E-2</v>
      </c>
      <c r="Y26" s="52">
        <f t="shared" si="2"/>
        <v>1.6479877173289484E-2</v>
      </c>
      <c r="Z26" s="29"/>
    </row>
    <row r="27" spans="1:26" ht="14.25" customHeight="1" x14ac:dyDescent="0.3">
      <c r="A27" s="37">
        <v>16</v>
      </c>
      <c r="B27" s="40">
        <v>90.3</v>
      </c>
      <c r="C27" s="40">
        <v>252</v>
      </c>
      <c r="D27" s="40">
        <v>22</v>
      </c>
      <c r="E27" s="44">
        <v>90.8</v>
      </c>
      <c r="F27" s="44">
        <v>201</v>
      </c>
      <c r="G27" s="44">
        <v>69</v>
      </c>
      <c r="H27" s="40">
        <v>92.1</v>
      </c>
      <c r="I27" s="40">
        <v>254</v>
      </c>
      <c r="J27" s="40">
        <v>19</v>
      </c>
      <c r="K27" s="29"/>
      <c r="L27" s="29"/>
      <c r="N27" s="29"/>
      <c r="O27" s="29"/>
      <c r="P27" s="29"/>
      <c r="Q27" s="29"/>
      <c r="S27" s="29"/>
      <c r="T27" s="29"/>
      <c r="U27" s="43"/>
      <c r="V27" s="52">
        <v>89.8</v>
      </c>
      <c r="W27" s="52">
        <f t="shared" si="0"/>
        <v>0.43575499833331188</v>
      </c>
      <c r="X27" s="52">
        <f t="shared" si="1"/>
        <v>0.11562022108911002</v>
      </c>
      <c r="Y27" s="52">
        <f t="shared" si="2"/>
        <v>2.2183084922057793E-2</v>
      </c>
      <c r="Z27" s="29"/>
    </row>
    <row r="28" spans="1:26" ht="14.25" customHeight="1" x14ac:dyDescent="0.3">
      <c r="A28" s="37">
        <v>17</v>
      </c>
      <c r="B28" s="40">
        <v>90.1</v>
      </c>
      <c r="C28" s="40">
        <v>261</v>
      </c>
      <c r="D28" s="40">
        <v>21</v>
      </c>
      <c r="E28" s="44">
        <v>90.4</v>
      </c>
      <c r="F28" s="44">
        <v>134</v>
      </c>
      <c r="G28" s="44">
        <v>64</v>
      </c>
      <c r="H28" s="40">
        <v>91.2</v>
      </c>
      <c r="I28" s="40">
        <v>168</v>
      </c>
      <c r="J28" s="40">
        <v>58</v>
      </c>
      <c r="K28" s="29"/>
      <c r="L28" s="30" t="s">
        <v>214</v>
      </c>
      <c r="N28" s="29"/>
      <c r="O28" s="29"/>
      <c r="P28" s="29"/>
      <c r="Q28" s="29"/>
      <c r="S28" s="29"/>
      <c r="T28" s="29"/>
      <c r="U28" s="43"/>
      <c r="V28" s="52">
        <v>89.85</v>
      </c>
      <c r="W28" s="52">
        <f t="shared" si="0"/>
        <v>0.50022327972713498</v>
      </c>
      <c r="X28" s="52">
        <f t="shared" si="1"/>
        <v>0.14555732828846465</v>
      </c>
      <c r="Y28" s="52">
        <f t="shared" si="2"/>
        <v>2.9515394838902396E-2</v>
      </c>
      <c r="Z28" s="29"/>
    </row>
    <row r="29" spans="1:26" ht="14.25" customHeight="1" x14ac:dyDescent="0.3">
      <c r="A29" s="37">
        <v>18</v>
      </c>
      <c r="B29" s="40">
        <v>90.8</v>
      </c>
      <c r="C29" s="40">
        <v>297</v>
      </c>
      <c r="D29" s="40">
        <v>31</v>
      </c>
      <c r="E29" s="44">
        <v>90.7</v>
      </c>
      <c r="F29" s="44">
        <v>165</v>
      </c>
      <c r="G29" s="44">
        <v>126</v>
      </c>
      <c r="H29" s="40">
        <v>90.5</v>
      </c>
      <c r="I29" s="40">
        <v>241</v>
      </c>
      <c r="J29" s="40">
        <v>24</v>
      </c>
      <c r="K29" s="29"/>
      <c r="L29" s="29"/>
      <c r="N29" s="29"/>
      <c r="O29" s="29"/>
      <c r="P29" s="29"/>
      <c r="Q29" s="29"/>
      <c r="S29" s="29"/>
      <c r="T29" s="29"/>
      <c r="U29" s="43"/>
      <c r="V29" s="52">
        <v>89.899999999999906</v>
      </c>
      <c r="W29" s="52">
        <f t="shared" si="0"/>
        <v>0.56639530978893804</v>
      </c>
      <c r="X29" s="52">
        <f t="shared" si="1"/>
        <v>0.18078994112598887</v>
      </c>
      <c r="Y29" s="52">
        <f t="shared" si="2"/>
        <v>3.8818069844923489E-2</v>
      </c>
      <c r="Z29" s="29"/>
    </row>
    <row r="30" spans="1:26" ht="14.25" customHeight="1" x14ac:dyDescent="0.3">
      <c r="A30" s="37">
        <v>19</v>
      </c>
      <c r="B30" s="40">
        <v>90.6</v>
      </c>
      <c r="C30" s="40">
        <v>183</v>
      </c>
      <c r="D30" s="40">
        <v>58</v>
      </c>
      <c r="E30" s="44">
        <v>90.3</v>
      </c>
      <c r="F30" s="44">
        <v>305</v>
      </c>
      <c r="G30" s="44">
        <v>34</v>
      </c>
      <c r="H30" s="40">
        <v>91.5</v>
      </c>
      <c r="I30" s="40">
        <v>193</v>
      </c>
      <c r="J30" s="40">
        <v>22</v>
      </c>
      <c r="K30" s="29"/>
      <c r="L30" s="29"/>
      <c r="N30" s="29"/>
      <c r="O30" s="29"/>
      <c r="P30" s="29"/>
      <c r="Q30" s="29"/>
      <c r="S30" s="29"/>
      <c r="T30" s="29"/>
      <c r="U30" s="43"/>
      <c r="V30" s="52">
        <v>89.949999999999903</v>
      </c>
      <c r="W30" s="52">
        <f t="shared" si="0"/>
        <v>0.63257150474990076</v>
      </c>
      <c r="X30" s="52">
        <f t="shared" si="1"/>
        <v>0.22154112615877683</v>
      </c>
      <c r="Y30" s="52">
        <f t="shared" si="2"/>
        <v>5.046356885367613E-2</v>
      </c>
      <c r="Z30" s="29"/>
    </row>
    <row r="31" spans="1:26" ht="14.25" customHeight="1" x14ac:dyDescent="0.3">
      <c r="A31" s="37">
        <v>20</v>
      </c>
      <c r="B31" s="40">
        <v>90</v>
      </c>
      <c r="C31" s="40">
        <v>282</v>
      </c>
      <c r="D31" s="40">
        <v>19</v>
      </c>
      <c r="E31" s="44">
        <v>90.1</v>
      </c>
      <c r="F31" s="44">
        <v>252</v>
      </c>
      <c r="G31" s="44">
        <v>39</v>
      </c>
      <c r="H31" s="40">
        <v>91.4</v>
      </c>
      <c r="I31" s="40">
        <v>249</v>
      </c>
      <c r="J31" s="40">
        <v>43</v>
      </c>
      <c r="K31" s="29"/>
      <c r="L31" s="30" t="s">
        <v>63</v>
      </c>
      <c r="M31" s="32" t="s">
        <v>85</v>
      </c>
      <c r="N31" s="29"/>
      <c r="O31" s="29"/>
      <c r="P31" s="29"/>
      <c r="Q31" s="30" t="s">
        <v>61</v>
      </c>
      <c r="R31" s="32" t="s">
        <v>86</v>
      </c>
      <c r="S31" s="29"/>
      <c r="T31" s="29"/>
      <c r="U31" s="43"/>
      <c r="V31" s="52">
        <v>89.999999999999901</v>
      </c>
      <c r="W31" s="52">
        <f t="shared" si="0"/>
        <v>0.69684121237015195</v>
      </c>
      <c r="X31" s="52">
        <f t="shared" si="1"/>
        <v>0.2678393377977682</v>
      </c>
      <c r="Y31" s="52">
        <f t="shared" si="2"/>
        <v>6.4845623363369215E-2</v>
      </c>
      <c r="Z31" s="29"/>
    </row>
    <row r="32" spans="1:26" ht="14.25" customHeight="1" x14ac:dyDescent="0.3">
      <c r="A32" s="37">
        <v>21</v>
      </c>
      <c r="B32" s="40">
        <v>90.1</v>
      </c>
      <c r="C32" s="40">
        <v>271</v>
      </c>
      <c r="D32" s="40">
        <v>34</v>
      </c>
      <c r="E32" s="44">
        <v>90.4</v>
      </c>
      <c r="F32" s="44">
        <v>128</v>
      </c>
      <c r="G32" s="44">
        <v>97</v>
      </c>
      <c r="H32" s="40">
        <v>90.4</v>
      </c>
      <c r="I32" s="40">
        <v>180</v>
      </c>
      <c r="J32" s="40">
        <v>50</v>
      </c>
      <c r="K32" s="29"/>
      <c r="L32" s="30" t="s">
        <v>66</v>
      </c>
      <c r="M32" s="32" t="s">
        <v>87</v>
      </c>
      <c r="N32" s="29"/>
      <c r="O32" s="29"/>
      <c r="P32" s="29"/>
      <c r="Q32" s="30" t="s">
        <v>66</v>
      </c>
      <c r="R32" s="32" t="s">
        <v>88</v>
      </c>
      <c r="S32" s="29"/>
      <c r="T32" s="29"/>
      <c r="U32" s="43"/>
      <c r="V32" s="52">
        <v>90.049999999999898</v>
      </c>
      <c r="W32" s="52">
        <f t="shared" si="0"/>
        <v>0.75716801171372128</v>
      </c>
      <c r="X32" s="52">
        <f t="shared" si="1"/>
        <v>0.31947308383191569</v>
      </c>
      <c r="Y32" s="52">
        <f t="shared" si="2"/>
        <v>8.2364878493148372E-2</v>
      </c>
      <c r="Z32" s="29"/>
    </row>
    <row r="33" spans="1:25" ht="14.25" customHeight="1" x14ac:dyDescent="0.3">
      <c r="A33" s="37">
        <v>22</v>
      </c>
      <c r="B33" s="40">
        <v>89.7</v>
      </c>
      <c r="C33" s="40">
        <v>234</v>
      </c>
      <c r="D33" s="40">
        <v>27</v>
      </c>
      <c r="E33" s="44">
        <v>90.4</v>
      </c>
      <c r="F33" s="44">
        <v>257</v>
      </c>
      <c r="G33" s="44">
        <v>68</v>
      </c>
      <c r="H33" s="40">
        <v>91</v>
      </c>
      <c r="I33" s="40">
        <v>147</v>
      </c>
      <c r="J33" s="40">
        <v>45</v>
      </c>
      <c r="K33" s="29"/>
      <c r="L33" s="30" t="s">
        <v>70</v>
      </c>
      <c r="M33" s="25">
        <v>0.02</v>
      </c>
      <c r="N33" s="29"/>
      <c r="O33" s="29"/>
      <c r="P33" s="29"/>
      <c r="Q33" s="30" t="s">
        <v>70</v>
      </c>
      <c r="R33" s="25">
        <v>0.02</v>
      </c>
      <c r="S33" s="29"/>
      <c r="T33" s="29"/>
      <c r="U33" s="43"/>
      <c r="V33" s="52">
        <v>90.099999999999895</v>
      </c>
      <c r="W33" s="52">
        <f t="shared" si="0"/>
        <v>0.81149325658738147</v>
      </c>
      <c r="X33" s="52">
        <f t="shared" si="1"/>
        <v>0.37595346614394287</v>
      </c>
      <c r="Y33" s="52">
        <f t="shared" si="2"/>
        <v>0.10340990494701668</v>
      </c>
    </row>
    <row r="34" spans="1:25" ht="14.25" customHeight="1" x14ac:dyDescent="0.3">
      <c r="A34" s="37">
        <v>23</v>
      </c>
      <c r="B34" s="40">
        <v>90.2</v>
      </c>
      <c r="C34" s="40">
        <v>281</v>
      </c>
      <c r="D34" s="40">
        <v>29</v>
      </c>
      <c r="E34" s="44">
        <v>89.6</v>
      </c>
      <c r="F34" s="44">
        <v>211</v>
      </c>
      <c r="G34" s="44">
        <v>30</v>
      </c>
      <c r="H34" s="40">
        <v>90.5</v>
      </c>
      <c r="I34" s="40">
        <v>187</v>
      </c>
      <c r="J34" s="40">
        <v>56</v>
      </c>
      <c r="K34" s="29"/>
      <c r="L34" s="29" t="s">
        <v>37</v>
      </c>
      <c r="N34" s="29"/>
      <c r="O34" s="29"/>
      <c r="P34" s="29"/>
      <c r="Q34" s="29" t="s">
        <v>37</v>
      </c>
      <c r="S34" s="29"/>
      <c r="T34" s="29"/>
      <c r="U34" s="43"/>
      <c r="V34" s="52">
        <v>90.149999999999906</v>
      </c>
      <c r="W34" s="52">
        <f t="shared" si="0"/>
        <v>0.8578508770857014</v>
      </c>
      <c r="X34" s="52">
        <f t="shared" si="1"/>
        <v>0.43648951942524644</v>
      </c>
      <c r="Y34" s="52">
        <f t="shared" si="2"/>
        <v>0.12833375449362941</v>
      </c>
    </row>
    <row r="35" spans="1:25" ht="14.25" customHeight="1" thickBot="1" x14ac:dyDescent="0.35">
      <c r="A35" s="37">
        <v>24</v>
      </c>
      <c r="B35" s="40">
        <v>90.6</v>
      </c>
      <c r="C35" s="40">
        <v>266</v>
      </c>
      <c r="D35" s="40">
        <v>44</v>
      </c>
      <c r="E35" s="44">
        <v>90.5</v>
      </c>
      <c r="F35" s="44">
        <v>147</v>
      </c>
      <c r="G35" s="44">
        <v>25</v>
      </c>
      <c r="H35" s="40">
        <v>90.8</v>
      </c>
      <c r="I35" s="40">
        <v>246</v>
      </c>
      <c r="J35" s="40">
        <v>53</v>
      </c>
      <c r="K35" s="29"/>
      <c r="L35" s="29"/>
      <c r="N35" s="29"/>
      <c r="O35" s="29"/>
      <c r="P35" s="29"/>
      <c r="Q35" s="29"/>
      <c r="S35" s="29"/>
      <c r="T35" s="29"/>
      <c r="U35" s="43"/>
      <c r="V35" s="52">
        <v>90.199999999999903</v>
      </c>
      <c r="W35" s="52">
        <f t="shared" si="0"/>
        <v>0.89448468900571121</v>
      </c>
      <c r="X35" s="52">
        <f t="shared" si="1"/>
        <v>0.49998094751056416</v>
      </c>
      <c r="Y35" s="52">
        <f t="shared" si="2"/>
        <v>0.15742668318364203</v>
      </c>
    </row>
    <row r="36" spans="1:25" ht="14.25" customHeight="1" x14ac:dyDescent="0.3">
      <c r="A36" s="37">
        <v>25</v>
      </c>
      <c r="B36" s="40">
        <v>90.4</v>
      </c>
      <c r="C36" s="40">
        <v>305</v>
      </c>
      <c r="D36" s="40">
        <v>23</v>
      </c>
      <c r="E36" s="44">
        <v>90.5</v>
      </c>
      <c r="F36" s="44">
        <v>163</v>
      </c>
      <c r="G36" s="44">
        <v>49</v>
      </c>
      <c r="H36" s="40">
        <v>92.2</v>
      </c>
      <c r="I36" s="40">
        <v>197</v>
      </c>
      <c r="J36" s="40">
        <v>43</v>
      </c>
      <c r="K36" s="29"/>
      <c r="L36" s="41"/>
      <c r="M36" s="42" t="s">
        <v>77</v>
      </c>
      <c r="N36" s="41" t="s">
        <v>80</v>
      </c>
      <c r="O36" s="29"/>
      <c r="P36" s="29"/>
      <c r="Q36" s="41"/>
      <c r="R36" s="42" t="s">
        <v>77</v>
      </c>
      <c r="S36" s="41" t="s">
        <v>82</v>
      </c>
      <c r="T36" s="29"/>
      <c r="U36" s="43"/>
      <c r="V36" s="52">
        <v>90.249999999999901</v>
      </c>
      <c r="W36" s="52">
        <f t="shared" si="0"/>
        <v>0.919958527941515</v>
      </c>
      <c r="X36" s="52">
        <f t="shared" si="1"/>
        <v>0.56503193975860833</v>
      </c>
      <c r="Y36" s="52">
        <f t="shared" si="2"/>
        <v>0.19088617475880046</v>
      </c>
    </row>
    <row r="37" spans="1:25" ht="14.25" customHeight="1" x14ac:dyDescent="0.3">
      <c r="A37" s="37">
        <v>26</v>
      </c>
      <c r="B37" s="40">
        <v>90.3</v>
      </c>
      <c r="C37" s="40">
        <v>248</v>
      </c>
      <c r="D37" s="40">
        <v>41</v>
      </c>
      <c r="E37" s="44">
        <v>90.7</v>
      </c>
      <c r="F37" s="44">
        <v>288</v>
      </c>
      <c r="G37" s="44">
        <v>57</v>
      </c>
      <c r="H37" s="40">
        <v>90.7</v>
      </c>
      <c r="I37" s="40">
        <v>134</v>
      </c>
      <c r="J37" s="40">
        <v>43</v>
      </c>
      <c r="K37" s="29"/>
      <c r="L37" s="29" t="s">
        <v>38</v>
      </c>
      <c r="M37" s="25">
        <v>257.02721088435374</v>
      </c>
      <c r="N37" s="29">
        <v>190.08163265306123</v>
      </c>
      <c r="O37" s="29"/>
      <c r="P37" s="29"/>
      <c r="Q37" s="29" t="s">
        <v>38</v>
      </c>
      <c r="R37" s="25">
        <v>257.02721088435374</v>
      </c>
      <c r="S37" s="29">
        <v>192.78911564625849</v>
      </c>
      <c r="T37" s="29"/>
      <c r="U37" s="43"/>
      <c r="V37" s="52">
        <v>90.299999999999898</v>
      </c>
      <c r="W37" s="52">
        <f t="shared" si="0"/>
        <v>0.93324960599524776</v>
      </c>
      <c r="X37" s="52">
        <f t="shared" si="1"/>
        <v>0.62998824888210048</v>
      </c>
      <c r="Y37" s="52">
        <f t="shared" si="2"/>
        <v>0.2287859176104588</v>
      </c>
    </row>
    <row r="38" spans="1:25" ht="14.25" customHeight="1" x14ac:dyDescent="0.3">
      <c r="A38" s="37">
        <v>27</v>
      </c>
      <c r="B38" s="40">
        <v>90.5</v>
      </c>
      <c r="C38" s="40">
        <v>302</v>
      </c>
      <c r="D38" s="40">
        <v>38</v>
      </c>
      <c r="E38" s="44">
        <v>90.6</v>
      </c>
      <c r="F38" s="44">
        <v>215</v>
      </c>
      <c r="G38" s="44">
        <v>45</v>
      </c>
      <c r="H38" s="40">
        <v>91.1</v>
      </c>
      <c r="I38" s="40">
        <v>201</v>
      </c>
      <c r="J38" s="40">
        <v>81</v>
      </c>
      <c r="K38" s="29"/>
      <c r="L38" s="29" t="s">
        <v>39</v>
      </c>
      <c r="M38" s="25">
        <v>1786.6293914826229</v>
      </c>
      <c r="N38" s="29">
        <v>2412.76041375454</v>
      </c>
      <c r="O38" s="29"/>
      <c r="P38" s="29"/>
      <c r="Q38" s="29" t="s">
        <v>39</v>
      </c>
      <c r="R38" s="25">
        <v>1786.6293914826229</v>
      </c>
      <c r="S38" s="29">
        <v>1334.7154971577661</v>
      </c>
      <c r="T38" s="29"/>
      <c r="U38" s="43"/>
      <c r="V38" s="52">
        <v>90.349999999999895</v>
      </c>
      <c r="W38" s="52">
        <f t="shared" si="0"/>
        <v>0.9338166387515564</v>
      </c>
      <c r="X38" s="52">
        <f t="shared" si="1"/>
        <v>0.69299772223290512</v>
      </c>
      <c r="Y38" s="52">
        <f t="shared" si="2"/>
        <v>0.27104586557307098</v>
      </c>
    </row>
    <row r="39" spans="1:25" ht="14.25" customHeight="1" x14ac:dyDescent="0.3">
      <c r="A39" s="37">
        <v>28</v>
      </c>
      <c r="B39" s="40">
        <v>91</v>
      </c>
      <c r="C39" s="40">
        <v>277</v>
      </c>
      <c r="D39" s="40">
        <v>26</v>
      </c>
      <c r="E39" s="44">
        <v>90.9</v>
      </c>
      <c r="F39" s="44">
        <v>274</v>
      </c>
      <c r="G39" s="44">
        <v>55</v>
      </c>
      <c r="H39" s="40">
        <v>91</v>
      </c>
      <c r="I39" s="40">
        <v>219</v>
      </c>
      <c r="J39" s="40">
        <v>48</v>
      </c>
      <c r="K39" s="29"/>
      <c r="L39" s="29" t="s">
        <v>40</v>
      </c>
      <c r="M39" s="25">
        <v>147</v>
      </c>
      <c r="N39" s="29">
        <v>147</v>
      </c>
      <c r="O39" s="29"/>
      <c r="P39" s="29"/>
      <c r="Q39" s="29" t="s">
        <v>40</v>
      </c>
      <c r="R39" s="25">
        <v>147</v>
      </c>
      <c r="S39" s="29">
        <v>147</v>
      </c>
      <c r="T39" s="29"/>
      <c r="U39" s="43"/>
      <c r="V39" s="52">
        <v>90.399999999999906</v>
      </c>
      <c r="W39" s="52">
        <f t="shared" si="0"/>
        <v>0.92163641870413626</v>
      </c>
      <c r="X39" s="52">
        <f t="shared" si="1"/>
        <v>0.75209218077421724</v>
      </c>
      <c r="Y39" s="52">
        <f t="shared" si="2"/>
        <v>0.31740588121271057</v>
      </c>
    </row>
    <row r="40" spans="1:25" ht="14.25" customHeight="1" x14ac:dyDescent="0.3">
      <c r="A40" s="37">
        <v>29</v>
      </c>
      <c r="B40" s="40">
        <v>90.6</v>
      </c>
      <c r="C40" s="40">
        <v>338</v>
      </c>
      <c r="D40" s="40">
        <v>18</v>
      </c>
      <c r="E40" s="44">
        <v>90.6</v>
      </c>
      <c r="F40" s="44">
        <v>115</v>
      </c>
      <c r="G40" s="44">
        <v>53</v>
      </c>
      <c r="H40" s="40">
        <v>91.2</v>
      </c>
      <c r="I40" s="40">
        <v>198</v>
      </c>
      <c r="J40" s="40">
        <v>29</v>
      </c>
      <c r="K40" s="29"/>
      <c r="L40" s="29" t="s">
        <v>41</v>
      </c>
      <c r="M40" s="25">
        <v>3.0286378722239844E-2</v>
      </c>
      <c r="N40" s="29"/>
      <c r="O40" s="29"/>
      <c r="P40" s="29"/>
      <c r="Q40" s="29" t="s">
        <v>41</v>
      </c>
      <c r="R40" s="25">
        <v>-3.5528474045117456E-2</v>
      </c>
      <c r="S40" s="29"/>
      <c r="T40" s="29"/>
      <c r="U40" s="43"/>
      <c r="V40" s="52">
        <v>90.449999999999903</v>
      </c>
      <c r="W40" s="52">
        <f t="shared" si="0"/>
        <v>0.8972053911173532</v>
      </c>
      <c r="X40" s="52">
        <f t="shared" si="1"/>
        <v>0.80528618319561673</v>
      </c>
      <c r="Y40" s="52">
        <f t="shared" si="2"/>
        <v>0.3674056547188384</v>
      </c>
    </row>
    <row r="41" spans="1:25" ht="14.25" customHeight="1" x14ac:dyDescent="0.3">
      <c r="A41" s="37">
        <v>30</v>
      </c>
      <c r="B41" s="40">
        <v>90.1</v>
      </c>
      <c r="C41" s="40">
        <v>293</v>
      </c>
      <c r="D41" s="40">
        <v>41</v>
      </c>
      <c r="E41" s="44">
        <v>90.4</v>
      </c>
      <c r="F41" s="44">
        <v>194</v>
      </c>
      <c r="G41" s="44">
        <v>54</v>
      </c>
      <c r="H41" s="40">
        <v>90.9</v>
      </c>
      <c r="I41" s="40">
        <v>161</v>
      </c>
      <c r="J41" s="40">
        <v>45</v>
      </c>
      <c r="K41" s="29"/>
      <c r="L41" s="29" t="s">
        <v>42</v>
      </c>
      <c r="M41" s="25">
        <v>0</v>
      </c>
      <c r="N41" s="29"/>
      <c r="O41" s="29"/>
      <c r="P41" s="29"/>
      <c r="Q41" s="29" t="s">
        <v>42</v>
      </c>
      <c r="R41" s="25">
        <v>0</v>
      </c>
      <c r="S41" s="29"/>
      <c r="T41" s="29"/>
      <c r="U41" s="43"/>
      <c r="V41" s="52">
        <v>90.499999999999901</v>
      </c>
      <c r="W41" s="52">
        <f t="shared" si="0"/>
        <v>0.86150608319404176</v>
      </c>
      <c r="X41" s="52">
        <f t="shared" si="1"/>
        <v>0.85068608654732014</v>
      </c>
      <c r="Y41" s="52">
        <f t="shared" si="2"/>
        <v>0.420373554708796</v>
      </c>
    </row>
    <row r="42" spans="1:25" ht="14.25" customHeight="1" x14ac:dyDescent="0.3">
      <c r="A42" s="37">
        <v>31</v>
      </c>
      <c r="B42" s="40">
        <v>90.3</v>
      </c>
      <c r="C42" s="40">
        <v>297</v>
      </c>
      <c r="D42" s="40">
        <v>35</v>
      </c>
      <c r="E42" s="44">
        <v>90.2</v>
      </c>
      <c r="F42" s="44">
        <v>150</v>
      </c>
      <c r="G42" s="44">
        <v>32</v>
      </c>
      <c r="H42" s="40">
        <v>90.9</v>
      </c>
      <c r="I42" s="40">
        <v>192</v>
      </c>
      <c r="J42" s="40">
        <v>24</v>
      </c>
      <c r="K42" s="29"/>
      <c r="L42" s="29" t="s">
        <v>43</v>
      </c>
      <c r="M42" s="25">
        <v>146</v>
      </c>
      <c r="N42" s="29"/>
      <c r="O42" s="29"/>
      <c r="P42" s="29"/>
      <c r="Q42" s="29" t="s">
        <v>43</v>
      </c>
      <c r="R42" s="25">
        <v>146</v>
      </c>
      <c r="S42" s="29"/>
      <c r="T42" s="29"/>
      <c r="U42" s="43"/>
      <c r="V42" s="52">
        <v>90.549999999999898</v>
      </c>
      <c r="W42" s="52">
        <f t="shared" si="0"/>
        <v>0.81594155037151128</v>
      </c>
      <c r="X42" s="52">
        <f t="shared" si="1"/>
        <v>0.88660120989292079</v>
      </c>
      <c r="Y42" s="52">
        <f t="shared" si="2"/>
        <v>0.47542675943945484</v>
      </c>
    </row>
    <row r="43" spans="1:25" ht="14.25" customHeight="1" x14ac:dyDescent="0.3">
      <c r="A43" s="37">
        <v>32</v>
      </c>
      <c r="B43" s="40">
        <v>90.5</v>
      </c>
      <c r="C43" s="40">
        <v>308</v>
      </c>
      <c r="D43" s="40">
        <v>31</v>
      </c>
      <c r="E43" s="44">
        <v>90.1</v>
      </c>
      <c r="F43" s="44">
        <v>173</v>
      </c>
      <c r="G43" s="44">
        <v>83</v>
      </c>
      <c r="H43" s="40">
        <v>90.9</v>
      </c>
      <c r="I43" s="40">
        <v>177</v>
      </c>
      <c r="J43" s="40">
        <v>81</v>
      </c>
      <c r="K43" s="29"/>
      <c r="L43" s="29" t="s">
        <v>44</v>
      </c>
      <c r="M43" s="25">
        <v>12.717153867183699</v>
      </c>
      <c r="N43" s="29"/>
      <c r="O43" s="29"/>
      <c r="P43" s="29"/>
      <c r="Q43" s="29" t="s">
        <v>44</v>
      </c>
      <c r="R43" s="25">
        <v>13.701809756043021</v>
      </c>
      <c r="S43" s="29"/>
      <c r="T43" s="29"/>
      <c r="U43" s="43"/>
      <c r="V43" s="52">
        <v>90.599999999999895</v>
      </c>
      <c r="W43" s="52">
        <f t="shared" si="0"/>
        <v>0.76224393488805664</v>
      </c>
      <c r="X43" s="52">
        <f t="shared" si="1"/>
        <v>0.91164807099041356</v>
      </c>
      <c r="Y43" s="52">
        <f t="shared" si="2"/>
        <v>0.53148442462313217</v>
      </c>
    </row>
    <row r="44" spans="1:25" ht="14.25" customHeight="1" x14ac:dyDescent="0.3">
      <c r="A44" s="37">
        <v>33</v>
      </c>
      <c r="B44" s="40">
        <v>90.3</v>
      </c>
      <c r="C44" s="40">
        <v>240</v>
      </c>
      <c r="D44" s="40">
        <v>27</v>
      </c>
      <c r="E44" s="44">
        <v>90.5</v>
      </c>
      <c r="F44" s="44">
        <v>186</v>
      </c>
      <c r="G44" s="44">
        <v>41</v>
      </c>
      <c r="H44" s="40">
        <v>90.9</v>
      </c>
      <c r="I44" s="40">
        <v>176</v>
      </c>
      <c r="J44" s="40">
        <v>48</v>
      </c>
      <c r="K44" s="29"/>
      <c r="L44" s="29" t="s">
        <v>45</v>
      </c>
      <c r="M44" s="25">
        <v>1.0395465407493473E-25</v>
      </c>
      <c r="N44" s="29"/>
      <c r="O44" s="29"/>
      <c r="P44" s="29"/>
      <c r="Q44" s="29" t="s">
        <v>45</v>
      </c>
      <c r="R44" s="25">
        <v>2.6894095749203881E-28</v>
      </c>
      <c r="S44" s="29"/>
      <c r="T44" s="29"/>
      <c r="U44" s="43"/>
      <c r="V44" s="52">
        <v>90.649999999999906</v>
      </c>
      <c r="W44" s="52">
        <f t="shared" si="0"/>
        <v>0.70236543776928773</v>
      </c>
      <c r="X44" s="52">
        <f t="shared" si="1"/>
        <v>0.92483876043535351</v>
      </c>
      <c r="Y44" s="52">
        <f t="shared" si="2"/>
        <v>0.58729478654687939</v>
      </c>
    </row>
    <row r="45" spans="1:25" ht="14.25" customHeight="1" x14ac:dyDescent="0.3">
      <c r="A45" s="37">
        <v>34</v>
      </c>
      <c r="B45" s="40">
        <v>89.8</v>
      </c>
      <c r="C45" s="40">
        <v>245</v>
      </c>
      <c r="D45" s="40">
        <v>27</v>
      </c>
      <c r="E45" s="44">
        <v>89.9</v>
      </c>
      <c r="F45" s="44">
        <v>252</v>
      </c>
      <c r="G45" s="44">
        <v>41</v>
      </c>
      <c r="H45" s="40">
        <v>91.8</v>
      </c>
      <c r="I45" s="40">
        <v>150</v>
      </c>
      <c r="J45" s="40">
        <v>88</v>
      </c>
      <c r="K45" s="29"/>
      <c r="L45" s="29" t="s">
        <v>46</v>
      </c>
      <c r="M45" s="25">
        <v>2.0722596972520235</v>
      </c>
      <c r="N45" s="29"/>
      <c r="O45" s="29"/>
      <c r="P45" s="29"/>
      <c r="Q45" s="29" t="s">
        <v>46</v>
      </c>
      <c r="R45" s="25">
        <v>2.0722596972520235</v>
      </c>
      <c r="S45" s="29"/>
      <c r="T45" s="29"/>
      <c r="U45" s="43"/>
      <c r="V45" s="52">
        <v>90.699999999999903</v>
      </c>
      <c r="W45" s="52">
        <f t="shared" si="0"/>
        <v>0.63836124740489775</v>
      </c>
      <c r="X45" s="52">
        <f t="shared" si="1"/>
        <v>0.92564558998956314</v>
      </c>
      <c r="Y45" s="52">
        <f t="shared" si="2"/>
        <v>0.64147603125001407</v>
      </c>
    </row>
    <row r="46" spans="1:25" ht="14.25" customHeight="1" x14ac:dyDescent="0.3">
      <c r="A46" s="37">
        <v>35</v>
      </c>
      <c r="B46" s="40">
        <v>89.3</v>
      </c>
      <c r="C46" s="40">
        <v>315</v>
      </c>
      <c r="D46" s="40">
        <v>16</v>
      </c>
      <c r="E46" s="44">
        <v>90.5</v>
      </c>
      <c r="F46" s="44">
        <v>125</v>
      </c>
      <c r="G46" s="44">
        <v>35</v>
      </c>
      <c r="H46" s="40">
        <v>90.7</v>
      </c>
      <c r="I46" s="40">
        <v>195</v>
      </c>
      <c r="J46" s="40">
        <v>46</v>
      </c>
      <c r="K46" s="29"/>
      <c r="L46" s="29" t="s">
        <v>47</v>
      </c>
      <c r="M46" s="25">
        <v>2.0790930814986947E-25</v>
      </c>
      <c r="N46" s="29"/>
      <c r="O46" s="29"/>
      <c r="P46" s="29"/>
      <c r="Q46" s="29" t="s">
        <v>47</v>
      </c>
      <c r="R46" s="25">
        <v>5.3788191498407763E-28</v>
      </c>
      <c r="S46" s="29"/>
      <c r="T46" s="29"/>
      <c r="U46" s="43"/>
      <c r="V46" s="52">
        <v>90.749999999999901</v>
      </c>
      <c r="W46" s="52">
        <f t="shared" si="0"/>
        <v>0.57227414337450688</v>
      </c>
      <c r="X46" s="52">
        <f t="shared" si="1"/>
        <v>0.91403611909383031</v>
      </c>
      <c r="Y46" s="52">
        <f t="shared" si="2"/>
        <v>0.69256957030080368</v>
      </c>
    </row>
    <row r="47" spans="1:25" ht="14.25" customHeight="1" thickBot="1" x14ac:dyDescent="0.35">
      <c r="A47" s="37">
        <v>36</v>
      </c>
      <c r="B47" s="40">
        <v>90.3</v>
      </c>
      <c r="C47" s="40">
        <v>237</v>
      </c>
      <c r="D47" s="40">
        <v>30</v>
      </c>
      <c r="E47" s="44">
        <v>91</v>
      </c>
      <c r="F47" s="44">
        <v>165</v>
      </c>
      <c r="G47" s="44">
        <v>44</v>
      </c>
      <c r="H47" s="40">
        <v>91.2</v>
      </c>
      <c r="I47" s="40">
        <v>170</v>
      </c>
      <c r="J47" s="40">
        <v>135</v>
      </c>
      <c r="K47" s="29"/>
      <c r="L47" s="45" t="s">
        <v>48</v>
      </c>
      <c r="M47" s="46">
        <v>2.3521599808255149</v>
      </c>
      <c r="N47" s="45"/>
      <c r="O47" s="29"/>
      <c r="P47" s="29"/>
      <c r="Q47" s="45" t="s">
        <v>48</v>
      </c>
      <c r="R47" s="46">
        <v>2.3521599808255149</v>
      </c>
      <c r="S47" s="45"/>
      <c r="T47" s="29"/>
      <c r="U47" s="43"/>
      <c r="V47" s="52">
        <v>90.799999999999898</v>
      </c>
      <c r="W47" s="52">
        <f t="shared" si="0"/>
        <v>0.50602964522881955</v>
      </c>
      <c r="X47" s="52">
        <f t="shared" si="1"/>
        <v>0.89047531907619892</v>
      </c>
      <c r="Y47" s="52">
        <f t="shared" si="2"/>
        <v>0.73910316562708511</v>
      </c>
    </row>
    <row r="48" spans="1:25" ht="14.25" customHeight="1" x14ac:dyDescent="0.3">
      <c r="A48" s="37">
        <v>37</v>
      </c>
      <c r="B48" s="40">
        <v>90.7</v>
      </c>
      <c r="C48" s="40">
        <v>346</v>
      </c>
      <c r="D48" s="40">
        <v>32</v>
      </c>
      <c r="E48" s="44">
        <v>91</v>
      </c>
      <c r="F48" s="44">
        <v>276</v>
      </c>
      <c r="G48" s="44">
        <v>40</v>
      </c>
      <c r="H48" s="40">
        <v>90.8</v>
      </c>
      <c r="I48" s="40">
        <v>171</v>
      </c>
      <c r="J48" s="40">
        <v>77</v>
      </c>
      <c r="K48" s="29"/>
      <c r="L48" s="29"/>
      <c r="N48" s="29"/>
      <c r="O48" s="29"/>
      <c r="P48" s="29"/>
      <c r="Q48" s="29"/>
      <c r="S48" s="29"/>
      <c r="T48" s="29"/>
      <c r="U48" s="43"/>
      <c r="V48" s="52">
        <v>90.849999999999895</v>
      </c>
      <c r="W48" s="52">
        <f t="shared" si="0"/>
        <v>0.44134887477150186</v>
      </c>
      <c r="X48" s="52">
        <f t="shared" si="1"/>
        <v>0.85589467382324602</v>
      </c>
      <c r="Y48" s="52">
        <f t="shared" si="2"/>
        <v>0.77966026859648108</v>
      </c>
    </row>
    <row r="49" spans="1:25" ht="14.25" customHeight="1" x14ac:dyDescent="0.3">
      <c r="A49" s="37">
        <v>38</v>
      </c>
      <c r="B49" s="40">
        <v>89.4</v>
      </c>
      <c r="C49" s="40">
        <v>246</v>
      </c>
      <c r="D49" s="40">
        <v>22</v>
      </c>
      <c r="E49" s="44">
        <v>90.8</v>
      </c>
      <c r="F49" s="44">
        <v>229</v>
      </c>
      <c r="G49" s="44">
        <v>51</v>
      </c>
      <c r="H49" s="40">
        <v>90.4</v>
      </c>
      <c r="I49" s="40">
        <v>161</v>
      </c>
      <c r="J49" s="40">
        <v>31</v>
      </c>
      <c r="K49" s="29"/>
      <c r="L49" s="29"/>
      <c r="N49" s="29"/>
      <c r="O49" s="29"/>
      <c r="P49" s="29"/>
      <c r="Q49" s="29"/>
      <c r="S49" s="29"/>
      <c r="T49" s="29"/>
      <c r="U49" s="43"/>
      <c r="V49" s="52">
        <v>90.899999999999906</v>
      </c>
      <c r="W49" s="52">
        <f t="shared" si="0"/>
        <v>0.37968401567472154</v>
      </c>
      <c r="X49" s="52">
        <f t="shared" si="1"/>
        <v>0.81163107888741015</v>
      </c>
      <c r="Y49" s="52">
        <f t="shared" si="2"/>
        <v>0.81295110973489126</v>
      </c>
    </row>
    <row r="50" spans="1:25" ht="14.25" customHeight="1" x14ac:dyDescent="0.3">
      <c r="A50" s="37">
        <v>39</v>
      </c>
      <c r="B50" s="40">
        <v>89.7</v>
      </c>
      <c r="C50" s="40">
        <v>292</v>
      </c>
      <c r="D50" s="40">
        <v>46</v>
      </c>
      <c r="E50" s="44">
        <v>90.4</v>
      </c>
      <c r="F50" s="44">
        <v>249</v>
      </c>
      <c r="G50" s="44">
        <v>31</v>
      </c>
      <c r="H50" s="40">
        <v>90.3</v>
      </c>
      <c r="I50" s="40">
        <v>175</v>
      </c>
      <c r="J50" s="40">
        <v>49</v>
      </c>
      <c r="K50" s="29"/>
      <c r="L50" s="30" t="s">
        <v>84</v>
      </c>
      <c r="N50" s="29"/>
      <c r="O50" s="29"/>
      <c r="P50" s="29"/>
      <c r="Q50" s="30" t="s">
        <v>84</v>
      </c>
      <c r="S50" s="29"/>
      <c r="T50" s="29"/>
      <c r="U50" s="43"/>
      <c r="V50" s="52">
        <v>90.949999999999903</v>
      </c>
      <c r="W50" s="52">
        <f t="shared" si="0"/>
        <v>0.32217870512120628</v>
      </c>
      <c r="X50" s="52">
        <f t="shared" si="1"/>
        <v>0.75934112489884653</v>
      </c>
      <c r="Y50" s="52">
        <f t="shared" si="2"/>
        <v>0.83788060486570992</v>
      </c>
    </row>
    <row r="51" spans="1:25" ht="14.25" customHeight="1" x14ac:dyDescent="0.3">
      <c r="A51" s="37">
        <v>40</v>
      </c>
      <c r="B51" s="40">
        <v>89.6</v>
      </c>
      <c r="C51" s="40">
        <v>223</v>
      </c>
      <c r="D51" s="40">
        <v>48</v>
      </c>
      <c r="E51" s="44">
        <v>90.8</v>
      </c>
      <c r="F51" s="44">
        <v>184</v>
      </c>
      <c r="G51" s="44">
        <v>26</v>
      </c>
      <c r="H51" s="40">
        <v>91.8</v>
      </c>
      <c r="I51" s="40">
        <v>240</v>
      </c>
      <c r="J51" s="40">
        <v>41</v>
      </c>
      <c r="K51" s="29"/>
      <c r="L51" s="29"/>
      <c r="N51" s="29"/>
      <c r="O51" s="29"/>
      <c r="P51" s="29"/>
      <c r="Q51" s="29"/>
      <c r="S51" s="29"/>
      <c r="T51" s="29"/>
      <c r="U51" s="43"/>
      <c r="V51" s="52">
        <v>90.999999999999901</v>
      </c>
      <c r="W51" s="52">
        <f t="shared" si="0"/>
        <v>0.26965319865919796</v>
      </c>
      <c r="X51" s="52">
        <f t="shared" si="1"/>
        <v>0.70089842142436642</v>
      </c>
      <c r="Y51" s="52">
        <f t="shared" si="2"/>
        <v>0.8536081071128917</v>
      </c>
    </row>
    <row r="52" spans="1:25" ht="14.25" customHeight="1" x14ac:dyDescent="0.3">
      <c r="A52" s="37">
        <v>41</v>
      </c>
      <c r="B52" s="40">
        <v>90.3</v>
      </c>
      <c r="C52" s="40">
        <v>259</v>
      </c>
      <c r="D52" s="40">
        <v>34</v>
      </c>
      <c r="E52" s="44">
        <v>90.7</v>
      </c>
      <c r="F52" s="44">
        <v>247</v>
      </c>
      <c r="G52" s="44">
        <v>37</v>
      </c>
      <c r="H52" s="40">
        <v>91.6</v>
      </c>
      <c r="I52" s="40">
        <v>219</v>
      </c>
      <c r="J52" s="40">
        <v>55</v>
      </c>
      <c r="K52" s="29"/>
      <c r="L52" s="30" t="s">
        <v>89</v>
      </c>
      <c r="N52" s="29"/>
      <c r="O52" s="29"/>
      <c r="P52" s="29"/>
      <c r="Q52" s="29"/>
      <c r="S52" s="29"/>
      <c r="T52" s="29"/>
      <c r="U52" s="43"/>
      <c r="V52" s="52">
        <v>91.049999999999898</v>
      </c>
      <c r="W52" s="52">
        <f t="shared" si="0"/>
        <v>0.22261198796760859</v>
      </c>
      <c r="X52" s="52">
        <f t="shared" si="1"/>
        <v>0.63828281281966315</v>
      </c>
      <c r="Y52" s="52">
        <f t="shared" si="2"/>
        <v>0.85959446223697245</v>
      </c>
    </row>
    <row r="53" spans="1:25" ht="14.25" customHeight="1" x14ac:dyDescent="0.3">
      <c r="A53" s="37">
        <v>42</v>
      </c>
      <c r="B53" s="40">
        <v>90.5</v>
      </c>
      <c r="C53" s="40">
        <v>278</v>
      </c>
      <c r="D53" s="40">
        <v>44</v>
      </c>
      <c r="E53" s="44">
        <v>90.3</v>
      </c>
      <c r="F53" s="44">
        <v>212</v>
      </c>
      <c r="G53" s="44">
        <v>31</v>
      </c>
      <c r="H53" s="40">
        <v>91.6</v>
      </c>
      <c r="I53" s="40">
        <v>217</v>
      </c>
      <c r="J53" s="40">
        <v>28</v>
      </c>
      <c r="K53" s="29"/>
      <c r="L53" s="29"/>
      <c r="N53" s="29"/>
      <c r="O53" s="29"/>
      <c r="P53" s="29"/>
      <c r="Q53" s="29"/>
      <c r="S53" s="29"/>
      <c r="T53" s="29"/>
      <c r="U53" s="43"/>
      <c r="V53" s="52">
        <v>91.099999999999895</v>
      </c>
      <c r="W53" s="52">
        <f t="shared" si="0"/>
        <v>0.18126992153246343</v>
      </c>
      <c r="X53" s="52">
        <f t="shared" si="1"/>
        <v>0.573470558483691</v>
      </c>
      <c r="Y53" s="52">
        <f t="shared" si="2"/>
        <v>0.85563269465160741</v>
      </c>
    </row>
    <row r="54" spans="1:25" ht="14.25" customHeight="1" x14ac:dyDescent="0.3">
      <c r="A54" s="37">
        <v>43</v>
      </c>
      <c r="B54" s="40">
        <v>90.4</v>
      </c>
      <c r="C54" s="40">
        <v>245</v>
      </c>
      <c r="D54" s="40">
        <v>37</v>
      </c>
      <c r="E54" s="44">
        <v>91</v>
      </c>
      <c r="F54" s="44">
        <v>181</v>
      </c>
      <c r="G54" s="44">
        <v>30</v>
      </c>
      <c r="H54" s="40">
        <v>91.7</v>
      </c>
      <c r="I54" s="40">
        <v>162</v>
      </c>
      <c r="J54" s="40">
        <v>65</v>
      </c>
      <c r="K54" s="29"/>
      <c r="L54" s="29"/>
      <c r="N54" s="29"/>
      <c r="O54" s="29"/>
      <c r="P54" s="29"/>
      <c r="Q54" s="29"/>
      <c r="S54" s="29"/>
      <c r="T54" s="29"/>
      <c r="U54" s="43"/>
      <c r="V54" s="52">
        <v>91.149999999999906</v>
      </c>
      <c r="W54" s="52">
        <f t="shared" si="0"/>
        <v>0.14559188621877225</v>
      </c>
      <c r="X54" s="52">
        <f t="shared" si="1"/>
        <v>0.50833382681200545</v>
      </c>
      <c r="Y54" s="52">
        <f t="shared" si="2"/>
        <v>0.84185988841202197</v>
      </c>
    </row>
    <row r="55" spans="1:25" ht="14.25" customHeight="1" x14ac:dyDescent="0.3">
      <c r="A55" s="37">
        <v>44</v>
      </c>
      <c r="B55" s="40">
        <v>90.6</v>
      </c>
      <c r="C55" s="40">
        <v>239</v>
      </c>
      <c r="D55" s="40">
        <v>43</v>
      </c>
      <c r="E55" s="44">
        <v>90.3</v>
      </c>
      <c r="F55" s="44">
        <v>227</v>
      </c>
      <c r="G55" s="44">
        <v>32</v>
      </c>
      <c r="H55" s="40">
        <v>91</v>
      </c>
      <c r="I55" s="40">
        <v>158</v>
      </c>
      <c r="J55" s="40">
        <v>28</v>
      </c>
      <c r="K55" s="29"/>
      <c r="L55" s="29"/>
      <c r="N55" s="29"/>
      <c r="O55" s="29"/>
      <c r="P55" s="29"/>
      <c r="Q55" s="29"/>
      <c r="S55" s="29"/>
      <c r="T55" s="29"/>
      <c r="U55" s="43"/>
      <c r="V55" s="52">
        <v>91.199999999999903</v>
      </c>
      <c r="W55" s="52">
        <f t="shared" si="0"/>
        <v>0.11534076445100255</v>
      </c>
      <c r="X55" s="52">
        <f t="shared" si="1"/>
        <v>0.44455633408783396</v>
      </c>
      <c r="Y55" s="52">
        <f t="shared" si="2"/>
        <v>0.81874931203202495</v>
      </c>
    </row>
    <row r="56" spans="1:25" ht="14.25" customHeight="1" x14ac:dyDescent="0.3">
      <c r="A56" s="37">
        <v>45</v>
      </c>
      <c r="B56" s="40">
        <v>90.7</v>
      </c>
      <c r="C56" s="40">
        <v>303</v>
      </c>
      <c r="D56" s="40">
        <v>33</v>
      </c>
      <c r="E56" s="44">
        <v>91</v>
      </c>
      <c r="F56" s="44">
        <v>204</v>
      </c>
      <c r="G56" s="44">
        <v>61</v>
      </c>
      <c r="H56" s="40">
        <v>90.9</v>
      </c>
      <c r="I56" s="40">
        <v>190</v>
      </c>
      <c r="J56" s="40">
        <v>30</v>
      </c>
      <c r="K56" s="29"/>
      <c r="L56" s="29"/>
      <c r="N56" s="29"/>
      <c r="O56" s="29"/>
      <c r="P56" s="29"/>
      <c r="Q56" s="29"/>
      <c r="S56" s="29"/>
      <c r="T56" s="29"/>
      <c r="U56" s="43"/>
      <c r="V56" s="52">
        <v>91.249999999999901</v>
      </c>
      <c r="W56" s="52">
        <f t="shared" si="0"/>
        <v>9.0128616683555735E-2</v>
      </c>
      <c r="X56" s="52">
        <f t="shared" si="1"/>
        <v>0.38356988496473587</v>
      </c>
      <c r="Y56" s="52">
        <f t="shared" si="2"/>
        <v>0.7870834180771179</v>
      </c>
    </row>
    <row r="57" spans="1:25" ht="14.25" customHeight="1" x14ac:dyDescent="0.3">
      <c r="A57" s="37">
        <v>46</v>
      </c>
      <c r="B57" s="40">
        <v>90.9</v>
      </c>
      <c r="C57" s="40">
        <v>234</v>
      </c>
      <c r="D57" s="40">
        <v>55</v>
      </c>
      <c r="E57" s="44">
        <v>91</v>
      </c>
      <c r="F57" s="44">
        <v>273</v>
      </c>
      <c r="G57" s="44">
        <v>43</v>
      </c>
      <c r="H57" s="40">
        <v>90.9</v>
      </c>
      <c r="I57" s="40">
        <v>223</v>
      </c>
      <c r="J57" s="40">
        <v>44</v>
      </c>
      <c r="K57" s="29"/>
      <c r="L57" s="29"/>
      <c r="N57" s="29"/>
      <c r="O57" s="29"/>
      <c r="P57" s="29"/>
      <c r="Q57" s="29"/>
      <c r="S57" s="29"/>
      <c r="T57" s="29"/>
      <c r="U57" s="43"/>
      <c r="V57" s="52">
        <v>91.299999999999898</v>
      </c>
      <c r="W57" s="52">
        <f t="shared" si="0"/>
        <v>6.9466723065327154E-2</v>
      </c>
      <c r="X57" s="52">
        <f t="shared" si="1"/>
        <v>0.32651422749309467</v>
      </c>
      <c r="Y57" s="52">
        <f t="shared" si="2"/>
        <v>0.74790986582752617</v>
      </c>
    </row>
    <row r="58" spans="1:25" ht="14.25" customHeight="1" x14ac:dyDescent="0.3">
      <c r="A58" s="37">
        <v>47</v>
      </c>
      <c r="B58" s="40">
        <v>90.9</v>
      </c>
      <c r="C58" s="40">
        <v>236</v>
      </c>
      <c r="D58" s="40">
        <v>64</v>
      </c>
      <c r="E58" s="44">
        <v>91.3</v>
      </c>
      <c r="F58" s="44">
        <v>207</v>
      </c>
      <c r="G58" s="44">
        <v>57</v>
      </c>
      <c r="H58" s="40">
        <v>91.7</v>
      </c>
      <c r="I58" s="40">
        <v>114</v>
      </c>
      <c r="J58" s="40">
        <v>130</v>
      </c>
      <c r="K58" s="29"/>
      <c r="L58" s="29"/>
      <c r="N58" s="29"/>
      <c r="O58" s="29"/>
      <c r="P58" s="29"/>
      <c r="Q58" s="29"/>
      <c r="S58" s="29"/>
      <c r="T58" s="29"/>
      <c r="U58" s="43"/>
      <c r="V58" s="52">
        <v>91.349999999999895</v>
      </c>
      <c r="W58" s="52">
        <f t="shared" si="0"/>
        <v>5.2811091869378456E-2</v>
      </c>
      <c r="X58" s="52">
        <f t="shared" si="1"/>
        <v>0.2742203150140784</v>
      </c>
      <c r="Y58" s="52">
        <f t="shared" si="2"/>
        <v>0.70248401372468872</v>
      </c>
    </row>
    <row r="59" spans="1:25" ht="14.25" customHeight="1" x14ac:dyDescent="0.3">
      <c r="A59" s="37">
        <v>48</v>
      </c>
      <c r="B59" s="40">
        <v>89.9</v>
      </c>
      <c r="C59" s="40">
        <v>247</v>
      </c>
      <c r="D59" s="40">
        <v>64</v>
      </c>
      <c r="E59" s="44">
        <v>90.5</v>
      </c>
      <c r="F59" s="44">
        <v>105</v>
      </c>
      <c r="G59" s="44">
        <v>95</v>
      </c>
      <c r="H59" s="40">
        <v>91.4</v>
      </c>
      <c r="I59" s="40">
        <v>233</v>
      </c>
      <c r="J59" s="40">
        <v>61</v>
      </c>
      <c r="K59" s="29"/>
      <c r="L59" s="29"/>
      <c r="N59" s="29"/>
      <c r="O59" s="29"/>
      <c r="P59" s="29"/>
      <c r="Q59" s="29"/>
      <c r="S59" s="29"/>
      <c r="T59" s="29"/>
      <c r="U59" s="43"/>
      <c r="V59" s="52">
        <v>91.399999999999906</v>
      </c>
      <c r="W59" s="52">
        <f t="shared" si="0"/>
        <v>3.9601141791475392E-2</v>
      </c>
      <c r="X59" s="52">
        <f t="shared" si="1"/>
        <v>0.22721502617755049</v>
      </c>
      <c r="Y59" s="52">
        <f t="shared" si="2"/>
        <v>0.65220228079079556</v>
      </c>
    </row>
    <row r="60" spans="1:25" ht="14.25" customHeight="1" x14ac:dyDescent="0.3">
      <c r="A60" s="37">
        <v>49</v>
      </c>
      <c r="B60" s="40">
        <v>90.3</v>
      </c>
      <c r="C60" s="40">
        <v>237</v>
      </c>
      <c r="D60" s="40">
        <v>69</v>
      </c>
      <c r="E60" s="44">
        <v>90.4</v>
      </c>
      <c r="F60" s="44">
        <v>271</v>
      </c>
      <c r="G60" s="44">
        <v>39</v>
      </c>
      <c r="H60" s="40">
        <v>91.6</v>
      </c>
      <c r="I60" s="40">
        <v>203</v>
      </c>
      <c r="J60" s="40">
        <v>35</v>
      </c>
      <c r="K60" s="29"/>
      <c r="L60" s="29"/>
      <c r="N60" s="29"/>
      <c r="O60" s="29"/>
      <c r="P60" s="29"/>
      <c r="Q60" s="29"/>
      <c r="S60" s="29"/>
      <c r="T60" s="29"/>
      <c r="U60" s="43"/>
      <c r="V60" s="52">
        <v>91.449999999999903</v>
      </c>
      <c r="W60" s="52">
        <f t="shared" si="0"/>
        <v>2.9290345604705129E-2</v>
      </c>
      <c r="X60" s="52">
        <f t="shared" si="1"/>
        <v>0.18574382296626246</v>
      </c>
      <c r="Y60" s="52">
        <f t="shared" si="2"/>
        <v>0.59853129799624505</v>
      </c>
    </row>
    <row r="61" spans="1:25" ht="14.25" customHeight="1" x14ac:dyDescent="0.3">
      <c r="A61" s="37">
        <v>50</v>
      </c>
      <c r="B61" s="40">
        <v>90.9</v>
      </c>
      <c r="C61" s="40">
        <v>265</v>
      </c>
      <c r="D61" s="40">
        <v>34</v>
      </c>
      <c r="E61" s="44">
        <v>91</v>
      </c>
      <c r="F61" s="44">
        <v>158</v>
      </c>
      <c r="G61" s="44">
        <v>41</v>
      </c>
      <c r="H61" s="40">
        <v>91</v>
      </c>
      <c r="I61" s="40">
        <v>199</v>
      </c>
      <c r="J61" s="40">
        <v>23</v>
      </c>
      <c r="K61" s="29"/>
      <c r="L61" s="29"/>
      <c r="N61" s="29"/>
      <c r="O61" s="29"/>
      <c r="P61" s="29"/>
      <c r="Q61" s="29"/>
      <c r="S61" s="29"/>
      <c r="T61" s="29"/>
      <c r="U61" s="43"/>
      <c r="V61" s="52">
        <v>91.499999999999901</v>
      </c>
      <c r="W61" s="52">
        <f t="shared" si="0"/>
        <v>2.1368572537076438E-2</v>
      </c>
      <c r="X61" s="52">
        <f t="shared" si="1"/>
        <v>0.14980683164416086</v>
      </c>
      <c r="Y61" s="52">
        <f t="shared" si="2"/>
        <v>0.5429378281942091</v>
      </c>
    </row>
    <row r="62" spans="1:25" ht="14.25" customHeight="1" x14ac:dyDescent="0.3">
      <c r="A62" s="37">
        <v>51</v>
      </c>
      <c r="B62" s="40">
        <v>90.4</v>
      </c>
      <c r="C62" s="40">
        <v>240</v>
      </c>
      <c r="D62" s="40">
        <v>29</v>
      </c>
      <c r="E62" s="44">
        <v>90.8</v>
      </c>
      <c r="F62" s="44">
        <v>231</v>
      </c>
      <c r="G62" s="44">
        <v>56</v>
      </c>
      <c r="H62" s="40">
        <v>91.4</v>
      </c>
      <c r="I62" s="40">
        <v>238</v>
      </c>
      <c r="J62" s="40">
        <v>51</v>
      </c>
      <c r="K62" s="29"/>
      <c r="L62" s="29"/>
      <c r="N62" s="29"/>
      <c r="O62" s="29"/>
      <c r="P62" s="29"/>
      <c r="Q62" s="29"/>
      <c r="S62" s="29"/>
      <c r="T62" s="29"/>
      <c r="U62" s="43"/>
      <c r="V62" s="52">
        <v>91.549999999999898</v>
      </c>
      <c r="W62" s="52">
        <f t="shared" si="0"/>
        <v>1.5376615466659175E-2</v>
      </c>
      <c r="X62" s="52">
        <f t="shared" si="1"/>
        <v>0.1192034337651392</v>
      </c>
      <c r="Y62" s="52">
        <f t="shared" si="2"/>
        <v>0.48682404643319088</v>
      </c>
    </row>
    <row r="63" spans="1:25" ht="14.25" customHeight="1" x14ac:dyDescent="0.3">
      <c r="A63" s="37">
        <v>52</v>
      </c>
      <c r="B63" s="40">
        <v>90.4</v>
      </c>
      <c r="C63" s="40">
        <v>223</v>
      </c>
      <c r="D63" s="40">
        <v>30</v>
      </c>
      <c r="E63" s="44">
        <v>90.8</v>
      </c>
      <c r="F63" s="44">
        <v>245</v>
      </c>
      <c r="G63" s="44">
        <v>26</v>
      </c>
      <c r="H63" s="40">
        <v>91</v>
      </c>
      <c r="I63" s="40">
        <v>249</v>
      </c>
      <c r="J63" s="40">
        <v>29</v>
      </c>
      <c r="K63" s="29"/>
      <c r="L63" s="29"/>
      <c r="N63" s="29"/>
      <c r="O63" s="29"/>
      <c r="P63" s="29"/>
      <c r="Q63" s="29"/>
      <c r="S63" s="29"/>
      <c r="T63" s="29"/>
      <c r="U63" s="43"/>
      <c r="V63" s="52">
        <v>91.599999999999895</v>
      </c>
      <c r="W63" s="52">
        <f t="shared" si="0"/>
        <v>1.0913906360356905E-2</v>
      </c>
      <c r="X63" s="52">
        <f t="shared" si="1"/>
        <v>9.3580598963544925E-2</v>
      </c>
      <c r="Y63" s="52">
        <f t="shared" si="2"/>
        <v>0.43147200872218183</v>
      </c>
    </row>
    <row r="64" spans="1:25" ht="14.25" customHeight="1" x14ac:dyDescent="0.3">
      <c r="A64" s="37">
        <v>53</v>
      </c>
      <c r="B64" s="40">
        <v>90.9</v>
      </c>
      <c r="C64" s="40">
        <v>297</v>
      </c>
      <c r="D64" s="40">
        <v>42</v>
      </c>
      <c r="E64" s="44">
        <v>91.1</v>
      </c>
      <c r="F64" s="44">
        <v>183</v>
      </c>
      <c r="G64" s="44">
        <v>28</v>
      </c>
      <c r="H64" s="40">
        <v>90.8</v>
      </c>
      <c r="I64" s="40">
        <v>66</v>
      </c>
      <c r="J64" s="40">
        <v>49</v>
      </c>
      <c r="K64" s="29"/>
      <c r="L64" s="29"/>
      <c r="N64" s="29"/>
      <c r="O64" s="29"/>
      <c r="P64" s="29"/>
      <c r="Q64" s="29"/>
      <c r="S64" s="29"/>
      <c r="T64" s="29"/>
      <c r="U64" s="43"/>
      <c r="V64" s="52">
        <v>91.649999999999807</v>
      </c>
      <c r="W64" s="52">
        <f t="shared" si="0"/>
        <v>7.6407135767964313E-3</v>
      </c>
      <c r="X64" s="52">
        <f t="shared" si="1"/>
        <v>7.2480767451495384E-2</v>
      </c>
      <c r="Y64" s="52">
        <f t="shared" si="2"/>
        <v>0.37800010073863716</v>
      </c>
    </row>
    <row r="65" spans="1:25" ht="14.25" customHeight="1" x14ac:dyDescent="0.3">
      <c r="A65" s="37">
        <v>54</v>
      </c>
      <c r="B65" s="40">
        <v>90.3</v>
      </c>
      <c r="C65" s="40">
        <v>279</v>
      </c>
      <c r="D65" s="40">
        <v>25</v>
      </c>
      <c r="E65" s="44">
        <v>90.6</v>
      </c>
      <c r="F65" s="44">
        <v>152</v>
      </c>
      <c r="G65" s="44">
        <v>42</v>
      </c>
      <c r="H65" s="40">
        <v>91</v>
      </c>
      <c r="I65" s="40">
        <v>160</v>
      </c>
      <c r="J65" s="40">
        <v>62</v>
      </c>
      <c r="K65" s="29"/>
      <c r="L65" s="29"/>
      <c r="N65" s="29"/>
      <c r="O65" s="29"/>
      <c r="P65" s="29"/>
      <c r="Q65" s="29"/>
      <c r="S65" s="29"/>
      <c r="T65" s="29"/>
      <c r="U65" s="43"/>
      <c r="V65" s="52">
        <v>91.699999999999804</v>
      </c>
      <c r="W65" s="52">
        <f t="shared" si="0"/>
        <v>5.2762072148531281E-3</v>
      </c>
      <c r="X65" s="52">
        <f t="shared" si="1"/>
        <v>5.5385955649190605E-2</v>
      </c>
      <c r="Y65" s="52">
        <f t="shared" si="2"/>
        <v>0.32733307388304184</v>
      </c>
    </row>
    <row r="66" spans="1:25" ht="14.25" customHeight="1" x14ac:dyDescent="0.3">
      <c r="A66" s="37">
        <v>55</v>
      </c>
      <c r="B66" s="40">
        <v>90</v>
      </c>
      <c r="C66" s="40">
        <v>254</v>
      </c>
      <c r="D66" s="40">
        <v>16</v>
      </c>
      <c r="E66" s="44">
        <v>90.4</v>
      </c>
      <c r="F66" s="44">
        <v>170</v>
      </c>
      <c r="G66" s="44">
        <v>97</v>
      </c>
      <c r="H66" s="40">
        <v>91</v>
      </c>
      <c r="I66" s="40">
        <v>194</v>
      </c>
      <c r="J66" s="40">
        <v>50</v>
      </c>
      <c r="K66" s="29"/>
      <c r="L66" s="29"/>
      <c r="N66" s="29"/>
      <c r="O66" s="29"/>
      <c r="P66" s="29"/>
      <c r="Q66" s="29"/>
      <c r="S66" s="29"/>
      <c r="T66" s="29"/>
      <c r="U66" s="43"/>
      <c r="V66" s="52">
        <v>91.749999999999801</v>
      </c>
      <c r="W66" s="52">
        <f t="shared" si="0"/>
        <v>3.5937179936753509E-3</v>
      </c>
      <c r="X66" s="52">
        <f t="shared" si="1"/>
        <v>4.1755763763680606E-2</v>
      </c>
      <c r="Y66" s="52">
        <f t="shared" si="2"/>
        <v>0.28018607430627562</v>
      </c>
    </row>
    <row r="67" spans="1:25" ht="14.25" customHeight="1" x14ac:dyDescent="0.3">
      <c r="A67" s="37">
        <v>56</v>
      </c>
      <c r="B67" s="40">
        <v>91.3</v>
      </c>
      <c r="C67" s="40">
        <v>266</v>
      </c>
      <c r="D67" s="40">
        <v>45</v>
      </c>
      <c r="E67" s="44">
        <v>90.2</v>
      </c>
      <c r="F67" s="44">
        <v>185</v>
      </c>
      <c r="G67" s="44">
        <v>41</v>
      </c>
      <c r="H67" s="40">
        <v>91</v>
      </c>
      <c r="I67" s="40">
        <v>232</v>
      </c>
      <c r="J67" s="40">
        <v>59</v>
      </c>
      <c r="K67" s="29"/>
      <c r="L67" s="29"/>
      <c r="N67" s="29"/>
      <c r="O67" s="29"/>
      <c r="P67" s="29"/>
      <c r="Q67" s="29"/>
      <c r="S67" s="29"/>
      <c r="T67" s="29"/>
      <c r="U67" s="43"/>
      <c r="V67" s="52">
        <v>91.799999999999798</v>
      </c>
      <c r="W67" s="52">
        <f t="shared" si="0"/>
        <v>2.4143507972344005E-3</v>
      </c>
      <c r="X67" s="52">
        <f t="shared" si="1"/>
        <v>3.1057973710133246E-2</v>
      </c>
      <c r="Y67" s="52">
        <f t="shared" si="2"/>
        <v>0.23706196948103539</v>
      </c>
    </row>
    <row r="68" spans="1:25" ht="14.25" customHeight="1" x14ac:dyDescent="0.3">
      <c r="A68" s="37">
        <v>57</v>
      </c>
      <c r="B68" s="40">
        <v>90.7</v>
      </c>
      <c r="C68" s="40">
        <v>316</v>
      </c>
      <c r="D68" s="40">
        <v>17</v>
      </c>
      <c r="E68" s="44">
        <v>90.5</v>
      </c>
      <c r="F68" s="44">
        <v>108</v>
      </c>
      <c r="G68" s="44">
        <v>77</v>
      </c>
      <c r="H68" s="40">
        <v>91.1</v>
      </c>
      <c r="I68" s="40">
        <v>187</v>
      </c>
      <c r="J68" s="40">
        <v>47</v>
      </c>
      <c r="K68" s="29"/>
      <c r="L68" s="29"/>
      <c r="N68" s="29"/>
      <c r="O68" s="29"/>
      <c r="P68" s="29"/>
      <c r="Q68" s="29"/>
      <c r="S68" s="29"/>
      <c r="T68" s="29"/>
      <c r="U68" s="43"/>
      <c r="V68" s="52">
        <v>91.849999999999795</v>
      </c>
      <c r="W68" s="52">
        <f t="shared" si="0"/>
        <v>1.5998931418325073E-3</v>
      </c>
      <c r="X68" s="52">
        <f t="shared" si="1"/>
        <v>2.2791332234442265E-2</v>
      </c>
      <c r="Y68" s="52">
        <f t="shared" si="2"/>
        <v>0.19826037084633197</v>
      </c>
    </row>
    <row r="69" spans="1:25" ht="14.25" customHeight="1" x14ac:dyDescent="0.3">
      <c r="A69" s="37">
        <v>58</v>
      </c>
      <c r="B69" s="40">
        <v>90.5</v>
      </c>
      <c r="C69" s="40">
        <v>280</v>
      </c>
      <c r="D69" s="40">
        <v>33</v>
      </c>
      <c r="E69" s="44">
        <v>90</v>
      </c>
      <c r="F69" s="44">
        <v>126</v>
      </c>
      <c r="G69" s="44">
        <v>58</v>
      </c>
      <c r="H69" s="40">
        <v>90.8</v>
      </c>
      <c r="I69" s="40">
        <v>236</v>
      </c>
      <c r="J69" s="40">
        <v>31</v>
      </c>
      <c r="K69" s="29"/>
      <c r="L69" s="29"/>
      <c r="N69" s="29"/>
      <c r="O69" s="29"/>
      <c r="P69" s="29"/>
      <c r="Q69" s="29"/>
      <c r="S69" s="29"/>
      <c r="T69" s="29"/>
      <c r="U69" s="43"/>
      <c r="V69" s="52">
        <v>91.899999999999807</v>
      </c>
      <c r="W69" s="52">
        <f t="shared" si="0"/>
        <v>1.0457209497026167E-3</v>
      </c>
      <c r="X69" s="52">
        <f t="shared" si="1"/>
        <v>1.6500846102766985E-2</v>
      </c>
      <c r="Y69" s="52">
        <f t="shared" si="2"/>
        <v>0.16389610192099108</v>
      </c>
    </row>
    <row r="70" spans="1:25" ht="14.25" customHeight="1" x14ac:dyDescent="0.3">
      <c r="A70" s="37">
        <v>59</v>
      </c>
      <c r="B70" s="40">
        <v>91.1</v>
      </c>
      <c r="C70" s="40">
        <v>276</v>
      </c>
      <c r="D70" s="40">
        <v>47</v>
      </c>
      <c r="E70" s="44">
        <v>90.9</v>
      </c>
      <c r="F70" s="44">
        <v>226</v>
      </c>
      <c r="G70" s="44">
        <v>40</v>
      </c>
      <c r="H70" s="40">
        <v>91.5</v>
      </c>
      <c r="I70" s="40">
        <v>181</v>
      </c>
      <c r="J70" s="40">
        <v>20</v>
      </c>
      <c r="K70" s="29"/>
      <c r="L70" s="29"/>
      <c r="N70" s="29"/>
      <c r="O70" s="29"/>
      <c r="P70" s="29"/>
      <c r="Q70" s="29"/>
      <c r="S70" s="29"/>
      <c r="T70" s="29"/>
      <c r="U70" s="43"/>
      <c r="V70" s="52">
        <v>91.949999999999804</v>
      </c>
      <c r="W70" s="52">
        <f t="shared" si="0"/>
        <v>6.7417845212827839E-4</v>
      </c>
      <c r="X70" s="52">
        <f t="shared" si="1"/>
        <v>1.1786439288046346E-2</v>
      </c>
      <c r="Y70" s="52">
        <f t="shared" si="2"/>
        <v>0.13392449551091132</v>
      </c>
    </row>
    <row r="71" spans="1:25" ht="14.25" customHeight="1" x14ac:dyDescent="0.3">
      <c r="A71" s="37">
        <v>60</v>
      </c>
      <c r="B71" s="40">
        <v>91</v>
      </c>
      <c r="C71" s="40">
        <v>199</v>
      </c>
      <c r="D71" s="40">
        <v>71</v>
      </c>
      <c r="E71" s="44">
        <v>90.7</v>
      </c>
      <c r="F71" s="44">
        <v>106</v>
      </c>
      <c r="G71" s="44">
        <v>61</v>
      </c>
      <c r="H71" s="40">
        <v>90.9</v>
      </c>
      <c r="I71" s="40">
        <v>201</v>
      </c>
      <c r="J71" s="40">
        <v>51</v>
      </c>
      <c r="K71" s="29"/>
      <c r="L71" s="29"/>
      <c r="N71" s="29"/>
      <c r="O71" s="29"/>
      <c r="P71" s="29"/>
      <c r="Q71" s="29"/>
      <c r="S71" s="29"/>
      <c r="T71" s="29"/>
      <c r="U71" s="43"/>
      <c r="V71" s="52">
        <v>91.999999999999801</v>
      </c>
      <c r="W71" s="52">
        <f t="shared" si="0"/>
        <v>4.287144814353353E-4</v>
      </c>
      <c r="X71" s="52">
        <f t="shared" si="1"/>
        <v>8.3061341504636604E-3</v>
      </c>
      <c r="Y71" s="52">
        <f t="shared" si="2"/>
        <v>0.10817081401661408</v>
      </c>
    </row>
    <row r="72" spans="1:25" ht="14.25" customHeight="1" x14ac:dyDescent="0.3">
      <c r="A72" s="37">
        <v>61</v>
      </c>
      <c r="B72" s="40">
        <v>90.7</v>
      </c>
      <c r="C72" s="40">
        <v>306</v>
      </c>
      <c r="D72" s="40">
        <v>32</v>
      </c>
      <c r="E72" s="44">
        <v>90.7</v>
      </c>
      <c r="F72" s="44">
        <v>253</v>
      </c>
      <c r="G72" s="44">
        <v>31</v>
      </c>
      <c r="H72" s="40">
        <v>90.3</v>
      </c>
      <c r="I72" s="40">
        <v>130</v>
      </c>
      <c r="J72" s="40">
        <v>74</v>
      </c>
      <c r="K72" s="29"/>
      <c r="L72" s="29"/>
      <c r="N72" s="29"/>
      <c r="O72" s="29"/>
      <c r="P72" s="29"/>
      <c r="Q72" s="29"/>
      <c r="S72" s="29"/>
      <c r="T72" s="29"/>
      <c r="U72" s="43"/>
      <c r="V72" s="52">
        <v>92.049999999999798</v>
      </c>
      <c r="W72" s="52">
        <f t="shared" si="0"/>
        <v>2.689030119942826E-4</v>
      </c>
      <c r="X72" s="52">
        <f t="shared" si="1"/>
        <v>5.7750422572089627E-3</v>
      </c>
      <c r="Y72" s="52">
        <f t="shared" si="2"/>
        <v>8.6361238324829531E-2</v>
      </c>
    </row>
    <row r="73" spans="1:25" ht="14.25" customHeight="1" x14ac:dyDescent="0.3">
      <c r="A73" s="37">
        <v>62</v>
      </c>
      <c r="B73" s="40">
        <v>90.5</v>
      </c>
      <c r="C73" s="40">
        <v>265</v>
      </c>
      <c r="D73" s="40">
        <v>50</v>
      </c>
      <c r="E73" s="44">
        <v>90.1</v>
      </c>
      <c r="F73" s="44">
        <v>234</v>
      </c>
      <c r="G73" s="44">
        <v>36</v>
      </c>
      <c r="H73" s="40">
        <v>90.3</v>
      </c>
      <c r="I73" s="40">
        <v>149</v>
      </c>
      <c r="J73" s="40">
        <v>42</v>
      </c>
      <c r="K73" s="29"/>
      <c r="L73" s="29"/>
      <c r="N73" s="29"/>
      <c r="O73" s="29"/>
      <c r="P73" s="29"/>
      <c r="Q73" s="29"/>
      <c r="S73" s="29"/>
      <c r="T73" s="29"/>
      <c r="U73" s="43"/>
      <c r="V73" s="52">
        <v>92.099999999999895</v>
      </c>
      <c r="W73" s="52">
        <f t="shared" si="0"/>
        <v>1.6636325422610975E-4</v>
      </c>
      <c r="X73" s="52">
        <f t="shared" si="1"/>
        <v>3.9614237376259928E-3</v>
      </c>
      <c r="Y73" s="52">
        <f t="shared" si="2"/>
        <v>6.8153208831292486E-2</v>
      </c>
    </row>
    <row r="74" spans="1:25" ht="14.25" customHeight="1" x14ac:dyDescent="0.3">
      <c r="A74" s="37">
        <v>63</v>
      </c>
      <c r="B74" s="40">
        <v>89.7</v>
      </c>
      <c r="C74" s="40">
        <v>271</v>
      </c>
      <c r="D74" s="40">
        <v>23</v>
      </c>
      <c r="E74" s="44">
        <v>90.6</v>
      </c>
      <c r="F74" s="44">
        <v>159</v>
      </c>
      <c r="G74" s="44">
        <v>52</v>
      </c>
      <c r="H74" s="40">
        <v>91</v>
      </c>
      <c r="I74" s="40">
        <v>234</v>
      </c>
      <c r="J74" s="40">
        <v>20</v>
      </c>
      <c r="K74" s="29"/>
      <c r="L74" s="29"/>
      <c r="N74" s="29"/>
      <c r="O74" s="29"/>
      <c r="P74" s="29"/>
      <c r="Q74" s="29"/>
      <c r="S74" s="29"/>
      <c r="T74" s="29"/>
      <c r="U74" s="43"/>
      <c r="V74" s="52">
        <v>92.149999999999906</v>
      </c>
      <c r="W74" s="52">
        <f t="shared" si="0"/>
        <v>1.0152041262553634E-4</v>
      </c>
      <c r="X74" s="52">
        <f t="shared" si="1"/>
        <v>2.6809415199323091E-3</v>
      </c>
      <c r="Y74" s="52">
        <f t="shared" si="2"/>
        <v>5.3163362304953284E-2</v>
      </c>
    </row>
    <row r="75" spans="1:25" ht="14.25" customHeight="1" x14ac:dyDescent="0.3">
      <c r="A75" s="37">
        <v>64</v>
      </c>
      <c r="B75" s="40">
        <v>90</v>
      </c>
      <c r="C75" s="40">
        <v>218</v>
      </c>
      <c r="D75" s="40">
        <v>54</v>
      </c>
      <c r="E75" s="44">
        <v>90.7</v>
      </c>
      <c r="F75" s="44">
        <v>177</v>
      </c>
      <c r="G75" s="44">
        <v>85</v>
      </c>
      <c r="H75" s="40">
        <v>90.6</v>
      </c>
      <c r="I75" s="40">
        <v>193</v>
      </c>
      <c r="J75" s="40">
        <v>48</v>
      </c>
      <c r="K75" s="29"/>
      <c r="L75" s="29"/>
      <c r="N75" s="29"/>
      <c r="O75" s="29"/>
      <c r="P75" s="29"/>
      <c r="Q75" s="29"/>
      <c r="S75" s="29"/>
      <c r="T75" s="29"/>
      <c r="U75" s="43"/>
      <c r="V75" s="52">
        <v>92.199999999999903</v>
      </c>
      <c r="W75" s="52">
        <f t="shared" si="0"/>
        <v>6.1105959601131323E-5</v>
      </c>
      <c r="X75" s="52">
        <f t="shared" si="1"/>
        <v>1.7900422828634331E-3</v>
      </c>
      <c r="Y75" s="52">
        <f t="shared" si="2"/>
        <v>4.0991825177568858E-2</v>
      </c>
    </row>
    <row r="76" spans="1:25" ht="14.25" customHeight="1" x14ac:dyDescent="0.3">
      <c r="A76" s="37">
        <v>65</v>
      </c>
      <c r="B76" s="40">
        <v>90.2</v>
      </c>
      <c r="C76" s="40">
        <v>179</v>
      </c>
      <c r="D76" s="40">
        <v>99</v>
      </c>
      <c r="E76" s="44">
        <v>90.7</v>
      </c>
      <c r="F76" s="44">
        <v>146</v>
      </c>
      <c r="G76" s="44">
        <v>68</v>
      </c>
      <c r="H76" s="40">
        <v>91.6</v>
      </c>
      <c r="I76" s="40">
        <v>219</v>
      </c>
      <c r="J76" s="40">
        <v>65</v>
      </c>
      <c r="K76" s="29"/>
      <c r="L76" s="29"/>
      <c r="N76" s="29"/>
      <c r="O76" s="29"/>
      <c r="P76" s="29"/>
      <c r="Q76" s="29"/>
      <c r="S76" s="29"/>
      <c r="T76" s="29"/>
      <c r="U76" s="43"/>
      <c r="V76" s="52">
        <v>92.249999999999901</v>
      </c>
      <c r="W76" s="52">
        <f t="shared" si="0"/>
        <v>3.6278388727400523E-5</v>
      </c>
      <c r="X76" s="52">
        <f t="shared" si="1"/>
        <v>1.1791773985540188E-3</v>
      </c>
      <c r="Y76" s="52">
        <f t="shared" si="2"/>
        <v>3.1242138693765943E-2</v>
      </c>
    </row>
    <row r="77" spans="1:25" ht="14.25" customHeight="1" x14ac:dyDescent="0.3">
      <c r="A77" s="37">
        <v>66</v>
      </c>
      <c r="B77" s="40">
        <v>90.5</v>
      </c>
      <c r="C77" s="40">
        <v>300</v>
      </c>
      <c r="D77" s="40">
        <v>31</v>
      </c>
      <c r="E77" s="44">
        <v>90.2</v>
      </c>
      <c r="F77" s="44">
        <v>190</v>
      </c>
      <c r="G77" s="44">
        <v>83</v>
      </c>
      <c r="H77" s="40">
        <v>90.2</v>
      </c>
      <c r="I77" s="40">
        <v>168</v>
      </c>
      <c r="J77" s="40">
        <v>63</v>
      </c>
      <c r="K77" s="29"/>
      <c r="L77" s="29"/>
      <c r="N77" s="29"/>
      <c r="O77" s="29"/>
      <c r="P77" s="29"/>
      <c r="Q77" s="29"/>
      <c r="S77" s="29"/>
      <c r="T77" s="29"/>
      <c r="U77" s="43"/>
      <c r="V77" s="52">
        <v>92.299999999999898</v>
      </c>
      <c r="W77" s="52">
        <f t="shared" ref="W77:W91" si="3">_xlfn.NORM.DIST(V77,$W$10,$W$9,FALSE)</f>
        <v>2.1244506079719718E-5</v>
      </c>
      <c r="X77" s="52">
        <f t="shared" ref="X77:X91" si="4">_xlfn.NORM.DIST(V77,$X$10,$X$9,FALSE)</f>
        <v>7.6636367444021314E-4</v>
      </c>
      <c r="Y77" s="52">
        <f t="shared" ref="Y77:Y91" si="5">_xlfn.NORM.DIST(V77,$Y$10,$Y$9,FALSE)</f>
        <v>2.3536557391707937E-2</v>
      </c>
    </row>
    <row r="78" spans="1:25" ht="14.25" customHeight="1" x14ac:dyDescent="0.3">
      <c r="A78" s="37">
        <v>67</v>
      </c>
      <c r="B78" s="40">
        <v>90</v>
      </c>
      <c r="C78" s="40">
        <v>239</v>
      </c>
      <c r="D78" s="40">
        <v>33</v>
      </c>
      <c r="E78" s="44">
        <v>90.7</v>
      </c>
      <c r="F78" s="44">
        <v>222</v>
      </c>
      <c r="G78" s="44">
        <v>39</v>
      </c>
      <c r="H78" s="40">
        <v>91.1</v>
      </c>
      <c r="I78" s="40">
        <v>244</v>
      </c>
      <c r="J78" s="40">
        <v>36</v>
      </c>
      <c r="K78" s="29"/>
      <c r="L78" s="29"/>
      <c r="N78" s="29"/>
      <c r="O78" s="29"/>
      <c r="P78" s="29"/>
      <c r="Q78" s="29"/>
      <c r="S78" s="29"/>
      <c r="T78" s="29"/>
      <c r="U78" s="43"/>
      <c r="V78" s="52">
        <v>92.349999999999895</v>
      </c>
      <c r="W78" s="52">
        <f t="shared" si="3"/>
        <v>1.2270987509533955E-5</v>
      </c>
      <c r="X78" s="52">
        <f t="shared" si="4"/>
        <v>4.9139483067578665E-4</v>
      </c>
      <c r="Y78" s="52">
        <f t="shared" si="5"/>
        <v>1.7526847549027176E-2</v>
      </c>
    </row>
    <row r="79" spans="1:25" ht="14.25" customHeight="1" x14ac:dyDescent="0.3">
      <c r="A79" s="37">
        <v>68</v>
      </c>
      <c r="B79" s="40">
        <v>90.6</v>
      </c>
      <c r="C79" s="40">
        <v>201</v>
      </c>
      <c r="D79" s="40">
        <v>76</v>
      </c>
      <c r="E79" s="44">
        <v>90.6</v>
      </c>
      <c r="F79" s="44">
        <v>174</v>
      </c>
      <c r="G79" s="44">
        <v>58</v>
      </c>
      <c r="H79" s="40">
        <v>90.6</v>
      </c>
      <c r="I79" s="40">
        <v>169</v>
      </c>
      <c r="J79" s="40">
        <v>69</v>
      </c>
      <c r="K79" s="29"/>
      <c r="L79" s="29"/>
      <c r="N79" s="29"/>
      <c r="O79" s="29"/>
      <c r="P79" s="29"/>
      <c r="Q79" s="29"/>
      <c r="S79" s="29"/>
      <c r="T79" s="29"/>
      <c r="U79" s="43"/>
      <c r="V79" s="52">
        <v>92.399999999999906</v>
      </c>
      <c r="W79" s="52">
        <f t="shared" si="3"/>
        <v>6.9911177459051913E-6</v>
      </c>
      <c r="X79" s="52">
        <f t="shared" si="4"/>
        <v>3.1086094567699596E-4</v>
      </c>
      <c r="Y79" s="52">
        <f t="shared" si="5"/>
        <v>1.2900999608766905E-2</v>
      </c>
    </row>
    <row r="80" spans="1:25" ht="14.25" customHeight="1" x14ac:dyDescent="0.3">
      <c r="A80" s="37">
        <v>69</v>
      </c>
      <c r="B80" s="40">
        <v>90.4</v>
      </c>
      <c r="C80" s="40">
        <v>299</v>
      </c>
      <c r="D80" s="40">
        <v>22</v>
      </c>
      <c r="E80" s="44">
        <v>91.5</v>
      </c>
      <c r="F80" s="44">
        <v>256</v>
      </c>
      <c r="G80" s="44">
        <v>63</v>
      </c>
      <c r="H80" s="40">
        <v>92</v>
      </c>
      <c r="I80" s="40">
        <v>258</v>
      </c>
      <c r="J80" s="40">
        <v>63</v>
      </c>
      <c r="K80" s="29"/>
      <c r="L80" s="29"/>
      <c r="N80" s="29"/>
      <c r="O80" s="29"/>
      <c r="P80" s="29"/>
      <c r="Q80" s="29"/>
      <c r="S80" s="29"/>
      <c r="T80" s="29"/>
      <c r="U80" s="43"/>
      <c r="V80" s="52">
        <v>92.449999999999903</v>
      </c>
      <c r="W80" s="52">
        <f t="shared" si="3"/>
        <v>3.9286916731162044E-6</v>
      </c>
      <c r="X80" s="52">
        <f t="shared" si="4"/>
        <v>1.9401783408046821E-4</v>
      </c>
      <c r="Y80" s="52">
        <f t="shared" si="5"/>
        <v>9.3864549317471783E-3</v>
      </c>
    </row>
    <row r="81" spans="1:25" ht="14.25" customHeight="1" x14ac:dyDescent="0.3">
      <c r="A81" s="37">
        <v>70</v>
      </c>
      <c r="B81" s="40">
        <v>90.8</v>
      </c>
      <c r="C81" s="40">
        <v>297</v>
      </c>
      <c r="D81" s="40">
        <v>34</v>
      </c>
      <c r="E81" s="44">
        <v>90.5</v>
      </c>
      <c r="F81" s="44">
        <v>97</v>
      </c>
      <c r="G81" s="44">
        <v>106</v>
      </c>
      <c r="H81" s="40">
        <v>91</v>
      </c>
      <c r="I81" s="40">
        <v>195</v>
      </c>
      <c r="J81" s="40">
        <v>88</v>
      </c>
      <c r="K81" s="29"/>
      <c r="L81" s="29"/>
      <c r="N81" s="29"/>
      <c r="O81" s="29"/>
      <c r="P81" s="29"/>
      <c r="Q81" s="29"/>
      <c r="S81" s="29"/>
      <c r="T81" s="29"/>
      <c r="U81" s="43"/>
      <c r="V81" s="52">
        <v>92.499999999999901</v>
      </c>
      <c r="W81" s="52">
        <f t="shared" si="3"/>
        <v>2.1776270526851531E-6</v>
      </c>
      <c r="X81" s="52">
        <f t="shared" si="4"/>
        <v>1.1946950053716445E-4</v>
      </c>
      <c r="Y81" s="52">
        <f t="shared" si="5"/>
        <v>6.7505400890605092E-3</v>
      </c>
    </row>
    <row r="82" spans="1:25" ht="14.25" customHeight="1" x14ac:dyDescent="0.3">
      <c r="A82" s="37">
        <v>71</v>
      </c>
      <c r="B82" s="40">
        <v>90.5</v>
      </c>
      <c r="C82" s="40">
        <v>209</v>
      </c>
      <c r="D82" s="40">
        <v>48</v>
      </c>
      <c r="E82" s="44">
        <v>90.3</v>
      </c>
      <c r="F82" s="44">
        <v>185</v>
      </c>
      <c r="G82" s="44">
        <v>22</v>
      </c>
      <c r="H82" s="40">
        <v>91.1</v>
      </c>
      <c r="I82" s="40">
        <v>213</v>
      </c>
      <c r="J82" s="40">
        <v>63</v>
      </c>
      <c r="K82" s="29"/>
      <c r="L82" s="29"/>
      <c r="N82" s="29"/>
      <c r="O82" s="29"/>
      <c r="P82" s="29"/>
      <c r="Q82" s="29"/>
      <c r="S82" s="29"/>
      <c r="T82" s="29"/>
      <c r="U82" s="43"/>
      <c r="V82" s="52">
        <v>92.55</v>
      </c>
      <c r="W82" s="52">
        <f t="shared" si="3"/>
        <v>1.1905654821545221E-6</v>
      </c>
      <c r="X82" s="52">
        <f t="shared" si="4"/>
        <v>7.2579229250089816E-5</v>
      </c>
      <c r="Y82" s="52">
        <f t="shared" si="5"/>
        <v>4.7988163123510764E-3</v>
      </c>
    </row>
    <row r="83" spans="1:25" ht="14.25" customHeight="1" x14ac:dyDescent="0.3">
      <c r="A83" s="37">
        <v>72</v>
      </c>
      <c r="B83" s="40">
        <v>90.3</v>
      </c>
      <c r="C83" s="40">
        <v>242</v>
      </c>
      <c r="D83" s="40">
        <v>34</v>
      </c>
      <c r="E83" s="44">
        <v>90.7</v>
      </c>
      <c r="F83" s="44">
        <v>246</v>
      </c>
      <c r="G83" s="44">
        <v>34</v>
      </c>
      <c r="H83" s="40">
        <v>91.4</v>
      </c>
      <c r="I83" s="40">
        <v>173</v>
      </c>
      <c r="J83" s="40">
        <v>48</v>
      </c>
      <c r="K83" s="29"/>
      <c r="L83" s="29"/>
      <c r="N83" s="29"/>
      <c r="O83" s="29"/>
      <c r="P83" s="29"/>
      <c r="Q83" s="29"/>
      <c r="S83" s="29"/>
      <c r="T83" s="29"/>
      <c r="U83" s="43"/>
      <c r="V83" s="52">
        <v>92.6</v>
      </c>
      <c r="W83" s="52">
        <f t="shared" si="3"/>
        <v>6.4203292142347607E-7</v>
      </c>
      <c r="X83" s="52">
        <f t="shared" si="4"/>
        <v>4.3501833682760198E-5</v>
      </c>
      <c r="Y83" s="52">
        <f t="shared" si="5"/>
        <v>3.3720066035162533E-3</v>
      </c>
    </row>
    <row r="84" spans="1:25" ht="14.25" customHeight="1" x14ac:dyDescent="0.3">
      <c r="A84" s="37">
        <v>73</v>
      </c>
      <c r="B84" s="40">
        <v>90.6</v>
      </c>
      <c r="C84" s="40">
        <v>269</v>
      </c>
      <c r="D84" s="40">
        <v>30</v>
      </c>
      <c r="E84" s="44">
        <v>90.7</v>
      </c>
      <c r="F84" s="44">
        <v>122</v>
      </c>
      <c r="G84" s="44">
        <v>25</v>
      </c>
      <c r="H84" s="40">
        <v>91.4</v>
      </c>
      <c r="I84" s="40">
        <v>218</v>
      </c>
      <c r="J84" s="40">
        <v>17</v>
      </c>
      <c r="K84" s="29"/>
      <c r="L84" s="29"/>
      <c r="N84" s="29"/>
      <c r="O84" s="29"/>
      <c r="P84" s="29"/>
      <c r="Q84" s="29"/>
      <c r="S84" s="29"/>
      <c r="T84" s="29"/>
      <c r="U84" s="43"/>
      <c r="V84" s="52">
        <v>92.65</v>
      </c>
      <c r="W84" s="52">
        <f t="shared" si="3"/>
        <v>3.4150379632445162E-7</v>
      </c>
      <c r="X84" s="52">
        <f t="shared" si="4"/>
        <v>2.5724247727195192E-5</v>
      </c>
      <c r="Y84" s="52">
        <f t="shared" si="5"/>
        <v>2.3420781945996667E-3</v>
      </c>
    </row>
    <row r="85" spans="1:25" ht="14.25" customHeight="1" x14ac:dyDescent="0.3">
      <c r="A85" s="37">
        <v>74</v>
      </c>
      <c r="B85" s="40">
        <v>90.1</v>
      </c>
      <c r="C85" s="40">
        <v>308</v>
      </c>
      <c r="D85" s="40">
        <v>33</v>
      </c>
      <c r="E85" s="44">
        <v>90.8</v>
      </c>
      <c r="F85" s="44">
        <v>233</v>
      </c>
      <c r="G85" s="44">
        <v>47</v>
      </c>
      <c r="H85" s="40">
        <v>91.1</v>
      </c>
      <c r="I85" s="40">
        <v>215</v>
      </c>
      <c r="J85" s="40">
        <v>28</v>
      </c>
      <c r="K85" s="29"/>
      <c r="L85" s="29"/>
      <c r="N85" s="29"/>
      <c r="O85" s="29"/>
      <c r="P85" s="29"/>
      <c r="Q85" s="29"/>
      <c r="S85" s="29"/>
      <c r="T85" s="29"/>
      <c r="U85" s="43"/>
      <c r="V85" s="52">
        <v>92.7</v>
      </c>
      <c r="W85" s="52">
        <f t="shared" si="3"/>
        <v>1.7917111688751382E-7</v>
      </c>
      <c r="X85" s="52">
        <f t="shared" si="4"/>
        <v>1.5007823400726415E-5</v>
      </c>
      <c r="Y85" s="52">
        <f t="shared" si="5"/>
        <v>1.6079518852693102E-3</v>
      </c>
    </row>
    <row r="86" spans="1:25" ht="14.25" customHeight="1" x14ac:dyDescent="0.3">
      <c r="A86" s="37">
        <v>75</v>
      </c>
      <c r="B86" s="40">
        <v>89.9</v>
      </c>
      <c r="C86" s="40">
        <v>292</v>
      </c>
      <c r="D86" s="40">
        <v>33</v>
      </c>
      <c r="E86" s="44">
        <v>91.1</v>
      </c>
      <c r="F86" s="44">
        <v>245</v>
      </c>
      <c r="G86" s="44">
        <v>62</v>
      </c>
      <c r="H86" s="40">
        <v>91.8</v>
      </c>
      <c r="I86" s="40">
        <v>195</v>
      </c>
      <c r="J86" s="40">
        <v>34</v>
      </c>
      <c r="K86" s="29"/>
      <c r="L86" s="29"/>
      <c r="N86" s="29"/>
      <c r="O86" s="29"/>
      <c r="P86" s="29"/>
      <c r="Q86" s="29"/>
      <c r="S86" s="29"/>
      <c r="T86" s="29"/>
      <c r="U86" s="43"/>
      <c r="V86" s="52">
        <v>92.75</v>
      </c>
      <c r="W86" s="52">
        <f t="shared" si="3"/>
        <v>9.2720271162350225E-8</v>
      </c>
      <c r="X86" s="52">
        <f t="shared" si="4"/>
        <v>8.6383867887575279E-6</v>
      </c>
      <c r="Y86" s="52">
        <f t="shared" si="5"/>
        <v>1.0911975745665947E-3</v>
      </c>
    </row>
    <row r="87" spans="1:25" ht="14.25" customHeight="1" x14ac:dyDescent="0.3">
      <c r="A87" s="37">
        <v>76</v>
      </c>
      <c r="B87" s="40">
        <v>89.7</v>
      </c>
      <c r="C87" s="40">
        <v>222</v>
      </c>
      <c r="D87" s="40">
        <v>72</v>
      </c>
      <c r="E87" s="44">
        <v>90.4</v>
      </c>
      <c r="F87" s="44">
        <v>146</v>
      </c>
      <c r="G87" s="44">
        <v>35</v>
      </c>
      <c r="H87" s="40">
        <v>91</v>
      </c>
      <c r="I87" s="40">
        <v>141</v>
      </c>
      <c r="J87" s="40">
        <v>50</v>
      </c>
      <c r="K87" s="29"/>
      <c r="L87" s="29"/>
      <c r="N87" s="29"/>
      <c r="O87" s="29"/>
      <c r="P87" s="29"/>
      <c r="Q87" s="29"/>
      <c r="S87" s="29"/>
      <c r="T87" s="29"/>
      <c r="U87" s="43"/>
      <c r="V87" s="52">
        <v>92.8</v>
      </c>
      <c r="W87" s="52">
        <f t="shared" si="3"/>
        <v>4.7327723193760236E-8</v>
      </c>
      <c r="X87" s="52">
        <f t="shared" si="4"/>
        <v>4.9055475423808198E-6</v>
      </c>
      <c r="Y87" s="52">
        <f t="shared" si="5"/>
        <v>7.319685459837692E-4</v>
      </c>
    </row>
    <row r="88" spans="1:25" ht="14.25" customHeight="1" x14ac:dyDescent="0.3">
      <c r="A88" s="37">
        <v>77</v>
      </c>
      <c r="B88" s="40">
        <v>90.6</v>
      </c>
      <c r="C88" s="40">
        <v>175</v>
      </c>
      <c r="D88" s="40">
        <v>33</v>
      </c>
      <c r="E88" s="44">
        <v>91.5</v>
      </c>
      <c r="F88" s="44">
        <v>117</v>
      </c>
      <c r="G88" s="44">
        <v>122</v>
      </c>
      <c r="H88" s="40">
        <v>90.2</v>
      </c>
      <c r="I88" s="40">
        <v>182</v>
      </c>
      <c r="J88" s="40">
        <v>43</v>
      </c>
      <c r="K88" s="29"/>
      <c r="L88" s="29"/>
      <c r="N88" s="29"/>
      <c r="O88" s="29"/>
      <c r="P88" s="29"/>
      <c r="Q88" s="29"/>
      <c r="S88" s="29"/>
      <c r="T88" s="29"/>
      <c r="U88" s="43"/>
      <c r="V88" s="52">
        <v>92.85</v>
      </c>
      <c r="W88" s="52">
        <f t="shared" si="3"/>
        <v>2.3828173767056989E-8</v>
      </c>
      <c r="X88" s="52">
        <f t="shared" si="4"/>
        <v>2.7484145564530657E-6</v>
      </c>
      <c r="Y88" s="52">
        <f t="shared" si="5"/>
        <v>4.8533334460358179E-4</v>
      </c>
    </row>
    <row r="89" spans="1:25" ht="14.25" customHeight="1" x14ac:dyDescent="0.3">
      <c r="A89" s="37">
        <v>78</v>
      </c>
      <c r="B89" s="40">
        <v>90.3</v>
      </c>
      <c r="C89" s="40">
        <v>300</v>
      </c>
      <c r="D89" s="40">
        <v>44</v>
      </c>
      <c r="E89" s="44">
        <v>90</v>
      </c>
      <c r="F89" s="44">
        <v>146</v>
      </c>
      <c r="G89" s="44">
        <v>62</v>
      </c>
      <c r="H89" s="40">
        <v>90.8</v>
      </c>
      <c r="I89" s="40">
        <v>197</v>
      </c>
      <c r="J89" s="40">
        <v>56</v>
      </c>
      <c r="K89" s="29"/>
      <c r="L89" s="29"/>
      <c r="N89" s="29"/>
      <c r="O89" s="29"/>
      <c r="P89" s="29"/>
      <c r="Q89" s="29"/>
      <c r="S89" s="29"/>
      <c r="T89" s="29"/>
      <c r="U89" s="43"/>
      <c r="V89" s="52">
        <v>92.9</v>
      </c>
      <c r="W89" s="52">
        <f t="shared" si="3"/>
        <v>1.1833143517956278E-8</v>
      </c>
      <c r="X89" s="52">
        <f t="shared" si="4"/>
        <v>1.5192068112393705E-6</v>
      </c>
      <c r="Y89" s="52">
        <f t="shared" si="5"/>
        <v>3.1808744367314059E-4</v>
      </c>
    </row>
    <row r="90" spans="1:25" ht="14.25" customHeight="1" x14ac:dyDescent="0.3">
      <c r="A90" s="37">
        <v>79</v>
      </c>
      <c r="B90" s="40">
        <v>90</v>
      </c>
      <c r="C90" s="40">
        <v>294</v>
      </c>
      <c r="D90" s="40">
        <v>20</v>
      </c>
      <c r="E90" s="44">
        <v>90.5</v>
      </c>
      <c r="F90" s="44">
        <v>226</v>
      </c>
      <c r="G90" s="44">
        <v>28</v>
      </c>
      <c r="H90" s="40">
        <v>90.9</v>
      </c>
      <c r="I90" s="40">
        <v>160</v>
      </c>
      <c r="J90" s="40">
        <v>34</v>
      </c>
      <c r="K90" s="29"/>
      <c r="L90" s="29"/>
      <c r="N90" s="29"/>
      <c r="O90" s="29"/>
      <c r="P90" s="29"/>
      <c r="Q90" s="29"/>
      <c r="S90" s="29"/>
      <c r="T90" s="29"/>
      <c r="U90" s="43"/>
      <c r="V90" s="52">
        <v>92.95</v>
      </c>
      <c r="W90" s="52">
        <f t="shared" si="3"/>
        <v>5.7962049347017018E-9</v>
      </c>
      <c r="X90" s="52">
        <f t="shared" si="4"/>
        <v>8.2849800222140747E-7</v>
      </c>
      <c r="Y90" s="52">
        <f t="shared" si="5"/>
        <v>2.0606849806411481E-4</v>
      </c>
    </row>
    <row r="91" spans="1:25" ht="14.25" customHeight="1" x14ac:dyDescent="0.3">
      <c r="A91" s="37">
        <v>80</v>
      </c>
      <c r="B91" s="40">
        <v>90.7</v>
      </c>
      <c r="C91" s="40">
        <v>339</v>
      </c>
      <c r="D91" s="40">
        <v>21</v>
      </c>
      <c r="E91" s="44">
        <v>92.1</v>
      </c>
      <c r="F91" s="44">
        <v>161</v>
      </c>
      <c r="G91" s="44">
        <v>52</v>
      </c>
      <c r="H91" s="40">
        <v>90.5</v>
      </c>
      <c r="I91" s="40">
        <v>177</v>
      </c>
      <c r="J91" s="40">
        <v>40</v>
      </c>
      <c r="K91" s="29"/>
      <c r="L91" s="29"/>
      <c r="N91" s="29"/>
      <c r="O91" s="29"/>
      <c r="P91" s="29"/>
      <c r="Q91" s="29"/>
      <c r="S91" s="29"/>
      <c r="T91" s="29"/>
      <c r="U91" s="43"/>
      <c r="V91" s="52">
        <v>93.000000000000099</v>
      </c>
      <c r="W91" s="52">
        <f t="shared" si="3"/>
        <v>2.800409612925366E-9</v>
      </c>
      <c r="X91" s="52">
        <f t="shared" si="4"/>
        <v>4.4576497325600833E-7</v>
      </c>
      <c r="Y91" s="52">
        <f t="shared" si="5"/>
        <v>1.3195789220328877E-4</v>
      </c>
    </row>
    <row r="92" spans="1:25" ht="14.25" customHeight="1" x14ac:dyDescent="0.3">
      <c r="A92" s="37">
        <v>81</v>
      </c>
      <c r="B92" s="40">
        <v>89.9</v>
      </c>
      <c r="C92" s="40">
        <v>203</v>
      </c>
      <c r="D92" s="40">
        <v>49</v>
      </c>
      <c r="E92" s="44">
        <v>90.7</v>
      </c>
      <c r="F92" s="44">
        <v>167</v>
      </c>
      <c r="G92" s="44">
        <v>23</v>
      </c>
      <c r="H92" s="40">
        <v>91.4</v>
      </c>
      <c r="I92" s="40">
        <v>224</v>
      </c>
      <c r="J92" s="40">
        <v>26</v>
      </c>
      <c r="K92" s="29"/>
      <c r="L92" s="29"/>
      <c r="N92" s="29"/>
      <c r="O92" s="29"/>
      <c r="P92" s="29"/>
      <c r="Q92" s="29"/>
      <c r="S92" s="29"/>
      <c r="T92" s="29"/>
      <c r="U92" s="43"/>
      <c r="V92" s="29"/>
      <c r="W92" s="29"/>
      <c r="X92" s="29"/>
      <c r="Y92" s="29"/>
    </row>
    <row r="93" spans="1:25" ht="14.25" customHeight="1" x14ac:dyDescent="0.3">
      <c r="A93" s="37">
        <v>82</v>
      </c>
      <c r="B93" s="40">
        <v>89.8</v>
      </c>
      <c r="C93" s="40">
        <v>208</v>
      </c>
      <c r="D93" s="40">
        <v>25</v>
      </c>
      <c r="E93" s="44">
        <v>90.8</v>
      </c>
      <c r="F93" s="44">
        <v>200</v>
      </c>
      <c r="G93" s="44">
        <v>79</v>
      </c>
      <c r="H93" s="40">
        <v>91.2</v>
      </c>
      <c r="I93" s="40">
        <v>216</v>
      </c>
      <c r="J93" s="40">
        <v>25</v>
      </c>
      <c r="K93" s="29"/>
      <c r="L93" s="29"/>
      <c r="N93" s="29"/>
      <c r="O93" s="29"/>
      <c r="P93" s="29"/>
      <c r="Q93" s="29"/>
      <c r="S93" s="29"/>
      <c r="T93" s="29"/>
      <c r="U93" s="43"/>
      <c r="V93" s="29"/>
      <c r="W93" s="29"/>
      <c r="X93" s="29"/>
      <c r="Y93" s="29"/>
    </row>
    <row r="94" spans="1:25" ht="14.25" customHeight="1" x14ac:dyDescent="0.3">
      <c r="A94" s="37">
        <v>83</v>
      </c>
      <c r="B94" s="40">
        <v>90.5</v>
      </c>
      <c r="C94" s="40">
        <v>230</v>
      </c>
      <c r="D94" s="40">
        <v>38</v>
      </c>
      <c r="E94" s="44">
        <v>90.8</v>
      </c>
      <c r="F94" s="44">
        <v>268</v>
      </c>
      <c r="G94" s="44">
        <v>53</v>
      </c>
      <c r="H94" s="40">
        <v>91.2</v>
      </c>
      <c r="I94" s="40">
        <v>211</v>
      </c>
      <c r="J94" s="40">
        <v>32</v>
      </c>
      <c r="K94" s="29"/>
      <c r="L94" s="29"/>
      <c r="N94" s="29"/>
      <c r="O94" s="29"/>
      <c r="P94" s="29"/>
      <c r="Q94" s="29"/>
      <c r="S94" s="29"/>
      <c r="T94" s="29"/>
      <c r="U94" s="43"/>
      <c r="V94" s="29"/>
      <c r="W94" s="29"/>
      <c r="X94" s="29"/>
      <c r="Y94" s="29"/>
    </row>
    <row r="95" spans="1:25" ht="14.25" customHeight="1" x14ac:dyDescent="0.3">
      <c r="A95" s="37">
        <v>84</v>
      </c>
      <c r="B95" s="40">
        <v>89.9</v>
      </c>
      <c r="C95" s="40">
        <v>207</v>
      </c>
      <c r="D95" s="40">
        <v>50</v>
      </c>
      <c r="E95" s="44">
        <v>91.3</v>
      </c>
      <c r="F95" s="44">
        <v>144</v>
      </c>
      <c r="G95" s="44">
        <v>30</v>
      </c>
      <c r="H95" s="40">
        <v>91</v>
      </c>
      <c r="I95" s="40">
        <v>131</v>
      </c>
      <c r="J95" s="40">
        <v>45</v>
      </c>
      <c r="K95" s="29"/>
      <c r="L95" s="29"/>
      <c r="N95" s="29"/>
      <c r="O95" s="29"/>
      <c r="P95" s="29"/>
      <c r="Q95" s="29"/>
      <c r="S95" s="29"/>
      <c r="T95" s="29"/>
      <c r="U95" s="43"/>
      <c r="V95" s="29"/>
      <c r="W95" s="29"/>
      <c r="X95" s="29"/>
      <c r="Y95" s="29"/>
    </row>
    <row r="96" spans="1:25" ht="14.25" customHeight="1" x14ac:dyDescent="0.3">
      <c r="A96" s="37">
        <v>85</v>
      </c>
      <c r="B96" s="40">
        <v>90.8</v>
      </c>
      <c r="C96" s="40">
        <v>246</v>
      </c>
      <c r="D96" s="40">
        <v>61</v>
      </c>
      <c r="E96" s="44">
        <v>91.4</v>
      </c>
      <c r="F96" s="44">
        <v>242</v>
      </c>
      <c r="G96" s="44">
        <v>94</v>
      </c>
      <c r="H96" s="40">
        <v>90.5</v>
      </c>
      <c r="I96" s="40">
        <v>180</v>
      </c>
      <c r="J96" s="40">
        <v>67</v>
      </c>
      <c r="K96" s="29"/>
      <c r="L96" s="29"/>
      <c r="N96" s="29"/>
      <c r="O96" s="29"/>
      <c r="P96" s="29"/>
      <c r="Q96" s="29"/>
      <c r="S96" s="29"/>
      <c r="T96" s="29"/>
      <c r="U96" s="43"/>
      <c r="V96" s="29"/>
      <c r="W96" s="29"/>
      <c r="X96" s="29"/>
      <c r="Y96" s="29"/>
    </row>
    <row r="97" spans="1:21" ht="14.25" customHeight="1" x14ac:dyDescent="0.3">
      <c r="A97" s="37">
        <v>86</v>
      </c>
      <c r="B97" s="40">
        <v>90.2</v>
      </c>
      <c r="C97" s="40">
        <v>281</v>
      </c>
      <c r="D97" s="40">
        <v>36</v>
      </c>
      <c r="E97" s="44">
        <v>90.5</v>
      </c>
      <c r="F97" s="44">
        <v>176</v>
      </c>
      <c r="G97" s="44">
        <v>47</v>
      </c>
      <c r="H97" s="40">
        <v>92</v>
      </c>
      <c r="I97" s="40">
        <v>166</v>
      </c>
      <c r="J97" s="40">
        <v>80</v>
      </c>
      <c r="K97" s="29"/>
      <c r="L97" s="29"/>
      <c r="N97" s="29"/>
      <c r="O97" s="29"/>
      <c r="P97" s="29"/>
      <c r="Q97" s="29"/>
      <c r="S97" s="29"/>
      <c r="T97" s="29"/>
      <c r="U97" s="43"/>
    </row>
    <row r="98" spans="1:21" ht="14.25" customHeight="1" x14ac:dyDescent="0.3">
      <c r="A98" s="37">
        <v>87</v>
      </c>
      <c r="B98" s="40">
        <v>90.7</v>
      </c>
      <c r="C98" s="40">
        <v>268</v>
      </c>
      <c r="D98" s="40">
        <v>54</v>
      </c>
      <c r="E98" s="44">
        <v>91.1</v>
      </c>
      <c r="F98" s="44">
        <v>220</v>
      </c>
      <c r="G98" s="44">
        <v>88</v>
      </c>
      <c r="H98" s="40">
        <v>90.9</v>
      </c>
      <c r="I98" s="40">
        <v>218</v>
      </c>
      <c r="J98" s="40">
        <v>19</v>
      </c>
      <c r="K98" s="29"/>
      <c r="L98" s="29"/>
      <c r="N98" s="29"/>
      <c r="O98" s="29"/>
      <c r="P98" s="29"/>
      <c r="Q98" s="29"/>
      <c r="S98" s="29"/>
      <c r="T98" s="29"/>
      <c r="U98" s="43"/>
    </row>
    <row r="99" spans="1:21" ht="14.25" customHeight="1" x14ac:dyDescent="0.3">
      <c r="A99" s="37">
        <v>88</v>
      </c>
      <c r="B99" s="40">
        <v>89.9</v>
      </c>
      <c r="C99" s="40">
        <v>305</v>
      </c>
      <c r="D99" s="40">
        <v>23</v>
      </c>
      <c r="E99" s="44">
        <v>90.9</v>
      </c>
      <c r="F99" s="44">
        <v>258</v>
      </c>
      <c r="G99" s="44">
        <v>37</v>
      </c>
      <c r="H99" s="40">
        <v>91</v>
      </c>
      <c r="I99" s="40">
        <v>267</v>
      </c>
      <c r="J99" s="40">
        <v>37</v>
      </c>
      <c r="K99" s="29"/>
      <c r="L99" s="29"/>
      <c r="N99" s="29"/>
      <c r="O99" s="29"/>
      <c r="P99" s="29"/>
      <c r="Q99" s="29"/>
      <c r="S99" s="29"/>
      <c r="T99" s="29"/>
      <c r="U99" s="43"/>
    </row>
    <row r="100" spans="1:21" ht="14.25" customHeight="1" x14ac:dyDescent="0.3">
      <c r="A100" s="37">
        <v>89</v>
      </c>
      <c r="B100" s="40">
        <v>89.8</v>
      </c>
      <c r="C100" s="40">
        <v>239</v>
      </c>
      <c r="D100" s="40">
        <v>20</v>
      </c>
      <c r="E100" s="44">
        <v>91.2</v>
      </c>
      <c r="F100" s="44">
        <v>177</v>
      </c>
      <c r="G100" s="44">
        <v>106</v>
      </c>
      <c r="H100" s="40">
        <v>90.7</v>
      </c>
      <c r="I100" s="40">
        <v>196</v>
      </c>
      <c r="J100" s="40">
        <v>31</v>
      </c>
      <c r="K100" s="29"/>
      <c r="L100" s="29"/>
      <c r="N100" s="29"/>
      <c r="O100" s="29"/>
      <c r="P100" s="29"/>
      <c r="Q100" s="29"/>
      <c r="S100" s="29"/>
      <c r="T100" s="29"/>
      <c r="U100" s="43"/>
    </row>
    <row r="101" spans="1:21" ht="14.25" customHeight="1" x14ac:dyDescent="0.3">
      <c r="A101" s="37">
        <v>90</v>
      </c>
      <c r="B101" s="40">
        <v>90.2</v>
      </c>
      <c r="C101" s="40">
        <v>196</v>
      </c>
      <c r="D101" s="40">
        <v>27</v>
      </c>
      <c r="E101" s="44">
        <v>90.3</v>
      </c>
      <c r="F101" s="44">
        <v>193</v>
      </c>
      <c r="G101" s="44">
        <v>28</v>
      </c>
      <c r="H101" s="40">
        <v>91.7</v>
      </c>
      <c r="I101" s="40">
        <v>245</v>
      </c>
      <c r="J101" s="40">
        <v>46</v>
      </c>
      <c r="K101" s="29"/>
      <c r="L101" s="29"/>
      <c r="N101" s="29"/>
      <c r="O101" s="29"/>
      <c r="P101" s="29"/>
      <c r="Q101" s="29"/>
      <c r="S101" s="29"/>
      <c r="T101" s="29"/>
      <c r="U101" s="43"/>
    </row>
    <row r="102" spans="1:21" ht="14.25" customHeight="1" x14ac:dyDescent="0.3">
      <c r="A102" s="37">
        <v>91</v>
      </c>
      <c r="B102" s="40">
        <v>90.1</v>
      </c>
      <c r="C102" s="40">
        <v>297</v>
      </c>
      <c r="D102" s="40">
        <v>28</v>
      </c>
      <c r="E102" s="44">
        <v>90.6</v>
      </c>
      <c r="F102" s="44">
        <v>272</v>
      </c>
      <c r="G102" s="44">
        <v>33</v>
      </c>
      <c r="H102" s="40">
        <v>90.8</v>
      </c>
      <c r="I102" s="40">
        <v>177</v>
      </c>
      <c r="J102" s="40">
        <v>87</v>
      </c>
      <c r="K102" s="29"/>
      <c r="L102" s="29"/>
      <c r="N102" s="29"/>
      <c r="O102" s="29"/>
      <c r="P102" s="29"/>
      <c r="Q102" s="29"/>
      <c r="S102" s="29"/>
      <c r="T102" s="29"/>
      <c r="U102" s="43"/>
    </row>
    <row r="103" spans="1:21" ht="14.25" customHeight="1" x14ac:dyDescent="0.3">
      <c r="A103" s="37">
        <v>92</v>
      </c>
      <c r="B103" s="40">
        <v>90.5</v>
      </c>
      <c r="C103" s="40">
        <v>298</v>
      </c>
      <c r="D103" s="40">
        <v>14</v>
      </c>
      <c r="E103" s="44">
        <v>89.7</v>
      </c>
      <c r="F103" s="44">
        <v>161</v>
      </c>
      <c r="G103" s="44">
        <v>13</v>
      </c>
      <c r="H103" s="40">
        <v>91.4</v>
      </c>
      <c r="I103" s="40">
        <v>189</v>
      </c>
      <c r="J103" s="40">
        <v>30</v>
      </c>
      <c r="K103" s="29"/>
      <c r="L103" s="29"/>
      <c r="N103" s="29"/>
      <c r="O103" s="29"/>
      <c r="P103" s="29"/>
      <c r="Q103" s="29"/>
      <c r="S103" s="29"/>
      <c r="T103" s="29"/>
      <c r="U103" s="43"/>
    </row>
    <row r="104" spans="1:21" ht="14.25" customHeight="1" x14ac:dyDescent="0.3">
      <c r="A104" s="37">
        <v>93</v>
      </c>
      <c r="B104" s="40">
        <v>90</v>
      </c>
      <c r="C104" s="40">
        <v>229</v>
      </c>
      <c r="D104" s="40">
        <v>73</v>
      </c>
      <c r="E104" s="44">
        <v>90</v>
      </c>
      <c r="F104" s="44">
        <v>222</v>
      </c>
      <c r="G104" s="44">
        <v>51</v>
      </c>
      <c r="H104" s="40">
        <v>90.8</v>
      </c>
      <c r="I104" s="40">
        <v>148</v>
      </c>
      <c r="J104" s="40">
        <v>83</v>
      </c>
      <c r="K104" s="29"/>
      <c r="L104" s="29"/>
      <c r="N104" s="29"/>
      <c r="O104" s="29"/>
      <c r="P104" s="29"/>
      <c r="Q104" s="29"/>
      <c r="S104" s="29"/>
      <c r="T104" s="29"/>
      <c r="U104" s="43"/>
    </row>
    <row r="105" spans="1:21" ht="14.25" customHeight="1" x14ac:dyDescent="0.3">
      <c r="A105" s="37">
        <v>94</v>
      </c>
      <c r="B105" s="40">
        <v>90.8</v>
      </c>
      <c r="C105" s="40">
        <v>344</v>
      </c>
      <c r="D105" s="40">
        <v>34</v>
      </c>
      <c r="E105" s="44">
        <v>90.5</v>
      </c>
      <c r="F105" s="44">
        <v>180</v>
      </c>
      <c r="G105" s="44">
        <v>40</v>
      </c>
      <c r="H105" s="40">
        <v>90.8</v>
      </c>
      <c r="I105" s="40">
        <v>207</v>
      </c>
      <c r="J105" s="40">
        <v>54</v>
      </c>
      <c r="K105" s="29"/>
      <c r="L105" s="29"/>
      <c r="N105" s="29"/>
      <c r="O105" s="29"/>
      <c r="P105" s="29"/>
      <c r="Q105" s="29"/>
      <c r="S105" s="29"/>
      <c r="T105" s="29"/>
      <c r="U105" s="43"/>
    </row>
    <row r="106" spans="1:21" ht="14.25" customHeight="1" x14ac:dyDescent="0.3">
      <c r="A106" s="37">
        <v>95</v>
      </c>
      <c r="B106" s="40">
        <v>89.8</v>
      </c>
      <c r="C106" s="40">
        <v>276</v>
      </c>
      <c r="D106" s="40">
        <v>11</v>
      </c>
      <c r="E106" s="44">
        <v>90.1</v>
      </c>
      <c r="F106" s="44">
        <v>227</v>
      </c>
      <c r="G106" s="44">
        <v>53</v>
      </c>
      <c r="H106" s="40">
        <v>90.5</v>
      </c>
      <c r="I106" s="40">
        <v>142</v>
      </c>
      <c r="J106" s="40">
        <v>78</v>
      </c>
      <c r="K106" s="29"/>
      <c r="L106" s="29"/>
      <c r="N106" s="29"/>
      <c r="O106" s="29"/>
      <c r="P106" s="29"/>
      <c r="Q106" s="29"/>
      <c r="S106" s="29"/>
      <c r="T106" s="29"/>
      <c r="U106" s="43"/>
    </row>
    <row r="107" spans="1:21" ht="14.25" customHeight="1" x14ac:dyDescent="0.3">
      <c r="A107" s="37">
        <v>96</v>
      </c>
      <c r="B107" s="40">
        <v>89.9</v>
      </c>
      <c r="C107" s="40">
        <v>242</v>
      </c>
      <c r="D107" s="40">
        <v>23</v>
      </c>
      <c r="E107" s="44">
        <v>91.1</v>
      </c>
      <c r="F107" s="44">
        <v>246</v>
      </c>
      <c r="G107" s="44">
        <v>33</v>
      </c>
      <c r="H107" s="40">
        <v>91</v>
      </c>
      <c r="I107" s="40">
        <v>167</v>
      </c>
      <c r="J107" s="40">
        <v>56</v>
      </c>
      <c r="K107" s="29"/>
      <c r="L107" s="29"/>
      <c r="N107" s="29"/>
      <c r="O107" s="29"/>
      <c r="P107" s="29"/>
      <c r="Q107" s="29"/>
      <c r="S107" s="29"/>
      <c r="T107" s="29"/>
      <c r="U107" s="43"/>
    </row>
    <row r="108" spans="1:21" ht="14.25" customHeight="1" x14ac:dyDescent="0.3">
      <c r="A108" s="37">
        <v>97</v>
      </c>
      <c r="B108" s="40">
        <v>91</v>
      </c>
      <c r="C108" s="40">
        <v>207</v>
      </c>
      <c r="D108" s="40">
        <v>53</v>
      </c>
      <c r="E108" s="44">
        <v>90.7</v>
      </c>
      <c r="F108" s="44">
        <v>263</v>
      </c>
      <c r="G108" s="44">
        <v>80</v>
      </c>
      <c r="H108" s="40">
        <v>91.2</v>
      </c>
      <c r="I108" s="40">
        <v>185</v>
      </c>
      <c r="J108" s="40">
        <v>36</v>
      </c>
      <c r="K108" s="29"/>
      <c r="L108" s="29"/>
      <c r="N108" s="29"/>
      <c r="O108" s="29"/>
      <c r="P108" s="29"/>
      <c r="Q108" s="29"/>
      <c r="S108" s="29"/>
      <c r="T108" s="29"/>
      <c r="U108" s="43"/>
    </row>
    <row r="109" spans="1:21" ht="14.25" customHeight="1" x14ac:dyDescent="0.3">
      <c r="A109" s="37">
        <v>98</v>
      </c>
      <c r="B109" s="40">
        <v>90</v>
      </c>
      <c r="C109" s="40">
        <v>219</v>
      </c>
      <c r="D109" s="40">
        <v>57</v>
      </c>
      <c r="E109" s="44">
        <v>90.3</v>
      </c>
      <c r="F109" s="44">
        <v>193</v>
      </c>
      <c r="G109" s="44">
        <v>69</v>
      </c>
      <c r="H109" s="40">
        <v>91.5</v>
      </c>
      <c r="I109" s="40">
        <v>246</v>
      </c>
      <c r="J109" s="40">
        <v>48</v>
      </c>
      <c r="K109" s="29"/>
      <c r="L109" s="29"/>
      <c r="N109" s="29"/>
      <c r="O109" s="29"/>
      <c r="P109" s="29"/>
      <c r="Q109" s="29"/>
      <c r="S109" s="29"/>
      <c r="T109" s="29"/>
      <c r="U109" s="43"/>
    </row>
    <row r="110" spans="1:21" ht="14.25" customHeight="1" x14ac:dyDescent="0.3">
      <c r="A110" s="37">
        <v>99</v>
      </c>
      <c r="B110" s="40">
        <v>89.8</v>
      </c>
      <c r="C110" s="40">
        <v>193</v>
      </c>
      <c r="D110" s="40">
        <v>78</v>
      </c>
      <c r="E110" s="44">
        <v>90.5</v>
      </c>
      <c r="F110" s="44">
        <v>119</v>
      </c>
      <c r="G110" s="44">
        <v>33</v>
      </c>
      <c r="H110" s="40">
        <v>90.5</v>
      </c>
      <c r="I110" s="40">
        <v>204</v>
      </c>
      <c r="J110" s="40">
        <v>37</v>
      </c>
      <c r="K110" s="29"/>
      <c r="L110" s="29"/>
      <c r="N110" s="29"/>
      <c r="O110" s="29"/>
      <c r="P110" s="29"/>
      <c r="Q110" s="29"/>
      <c r="S110" s="29"/>
      <c r="T110" s="29"/>
      <c r="U110" s="43"/>
    </row>
    <row r="111" spans="1:21" ht="14.25" customHeight="1" x14ac:dyDescent="0.3">
      <c r="A111" s="37">
        <v>100</v>
      </c>
      <c r="B111" s="40">
        <v>90.7</v>
      </c>
      <c r="C111" s="40">
        <v>281</v>
      </c>
      <c r="D111" s="40">
        <v>29</v>
      </c>
      <c r="E111" s="44">
        <v>90.9</v>
      </c>
      <c r="F111" s="44">
        <v>238</v>
      </c>
      <c r="G111" s="44">
        <v>23</v>
      </c>
      <c r="H111" s="40">
        <v>90.9</v>
      </c>
      <c r="I111" s="40">
        <v>119</v>
      </c>
      <c r="J111" s="40">
        <v>67</v>
      </c>
      <c r="K111" s="29"/>
      <c r="L111" s="29"/>
      <c r="N111" s="29"/>
      <c r="O111" s="29"/>
      <c r="P111" s="29"/>
      <c r="Q111" s="29"/>
      <c r="S111" s="29"/>
      <c r="T111" s="29"/>
      <c r="U111" s="43"/>
    </row>
    <row r="112" spans="1:21" ht="14.25" customHeight="1" x14ac:dyDescent="0.3">
      <c r="A112" s="37">
        <v>101</v>
      </c>
      <c r="B112" s="40">
        <v>90.5</v>
      </c>
      <c r="C112" s="40">
        <v>223</v>
      </c>
      <c r="D112" s="40">
        <v>52</v>
      </c>
      <c r="E112" s="44">
        <v>90.5</v>
      </c>
      <c r="F112" s="44">
        <v>187</v>
      </c>
      <c r="G112" s="44">
        <v>67</v>
      </c>
      <c r="H112" s="40">
        <v>90.6</v>
      </c>
      <c r="I112" s="40">
        <v>187</v>
      </c>
      <c r="J112" s="40">
        <v>52</v>
      </c>
      <c r="K112" s="29"/>
      <c r="L112" s="29"/>
      <c r="N112" s="29"/>
      <c r="O112" s="29"/>
      <c r="P112" s="29"/>
      <c r="Q112" s="29"/>
      <c r="S112" s="29"/>
      <c r="T112" s="29"/>
      <c r="U112" s="43"/>
    </row>
    <row r="113" spans="1:21" ht="14.25" customHeight="1" x14ac:dyDescent="0.3">
      <c r="A113" s="37">
        <v>102</v>
      </c>
      <c r="B113" s="40">
        <v>91.2</v>
      </c>
      <c r="C113" s="40">
        <v>294</v>
      </c>
      <c r="D113" s="40">
        <v>39</v>
      </c>
      <c r="E113" s="44">
        <v>90.6</v>
      </c>
      <c r="F113" s="44">
        <v>184</v>
      </c>
      <c r="G113" s="44">
        <v>73</v>
      </c>
      <c r="H113" s="40">
        <v>91.3</v>
      </c>
      <c r="I113" s="40">
        <v>190</v>
      </c>
      <c r="J113" s="40">
        <v>43</v>
      </c>
      <c r="K113" s="29"/>
      <c r="L113" s="29"/>
      <c r="N113" s="29"/>
      <c r="O113" s="29"/>
      <c r="P113" s="29"/>
      <c r="Q113" s="29"/>
      <c r="S113" s="29"/>
      <c r="T113" s="29"/>
      <c r="U113" s="43"/>
    </row>
    <row r="114" spans="1:21" ht="14.25" customHeight="1" x14ac:dyDescent="0.3">
      <c r="A114" s="37">
        <v>103</v>
      </c>
      <c r="B114" s="40">
        <v>89.8</v>
      </c>
      <c r="C114" s="40">
        <v>273</v>
      </c>
      <c r="D114" s="40">
        <v>32</v>
      </c>
      <c r="E114" s="44">
        <v>91.1</v>
      </c>
      <c r="F114" s="44">
        <v>276</v>
      </c>
      <c r="G114" s="44">
        <v>42</v>
      </c>
      <c r="H114" s="40">
        <v>91.1</v>
      </c>
      <c r="I114" s="40">
        <v>177</v>
      </c>
      <c r="J114" s="40">
        <v>75</v>
      </c>
      <c r="K114" s="29"/>
      <c r="L114" s="29"/>
      <c r="N114" s="29"/>
      <c r="O114" s="29"/>
      <c r="P114" s="29"/>
      <c r="Q114" s="29"/>
      <c r="S114" s="29"/>
      <c r="T114" s="29"/>
      <c r="U114" s="43"/>
    </row>
    <row r="115" spans="1:21" ht="14.25" customHeight="1" x14ac:dyDescent="0.3">
      <c r="A115" s="37">
        <v>104</v>
      </c>
      <c r="B115" s="40">
        <v>90.3</v>
      </c>
      <c r="C115" s="40">
        <v>246</v>
      </c>
      <c r="D115" s="40">
        <v>35</v>
      </c>
      <c r="E115" s="44">
        <v>89.9</v>
      </c>
      <c r="F115" s="44">
        <v>188</v>
      </c>
      <c r="G115" s="44">
        <v>61</v>
      </c>
      <c r="H115" s="40">
        <v>90.5</v>
      </c>
      <c r="I115" s="40">
        <v>155</v>
      </c>
      <c r="J115" s="40">
        <v>39</v>
      </c>
      <c r="K115" s="29"/>
      <c r="L115" s="29"/>
      <c r="N115" s="29"/>
      <c r="O115" s="29"/>
      <c r="P115" s="29"/>
      <c r="Q115" s="29"/>
      <c r="S115" s="29"/>
      <c r="T115" s="29"/>
      <c r="U115" s="43"/>
    </row>
    <row r="116" spans="1:21" ht="14.25" customHeight="1" x14ac:dyDescent="0.3">
      <c r="A116" s="37">
        <v>105</v>
      </c>
      <c r="B116" s="40">
        <v>90.8</v>
      </c>
      <c r="C116" s="40">
        <v>220</v>
      </c>
      <c r="D116" s="40">
        <v>53</v>
      </c>
      <c r="E116" s="44">
        <v>91.6</v>
      </c>
      <c r="F116" s="44">
        <v>129</v>
      </c>
      <c r="G116" s="44">
        <v>63</v>
      </c>
      <c r="H116" s="40">
        <v>91.4</v>
      </c>
      <c r="I116" s="40">
        <v>176</v>
      </c>
      <c r="J116" s="40">
        <v>51</v>
      </c>
      <c r="K116" s="29"/>
      <c r="L116" s="29"/>
      <c r="N116" s="29"/>
      <c r="O116" s="29"/>
      <c r="P116" s="29"/>
      <c r="Q116" s="29"/>
      <c r="S116" s="29"/>
      <c r="T116" s="29"/>
      <c r="U116" s="43"/>
    </row>
    <row r="117" spans="1:21" ht="14.25" customHeight="1" x14ac:dyDescent="0.3">
      <c r="A117" s="37">
        <v>106</v>
      </c>
      <c r="B117" s="40">
        <v>89.7</v>
      </c>
      <c r="C117" s="40">
        <v>218</v>
      </c>
      <c r="D117" s="40">
        <v>30</v>
      </c>
      <c r="E117" s="44">
        <v>90.8</v>
      </c>
      <c r="F117" s="44">
        <v>235</v>
      </c>
      <c r="G117" s="44">
        <v>40</v>
      </c>
      <c r="H117" s="40">
        <v>90.3</v>
      </c>
      <c r="I117" s="40">
        <v>156</v>
      </c>
      <c r="J117" s="40">
        <v>33</v>
      </c>
      <c r="K117" s="29"/>
      <c r="L117" s="29"/>
      <c r="N117" s="29"/>
      <c r="O117" s="29"/>
      <c r="P117" s="29"/>
      <c r="Q117" s="29"/>
      <c r="S117" s="29"/>
      <c r="T117" s="29"/>
      <c r="U117" s="43"/>
    </row>
    <row r="118" spans="1:21" ht="14.25" customHeight="1" x14ac:dyDescent="0.3">
      <c r="A118" s="37">
        <v>107</v>
      </c>
      <c r="B118" s="40">
        <v>91.1</v>
      </c>
      <c r="C118" s="40">
        <v>328</v>
      </c>
      <c r="D118" s="40">
        <v>18</v>
      </c>
      <c r="E118" s="44">
        <v>90</v>
      </c>
      <c r="F118" s="44">
        <v>211</v>
      </c>
      <c r="G118" s="44">
        <v>30</v>
      </c>
      <c r="H118" s="40">
        <v>91.5</v>
      </c>
      <c r="I118" s="40">
        <v>243</v>
      </c>
      <c r="J118" s="40">
        <v>56</v>
      </c>
      <c r="K118" s="29"/>
      <c r="L118" s="29"/>
      <c r="N118" s="29"/>
      <c r="O118" s="29"/>
      <c r="P118" s="29"/>
      <c r="Q118" s="29"/>
      <c r="S118" s="29"/>
      <c r="T118" s="29"/>
      <c r="U118" s="43"/>
    </row>
    <row r="119" spans="1:21" ht="14.25" customHeight="1" x14ac:dyDescent="0.3">
      <c r="A119" s="37">
        <v>108</v>
      </c>
      <c r="B119" s="40">
        <v>90.4</v>
      </c>
      <c r="C119" s="40">
        <v>199</v>
      </c>
      <c r="D119" s="40">
        <v>53</v>
      </c>
      <c r="E119" s="44">
        <v>90.2</v>
      </c>
      <c r="F119" s="44">
        <v>131</v>
      </c>
      <c r="G119" s="44">
        <v>58</v>
      </c>
      <c r="H119" s="40">
        <v>91.9</v>
      </c>
      <c r="I119" s="40">
        <v>166</v>
      </c>
      <c r="J119" s="40">
        <v>81</v>
      </c>
      <c r="K119" s="29"/>
      <c r="L119" s="29"/>
      <c r="N119" s="29"/>
      <c r="O119" s="29"/>
      <c r="P119" s="29"/>
      <c r="Q119" s="29"/>
      <c r="S119" s="29"/>
      <c r="T119" s="29"/>
      <c r="U119" s="43"/>
    </row>
    <row r="120" spans="1:21" ht="14.25" customHeight="1" x14ac:dyDescent="0.3">
      <c r="A120" s="37">
        <v>109</v>
      </c>
      <c r="B120" s="40">
        <v>90.2</v>
      </c>
      <c r="C120" s="40">
        <v>207</v>
      </c>
      <c r="D120" s="40">
        <v>14</v>
      </c>
      <c r="E120" s="44">
        <v>90.6</v>
      </c>
      <c r="F120" s="44">
        <v>167</v>
      </c>
      <c r="G120" s="44">
        <v>79</v>
      </c>
      <c r="H120" s="40">
        <v>91</v>
      </c>
      <c r="I120" s="40">
        <v>214</v>
      </c>
      <c r="J120" s="40">
        <v>34</v>
      </c>
      <c r="K120" s="29"/>
      <c r="L120" s="29"/>
      <c r="N120" s="29"/>
      <c r="O120" s="29"/>
      <c r="P120" s="29"/>
      <c r="Q120" s="29"/>
      <c r="S120" s="29"/>
      <c r="T120" s="29"/>
      <c r="U120" s="43"/>
    </row>
    <row r="121" spans="1:21" ht="14.25" customHeight="1" x14ac:dyDescent="0.3">
      <c r="A121" s="37">
        <v>110</v>
      </c>
      <c r="B121" s="40">
        <v>90.7</v>
      </c>
      <c r="C121" s="40">
        <v>296</v>
      </c>
      <c r="D121" s="40">
        <v>29</v>
      </c>
      <c r="E121" s="44">
        <v>90.3</v>
      </c>
      <c r="F121" s="44">
        <v>173</v>
      </c>
      <c r="G121" s="44">
        <v>44</v>
      </c>
      <c r="H121" s="40">
        <v>90.9</v>
      </c>
      <c r="I121" s="40">
        <v>210</v>
      </c>
      <c r="J121" s="40">
        <v>60</v>
      </c>
      <c r="K121" s="29"/>
      <c r="L121" s="29"/>
      <c r="N121" s="29"/>
      <c r="O121" s="29"/>
      <c r="P121" s="29"/>
      <c r="Q121" s="29"/>
      <c r="S121" s="29"/>
      <c r="T121" s="29"/>
      <c r="U121" s="43"/>
    </row>
    <row r="122" spans="1:21" ht="14.25" customHeight="1" x14ac:dyDescent="0.3">
      <c r="A122" s="37">
        <v>111</v>
      </c>
      <c r="B122" s="40">
        <v>89.7</v>
      </c>
      <c r="C122" s="40">
        <v>273</v>
      </c>
      <c r="D122" s="40">
        <v>25</v>
      </c>
      <c r="E122" s="44">
        <v>90.5</v>
      </c>
      <c r="F122" s="44">
        <v>128</v>
      </c>
      <c r="G122" s="44">
        <v>38</v>
      </c>
      <c r="H122" s="40">
        <v>91.2</v>
      </c>
      <c r="I122" s="40">
        <v>163</v>
      </c>
      <c r="J122" s="40">
        <v>50</v>
      </c>
      <c r="K122" s="29"/>
      <c r="L122" s="29"/>
      <c r="N122" s="29"/>
      <c r="O122" s="29"/>
      <c r="P122" s="29"/>
      <c r="Q122" s="29"/>
      <c r="S122" s="29"/>
      <c r="T122" s="29"/>
      <c r="U122" s="43"/>
    </row>
    <row r="123" spans="1:21" ht="14.25" customHeight="1" x14ac:dyDescent="0.3">
      <c r="A123" s="37">
        <v>112</v>
      </c>
      <c r="B123" s="40">
        <v>90.6</v>
      </c>
      <c r="C123" s="40">
        <v>310</v>
      </c>
      <c r="D123" s="40">
        <v>39</v>
      </c>
      <c r="E123" s="44">
        <v>90.9</v>
      </c>
      <c r="F123" s="44">
        <v>112</v>
      </c>
      <c r="G123" s="44">
        <v>68</v>
      </c>
      <c r="H123" s="40">
        <v>91.7</v>
      </c>
      <c r="I123" s="40">
        <v>221</v>
      </c>
      <c r="J123" s="40">
        <v>34</v>
      </c>
      <c r="K123" s="29"/>
      <c r="L123" s="29"/>
      <c r="N123" s="29"/>
      <c r="O123" s="29"/>
      <c r="P123" s="29"/>
      <c r="Q123" s="29"/>
      <c r="S123" s="29"/>
      <c r="T123" s="29"/>
      <c r="U123" s="43"/>
    </row>
    <row r="124" spans="1:21" ht="14.25" customHeight="1" x14ac:dyDescent="0.3">
      <c r="A124" s="37">
        <v>113</v>
      </c>
      <c r="B124" s="40">
        <v>90.3</v>
      </c>
      <c r="C124" s="40">
        <v>336</v>
      </c>
      <c r="D124" s="40">
        <v>26</v>
      </c>
      <c r="E124" s="44">
        <v>91.1</v>
      </c>
      <c r="F124" s="44">
        <v>145</v>
      </c>
      <c r="G124" s="44">
        <v>56</v>
      </c>
      <c r="H124" s="40">
        <v>91</v>
      </c>
      <c r="I124" s="40">
        <v>245</v>
      </c>
      <c r="J124" s="40">
        <v>35</v>
      </c>
      <c r="K124" s="29"/>
      <c r="L124" s="29"/>
      <c r="N124" s="29"/>
      <c r="O124" s="29"/>
      <c r="P124" s="29"/>
      <c r="Q124" s="29"/>
      <c r="S124" s="29"/>
      <c r="T124" s="29"/>
      <c r="U124" s="43"/>
    </row>
    <row r="125" spans="1:21" ht="14.25" customHeight="1" x14ac:dyDescent="0.3">
      <c r="A125" s="37">
        <v>114</v>
      </c>
      <c r="B125" s="40">
        <v>91.3</v>
      </c>
      <c r="C125" s="40">
        <v>284</v>
      </c>
      <c r="D125" s="40">
        <v>34</v>
      </c>
      <c r="E125" s="44">
        <v>90.9</v>
      </c>
      <c r="F125" s="44">
        <v>171</v>
      </c>
      <c r="G125" s="44">
        <v>70</v>
      </c>
      <c r="H125" s="40">
        <v>90.8</v>
      </c>
      <c r="I125" s="40">
        <v>231</v>
      </c>
      <c r="J125" s="40">
        <v>42</v>
      </c>
      <c r="K125" s="29"/>
      <c r="L125" s="29"/>
      <c r="N125" s="29"/>
      <c r="O125" s="29"/>
      <c r="P125" s="29"/>
      <c r="Q125" s="29"/>
      <c r="S125" s="29"/>
      <c r="T125" s="29"/>
      <c r="U125" s="43"/>
    </row>
    <row r="126" spans="1:21" ht="14.25" customHeight="1" x14ac:dyDescent="0.3">
      <c r="A126" s="37">
        <v>115</v>
      </c>
      <c r="B126" s="40">
        <v>89.6</v>
      </c>
      <c r="C126" s="40">
        <v>243</v>
      </c>
      <c r="D126" s="40">
        <v>45</v>
      </c>
      <c r="E126" s="44">
        <v>90.3</v>
      </c>
      <c r="F126" s="44">
        <v>154</v>
      </c>
      <c r="G126" s="44">
        <v>39</v>
      </c>
      <c r="H126" s="40">
        <v>91.7</v>
      </c>
      <c r="I126" s="40">
        <v>209</v>
      </c>
      <c r="J126" s="40">
        <v>65</v>
      </c>
      <c r="K126" s="29"/>
      <c r="L126" s="29"/>
      <c r="N126" s="29"/>
      <c r="O126" s="29"/>
      <c r="P126" s="29"/>
      <c r="Q126" s="29"/>
      <c r="S126" s="29"/>
      <c r="T126" s="29"/>
      <c r="U126" s="43"/>
    </row>
    <row r="127" spans="1:21" ht="14.25" customHeight="1" x14ac:dyDescent="0.3">
      <c r="A127" s="37">
        <v>116</v>
      </c>
      <c r="B127" s="40">
        <v>90.4</v>
      </c>
      <c r="C127" s="40">
        <v>246</v>
      </c>
      <c r="D127" s="40">
        <v>26</v>
      </c>
      <c r="E127" s="44">
        <v>90.6</v>
      </c>
      <c r="F127" s="44">
        <v>248</v>
      </c>
      <c r="G127" s="44">
        <v>43</v>
      </c>
      <c r="H127" s="40">
        <v>91.4</v>
      </c>
      <c r="I127" s="40">
        <v>153</v>
      </c>
      <c r="J127" s="40">
        <v>38</v>
      </c>
      <c r="K127" s="29"/>
      <c r="L127" s="29"/>
      <c r="N127" s="29"/>
      <c r="O127" s="29"/>
      <c r="P127" s="29"/>
      <c r="Q127" s="29"/>
      <c r="S127" s="29"/>
      <c r="T127" s="29"/>
      <c r="U127" s="43"/>
    </row>
    <row r="128" spans="1:21" ht="14.25" customHeight="1" x14ac:dyDescent="0.3">
      <c r="A128" s="37">
        <v>117</v>
      </c>
      <c r="B128" s="40">
        <v>89.7</v>
      </c>
      <c r="C128" s="40">
        <v>217</v>
      </c>
      <c r="D128" s="40">
        <v>66</v>
      </c>
      <c r="E128" s="44">
        <v>91.2</v>
      </c>
      <c r="F128" s="44">
        <v>164</v>
      </c>
      <c r="G128" s="44">
        <v>51</v>
      </c>
      <c r="H128" s="40">
        <v>91.2</v>
      </c>
      <c r="I128" s="40">
        <v>187</v>
      </c>
      <c r="J128" s="40">
        <v>68</v>
      </c>
      <c r="K128" s="29"/>
      <c r="L128" s="29"/>
      <c r="N128" s="29"/>
      <c r="O128" s="29"/>
      <c r="P128" s="29"/>
      <c r="Q128" s="29"/>
      <c r="S128" s="29"/>
      <c r="T128" s="29"/>
      <c r="U128" s="43"/>
    </row>
    <row r="129" spans="1:21" ht="14.25" customHeight="1" x14ac:dyDescent="0.3">
      <c r="A129" s="37">
        <v>118</v>
      </c>
      <c r="B129" s="40">
        <v>90</v>
      </c>
      <c r="C129" s="40">
        <v>292</v>
      </c>
      <c r="D129" s="40">
        <v>29</v>
      </c>
      <c r="E129" s="44">
        <v>91.6</v>
      </c>
      <c r="F129" s="44">
        <v>272</v>
      </c>
      <c r="G129" s="44">
        <v>41</v>
      </c>
      <c r="H129" s="40">
        <v>90.2</v>
      </c>
      <c r="I129" s="40">
        <v>188</v>
      </c>
      <c r="J129" s="40">
        <v>37</v>
      </c>
      <c r="K129" s="29"/>
      <c r="L129" s="29"/>
      <c r="N129" s="29"/>
      <c r="O129" s="29"/>
      <c r="P129" s="29"/>
      <c r="Q129" s="29"/>
      <c r="S129" s="29"/>
      <c r="T129" s="29"/>
      <c r="U129" s="43"/>
    </row>
    <row r="130" spans="1:21" ht="14.25" customHeight="1" x14ac:dyDescent="0.3">
      <c r="A130" s="37">
        <v>119</v>
      </c>
      <c r="B130" s="40">
        <v>90.3</v>
      </c>
      <c r="C130" s="40">
        <v>208</v>
      </c>
      <c r="D130" s="40">
        <v>58</v>
      </c>
      <c r="E130" s="44">
        <v>90.8</v>
      </c>
      <c r="F130" s="44">
        <v>175</v>
      </c>
      <c r="G130" s="44">
        <v>47</v>
      </c>
      <c r="H130" s="40">
        <v>91.1</v>
      </c>
      <c r="I130" s="40">
        <v>180</v>
      </c>
      <c r="J130" s="40">
        <v>62</v>
      </c>
      <c r="K130" s="29"/>
      <c r="L130" s="29"/>
      <c r="N130" s="29"/>
      <c r="O130" s="29"/>
      <c r="P130" s="29"/>
      <c r="Q130" s="29"/>
      <c r="S130" s="29"/>
      <c r="T130" s="29"/>
      <c r="U130" s="43"/>
    </row>
    <row r="131" spans="1:21" ht="14.25" customHeight="1" x14ac:dyDescent="0.3">
      <c r="A131" s="37">
        <v>120</v>
      </c>
      <c r="B131" s="40">
        <v>90.2</v>
      </c>
      <c r="C131" s="40">
        <v>248</v>
      </c>
      <c r="D131" s="40">
        <v>19</v>
      </c>
      <c r="E131" s="44">
        <v>90.6</v>
      </c>
      <c r="F131" s="44">
        <v>226</v>
      </c>
      <c r="G131" s="44">
        <v>29</v>
      </c>
      <c r="H131" s="40">
        <v>91.3</v>
      </c>
      <c r="I131" s="40">
        <v>208</v>
      </c>
      <c r="J131" s="40">
        <v>57</v>
      </c>
      <c r="K131" s="29"/>
      <c r="L131" s="29"/>
      <c r="N131" s="29"/>
      <c r="O131" s="29"/>
      <c r="P131" s="29"/>
      <c r="Q131" s="29"/>
      <c r="S131" s="29"/>
      <c r="T131" s="29"/>
      <c r="U131" s="43"/>
    </row>
    <row r="132" spans="1:21" ht="14.25" customHeight="1" x14ac:dyDescent="0.3">
      <c r="A132" s="37">
        <v>121</v>
      </c>
      <c r="B132" s="40">
        <v>89.9</v>
      </c>
      <c r="C132" s="40">
        <v>235</v>
      </c>
      <c r="D132" s="40">
        <v>76</v>
      </c>
      <c r="E132" s="44">
        <v>91.4</v>
      </c>
      <c r="F132" s="44">
        <v>163</v>
      </c>
      <c r="G132" s="44">
        <v>91</v>
      </c>
      <c r="H132" s="40">
        <v>90.3</v>
      </c>
      <c r="I132" s="40">
        <v>171</v>
      </c>
      <c r="J132" s="40">
        <v>70</v>
      </c>
      <c r="K132" s="29"/>
      <c r="L132" s="29"/>
      <c r="N132" s="29"/>
      <c r="O132" s="29"/>
      <c r="P132" s="29"/>
      <c r="Q132" s="29"/>
      <c r="S132" s="29"/>
      <c r="T132" s="29"/>
      <c r="U132" s="43"/>
    </row>
    <row r="133" spans="1:21" ht="14.25" customHeight="1" x14ac:dyDescent="0.3">
      <c r="A133" s="37">
        <v>122</v>
      </c>
      <c r="B133" s="40">
        <v>89.8</v>
      </c>
      <c r="C133" s="40">
        <v>240</v>
      </c>
      <c r="D133" s="40">
        <v>23</v>
      </c>
      <c r="E133" s="44">
        <v>90.4</v>
      </c>
      <c r="F133" s="44">
        <v>258</v>
      </c>
      <c r="G133" s="44">
        <v>38</v>
      </c>
      <c r="H133" s="40">
        <v>92.5</v>
      </c>
      <c r="I133" s="40">
        <v>239</v>
      </c>
      <c r="J133" s="40">
        <v>33</v>
      </c>
      <c r="K133" s="29"/>
      <c r="L133" s="29"/>
      <c r="N133" s="29"/>
      <c r="O133" s="29"/>
      <c r="P133" s="29"/>
      <c r="Q133" s="29"/>
      <c r="S133" s="29"/>
      <c r="T133" s="29"/>
      <c r="U133" s="43"/>
    </row>
    <row r="134" spans="1:21" ht="14.25" customHeight="1" x14ac:dyDescent="0.3">
      <c r="A134" s="37">
        <v>123</v>
      </c>
      <c r="B134" s="40">
        <v>90</v>
      </c>
      <c r="C134" s="40">
        <v>196</v>
      </c>
      <c r="D134" s="40">
        <v>44</v>
      </c>
      <c r="E134" s="44">
        <v>90.5</v>
      </c>
      <c r="F134" s="44">
        <v>145</v>
      </c>
      <c r="G134" s="44">
        <v>59</v>
      </c>
      <c r="H134" s="40">
        <v>90.8</v>
      </c>
      <c r="I134" s="40">
        <v>273</v>
      </c>
      <c r="J134" s="40">
        <v>46</v>
      </c>
      <c r="K134" s="29"/>
      <c r="L134" s="29"/>
      <c r="N134" s="29"/>
      <c r="O134" s="29"/>
      <c r="P134" s="29"/>
      <c r="Q134" s="29"/>
      <c r="S134" s="29"/>
      <c r="T134" s="29"/>
      <c r="U134" s="43"/>
    </row>
    <row r="135" spans="1:21" ht="14.25" customHeight="1" x14ac:dyDescent="0.3">
      <c r="A135" s="37">
        <v>124</v>
      </c>
      <c r="B135" s="40">
        <v>90.2</v>
      </c>
      <c r="C135" s="40">
        <v>259</v>
      </c>
      <c r="D135" s="40">
        <v>18</v>
      </c>
      <c r="E135" s="44">
        <v>90.4</v>
      </c>
      <c r="F135" s="44">
        <v>154</v>
      </c>
      <c r="G135" s="44">
        <v>85</v>
      </c>
      <c r="H135" s="40">
        <v>91.4</v>
      </c>
      <c r="I135" s="40">
        <v>247</v>
      </c>
      <c r="J135" s="40">
        <v>70</v>
      </c>
      <c r="K135" s="29"/>
      <c r="L135" s="29"/>
      <c r="N135" s="29"/>
      <c r="O135" s="29"/>
      <c r="P135" s="29"/>
      <c r="Q135" s="29"/>
      <c r="S135" s="29"/>
      <c r="T135" s="29"/>
      <c r="U135" s="43"/>
    </row>
    <row r="136" spans="1:21" ht="14.25" customHeight="1" x14ac:dyDescent="0.3">
      <c r="A136" s="37">
        <v>125</v>
      </c>
      <c r="B136" s="40">
        <v>90.7</v>
      </c>
      <c r="C136" s="40">
        <v>298</v>
      </c>
      <c r="D136" s="40">
        <v>17</v>
      </c>
      <c r="E136" s="44">
        <v>90.3</v>
      </c>
      <c r="F136" s="44">
        <v>101</v>
      </c>
      <c r="G136" s="44">
        <v>65</v>
      </c>
      <c r="H136" s="40">
        <v>90.9</v>
      </c>
      <c r="I136" s="40">
        <v>218</v>
      </c>
      <c r="J136" s="40">
        <v>28</v>
      </c>
      <c r="K136" s="29"/>
      <c r="L136" s="29"/>
      <c r="N136" s="29"/>
      <c r="O136" s="29"/>
      <c r="P136" s="29"/>
      <c r="Q136" s="29"/>
      <c r="S136" s="29"/>
      <c r="T136" s="29"/>
      <c r="U136" s="43"/>
    </row>
    <row r="137" spans="1:21" ht="14.25" customHeight="1" x14ac:dyDescent="0.3">
      <c r="A137" s="37">
        <v>126</v>
      </c>
      <c r="B137" s="40">
        <v>90.2</v>
      </c>
      <c r="C137" s="40">
        <v>271</v>
      </c>
      <c r="D137" s="40">
        <v>22</v>
      </c>
      <c r="E137" s="44">
        <v>90.4</v>
      </c>
      <c r="F137" s="44">
        <v>253</v>
      </c>
      <c r="G137" s="44">
        <v>39</v>
      </c>
      <c r="H137" s="40">
        <v>90.5</v>
      </c>
      <c r="I137" s="40">
        <v>186</v>
      </c>
      <c r="J137" s="40">
        <v>32</v>
      </c>
      <c r="K137" s="29"/>
      <c r="L137" s="29"/>
      <c r="N137" s="29"/>
      <c r="O137" s="29"/>
      <c r="P137" s="29"/>
      <c r="Q137" s="29"/>
      <c r="S137" s="29"/>
      <c r="T137" s="29"/>
      <c r="U137" s="43"/>
    </row>
    <row r="138" spans="1:21" ht="14.25" customHeight="1" x14ac:dyDescent="0.3">
      <c r="A138" s="37">
        <v>127</v>
      </c>
      <c r="B138" s="40">
        <v>89.7</v>
      </c>
      <c r="C138" s="40">
        <v>272</v>
      </c>
      <c r="D138" s="40">
        <v>30</v>
      </c>
      <c r="E138" s="44">
        <v>90.7</v>
      </c>
      <c r="F138" s="44">
        <v>231</v>
      </c>
      <c r="G138" s="44">
        <v>32</v>
      </c>
      <c r="H138" s="40">
        <v>91.4</v>
      </c>
      <c r="I138" s="40">
        <v>170</v>
      </c>
      <c r="J138" s="40">
        <v>63</v>
      </c>
      <c r="K138" s="29"/>
      <c r="L138" s="29"/>
      <c r="N138" s="29"/>
      <c r="O138" s="29"/>
      <c r="P138" s="29"/>
      <c r="Q138" s="29"/>
      <c r="S138" s="29"/>
      <c r="T138" s="29"/>
      <c r="U138" s="43"/>
    </row>
    <row r="139" spans="1:21" ht="14.25" customHeight="1" x14ac:dyDescent="0.3">
      <c r="A139" s="37">
        <v>128</v>
      </c>
      <c r="B139" s="40">
        <v>90</v>
      </c>
      <c r="C139" s="40">
        <v>211</v>
      </c>
      <c r="D139" s="40">
        <v>53</v>
      </c>
      <c r="E139" s="44">
        <v>90.7</v>
      </c>
      <c r="F139" s="44">
        <v>207</v>
      </c>
      <c r="G139" s="44">
        <v>54</v>
      </c>
      <c r="H139" s="40">
        <v>91.8</v>
      </c>
      <c r="I139" s="40">
        <v>217</v>
      </c>
      <c r="J139" s="40">
        <v>52</v>
      </c>
      <c r="K139" s="29"/>
      <c r="L139" s="29"/>
      <c r="N139" s="29"/>
      <c r="O139" s="29"/>
      <c r="P139" s="29"/>
      <c r="Q139" s="29"/>
      <c r="S139" s="29"/>
      <c r="T139" s="29"/>
      <c r="U139" s="43"/>
    </row>
    <row r="140" spans="1:21" ht="14.25" customHeight="1" x14ac:dyDescent="0.3">
      <c r="A140" s="37">
        <v>129</v>
      </c>
      <c r="B140" s="40">
        <v>89.9</v>
      </c>
      <c r="C140" s="40">
        <v>209</v>
      </c>
      <c r="D140" s="40">
        <v>70</v>
      </c>
      <c r="E140" s="44">
        <v>90.4</v>
      </c>
      <c r="F140" s="44">
        <v>205</v>
      </c>
      <c r="G140" s="44">
        <v>59</v>
      </c>
      <c r="H140" s="40">
        <v>90.2</v>
      </c>
      <c r="I140" s="40">
        <v>212</v>
      </c>
      <c r="J140" s="40">
        <v>69</v>
      </c>
      <c r="K140" s="29"/>
      <c r="L140" s="29"/>
      <c r="N140" s="29"/>
      <c r="O140" s="29"/>
      <c r="P140" s="29"/>
      <c r="Q140" s="29"/>
      <c r="S140" s="29"/>
      <c r="T140" s="29"/>
      <c r="U140" s="43"/>
    </row>
    <row r="141" spans="1:21" ht="14.25" customHeight="1" x14ac:dyDescent="0.3">
      <c r="A141" s="37">
        <v>130</v>
      </c>
      <c r="B141" s="40">
        <v>90.4</v>
      </c>
      <c r="C141" s="40">
        <v>274</v>
      </c>
      <c r="D141" s="40">
        <v>34</v>
      </c>
      <c r="E141" s="44">
        <v>90.6</v>
      </c>
      <c r="F141" s="44">
        <v>122</v>
      </c>
      <c r="G141" s="44">
        <v>104</v>
      </c>
      <c r="H141" s="40">
        <v>90.5</v>
      </c>
      <c r="I141" s="40">
        <v>238</v>
      </c>
      <c r="J141" s="40">
        <v>33</v>
      </c>
      <c r="K141" s="29"/>
      <c r="L141" s="29"/>
      <c r="N141" s="29"/>
      <c r="O141" s="29"/>
      <c r="P141" s="29"/>
      <c r="Q141" s="29"/>
      <c r="S141" s="29"/>
      <c r="T141" s="29"/>
      <c r="U141" s="43"/>
    </row>
    <row r="142" spans="1:21" ht="14.25" customHeight="1" x14ac:dyDescent="0.3">
      <c r="A142" s="37">
        <v>131</v>
      </c>
      <c r="B142" s="40">
        <v>90.7</v>
      </c>
      <c r="C142" s="40">
        <v>333</v>
      </c>
      <c r="D142" s="40">
        <v>12</v>
      </c>
      <c r="E142" s="44">
        <v>91.4</v>
      </c>
      <c r="F142" s="44">
        <v>198</v>
      </c>
      <c r="G142" s="44">
        <v>37</v>
      </c>
      <c r="H142" s="40">
        <v>90.6</v>
      </c>
      <c r="I142" s="40">
        <v>194</v>
      </c>
      <c r="J142" s="40">
        <v>36</v>
      </c>
      <c r="K142" s="29"/>
      <c r="L142" s="29"/>
      <c r="N142" s="29"/>
      <c r="O142" s="29"/>
      <c r="P142" s="29"/>
      <c r="Q142" s="29"/>
      <c r="S142" s="29"/>
      <c r="T142" s="29"/>
      <c r="U142" s="43"/>
    </row>
    <row r="143" spans="1:21" ht="14.25" customHeight="1" x14ac:dyDescent="0.3">
      <c r="A143" s="37">
        <v>132</v>
      </c>
      <c r="B143" s="40">
        <v>91</v>
      </c>
      <c r="C143" s="40">
        <v>304</v>
      </c>
      <c r="D143" s="40">
        <v>16</v>
      </c>
      <c r="E143" s="44">
        <v>91</v>
      </c>
      <c r="F143" s="44">
        <v>201</v>
      </c>
      <c r="G143" s="44">
        <v>82</v>
      </c>
      <c r="H143" s="40">
        <v>90.5</v>
      </c>
      <c r="I143" s="40">
        <v>156</v>
      </c>
      <c r="J143" s="40">
        <v>82</v>
      </c>
      <c r="K143" s="29"/>
      <c r="L143" s="29"/>
      <c r="N143" s="29"/>
      <c r="O143" s="29"/>
      <c r="P143" s="29"/>
      <c r="Q143" s="29"/>
      <c r="S143" s="29"/>
      <c r="T143" s="29"/>
      <c r="U143" s="43"/>
    </row>
    <row r="144" spans="1:21" ht="14.25" customHeight="1" x14ac:dyDescent="0.3">
      <c r="A144" s="37">
        <v>133</v>
      </c>
      <c r="B144" s="40">
        <v>90.8</v>
      </c>
      <c r="C144" s="40">
        <v>279</v>
      </c>
      <c r="D144" s="40">
        <v>23</v>
      </c>
      <c r="E144" s="44">
        <v>91.1</v>
      </c>
      <c r="F144" s="44">
        <v>165</v>
      </c>
      <c r="G144" s="44">
        <v>35</v>
      </c>
      <c r="H144" s="40">
        <v>91.3</v>
      </c>
      <c r="I144" s="40">
        <v>206</v>
      </c>
      <c r="J144" s="40">
        <v>73</v>
      </c>
      <c r="K144" s="29"/>
      <c r="L144" s="29"/>
      <c r="N144" s="29"/>
      <c r="O144" s="29"/>
      <c r="P144" s="29"/>
      <c r="Q144" s="29"/>
      <c r="S144" s="29"/>
      <c r="T144" s="29"/>
      <c r="U144" s="43"/>
    </row>
    <row r="145" spans="1:21" ht="14.25" customHeight="1" x14ac:dyDescent="0.3">
      <c r="A145" s="37">
        <v>134</v>
      </c>
      <c r="B145" s="40">
        <v>90.2</v>
      </c>
      <c r="C145" s="40">
        <v>279</v>
      </c>
      <c r="D145" s="40">
        <v>26</v>
      </c>
      <c r="E145" s="44">
        <v>90.6</v>
      </c>
      <c r="F145" s="44">
        <v>210</v>
      </c>
      <c r="G145" s="44">
        <v>40</v>
      </c>
      <c r="H145" s="40">
        <v>91.4</v>
      </c>
      <c r="I145" s="40">
        <v>166</v>
      </c>
      <c r="J145" s="40">
        <v>46</v>
      </c>
      <c r="K145" s="29"/>
      <c r="L145" s="29"/>
      <c r="N145" s="29"/>
      <c r="O145" s="29"/>
      <c r="P145" s="29"/>
      <c r="Q145" s="29"/>
      <c r="S145" s="29"/>
      <c r="T145" s="29"/>
      <c r="U145" s="43"/>
    </row>
    <row r="146" spans="1:21" ht="14.25" customHeight="1" x14ac:dyDescent="0.3">
      <c r="A146" s="37">
        <v>135</v>
      </c>
      <c r="B146" s="40">
        <v>90.4</v>
      </c>
      <c r="C146" s="40">
        <v>309</v>
      </c>
      <c r="D146" s="40">
        <v>17</v>
      </c>
      <c r="E146" s="44">
        <v>90.9</v>
      </c>
      <c r="F146" s="44">
        <v>172</v>
      </c>
      <c r="G146" s="44">
        <v>64</v>
      </c>
      <c r="H146" s="40">
        <v>91.6</v>
      </c>
      <c r="I146" s="40">
        <v>168</v>
      </c>
      <c r="J146" s="40">
        <v>42</v>
      </c>
      <c r="K146" s="29"/>
      <c r="L146" s="29"/>
      <c r="N146" s="29"/>
      <c r="O146" s="29"/>
      <c r="P146" s="29"/>
      <c r="Q146" s="29"/>
      <c r="S146" s="29"/>
      <c r="T146" s="29"/>
      <c r="U146" s="43"/>
    </row>
    <row r="147" spans="1:21" ht="14.25" customHeight="1" x14ac:dyDescent="0.3">
      <c r="A147" s="37">
        <v>136</v>
      </c>
      <c r="B147" s="40">
        <v>90</v>
      </c>
      <c r="C147" s="40">
        <v>258</v>
      </c>
      <c r="D147" s="40">
        <v>28</v>
      </c>
      <c r="E147" s="44">
        <v>91.1</v>
      </c>
      <c r="F147" s="44">
        <v>231</v>
      </c>
      <c r="G147" s="44">
        <v>38</v>
      </c>
      <c r="H147" s="40">
        <v>90.5</v>
      </c>
      <c r="I147" s="40">
        <v>179</v>
      </c>
      <c r="J147" s="40">
        <v>71</v>
      </c>
      <c r="K147" s="29"/>
      <c r="L147" s="29"/>
      <c r="N147" s="29"/>
      <c r="O147" s="29"/>
      <c r="P147" s="29"/>
      <c r="Q147" s="29"/>
      <c r="S147" s="29"/>
      <c r="T147" s="29"/>
      <c r="U147" s="43"/>
    </row>
    <row r="148" spans="1:21" ht="14.25" customHeight="1" x14ac:dyDescent="0.3">
      <c r="A148" s="37">
        <v>137</v>
      </c>
      <c r="B148" s="40">
        <v>90.3</v>
      </c>
      <c r="C148" s="40">
        <v>218</v>
      </c>
      <c r="D148" s="40">
        <v>57</v>
      </c>
      <c r="E148" s="44">
        <v>90.1</v>
      </c>
      <c r="F148" s="44">
        <v>172</v>
      </c>
      <c r="G148" s="44">
        <v>59</v>
      </c>
      <c r="H148" s="40">
        <v>91.5</v>
      </c>
      <c r="I148" s="40">
        <v>195</v>
      </c>
      <c r="J148" s="40">
        <v>79</v>
      </c>
      <c r="K148" s="29"/>
      <c r="L148" s="29"/>
      <c r="N148" s="29"/>
      <c r="O148" s="29"/>
      <c r="P148" s="29"/>
      <c r="Q148" s="29"/>
      <c r="S148" s="29"/>
      <c r="T148" s="29"/>
      <c r="U148" s="43"/>
    </row>
    <row r="149" spans="1:21" ht="14.25" customHeight="1" x14ac:dyDescent="0.3">
      <c r="A149" s="37">
        <v>138</v>
      </c>
      <c r="B149" s="40">
        <v>90.2</v>
      </c>
      <c r="C149" s="40">
        <v>179</v>
      </c>
      <c r="D149" s="40">
        <v>74</v>
      </c>
      <c r="E149" s="44">
        <v>90.1</v>
      </c>
      <c r="F149" s="44">
        <v>200</v>
      </c>
      <c r="G149" s="44">
        <v>28</v>
      </c>
      <c r="H149" s="40">
        <v>90.8</v>
      </c>
      <c r="I149" s="40">
        <v>177</v>
      </c>
      <c r="J149" s="40">
        <v>80</v>
      </c>
      <c r="K149" s="29"/>
      <c r="L149" s="29"/>
      <c r="N149" s="29"/>
      <c r="O149" s="29"/>
      <c r="P149" s="29"/>
      <c r="Q149" s="29"/>
      <c r="S149" s="29"/>
      <c r="T149" s="29"/>
      <c r="U149" s="43"/>
    </row>
    <row r="150" spans="1:21" ht="14.25" customHeight="1" x14ac:dyDescent="0.3">
      <c r="A150" s="37">
        <v>139</v>
      </c>
      <c r="B150" s="40">
        <v>90.3</v>
      </c>
      <c r="C150" s="40">
        <v>157</v>
      </c>
      <c r="D150" s="40">
        <v>49</v>
      </c>
      <c r="E150" s="44">
        <v>90.8</v>
      </c>
      <c r="F150" s="44">
        <v>156</v>
      </c>
      <c r="G150" s="44">
        <v>18</v>
      </c>
      <c r="H150" s="40">
        <v>90.8</v>
      </c>
      <c r="I150" s="40">
        <v>250</v>
      </c>
      <c r="J150" s="40">
        <v>53</v>
      </c>
      <c r="K150" s="29"/>
      <c r="L150" s="29"/>
      <c r="N150" s="29"/>
      <c r="O150" s="29"/>
      <c r="P150" s="29"/>
      <c r="Q150" s="29"/>
      <c r="S150" s="29"/>
      <c r="T150" s="29"/>
      <c r="U150" s="43"/>
    </row>
    <row r="151" spans="1:21" ht="14.25" customHeight="1" x14ac:dyDescent="0.3">
      <c r="A151" s="37">
        <v>140</v>
      </c>
      <c r="B151" s="40">
        <v>90.7</v>
      </c>
      <c r="C151" s="40">
        <v>288</v>
      </c>
      <c r="D151" s="40">
        <v>27</v>
      </c>
      <c r="E151" s="44">
        <v>90.8</v>
      </c>
      <c r="F151" s="44">
        <v>241</v>
      </c>
      <c r="G151" s="44">
        <v>57</v>
      </c>
      <c r="H151" s="40">
        <v>90.5</v>
      </c>
      <c r="I151" s="40">
        <v>154</v>
      </c>
      <c r="J151" s="40">
        <v>39</v>
      </c>
      <c r="K151" s="29"/>
      <c r="L151" s="29"/>
      <c r="N151" s="29"/>
      <c r="O151" s="29"/>
      <c r="P151" s="29"/>
      <c r="Q151" s="29"/>
      <c r="S151" s="29"/>
      <c r="T151" s="29"/>
      <c r="U151" s="43"/>
    </row>
    <row r="152" spans="1:21" ht="14.25" customHeight="1" x14ac:dyDescent="0.3">
      <c r="A152" s="37">
        <v>141</v>
      </c>
      <c r="B152" s="40">
        <v>90.7</v>
      </c>
      <c r="C152" s="40">
        <v>230</v>
      </c>
      <c r="D152" s="40">
        <v>37</v>
      </c>
      <c r="E152" s="44">
        <v>90.5</v>
      </c>
      <c r="F152" s="44">
        <v>179</v>
      </c>
      <c r="G152" s="44">
        <v>27</v>
      </c>
      <c r="H152" s="40">
        <v>90.9</v>
      </c>
      <c r="I152" s="40">
        <v>185</v>
      </c>
      <c r="J152" s="40">
        <v>40</v>
      </c>
      <c r="K152" s="29"/>
      <c r="L152" s="29"/>
      <c r="N152" s="29"/>
      <c r="O152" s="29"/>
      <c r="P152" s="29"/>
      <c r="Q152" s="29"/>
      <c r="S152" s="29"/>
      <c r="T152" s="29"/>
      <c r="U152" s="43"/>
    </row>
    <row r="153" spans="1:21" ht="14.25" customHeight="1" x14ac:dyDescent="0.3">
      <c r="A153" s="37">
        <v>142</v>
      </c>
      <c r="B153" s="40">
        <v>91</v>
      </c>
      <c r="C153" s="40">
        <v>272</v>
      </c>
      <c r="D153" s="40">
        <v>44</v>
      </c>
      <c r="E153" s="44">
        <v>91.7</v>
      </c>
      <c r="F153" s="44">
        <v>153</v>
      </c>
      <c r="G153" s="44">
        <v>74</v>
      </c>
      <c r="H153" s="40">
        <v>91.3</v>
      </c>
      <c r="I153" s="40">
        <v>210</v>
      </c>
      <c r="J153" s="40">
        <v>59</v>
      </c>
      <c r="K153" s="29"/>
      <c r="L153" s="29"/>
      <c r="N153" s="29"/>
      <c r="O153" s="29"/>
      <c r="P153" s="29"/>
      <c r="Q153" s="29"/>
      <c r="S153" s="29"/>
      <c r="T153" s="29"/>
      <c r="U153" s="43"/>
    </row>
    <row r="154" spans="1:21" ht="14.25" customHeight="1" x14ac:dyDescent="0.3">
      <c r="A154" s="37">
        <v>143</v>
      </c>
      <c r="B154" s="40">
        <v>89.9</v>
      </c>
      <c r="C154" s="40">
        <v>208</v>
      </c>
      <c r="D154" s="40">
        <v>24</v>
      </c>
      <c r="E154" s="44">
        <v>90.3</v>
      </c>
      <c r="F154" s="44">
        <v>137</v>
      </c>
      <c r="G154" s="44">
        <v>100</v>
      </c>
      <c r="H154" s="40">
        <v>91.7</v>
      </c>
      <c r="I154" s="40">
        <v>183</v>
      </c>
      <c r="J154" s="40">
        <v>119</v>
      </c>
      <c r="K154" s="29"/>
      <c r="L154" s="29"/>
      <c r="N154" s="29"/>
      <c r="O154" s="29"/>
      <c r="P154" s="29"/>
      <c r="Q154" s="29"/>
      <c r="S154" s="29"/>
      <c r="T154" s="29"/>
      <c r="U154" s="43"/>
    </row>
    <row r="155" spans="1:21" ht="14.25" customHeight="1" x14ac:dyDescent="0.3">
      <c r="A155" s="37">
        <v>144</v>
      </c>
      <c r="B155" s="40">
        <v>89.6</v>
      </c>
      <c r="C155" s="40">
        <v>159</v>
      </c>
      <c r="D155" s="40">
        <v>42</v>
      </c>
      <c r="E155" s="44">
        <v>90</v>
      </c>
      <c r="F155" s="44">
        <v>173</v>
      </c>
      <c r="G155" s="44">
        <v>18</v>
      </c>
      <c r="H155" s="40">
        <v>91.4</v>
      </c>
      <c r="I155" s="40">
        <v>147</v>
      </c>
      <c r="J155" s="40">
        <v>77</v>
      </c>
      <c r="K155" s="29"/>
      <c r="L155" s="29"/>
      <c r="N155" s="29"/>
      <c r="O155" s="29"/>
      <c r="P155" s="29"/>
      <c r="Q155" s="29"/>
      <c r="S155" s="29"/>
      <c r="T155" s="29"/>
      <c r="U155" s="43"/>
    </row>
    <row r="156" spans="1:21" ht="14.25" customHeight="1" x14ac:dyDescent="0.3">
      <c r="A156" s="37">
        <v>145</v>
      </c>
      <c r="B156" s="40">
        <v>90.4</v>
      </c>
      <c r="C156" s="40">
        <v>247</v>
      </c>
      <c r="D156" s="40">
        <v>12</v>
      </c>
      <c r="E156" s="44">
        <v>90.4</v>
      </c>
      <c r="F156" s="44">
        <v>105</v>
      </c>
      <c r="G156" s="44">
        <v>84</v>
      </c>
      <c r="H156" s="40">
        <v>91</v>
      </c>
      <c r="I156" s="40">
        <v>187</v>
      </c>
      <c r="J156" s="40">
        <v>92</v>
      </c>
      <c r="K156" s="29"/>
      <c r="L156" s="29"/>
      <c r="N156" s="29"/>
      <c r="O156" s="29"/>
      <c r="P156" s="29"/>
      <c r="Q156" s="29"/>
      <c r="S156" s="29"/>
      <c r="T156" s="29"/>
      <c r="U156" s="43"/>
    </row>
    <row r="157" spans="1:21" ht="14.25" customHeight="1" x14ac:dyDescent="0.3">
      <c r="A157" s="37">
        <v>146</v>
      </c>
      <c r="B157" s="40">
        <v>90.8</v>
      </c>
      <c r="C157" s="40">
        <v>312</v>
      </c>
      <c r="D157" s="40">
        <v>26</v>
      </c>
      <c r="E157" s="44">
        <v>90.2</v>
      </c>
      <c r="F157" s="44">
        <v>243</v>
      </c>
      <c r="G157" s="44">
        <v>55</v>
      </c>
      <c r="H157" s="40">
        <v>91.7</v>
      </c>
      <c r="I157" s="40">
        <v>213</v>
      </c>
      <c r="J157" s="40">
        <v>75</v>
      </c>
      <c r="K157" s="29"/>
      <c r="L157" s="29"/>
      <c r="N157" s="29"/>
      <c r="O157" s="29"/>
      <c r="P157" s="29"/>
      <c r="Q157" s="29"/>
      <c r="S157" s="29"/>
      <c r="T157" s="29"/>
      <c r="U157" s="43"/>
    </row>
    <row r="158" spans="1:21" ht="14.25" customHeight="1" x14ac:dyDescent="0.3">
      <c r="A158" s="37">
        <v>147</v>
      </c>
      <c r="B158" s="40">
        <v>89.7</v>
      </c>
      <c r="C158" s="40">
        <v>283</v>
      </c>
      <c r="D158" s="40">
        <v>16</v>
      </c>
      <c r="E158" s="44">
        <v>91.6</v>
      </c>
      <c r="F158" s="44">
        <v>112</v>
      </c>
      <c r="G158" s="44">
        <v>104</v>
      </c>
      <c r="H158" s="40">
        <v>90.8</v>
      </c>
      <c r="I158" s="40">
        <v>210</v>
      </c>
      <c r="J158" s="40">
        <v>49</v>
      </c>
      <c r="K158" s="29"/>
      <c r="L158" s="29"/>
      <c r="N158" s="29"/>
      <c r="O158" s="29"/>
      <c r="P158" s="29"/>
      <c r="Q158" s="29"/>
      <c r="S158" s="29"/>
      <c r="T158" s="29"/>
      <c r="U158" s="43"/>
    </row>
    <row r="159" spans="1:21" ht="14.25" customHeight="1" x14ac:dyDescent="0.3">
      <c r="A159" s="29"/>
      <c r="B159" s="29"/>
      <c r="C159" s="29"/>
      <c r="D159" s="29"/>
      <c r="E159" s="29"/>
      <c r="F159" s="29"/>
      <c r="G159" s="29"/>
      <c r="H159" s="29"/>
      <c r="I159" s="29"/>
      <c r="J159" s="29"/>
      <c r="K159" s="29"/>
      <c r="L159" s="29"/>
      <c r="N159" s="29"/>
      <c r="O159" s="29"/>
      <c r="P159" s="29"/>
      <c r="Q159" s="29"/>
      <c r="S159" s="29"/>
      <c r="T159" s="29"/>
      <c r="U159" s="29"/>
    </row>
    <row r="160" spans="1:21" ht="14.25" customHeight="1" x14ac:dyDescent="0.3">
      <c r="A160" s="29"/>
      <c r="B160" s="29"/>
      <c r="C160" s="29"/>
      <c r="D160" s="29"/>
      <c r="E160" s="29"/>
      <c r="F160" s="29"/>
      <c r="G160" s="29"/>
      <c r="H160" s="29"/>
      <c r="I160" s="29"/>
      <c r="J160" s="29"/>
      <c r="K160" s="29"/>
      <c r="L160" s="29"/>
      <c r="N160" s="29"/>
      <c r="O160" s="29"/>
      <c r="P160" s="29"/>
      <c r="Q160" s="29"/>
      <c r="S160" s="29"/>
      <c r="T160" s="29"/>
      <c r="U160" s="29"/>
    </row>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7">
    <mergeCell ref="A4:J4"/>
    <mergeCell ref="A5:J5"/>
    <mergeCell ref="A6:J6"/>
    <mergeCell ref="A10:A11"/>
    <mergeCell ref="B10:D10"/>
    <mergeCell ref="E10:G10"/>
    <mergeCell ref="H10:J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11D2-FAD9-41DA-BC8F-2E6BBE5F39D2}">
  <dimension ref="A1:BE1000"/>
  <sheetViews>
    <sheetView topLeftCell="AN1" zoomScale="90" zoomScaleNormal="90" workbookViewId="0">
      <selection activeCell="AY29" sqref="AY29"/>
    </sheetView>
  </sheetViews>
  <sheetFormatPr defaultColWidth="14.44140625" defaultRowHeight="14.4" x14ac:dyDescent="0.3"/>
  <cols>
    <col min="1" max="19" width="7.88671875" customWidth="1"/>
    <col min="20" max="20" width="8.6640625" customWidth="1"/>
    <col min="21" max="21" width="11" customWidth="1"/>
    <col min="22" max="26" width="8.6640625" customWidth="1"/>
    <col min="27" max="43" width="14.44140625" customWidth="1"/>
    <col min="44" max="44" width="9.88671875" customWidth="1"/>
    <col min="45" max="51" width="14.44140625" customWidth="1"/>
  </cols>
  <sheetData>
    <row r="1" spans="1:57" ht="14.25" customHeight="1" x14ac:dyDescent="0.3">
      <c r="A1" s="47" t="s">
        <v>8</v>
      </c>
      <c r="B1" s="53"/>
      <c r="C1" s="53"/>
      <c r="D1" s="53"/>
      <c r="E1" s="53"/>
      <c r="F1" s="53"/>
      <c r="G1" s="53"/>
      <c r="H1" s="53"/>
      <c r="I1" s="53"/>
      <c r="J1" s="53"/>
      <c r="K1" s="53"/>
      <c r="L1" s="53"/>
      <c r="M1" s="53"/>
      <c r="N1" s="54"/>
      <c r="O1" s="50"/>
      <c r="P1" s="50"/>
      <c r="Q1" s="50"/>
      <c r="R1" s="53"/>
      <c r="S1" s="53"/>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row>
    <row r="2" spans="1:57" ht="14.25" customHeight="1" x14ac:dyDescent="0.3">
      <c r="A2" s="49"/>
      <c r="B2" s="53"/>
      <c r="C2" s="53"/>
      <c r="D2" s="53"/>
      <c r="E2" s="53"/>
      <c r="F2" s="53"/>
      <c r="G2" s="53"/>
      <c r="H2" s="53"/>
      <c r="I2" s="53"/>
      <c r="J2" s="53"/>
      <c r="K2" s="53"/>
      <c r="L2" s="53"/>
      <c r="M2" s="53"/>
      <c r="N2" s="53"/>
      <c r="O2" s="50"/>
      <c r="P2" s="50"/>
      <c r="Q2" s="50"/>
      <c r="R2" s="53"/>
      <c r="S2" s="53"/>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row>
    <row r="3" spans="1:57" ht="14.25" customHeight="1" x14ac:dyDescent="0.3">
      <c r="A3" s="114" t="s">
        <v>9</v>
      </c>
      <c r="B3" s="115"/>
      <c r="C3" s="115"/>
      <c r="D3" s="115"/>
      <c r="E3" s="115"/>
      <c r="F3" s="115"/>
      <c r="G3" s="115"/>
      <c r="H3" s="115"/>
      <c r="I3" s="115"/>
      <c r="J3" s="115"/>
      <c r="K3" s="115"/>
      <c r="L3" s="115"/>
      <c r="M3" s="115"/>
      <c r="N3" s="115"/>
      <c r="O3" s="115"/>
      <c r="P3" s="115"/>
      <c r="Q3" s="115"/>
      <c r="R3" s="50"/>
      <c r="S3" s="50"/>
      <c r="T3" s="50" t="s">
        <v>136</v>
      </c>
      <c r="U3" s="50"/>
      <c r="V3" s="50"/>
      <c r="W3" s="50"/>
      <c r="X3" s="50"/>
      <c r="Y3" s="50"/>
      <c r="Z3" s="50"/>
      <c r="AA3" s="50"/>
      <c r="AB3" s="50"/>
      <c r="AC3" s="50"/>
      <c r="AD3" s="50"/>
      <c r="AE3" s="50"/>
      <c r="AF3" s="50"/>
      <c r="AG3" s="50"/>
      <c r="AH3" s="50"/>
      <c r="AI3" s="50"/>
      <c r="AJ3" s="50"/>
      <c r="AK3" s="50"/>
      <c r="AL3" s="50"/>
      <c r="AM3" s="50"/>
      <c r="AN3" s="50"/>
      <c r="AO3" s="50"/>
      <c r="AP3" s="50"/>
      <c r="AQ3" s="50"/>
      <c r="AR3" s="50" t="s">
        <v>20</v>
      </c>
      <c r="AS3" s="50">
        <f>_xlfn.CONFIDENCE.NORM(0.05,AS11,147)</f>
        <v>0.2111608970828581</v>
      </c>
      <c r="AT3" s="50">
        <f>_xlfn.CONFIDENCE.NORM(0.05,AT11,147)</f>
        <v>0.20847985909837818</v>
      </c>
      <c r="AU3" s="50">
        <f>_xlfn.CONFIDENCE.NORM(0.05,AU11,147)</f>
        <v>0.2999488226926843</v>
      </c>
      <c r="AV3" s="50">
        <f>_xlfn.CONFIDENCE.NORM(0.05,AV11,147)</f>
        <v>0.1753346776088727</v>
      </c>
      <c r="AW3" s="50">
        <f>_xlfn.CONFIDENCE.NORM(0.05,AW11,147)</f>
        <v>0.26164200816622696</v>
      </c>
      <c r="AX3" s="50">
        <f t="shared" ref="AX3" si="0">_xlfn.CONFIDENCE.NORM(0.05,AX11,147)</f>
        <v>0.17041849620519206</v>
      </c>
      <c r="AZ3" s="30" t="s">
        <v>61</v>
      </c>
      <c r="BA3" s="32" t="s">
        <v>137</v>
      </c>
    </row>
    <row r="4" spans="1:57" ht="14.25" customHeight="1" x14ac:dyDescent="0.3">
      <c r="A4" s="55" t="s">
        <v>10</v>
      </c>
      <c r="B4" s="53"/>
      <c r="C4" s="53"/>
      <c r="D4" s="53"/>
      <c r="E4" s="53"/>
      <c r="F4" s="53"/>
      <c r="G4" s="53"/>
      <c r="H4" s="53"/>
      <c r="I4" s="53"/>
      <c r="J4" s="53"/>
      <c r="K4" s="53"/>
      <c r="L4" s="53"/>
      <c r="M4" s="53"/>
      <c r="N4" s="53"/>
      <c r="O4" s="50"/>
      <c r="P4" s="50"/>
      <c r="Q4" s="50"/>
      <c r="R4" s="53"/>
      <c r="S4" s="53"/>
      <c r="T4" s="50"/>
      <c r="U4" s="50"/>
      <c r="V4" s="50"/>
      <c r="W4" s="50" t="s">
        <v>13</v>
      </c>
      <c r="X4" s="50" t="s">
        <v>14</v>
      </c>
      <c r="Y4" s="50" t="s">
        <v>17</v>
      </c>
      <c r="Z4" s="50" t="s">
        <v>18</v>
      </c>
      <c r="AA4" s="50"/>
      <c r="AB4" s="50"/>
      <c r="AC4" s="50"/>
      <c r="AD4" s="50"/>
      <c r="AE4" s="50"/>
      <c r="AF4" s="50"/>
      <c r="AG4" s="50"/>
      <c r="AH4" s="50"/>
      <c r="AI4" s="50"/>
      <c r="AJ4" s="50"/>
      <c r="AK4" s="50"/>
      <c r="AL4" s="50"/>
      <c r="AM4" s="50"/>
      <c r="AN4" s="50"/>
      <c r="AO4" s="50"/>
      <c r="AP4" s="50"/>
      <c r="AQ4" s="50"/>
      <c r="AR4" s="50" t="s">
        <v>22</v>
      </c>
      <c r="AS4" s="50">
        <f>_xlfn.CONFIDENCE.NORM(0.05,AS12,147)</f>
        <v>0.22346514968698433</v>
      </c>
      <c r="AT4" s="50">
        <f>_xlfn.CONFIDENCE.NORM(0.05,AT12,147)</f>
        <v>0.19914215736766663</v>
      </c>
      <c r="AU4" s="50">
        <f t="shared" ref="AU4:AX4" si="1">_xlfn.CONFIDENCE.NORM(0.05,AU12,147)</f>
        <v>0.26762803467498036</v>
      </c>
      <c r="AV4" s="50">
        <f>_xlfn.CONFIDENCE.NORM(0.05,AV12,147)</f>
        <v>0.24144224326936095</v>
      </c>
      <c r="AW4" s="50">
        <f t="shared" si="1"/>
        <v>0.25100612980729275</v>
      </c>
      <c r="AX4" s="50">
        <f t="shared" si="1"/>
        <v>0.18248077384984593</v>
      </c>
      <c r="AZ4" s="29" t="s">
        <v>66</v>
      </c>
      <c r="BA4" s="32" t="s">
        <v>141</v>
      </c>
    </row>
    <row r="5" spans="1:57" ht="14.25" customHeight="1" x14ac:dyDescent="0.3">
      <c r="A5" s="57"/>
      <c r="B5" s="56"/>
      <c r="C5" s="56"/>
      <c r="D5" s="56"/>
      <c r="E5" s="56"/>
      <c r="F5" s="56"/>
      <c r="G5" s="56"/>
      <c r="H5" s="56"/>
      <c r="I5" s="56"/>
      <c r="J5" s="56"/>
      <c r="K5" s="56"/>
      <c r="L5" s="56"/>
      <c r="M5" s="56"/>
      <c r="N5" s="56"/>
      <c r="O5" s="50"/>
      <c r="P5" s="50"/>
      <c r="Q5" s="50"/>
      <c r="R5" s="56"/>
      <c r="S5" s="56"/>
      <c r="T5" s="50"/>
      <c r="U5" s="50"/>
      <c r="V5" s="50">
        <v>1</v>
      </c>
      <c r="W5" t="s">
        <v>121</v>
      </c>
      <c r="X5" s="50" t="s">
        <v>20</v>
      </c>
      <c r="Y5" s="50" t="s">
        <v>20</v>
      </c>
      <c r="Z5" s="50" t="s">
        <v>22</v>
      </c>
      <c r="AA5" s="50"/>
      <c r="AB5" s="50"/>
      <c r="AC5" s="50"/>
      <c r="AD5" s="50"/>
      <c r="AE5" s="50"/>
      <c r="AF5" s="50"/>
      <c r="AG5" s="50"/>
      <c r="AH5" s="50"/>
      <c r="AI5" s="50"/>
      <c r="AJ5" s="50"/>
      <c r="AK5" s="50"/>
      <c r="AL5" s="50"/>
      <c r="AM5" s="50"/>
      <c r="AN5" s="50"/>
      <c r="AO5" s="50"/>
      <c r="AP5" s="50"/>
      <c r="AQ5" s="50"/>
      <c r="AR5" s="50" t="s">
        <v>24</v>
      </c>
      <c r="AS5" s="50">
        <f>_xlfn.CONFIDENCE.NORM(0.05,AS13,147)</f>
        <v>0.22172566915280256</v>
      </c>
      <c r="AT5" s="50">
        <f>_xlfn.CONFIDENCE.NORM(0.05,AT13,147)</f>
        <v>0.20162135212269866</v>
      </c>
      <c r="AU5" s="50">
        <f t="shared" ref="AU5:AX5" si="2">_xlfn.CONFIDENCE.NORM(0.05,AU13,147)</f>
        <v>0.29144146323980652</v>
      </c>
      <c r="AV5" s="50">
        <f>_xlfn.CONFIDENCE.NORM(0.05,AV13,147)</f>
        <v>0.24909731024344647</v>
      </c>
      <c r="AW5" s="50">
        <f t="shared" si="2"/>
        <v>0.25770322759940545</v>
      </c>
      <c r="AX5" s="50">
        <f t="shared" si="2"/>
        <v>0.1413283239865244</v>
      </c>
      <c r="AZ5" s="30" t="s">
        <v>70</v>
      </c>
      <c r="BA5" s="25">
        <v>0.05</v>
      </c>
    </row>
    <row r="6" spans="1:57" ht="14.25" customHeight="1" x14ac:dyDescent="0.3">
      <c r="A6" s="57" t="s">
        <v>11</v>
      </c>
      <c r="B6" s="56"/>
      <c r="C6" s="56"/>
      <c r="D6" s="56"/>
      <c r="E6" s="56"/>
      <c r="F6" s="56"/>
      <c r="G6" s="56"/>
      <c r="H6" s="56"/>
      <c r="I6" s="56"/>
      <c r="J6" s="56"/>
      <c r="K6" s="56"/>
      <c r="L6" s="56"/>
      <c r="M6" s="56"/>
      <c r="N6" s="56"/>
      <c r="O6" s="50"/>
      <c r="P6" s="50"/>
      <c r="Q6" s="50"/>
      <c r="R6" s="56"/>
      <c r="S6" s="56"/>
      <c r="T6" s="50"/>
      <c r="U6" s="50"/>
      <c r="V6" s="50">
        <v>2</v>
      </c>
      <c r="W6" t="s">
        <v>20</v>
      </c>
      <c r="X6" s="50"/>
      <c r="Y6" s="50" t="s">
        <v>22</v>
      </c>
      <c r="Z6" s="50" t="s">
        <v>20</v>
      </c>
      <c r="AA6" s="50"/>
      <c r="AB6" s="50"/>
      <c r="AC6" s="50"/>
      <c r="AD6" s="50"/>
      <c r="AE6" s="50"/>
      <c r="AF6" s="50"/>
      <c r="AG6" s="50"/>
      <c r="AH6" s="50"/>
      <c r="AI6" s="50"/>
      <c r="AJ6" s="50"/>
      <c r="AK6" s="50"/>
      <c r="AL6" s="50"/>
      <c r="AM6" s="50"/>
      <c r="AN6" s="50"/>
      <c r="AO6" s="50"/>
      <c r="AP6" s="50"/>
      <c r="AQ6" s="50"/>
      <c r="AR6" s="50"/>
      <c r="AS6" s="50"/>
      <c r="AT6" s="50"/>
      <c r="AU6" s="50"/>
      <c r="AV6" s="50"/>
      <c r="AW6" s="50"/>
      <c r="AX6" s="50"/>
    </row>
    <row r="7" spans="1:57" ht="14.25" customHeight="1" x14ac:dyDescent="0.3">
      <c r="A7" s="116" t="s">
        <v>12</v>
      </c>
      <c r="B7" s="115"/>
      <c r="C7" s="115"/>
      <c r="D7" s="115"/>
      <c r="E7" s="115"/>
      <c r="F7" s="115"/>
      <c r="G7" s="115"/>
      <c r="H7" s="115"/>
      <c r="I7" s="115"/>
      <c r="J7" s="115"/>
      <c r="K7" s="115"/>
      <c r="L7" s="115"/>
      <c r="M7" s="115"/>
      <c r="N7" s="115"/>
      <c r="O7" s="115"/>
      <c r="P7" s="115"/>
      <c r="Q7" s="115"/>
      <c r="R7" s="50"/>
      <c r="S7" s="50"/>
      <c r="T7" s="50"/>
      <c r="U7" s="50"/>
      <c r="V7" s="50">
        <v>3</v>
      </c>
      <c r="W7" t="s">
        <v>22</v>
      </c>
      <c r="X7" s="50"/>
      <c r="Y7" s="50" t="s">
        <v>121</v>
      </c>
      <c r="Z7" s="50" t="s">
        <v>121</v>
      </c>
      <c r="AA7" s="50"/>
      <c r="AB7" s="50"/>
      <c r="AC7" s="50"/>
      <c r="AD7" s="50"/>
      <c r="AE7" s="50"/>
      <c r="AF7" s="50"/>
      <c r="AG7" s="50"/>
      <c r="AH7" s="50"/>
      <c r="AI7" s="50"/>
      <c r="AJ7" s="50"/>
      <c r="AK7" s="50"/>
      <c r="AL7" s="50"/>
      <c r="AM7" s="50"/>
      <c r="AN7" s="50"/>
      <c r="AO7" s="50"/>
      <c r="AP7" s="50"/>
      <c r="AQ7" s="50"/>
      <c r="AR7" s="50"/>
      <c r="AS7" s="61" t="s">
        <v>13</v>
      </c>
      <c r="AT7" s="61" t="s">
        <v>14</v>
      </c>
      <c r="AU7" s="61" t="s">
        <v>17</v>
      </c>
      <c r="AV7" s="61" t="s">
        <v>16</v>
      </c>
      <c r="AW7" s="61" t="s">
        <v>18</v>
      </c>
      <c r="AX7" s="61" t="s">
        <v>15</v>
      </c>
      <c r="AZ7" t="s">
        <v>37</v>
      </c>
      <c r="BC7" t="s">
        <v>37</v>
      </c>
    </row>
    <row r="8" spans="1:57" ht="14.25" customHeight="1" thickBot="1" x14ac:dyDescent="0.35">
      <c r="A8" s="116" t="s">
        <v>19</v>
      </c>
      <c r="B8" s="115"/>
      <c r="C8" s="115"/>
      <c r="D8" s="115"/>
      <c r="E8" s="115"/>
      <c r="F8" s="115"/>
      <c r="G8" s="115"/>
      <c r="H8" s="115"/>
      <c r="I8" s="115"/>
      <c r="J8" s="115"/>
      <c r="K8" s="115"/>
      <c r="L8" s="115"/>
      <c r="M8" s="115"/>
      <c r="N8" s="115"/>
      <c r="O8" s="115"/>
      <c r="P8" s="115"/>
      <c r="Q8" s="115"/>
      <c r="R8" s="50"/>
      <c r="S8" s="50"/>
      <c r="T8" s="50" t="s">
        <v>134</v>
      </c>
      <c r="U8" s="50"/>
      <c r="V8" s="50"/>
      <c r="W8" s="50"/>
      <c r="X8" s="50"/>
      <c r="Y8" s="50"/>
      <c r="Z8" s="50"/>
      <c r="AA8" s="50"/>
      <c r="AB8" s="50"/>
      <c r="AC8" s="50"/>
      <c r="AD8" s="50"/>
      <c r="AE8" s="50"/>
      <c r="AF8" s="50"/>
      <c r="AG8" s="50"/>
      <c r="AH8" s="50"/>
      <c r="AI8" s="50"/>
      <c r="AJ8" s="50"/>
      <c r="AK8" s="50"/>
      <c r="AL8" s="50"/>
      <c r="AM8" s="50"/>
      <c r="AN8" s="50"/>
      <c r="AO8" s="50"/>
      <c r="AP8" s="50"/>
      <c r="AQ8" s="50" t="s">
        <v>215</v>
      </c>
      <c r="AR8" s="50" t="s">
        <v>20</v>
      </c>
      <c r="AS8" s="74">
        <f>AVERAGE($B$18:$B$164)</f>
        <v>5.3945578231292517</v>
      </c>
      <c r="AT8" s="75">
        <f>AVERAGE($C$18:$C$164)</f>
        <v>4.7006802721088432</v>
      </c>
      <c r="AU8" s="75">
        <f>AVERAGE($F$18:$F$164)</f>
        <v>5.2653061224489797</v>
      </c>
      <c r="AV8" s="75">
        <f>AVERAGE($E$18:$E$164)</f>
        <v>2.0408163265306123</v>
      </c>
      <c r="AW8" s="75">
        <f>AVERAGE($G$18:$G$164)</f>
        <v>5.2108843537414966</v>
      </c>
      <c r="AX8" s="75">
        <f>AVERAGE($D$18:$D$164)</f>
        <v>2.1088435374149661</v>
      </c>
    </row>
    <row r="9" spans="1:57" ht="14.25" customHeight="1" x14ac:dyDescent="0.3">
      <c r="A9" s="116" t="s">
        <v>21</v>
      </c>
      <c r="B9" s="115"/>
      <c r="C9" s="115"/>
      <c r="D9" s="115"/>
      <c r="E9" s="115"/>
      <c r="F9" s="115"/>
      <c r="G9" s="115"/>
      <c r="H9" s="115"/>
      <c r="I9" s="115"/>
      <c r="J9" s="115"/>
      <c r="K9" s="115"/>
      <c r="L9" s="115"/>
      <c r="M9" s="115"/>
      <c r="N9" s="115"/>
      <c r="O9" s="115"/>
      <c r="P9" s="115"/>
      <c r="Q9" s="115"/>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t="s">
        <v>22</v>
      </c>
      <c r="AS9" s="76">
        <f>AVERAGE($H$18:$H$164)</f>
        <v>5.0068027210884356</v>
      </c>
      <c r="AT9" s="77">
        <f>AVERAGE($I$18:$I$164)</f>
        <v>4.27891156462585</v>
      </c>
      <c r="AU9" s="77">
        <f>AVERAGE($L$18:$L$164)</f>
        <v>5.3673469387755102</v>
      </c>
      <c r="AV9" s="77">
        <f>AVERAGE($K$18:$K$164)</f>
        <v>3.2517006802721089</v>
      </c>
      <c r="AW9" s="77">
        <f>AVERAGE($M$18:$M$164)</f>
        <v>5.1428571428571432</v>
      </c>
      <c r="AX9" s="77">
        <f>AVERAGE($J$18:$J$164)</f>
        <v>2.1836734693877551</v>
      </c>
      <c r="AZ9" s="83"/>
      <c r="BA9" s="83" t="s">
        <v>138</v>
      </c>
      <c r="BB9" s="83" t="s">
        <v>140</v>
      </c>
      <c r="BC9" s="83"/>
      <c r="BD9" s="83" t="s">
        <v>138</v>
      </c>
      <c r="BE9" s="83" t="s">
        <v>139</v>
      </c>
    </row>
    <row r="10" spans="1:57" ht="14.25" customHeight="1" x14ac:dyDescent="0.3">
      <c r="A10" s="116" t="s">
        <v>23</v>
      </c>
      <c r="B10" s="115"/>
      <c r="C10" s="115"/>
      <c r="D10" s="115"/>
      <c r="E10" s="115"/>
      <c r="F10" s="115"/>
      <c r="G10" s="115"/>
      <c r="H10" s="115"/>
      <c r="I10" s="115"/>
      <c r="J10" s="115"/>
      <c r="K10" s="115"/>
      <c r="L10" s="115"/>
      <c r="M10" s="115"/>
      <c r="N10" s="115"/>
      <c r="O10" s="115"/>
      <c r="P10" s="115"/>
      <c r="Q10" s="115"/>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t="s">
        <v>24</v>
      </c>
      <c r="AS10" s="78">
        <f>AVERAGE($N$18:$N$164)</f>
        <v>5.333333333333333</v>
      </c>
      <c r="AT10" s="77">
        <f>AVERAGE($O$18:$O$164)</f>
        <v>4.2721088435374153</v>
      </c>
      <c r="AU10" s="77">
        <f>AVERAGE($R$18:$R$164)</f>
        <v>5.129251700680272</v>
      </c>
      <c r="AV10" s="77">
        <f>AVERAGE($Q$18:$Q$164)</f>
        <v>3.3333333333333335</v>
      </c>
      <c r="AW10" s="77">
        <f>AVERAGE($S$18:$S$164)</f>
        <v>5.2176870748299322</v>
      </c>
      <c r="AX10" s="77">
        <f>AVERAGE($P$18:$P$164)</f>
        <v>1.7755102040816326</v>
      </c>
      <c r="AZ10" s="81" t="s">
        <v>38</v>
      </c>
      <c r="BA10" s="81">
        <v>5.3945578231292517</v>
      </c>
      <c r="BB10" s="81">
        <v>5.333333333333333</v>
      </c>
      <c r="BC10" s="81" t="s">
        <v>38</v>
      </c>
      <c r="BD10" s="81">
        <v>5.3945578231292517</v>
      </c>
      <c r="BE10" s="81">
        <v>5.0068027210884356</v>
      </c>
    </row>
    <row r="11" spans="1:57" ht="14.25" customHeight="1" x14ac:dyDescent="0.3">
      <c r="A11" s="57" t="s">
        <v>25</v>
      </c>
      <c r="B11" s="53"/>
      <c r="C11" s="53"/>
      <c r="D11" s="53"/>
      <c r="E11" s="53"/>
      <c r="F11" s="53"/>
      <c r="G11" s="53"/>
      <c r="H11" s="53"/>
      <c r="I11" s="53"/>
      <c r="J11" s="53"/>
      <c r="K11" s="53"/>
      <c r="L11" s="53"/>
      <c r="M11" s="53"/>
      <c r="N11" s="53"/>
      <c r="O11" s="50"/>
      <c r="P11" s="50"/>
      <c r="Q11" s="50"/>
      <c r="R11" s="53"/>
      <c r="S11" s="53"/>
      <c r="T11" s="50" t="s">
        <v>135</v>
      </c>
      <c r="U11" s="50"/>
      <c r="V11" s="50"/>
      <c r="W11" s="50"/>
      <c r="X11" s="50"/>
      <c r="Y11" s="50"/>
      <c r="Z11" s="50"/>
      <c r="AA11" s="50"/>
      <c r="AB11" s="50"/>
      <c r="AC11" s="50"/>
      <c r="AD11" s="50"/>
      <c r="AE11" s="50"/>
      <c r="AF11" s="50"/>
      <c r="AG11" s="50"/>
      <c r="AH11" s="50"/>
      <c r="AI11" s="50"/>
      <c r="AJ11" s="50"/>
      <c r="AK11" s="50"/>
      <c r="AL11" s="50"/>
      <c r="AM11" s="50"/>
      <c r="AN11" s="50"/>
      <c r="AO11" s="50"/>
      <c r="AP11" s="50"/>
      <c r="AQ11" s="50" t="s">
        <v>216</v>
      </c>
      <c r="AR11" s="50" t="s">
        <v>20</v>
      </c>
      <c r="AS11" s="29">
        <f>_xlfn.STDEV.S($B$18:$B$164)</f>
        <v>1.3062432965247228</v>
      </c>
      <c r="AT11" s="29">
        <f>_xlfn.STDEV.S($C$18:$C$164)</f>
        <v>1.2896583703223075</v>
      </c>
      <c r="AU11" s="29">
        <f>_xlfn.STDEV.S($F$18:$F$164)</f>
        <v>1.8554862399029282</v>
      </c>
      <c r="AV11" s="29">
        <f>_xlfn.STDEV.S($E$18:$E$164)</f>
        <v>1.0846219657091325</v>
      </c>
      <c r="AW11" s="29">
        <f>_xlfn.STDEV.S($G$18:$G$164)</f>
        <v>1.6185199247486302</v>
      </c>
      <c r="AX11" s="29">
        <f>_xlfn.STDEV.S($D$18:$D$164)</f>
        <v>1.0542104212812953</v>
      </c>
      <c r="AZ11" s="81" t="s">
        <v>39</v>
      </c>
      <c r="BA11" s="81">
        <v>1.706271549715775</v>
      </c>
      <c r="BB11" s="81">
        <v>1.8812785388127875</v>
      </c>
      <c r="BC11" s="81" t="s">
        <v>39</v>
      </c>
      <c r="BD11" s="81">
        <v>1.706271549715775</v>
      </c>
      <c r="BE11" s="81">
        <v>1.9109123101295298</v>
      </c>
    </row>
    <row r="12" spans="1:57" ht="14.25" customHeight="1" x14ac:dyDescent="0.3">
      <c r="A12" s="57" t="s">
        <v>26</v>
      </c>
      <c r="B12" s="53"/>
      <c r="C12" s="53"/>
      <c r="D12" s="53"/>
      <c r="E12" s="53"/>
      <c r="F12" s="53"/>
      <c r="G12" s="53"/>
      <c r="H12" s="53"/>
      <c r="I12" s="53"/>
      <c r="J12" s="53"/>
      <c r="K12" s="53"/>
      <c r="L12" s="53"/>
      <c r="M12" s="53"/>
      <c r="N12" s="53"/>
      <c r="O12" s="50"/>
      <c r="P12" s="50"/>
      <c r="Q12" s="50"/>
      <c r="R12" s="53"/>
      <c r="S12" s="53"/>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t="s">
        <v>22</v>
      </c>
      <c r="AS12" s="29">
        <f>_xlfn.STDEV.S($H$18:$H$164)</f>
        <v>1.3823575189253792</v>
      </c>
      <c r="AT12" s="29">
        <f>_xlfn.STDEV.S($I$18:$I$164)</f>
        <v>1.2318952595418908</v>
      </c>
      <c r="AU12" s="29">
        <f>_xlfn.STDEV.S($L$18:$L$164)</f>
        <v>1.6555495410644305</v>
      </c>
      <c r="AV12" s="29">
        <f>_xlfn.STDEV.S($K$18:$K$164)</f>
        <v>1.4935639890028516</v>
      </c>
      <c r="AW12" s="29">
        <f>_xlfn.STDEV.S($M$18:$M$164)</f>
        <v>1.5527262811292881</v>
      </c>
      <c r="AX12" s="29">
        <f>_xlfn.STDEV.S($J$18:$J$164)</f>
        <v>1.1288277843055037</v>
      </c>
      <c r="AZ12" s="81" t="s">
        <v>40</v>
      </c>
      <c r="BA12" s="81">
        <v>147</v>
      </c>
      <c r="BB12" s="81">
        <v>147</v>
      </c>
      <c r="BC12" s="81" t="s">
        <v>40</v>
      </c>
      <c r="BD12" s="81">
        <v>147</v>
      </c>
      <c r="BE12" s="81">
        <v>147</v>
      </c>
    </row>
    <row r="13" spans="1:57" ht="14.25" customHeight="1" x14ac:dyDescent="0.3">
      <c r="A13" s="58"/>
      <c r="B13" s="53"/>
      <c r="C13" s="53"/>
      <c r="D13" s="53"/>
      <c r="E13" s="53"/>
      <c r="F13" s="53"/>
      <c r="G13" s="53"/>
      <c r="H13" s="53"/>
      <c r="I13" s="53"/>
      <c r="J13" s="53"/>
      <c r="K13" s="53"/>
      <c r="L13" s="53"/>
      <c r="M13" s="53"/>
      <c r="N13" s="53"/>
      <c r="O13" s="50"/>
      <c r="P13" s="50"/>
      <c r="Q13" s="50"/>
      <c r="R13" s="53"/>
      <c r="S13" s="53"/>
      <c r="T13" s="50"/>
      <c r="U13" s="50" t="s">
        <v>167</v>
      </c>
      <c r="V13" s="50"/>
      <c r="W13" s="50"/>
      <c r="X13" s="50"/>
      <c r="Y13" s="50" t="s">
        <v>166</v>
      </c>
      <c r="Z13" s="50"/>
      <c r="AA13" s="50"/>
      <c r="AB13" s="50"/>
      <c r="AC13" s="50"/>
      <c r="AD13" s="50"/>
      <c r="AE13" s="50"/>
      <c r="AF13" s="50"/>
      <c r="AG13" s="50"/>
      <c r="AH13" s="50"/>
      <c r="AI13" s="50"/>
      <c r="AJ13" s="50"/>
      <c r="AK13" s="50"/>
      <c r="AL13" s="50"/>
      <c r="AM13" s="50"/>
      <c r="AN13" s="50"/>
      <c r="AO13" s="50"/>
      <c r="AP13" s="50"/>
      <c r="AQ13" s="50"/>
      <c r="AR13" s="50" t="s">
        <v>24</v>
      </c>
      <c r="AS13" s="29">
        <f>_xlfn.STDEV.S($N$18:$N$164)</f>
        <v>1.3715970759712153</v>
      </c>
      <c r="AT13" s="29">
        <f>_xlfn.STDEV.S($O$18:$O$164)</f>
        <v>1.2472315816274573</v>
      </c>
      <c r="AU13" s="29">
        <f>_xlfn.STDEV.S($R$18:$R$164)</f>
        <v>1.8028596342672867</v>
      </c>
      <c r="AV13" s="29">
        <f>_xlfn.STDEV.S($Q$18:$Q$164)</f>
        <v>1.5409183053440221</v>
      </c>
      <c r="AW13" s="29">
        <f>_xlfn.STDEV.S($S$18:$S$164)</f>
        <v>1.5941545910956219</v>
      </c>
      <c r="AX13" s="29">
        <f>_xlfn.STDEV.S($P$18:$P$164)</f>
        <v>0.87425834217796639</v>
      </c>
      <c r="AZ13" s="81" t="s">
        <v>41</v>
      </c>
      <c r="BA13" s="81">
        <v>0.14017415583380843</v>
      </c>
      <c r="BB13" s="81"/>
      <c r="BC13" s="81" t="s">
        <v>41</v>
      </c>
      <c r="BD13" s="81">
        <v>9.3332707481657992E-2</v>
      </c>
      <c r="BE13" s="81"/>
    </row>
    <row r="14" spans="1:57" ht="14.25" customHeight="1" x14ac:dyDescent="0.3">
      <c r="A14" s="59" t="s">
        <v>27</v>
      </c>
      <c r="B14" s="53"/>
      <c r="C14" s="53"/>
      <c r="D14" s="53"/>
      <c r="E14" s="53"/>
      <c r="F14" s="53"/>
      <c r="G14" s="53"/>
      <c r="H14" s="53"/>
      <c r="I14" s="53"/>
      <c r="J14" s="53"/>
      <c r="K14" s="53"/>
      <c r="L14" s="53"/>
      <c r="M14" s="53"/>
      <c r="N14" s="53"/>
      <c r="O14" s="50"/>
      <c r="P14" s="50"/>
      <c r="Q14" s="50"/>
      <c r="R14" s="53"/>
      <c r="S14" s="53"/>
      <c r="T14" s="50"/>
      <c r="U14" s="50"/>
      <c r="V14" s="50"/>
      <c r="W14" s="50"/>
      <c r="X14" s="50"/>
      <c r="Y14" s="50"/>
      <c r="Z14" s="50"/>
      <c r="AA14" s="50"/>
      <c r="AB14" s="50"/>
      <c r="AC14" s="50"/>
      <c r="AD14" s="50"/>
      <c r="AE14" s="50"/>
      <c r="AF14" s="50"/>
      <c r="AG14" s="50"/>
      <c r="AH14" s="50"/>
      <c r="AI14" s="50"/>
      <c r="AJ14" s="50"/>
      <c r="AK14" s="50" t="s">
        <v>169</v>
      </c>
      <c r="AL14" s="50"/>
      <c r="AM14" s="50"/>
      <c r="AN14" s="50"/>
      <c r="AO14" s="50" t="s">
        <v>165</v>
      </c>
      <c r="AP14" s="50"/>
      <c r="AQ14" s="50"/>
      <c r="AR14" s="50"/>
      <c r="AS14" s="50"/>
      <c r="AT14" s="50"/>
      <c r="AU14" s="50"/>
      <c r="AV14" s="50"/>
      <c r="AW14" s="50"/>
      <c r="AX14" s="50"/>
      <c r="AZ14" s="81" t="s">
        <v>42</v>
      </c>
      <c r="BA14" s="81">
        <v>0</v>
      </c>
      <c r="BB14" s="81"/>
      <c r="BC14" s="81" t="s">
        <v>42</v>
      </c>
      <c r="BD14" s="81">
        <v>0</v>
      </c>
      <c r="BE14" s="81"/>
    </row>
    <row r="15" spans="1:57" ht="14.25" customHeight="1" x14ac:dyDescent="0.3">
      <c r="A15" s="59"/>
      <c r="B15" s="60">
        <f>AVERAGE(B18:B164)</f>
        <v>5.3945578231292517</v>
      </c>
      <c r="C15" s="60">
        <f t="shared" ref="C15:S15" si="3">AVERAGE(C18:C164)</f>
        <v>4.7006802721088432</v>
      </c>
      <c r="D15" s="60">
        <f t="shared" si="3"/>
        <v>2.1088435374149661</v>
      </c>
      <c r="E15" s="60">
        <f t="shared" si="3"/>
        <v>2.0408163265306123</v>
      </c>
      <c r="F15" s="60">
        <f t="shared" si="3"/>
        <v>5.2653061224489797</v>
      </c>
      <c r="G15" s="60">
        <f t="shared" si="3"/>
        <v>5.2108843537414966</v>
      </c>
      <c r="H15" s="60">
        <f t="shared" si="3"/>
        <v>5.0068027210884356</v>
      </c>
      <c r="I15" s="60">
        <f t="shared" si="3"/>
        <v>4.27891156462585</v>
      </c>
      <c r="J15" s="60">
        <f t="shared" si="3"/>
        <v>2.1836734693877551</v>
      </c>
      <c r="K15" s="60">
        <f t="shared" si="3"/>
        <v>3.2517006802721089</v>
      </c>
      <c r="L15" s="60">
        <f t="shared" si="3"/>
        <v>5.3673469387755102</v>
      </c>
      <c r="M15" s="60">
        <f t="shared" si="3"/>
        <v>5.1428571428571432</v>
      </c>
      <c r="N15" s="60">
        <f t="shared" si="3"/>
        <v>5.333333333333333</v>
      </c>
      <c r="O15" s="60">
        <f t="shared" si="3"/>
        <v>4.2721088435374153</v>
      </c>
      <c r="P15" s="60">
        <f t="shared" si="3"/>
        <v>1.7755102040816326</v>
      </c>
      <c r="Q15" s="60">
        <f t="shared" si="3"/>
        <v>3.3333333333333335</v>
      </c>
      <c r="R15" s="60">
        <f t="shared" si="3"/>
        <v>5.129251700680272</v>
      </c>
      <c r="S15" s="60">
        <f t="shared" si="3"/>
        <v>5.2176870748299322</v>
      </c>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Z15" s="81" t="s">
        <v>43</v>
      </c>
      <c r="BA15" s="81">
        <v>146</v>
      </c>
      <c r="BB15" s="81"/>
      <c r="BC15" s="81" t="s">
        <v>43</v>
      </c>
      <c r="BD15" s="81">
        <v>146</v>
      </c>
      <c r="BE15" s="81"/>
    </row>
    <row r="16" spans="1:57" ht="14.25" customHeight="1" x14ac:dyDescent="0.3">
      <c r="A16" s="109" t="s">
        <v>28</v>
      </c>
      <c r="B16" s="111" t="s">
        <v>20</v>
      </c>
      <c r="C16" s="112"/>
      <c r="D16" s="112"/>
      <c r="E16" s="112"/>
      <c r="F16" s="112"/>
      <c r="G16" s="113"/>
      <c r="H16" s="111" t="s">
        <v>29</v>
      </c>
      <c r="I16" s="112"/>
      <c r="J16" s="112"/>
      <c r="K16" s="112"/>
      <c r="L16" s="112"/>
      <c r="M16" s="112"/>
      <c r="N16" s="111" t="s">
        <v>30</v>
      </c>
      <c r="O16" s="112"/>
      <c r="P16" s="112"/>
      <c r="Q16" s="112"/>
      <c r="R16" s="112"/>
      <c r="S16" s="113"/>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Z16" s="81" t="s">
        <v>44</v>
      </c>
      <c r="BA16" s="81">
        <v>0.42260775888380592</v>
      </c>
      <c r="BB16" s="81"/>
      <c r="BC16" s="81" t="s">
        <v>44</v>
      </c>
      <c r="BD16" s="81">
        <v>2.5957993720536212</v>
      </c>
      <c r="BE16" s="81"/>
    </row>
    <row r="17" spans="1:57" ht="14.25" customHeight="1" x14ac:dyDescent="0.3">
      <c r="A17" s="110"/>
      <c r="B17" s="61" t="s">
        <v>147</v>
      </c>
      <c r="C17" s="61" t="s">
        <v>146</v>
      </c>
      <c r="D17" s="61" t="s">
        <v>15</v>
      </c>
      <c r="E17" s="61" t="s">
        <v>145</v>
      </c>
      <c r="F17" s="61" t="s">
        <v>148</v>
      </c>
      <c r="G17" s="61" t="s">
        <v>149</v>
      </c>
      <c r="H17" s="61" t="s">
        <v>139</v>
      </c>
      <c r="I17" s="61" t="s">
        <v>150</v>
      </c>
      <c r="J17" s="61" t="s">
        <v>151</v>
      </c>
      <c r="K17" s="61" t="s">
        <v>152</v>
      </c>
      <c r="L17" s="61" t="s">
        <v>153</v>
      </c>
      <c r="M17" s="61" t="s">
        <v>154</v>
      </c>
      <c r="N17" s="62" t="s">
        <v>140</v>
      </c>
      <c r="O17" s="62" t="s">
        <v>155</v>
      </c>
      <c r="P17" s="62" t="s">
        <v>156</v>
      </c>
      <c r="Q17" s="62" t="s">
        <v>157</v>
      </c>
      <c r="R17" s="62" t="s">
        <v>158</v>
      </c>
      <c r="S17" s="62" t="s">
        <v>159</v>
      </c>
      <c r="T17" s="50"/>
      <c r="U17" s="63" t="s">
        <v>31</v>
      </c>
      <c r="V17" s="50"/>
      <c r="W17" s="50"/>
      <c r="X17" s="50"/>
      <c r="Y17" s="63" t="s">
        <v>32</v>
      </c>
      <c r="Z17" s="50"/>
      <c r="AA17" s="50"/>
      <c r="AB17" s="50"/>
      <c r="AC17" s="63" t="s">
        <v>33</v>
      </c>
      <c r="AD17" s="50"/>
      <c r="AE17" s="50"/>
      <c r="AF17" s="50"/>
      <c r="AG17" s="63" t="s">
        <v>34</v>
      </c>
      <c r="AH17" s="50"/>
      <c r="AI17" s="50"/>
      <c r="AJ17" s="50"/>
      <c r="AK17" s="63" t="s">
        <v>35</v>
      </c>
      <c r="AL17" s="50"/>
      <c r="AM17" s="50"/>
      <c r="AN17" s="50"/>
      <c r="AO17" s="63" t="s">
        <v>36</v>
      </c>
      <c r="AP17" s="50"/>
      <c r="AQ17" s="50"/>
      <c r="AZ17" s="81" t="s">
        <v>45</v>
      </c>
      <c r="BA17" s="81">
        <v>0.33660160622742252</v>
      </c>
      <c r="BB17" s="81"/>
      <c r="BC17" s="81" t="s">
        <v>45</v>
      </c>
      <c r="BD17" s="81">
        <v>5.2005569497039425E-3</v>
      </c>
      <c r="BE17" s="81"/>
    </row>
    <row r="18" spans="1:57" ht="14.25" customHeight="1" x14ac:dyDescent="0.3">
      <c r="A18" s="64">
        <v>1</v>
      </c>
      <c r="B18" s="65">
        <v>4</v>
      </c>
      <c r="C18" s="65">
        <v>5</v>
      </c>
      <c r="D18" s="65">
        <v>2</v>
      </c>
      <c r="E18" s="65">
        <v>3</v>
      </c>
      <c r="F18" s="65">
        <v>4</v>
      </c>
      <c r="G18" s="65">
        <v>4</v>
      </c>
      <c r="H18" s="66">
        <v>5</v>
      </c>
      <c r="I18" s="66">
        <v>3</v>
      </c>
      <c r="J18" s="66">
        <v>2</v>
      </c>
      <c r="K18" s="66">
        <v>3</v>
      </c>
      <c r="L18" s="65">
        <v>7</v>
      </c>
      <c r="M18" s="65">
        <v>4</v>
      </c>
      <c r="N18" s="67">
        <v>6</v>
      </c>
      <c r="O18" s="68">
        <v>3</v>
      </c>
      <c r="P18" s="68">
        <v>2</v>
      </c>
      <c r="Q18" s="68">
        <v>7</v>
      </c>
      <c r="R18" s="65">
        <v>4</v>
      </c>
      <c r="S18" s="65">
        <v>5</v>
      </c>
      <c r="T18" s="50"/>
      <c r="U18" s="50" t="s">
        <v>37</v>
      </c>
      <c r="V18" s="50"/>
      <c r="W18" s="50"/>
      <c r="X18" s="50"/>
      <c r="Y18" s="50" t="s">
        <v>37</v>
      </c>
      <c r="Z18" s="50"/>
      <c r="AA18" s="50"/>
      <c r="AB18" s="50"/>
      <c r="AC18" s="50" t="s">
        <v>37</v>
      </c>
      <c r="AD18" s="50"/>
      <c r="AE18" s="50"/>
      <c r="AF18" s="50"/>
      <c r="AG18" s="50" t="s">
        <v>37</v>
      </c>
      <c r="AH18" s="50"/>
      <c r="AI18" s="50"/>
      <c r="AJ18" s="50"/>
      <c r="AK18" s="50" t="s">
        <v>37</v>
      </c>
      <c r="AL18" s="50"/>
      <c r="AM18" s="50"/>
      <c r="AN18" s="50"/>
      <c r="AO18" s="50" t="s">
        <v>37</v>
      </c>
      <c r="AP18" s="50"/>
      <c r="AQ18" s="50"/>
      <c r="AZ18" s="81" t="s">
        <v>46</v>
      </c>
      <c r="BA18" s="81">
        <v>2.0722596972520235</v>
      </c>
      <c r="BB18" s="81"/>
      <c r="BC18" s="81" t="s">
        <v>46</v>
      </c>
      <c r="BD18" s="81">
        <v>1.6553573449019661</v>
      </c>
      <c r="BE18" s="81"/>
    </row>
    <row r="19" spans="1:57" ht="14.25" customHeight="1" thickBot="1" x14ac:dyDescent="0.35">
      <c r="A19" s="64">
        <v>2</v>
      </c>
      <c r="B19" s="65">
        <v>4</v>
      </c>
      <c r="C19" s="65">
        <v>5</v>
      </c>
      <c r="D19" s="65">
        <v>1</v>
      </c>
      <c r="E19" s="65">
        <v>1</v>
      </c>
      <c r="F19" s="65">
        <v>6</v>
      </c>
      <c r="G19" s="65">
        <v>6</v>
      </c>
      <c r="H19" s="66">
        <v>7</v>
      </c>
      <c r="I19" s="66">
        <v>3</v>
      </c>
      <c r="J19" s="66">
        <v>1</v>
      </c>
      <c r="K19" s="66">
        <v>2</v>
      </c>
      <c r="L19" s="65">
        <v>7</v>
      </c>
      <c r="M19" s="65">
        <v>7</v>
      </c>
      <c r="N19" s="67">
        <v>4</v>
      </c>
      <c r="O19" s="68">
        <v>2</v>
      </c>
      <c r="P19" s="68">
        <v>1</v>
      </c>
      <c r="Q19" s="68">
        <v>6</v>
      </c>
      <c r="R19" s="65">
        <v>3</v>
      </c>
      <c r="S19" s="65">
        <v>2</v>
      </c>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Z19" s="81" t="s">
        <v>47</v>
      </c>
      <c r="BA19" s="81">
        <v>0.67320321245484505</v>
      </c>
      <c r="BB19" s="81"/>
      <c r="BC19" s="81" t="s">
        <v>47</v>
      </c>
      <c r="BD19" s="81">
        <v>1.0401113899407885E-2</v>
      </c>
      <c r="BE19" s="81"/>
    </row>
    <row r="20" spans="1:57" ht="14.25" customHeight="1" thickBot="1" x14ac:dyDescent="0.35">
      <c r="A20" s="64">
        <v>3</v>
      </c>
      <c r="B20" s="65">
        <v>5</v>
      </c>
      <c r="C20" s="65">
        <v>3</v>
      </c>
      <c r="D20" s="65">
        <v>1</v>
      </c>
      <c r="E20" s="65">
        <v>1</v>
      </c>
      <c r="F20" s="65">
        <v>2</v>
      </c>
      <c r="G20" s="65">
        <v>4</v>
      </c>
      <c r="H20" s="66">
        <v>7</v>
      </c>
      <c r="I20" s="66">
        <v>5</v>
      </c>
      <c r="J20" s="66">
        <v>3</v>
      </c>
      <c r="K20" s="66">
        <v>1</v>
      </c>
      <c r="L20" s="65">
        <v>7</v>
      </c>
      <c r="M20" s="65">
        <v>7</v>
      </c>
      <c r="N20" s="67">
        <v>4</v>
      </c>
      <c r="O20" s="68">
        <v>3</v>
      </c>
      <c r="P20" s="68">
        <v>2</v>
      </c>
      <c r="Q20" s="68">
        <v>5</v>
      </c>
      <c r="R20" s="65">
        <v>3</v>
      </c>
      <c r="S20" s="65">
        <v>5</v>
      </c>
      <c r="T20" s="50"/>
      <c r="U20" s="69"/>
      <c r="V20" s="69" t="s">
        <v>13</v>
      </c>
      <c r="W20" s="69" t="s">
        <v>13</v>
      </c>
      <c r="X20" s="50"/>
      <c r="Y20" s="69"/>
      <c r="Z20" s="69" t="s">
        <v>14</v>
      </c>
      <c r="AA20" s="69" t="s">
        <v>14</v>
      </c>
      <c r="AB20" s="50"/>
      <c r="AC20" s="69"/>
      <c r="AD20" s="69" t="s">
        <v>15</v>
      </c>
      <c r="AE20" s="69" t="s">
        <v>15</v>
      </c>
      <c r="AF20" s="50"/>
      <c r="AG20" s="69"/>
      <c r="AH20" s="69" t="s">
        <v>16</v>
      </c>
      <c r="AI20" s="69" t="s">
        <v>16</v>
      </c>
      <c r="AJ20" s="50"/>
      <c r="AK20" s="69"/>
      <c r="AL20" s="69" t="s">
        <v>17</v>
      </c>
      <c r="AM20" s="69" t="s">
        <v>17</v>
      </c>
      <c r="AN20" s="50"/>
      <c r="AO20" s="69"/>
      <c r="AP20" s="69" t="s">
        <v>18</v>
      </c>
      <c r="AQ20" s="69" t="s">
        <v>18</v>
      </c>
      <c r="AZ20" s="82" t="s">
        <v>48</v>
      </c>
      <c r="BA20" s="82">
        <v>2.3521599808255149</v>
      </c>
      <c r="BB20" s="82"/>
      <c r="BC20" s="82" t="s">
        <v>48</v>
      </c>
      <c r="BD20" s="82">
        <v>1.9763456545938156</v>
      </c>
      <c r="BE20" s="82"/>
    </row>
    <row r="21" spans="1:57" ht="14.25" customHeight="1" x14ac:dyDescent="0.3">
      <c r="A21" s="64">
        <v>4</v>
      </c>
      <c r="B21" s="65">
        <v>6</v>
      </c>
      <c r="C21" s="65">
        <v>5</v>
      </c>
      <c r="D21" s="65">
        <v>1</v>
      </c>
      <c r="E21" s="65">
        <v>2</v>
      </c>
      <c r="F21" s="65">
        <v>6</v>
      </c>
      <c r="G21" s="65">
        <v>7</v>
      </c>
      <c r="H21" s="66">
        <v>5</v>
      </c>
      <c r="I21" s="66">
        <v>6</v>
      </c>
      <c r="J21" s="66">
        <v>1</v>
      </c>
      <c r="K21" s="66">
        <v>4</v>
      </c>
      <c r="L21" s="65">
        <v>5</v>
      </c>
      <c r="M21" s="65">
        <v>7</v>
      </c>
      <c r="N21" s="67">
        <v>7</v>
      </c>
      <c r="O21" s="68">
        <v>6</v>
      </c>
      <c r="P21" s="68">
        <v>1</v>
      </c>
      <c r="Q21" s="68">
        <v>3</v>
      </c>
      <c r="R21" s="65">
        <v>7</v>
      </c>
      <c r="S21" s="65">
        <v>7</v>
      </c>
      <c r="T21" s="50"/>
      <c r="U21" s="50" t="s">
        <v>38</v>
      </c>
      <c r="V21" s="50">
        <v>5.3945578231292517</v>
      </c>
      <c r="W21" s="50">
        <v>5.0068027210884356</v>
      </c>
      <c r="X21" s="50"/>
      <c r="Y21" s="50" t="s">
        <v>38</v>
      </c>
      <c r="Z21" s="50">
        <v>4.7006802721088432</v>
      </c>
      <c r="AA21" s="50">
        <v>4.27891156462585</v>
      </c>
      <c r="AB21" s="50"/>
      <c r="AC21" s="50" t="s">
        <v>38</v>
      </c>
      <c r="AD21" s="50">
        <v>2.1088435374149661</v>
      </c>
      <c r="AE21" s="50">
        <v>2.1836734693877551</v>
      </c>
      <c r="AF21" s="50"/>
      <c r="AG21" s="50" t="s">
        <v>38</v>
      </c>
      <c r="AH21" s="50">
        <v>2.0408163265306123</v>
      </c>
      <c r="AI21" s="50">
        <v>3.2517006802721089</v>
      </c>
      <c r="AJ21" s="50"/>
      <c r="AK21" s="50" t="s">
        <v>38</v>
      </c>
      <c r="AL21" s="50">
        <v>5.2653061224489797</v>
      </c>
      <c r="AM21" s="50">
        <v>5.3673469387755102</v>
      </c>
      <c r="AN21" s="50"/>
      <c r="AO21" s="50" t="s">
        <v>38</v>
      </c>
      <c r="AP21" s="50">
        <v>5.2108843537414966</v>
      </c>
      <c r="AQ21" s="50">
        <v>5.1428571428571432</v>
      </c>
    </row>
    <row r="22" spans="1:57" ht="14.25" customHeight="1" x14ac:dyDescent="0.3">
      <c r="A22" s="64">
        <v>5</v>
      </c>
      <c r="B22" s="65">
        <v>6</v>
      </c>
      <c r="C22" s="65">
        <v>5</v>
      </c>
      <c r="D22" s="65">
        <v>1</v>
      </c>
      <c r="E22" s="65">
        <v>3</v>
      </c>
      <c r="F22" s="65">
        <v>6</v>
      </c>
      <c r="G22" s="65">
        <v>6</v>
      </c>
      <c r="H22" s="66">
        <v>6</v>
      </c>
      <c r="I22" s="66">
        <v>3</v>
      </c>
      <c r="J22" s="66">
        <v>4</v>
      </c>
      <c r="K22" s="66">
        <v>5</v>
      </c>
      <c r="L22" s="65">
        <v>7</v>
      </c>
      <c r="M22" s="65">
        <v>4</v>
      </c>
      <c r="N22" s="67">
        <v>4</v>
      </c>
      <c r="O22" s="68">
        <v>2</v>
      </c>
      <c r="P22" s="68">
        <v>1</v>
      </c>
      <c r="Q22" s="68">
        <v>4</v>
      </c>
      <c r="R22" s="65">
        <v>3</v>
      </c>
      <c r="S22" s="65">
        <v>4</v>
      </c>
      <c r="T22" s="50"/>
      <c r="U22" s="50" t="s">
        <v>39</v>
      </c>
      <c r="V22" s="50">
        <v>1.706271549715775</v>
      </c>
      <c r="W22" s="50">
        <v>1.9109123101295298</v>
      </c>
      <c r="X22" s="50"/>
      <c r="Y22" s="50" t="s">
        <v>39</v>
      </c>
      <c r="Z22" s="50">
        <v>1.6632187121423898</v>
      </c>
      <c r="AA22" s="50">
        <v>1.5175659304817823</v>
      </c>
      <c r="AB22" s="50"/>
      <c r="AC22" s="50" t="s">
        <v>39</v>
      </c>
      <c r="AD22" s="50">
        <v>1.1113596123380862</v>
      </c>
      <c r="AE22" s="50">
        <v>1.2742521666200726</v>
      </c>
      <c r="AF22" s="50"/>
      <c r="AG22" s="50" t="s">
        <v>39</v>
      </c>
      <c r="AH22" s="50">
        <v>1.1764048084987424</v>
      </c>
      <c r="AI22" s="50">
        <v>2.2307333892461099</v>
      </c>
      <c r="AJ22" s="50"/>
      <c r="AK22" s="50" t="s">
        <v>39</v>
      </c>
      <c r="AL22" s="50">
        <v>3.442829186469107</v>
      </c>
      <c r="AM22" s="50">
        <v>2.7408442829186468</v>
      </c>
      <c r="AN22" s="50"/>
      <c r="AO22" s="50" t="s">
        <v>39</v>
      </c>
      <c r="AP22" s="50">
        <v>2.6196067468083117</v>
      </c>
      <c r="AQ22" s="50">
        <v>2.4109589041095889</v>
      </c>
      <c r="AZ22" s="50" t="s">
        <v>142</v>
      </c>
      <c r="BC22" s="50" t="s">
        <v>143</v>
      </c>
    </row>
    <row r="23" spans="1:57" ht="14.25" customHeight="1" x14ac:dyDescent="0.3">
      <c r="A23" s="64">
        <v>6</v>
      </c>
      <c r="B23" s="68">
        <v>5</v>
      </c>
      <c r="C23" s="68">
        <v>4</v>
      </c>
      <c r="D23" s="68">
        <v>4</v>
      </c>
      <c r="E23" s="68">
        <v>2</v>
      </c>
      <c r="F23" s="68">
        <v>5</v>
      </c>
      <c r="G23" s="68">
        <v>5</v>
      </c>
      <c r="H23" s="70">
        <v>5</v>
      </c>
      <c r="I23" s="70">
        <v>5</v>
      </c>
      <c r="J23" s="70">
        <v>1</v>
      </c>
      <c r="K23" s="70">
        <v>3</v>
      </c>
      <c r="L23" s="68">
        <v>5</v>
      </c>
      <c r="M23" s="68">
        <v>7</v>
      </c>
      <c r="N23" s="68">
        <v>4</v>
      </c>
      <c r="O23" s="68">
        <v>7</v>
      </c>
      <c r="P23" s="68">
        <v>1</v>
      </c>
      <c r="Q23" s="68">
        <v>3</v>
      </c>
      <c r="R23" s="68">
        <v>5</v>
      </c>
      <c r="S23" s="68">
        <v>6</v>
      </c>
      <c r="T23" s="50"/>
      <c r="U23" s="50" t="s">
        <v>40</v>
      </c>
      <c r="V23" s="50">
        <v>147</v>
      </c>
      <c r="W23" s="50">
        <v>147</v>
      </c>
      <c r="X23" s="50"/>
      <c r="Y23" s="50" t="s">
        <v>40</v>
      </c>
      <c r="Z23" s="50">
        <v>147</v>
      </c>
      <c r="AA23" s="50">
        <v>147</v>
      </c>
      <c r="AB23" s="50"/>
      <c r="AC23" s="50" t="s">
        <v>40</v>
      </c>
      <c r="AD23" s="50">
        <v>147</v>
      </c>
      <c r="AE23" s="50">
        <v>147</v>
      </c>
      <c r="AF23" s="50"/>
      <c r="AG23" s="50" t="s">
        <v>40</v>
      </c>
      <c r="AH23" s="50">
        <v>147</v>
      </c>
      <c r="AI23" s="50">
        <v>147</v>
      </c>
      <c r="AJ23" s="50"/>
      <c r="AK23" s="50" t="s">
        <v>40</v>
      </c>
      <c r="AL23" s="50">
        <v>147</v>
      </c>
      <c r="AM23" s="50">
        <v>147</v>
      </c>
      <c r="AN23" s="50"/>
      <c r="AO23" s="50" t="s">
        <v>40</v>
      </c>
      <c r="AP23" s="50">
        <v>147</v>
      </c>
      <c r="AQ23" s="50">
        <v>147</v>
      </c>
      <c r="AZ23" t="s">
        <v>144</v>
      </c>
    </row>
    <row r="24" spans="1:57" ht="14.25" customHeight="1" x14ac:dyDescent="0.3">
      <c r="A24" s="64">
        <v>7</v>
      </c>
      <c r="B24" s="68">
        <v>7</v>
      </c>
      <c r="C24" s="68">
        <v>4</v>
      </c>
      <c r="D24" s="68">
        <v>1</v>
      </c>
      <c r="E24" s="68">
        <v>1</v>
      </c>
      <c r="F24" s="68">
        <v>7</v>
      </c>
      <c r="G24" s="68">
        <v>7</v>
      </c>
      <c r="H24" s="70">
        <v>7</v>
      </c>
      <c r="I24" s="70">
        <v>6</v>
      </c>
      <c r="J24" s="70">
        <v>2</v>
      </c>
      <c r="K24" s="70">
        <v>3</v>
      </c>
      <c r="L24" s="68">
        <v>7</v>
      </c>
      <c r="M24" s="68">
        <v>7</v>
      </c>
      <c r="N24" s="68">
        <v>2</v>
      </c>
      <c r="O24" s="68">
        <v>2</v>
      </c>
      <c r="P24" s="68">
        <v>3</v>
      </c>
      <c r="Q24" s="68">
        <v>5</v>
      </c>
      <c r="R24" s="68">
        <v>1</v>
      </c>
      <c r="S24" s="68">
        <v>1</v>
      </c>
      <c r="T24" s="50"/>
      <c r="U24" s="50" t="s">
        <v>41</v>
      </c>
      <c r="V24" s="50">
        <v>9.3332707481657992E-2</v>
      </c>
      <c r="W24" s="50"/>
      <c r="X24" s="50"/>
      <c r="Y24" s="50" t="s">
        <v>41</v>
      </c>
      <c r="Z24" s="50">
        <v>-9.7984599059583163E-2</v>
      </c>
      <c r="AA24" s="50"/>
      <c r="AB24" s="50"/>
      <c r="AC24" s="50" t="s">
        <v>41</v>
      </c>
      <c r="AD24" s="50">
        <v>2.9130487296703349E-2</v>
      </c>
      <c r="AE24" s="50"/>
      <c r="AF24" s="50"/>
      <c r="AG24" s="50" t="s">
        <v>41</v>
      </c>
      <c r="AH24" s="50">
        <v>-4.8666256276444525E-2</v>
      </c>
      <c r="AI24" s="50"/>
      <c r="AJ24" s="50"/>
      <c r="AK24" s="50" t="s">
        <v>41</v>
      </c>
      <c r="AL24" s="50">
        <v>-5.4240964114481177E-2</v>
      </c>
      <c r="AM24" s="50"/>
      <c r="AN24" s="50"/>
      <c r="AO24" s="50" t="s">
        <v>41</v>
      </c>
      <c r="AP24" s="50">
        <v>9.1496401211222628E-2</v>
      </c>
      <c r="AQ24" s="50"/>
    </row>
    <row r="25" spans="1:57" ht="14.25" customHeight="1" x14ac:dyDescent="0.3">
      <c r="A25" s="64">
        <v>8</v>
      </c>
      <c r="B25" s="68">
        <v>7</v>
      </c>
      <c r="C25" s="68">
        <v>4</v>
      </c>
      <c r="D25" s="68">
        <v>1</v>
      </c>
      <c r="E25" s="68">
        <v>3</v>
      </c>
      <c r="F25" s="68">
        <v>7</v>
      </c>
      <c r="G25" s="68">
        <v>6</v>
      </c>
      <c r="H25" s="70">
        <v>6</v>
      </c>
      <c r="I25" s="70">
        <v>6</v>
      </c>
      <c r="J25" s="70">
        <v>1</v>
      </c>
      <c r="K25" s="70">
        <v>2</v>
      </c>
      <c r="L25" s="68">
        <v>7</v>
      </c>
      <c r="M25" s="68">
        <v>7</v>
      </c>
      <c r="N25" s="68">
        <v>5</v>
      </c>
      <c r="O25" s="68">
        <v>4</v>
      </c>
      <c r="P25" s="68">
        <v>2</v>
      </c>
      <c r="Q25" s="68">
        <v>5</v>
      </c>
      <c r="R25" s="68">
        <v>4</v>
      </c>
      <c r="S25" s="68">
        <v>5</v>
      </c>
      <c r="T25" s="50"/>
      <c r="U25" s="50" t="s">
        <v>42</v>
      </c>
      <c r="V25" s="50">
        <v>0</v>
      </c>
      <c r="W25" s="50"/>
      <c r="X25" s="50"/>
      <c r="Y25" s="50" t="s">
        <v>42</v>
      </c>
      <c r="Z25" s="50">
        <v>0</v>
      </c>
      <c r="AA25" s="50"/>
      <c r="AB25" s="50"/>
      <c r="AC25" s="50" t="s">
        <v>42</v>
      </c>
      <c r="AD25" s="50">
        <v>0</v>
      </c>
      <c r="AE25" s="50"/>
      <c r="AF25" s="50"/>
      <c r="AG25" s="50" t="s">
        <v>42</v>
      </c>
      <c r="AH25" s="50">
        <v>0</v>
      </c>
      <c r="AI25" s="50"/>
      <c r="AJ25" s="50"/>
      <c r="AK25" s="50" t="s">
        <v>42</v>
      </c>
      <c r="AL25" s="50">
        <v>0</v>
      </c>
      <c r="AM25" s="50"/>
      <c r="AN25" s="50"/>
      <c r="AO25" s="50" t="s">
        <v>42</v>
      </c>
      <c r="AP25" s="50">
        <v>0</v>
      </c>
      <c r="AQ25" s="50"/>
    </row>
    <row r="26" spans="1:57" ht="14.25" customHeight="1" x14ac:dyDescent="0.3">
      <c r="A26" s="64">
        <v>9</v>
      </c>
      <c r="B26" s="68">
        <v>7</v>
      </c>
      <c r="C26" s="68">
        <v>3</v>
      </c>
      <c r="D26" s="68">
        <v>2</v>
      </c>
      <c r="E26" s="68">
        <v>1</v>
      </c>
      <c r="F26" s="68">
        <v>7</v>
      </c>
      <c r="G26" s="68">
        <v>7</v>
      </c>
      <c r="H26" s="70">
        <v>5</v>
      </c>
      <c r="I26" s="70">
        <v>6</v>
      </c>
      <c r="J26" s="70">
        <v>2</v>
      </c>
      <c r="K26" s="70">
        <v>5</v>
      </c>
      <c r="L26" s="68">
        <v>5</v>
      </c>
      <c r="M26" s="68">
        <v>4</v>
      </c>
      <c r="N26" s="68">
        <v>5</v>
      </c>
      <c r="O26" s="68">
        <v>7</v>
      </c>
      <c r="P26" s="68">
        <v>1</v>
      </c>
      <c r="Q26" s="68">
        <v>4</v>
      </c>
      <c r="R26" s="68">
        <v>7</v>
      </c>
      <c r="S26" s="68">
        <v>7</v>
      </c>
      <c r="T26" s="50"/>
      <c r="U26" s="50" t="s">
        <v>43</v>
      </c>
      <c r="V26" s="50">
        <v>146</v>
      </c>
      <c r="W26" s="50"/>
      <c r="X26" s="50"/>
      <c r="Y26" s="50" t="s">
        <v>43</v>
      </c>
      <c r="Z26" s="50">
        <v>146</v>
      </c>
      <c r="AA26" s="50"/>
      <c r="AB26" s="50"/>
      <c r="AC26" s="50" t="s">
        <v>43</v>
      </c>
      <c r="AD26" s="50">
        <v>146</v>
      </c>
      <c r="AE26" s="50"/>
      <c r="AF26" s="50"/>
      <c r="AG26" s="50" t="s">
        <v>43</v>
      </c>
      <c r="AH26" s="50">
        <v>146</v>
      </c>
      <c r="AI26" s="50"/>
      <c r="AJ26" s="50"/>
      <c r="AK26" s="50" t="s">
        <v>43</v>
      </c>
      <c r="AL26" s="50">
        <v>146</v>
      </c>
      <c r="AM26" s="50"/>
      <c r="AN26" s="50"/>
      <c r="AO26" s="50" t="s">
        <v>43</v>
      </c>
      <c r="AP26" s="50">
        <v>146</v>
      </c>
      <c r="AQ26" s="50"/>
      <c r="AZ26" s="30" t="s">
        <v>61</v>
      </c>
      <c r="BA26" s="32" t="s">
        <v>160</v>
      </c>
      <c r="BB26" s="50"/>
    </row>
    <row r="27" spans="1:57" ht="14.25" customHeight="1" x14ac:dyDescent="0.3">
      <c r="A27" s="64">
        <v>10</v>
      </c>
      <c r="B27" s="68">
        <v>5</v>
      </c>
      <c r="C27" s="68">
        <v>4</v>
      </c>
      <c r="D27" s="68">
        <v>2</v>
      </c>
      <c r="E27" s="68">
        <v>1</v>
      </c>
      <c r="F27" s="68">
        <v>7</v>
      </c>
      <c r="G27" s="68">
        <v>7</v>
      </c>
      <c r="H27" s="70">
        <v>4</v>
      </c>
      <c r="I27" s="70">
        <v>4</v>
      </c>
      <c r="J27" s="70">
        <v>1</v>
      </c>
      <c r="K27" s="70">
        <v>3</v>
      </c>
      <c r="L27" s="68">
        <v>6</v>
      </c>
      <c r="M27" s="68">
        <v>5</v>
      </c>
      <c r="N27" s="68">
        <v>7</v>
      </c>
      <c r="O27" s="68">
        <v>5</v>
      </c>
      <c r="P27" s="68">
        <v>1</v>
      </c>
      <c r="Q27" s="68">
        <v>2</v>
      </c>
      <c r="R27" s="68">
        <v>7</v>
      </c>
      <c r="S27" s="68">
        <v>5</v>
      </c>
      <c r="T27" s="50"/>
      <c r="U27" s="50" t="s">
        <v>44</v>
      </c>
      <c r="V27" s="50">
        <v>2.5957993720536212</v>
      </c>
      <c r="W27" s="50"/>
      <c r="X27" s="50"/>
      <c r="Y27" s="50" t="s">
        <v>44</v>
      </c>
      <c r="Z27" s="50">
        <v>2.736453630231316</v>
      </c>
      <c r="AA27" s="50"/>
      <c r="AB27" s="50"/>
      <c r="AC27" s="50" t="s">
        <v>44</v>
      </c>
      <c r="AD27" s="50">
        <v>-0.59612659177502447</v>
      </c>
      <c r="AE27" s="50"/>
      <c r="AF27" s="50"/>
      <c r="AG27" s="50" t="s">
        <v>44</v>
      </c>
      <c r="AH27" s="50">
        <v>-7.7757628296520123</v>
      </c>
      <c r="AI27" s="50"/>
      <c r="AJ27" s="50"/>
      <c r="AK27" s="50" t="s">
        <v>44</v>
      </c>
      <c r="AL27" s="50">
        <v>-0.48463146724607759</v>
      </c>
      <c r="AM27" s="50"/>
      <c r="AN27" s="50"/>
      <c r="AO27" s="50" t="s">
        <v>44</v>
      </c>
      <c r="AP27" s="50">
        <v>0.38578983328447919</v>
      </c>
      <c r="AQ27" s="50"/>
      <c r="AZ27" s="29" t="s">
        <v>66</v>
      </c>
      <c r="BA27" s="32" t="s">
        <v>141</v>
      </c>
      <c r="BB27" s="50"/>
    </row>
    <row r="28" spans="1:57" ht="14.25" customHeight="1" x14ac:dyDescent="0.3">
      <c r="A28" s="64">
        <v>11</v>
      </c>
      <c r="B28" s="68">
        <v>6</v>
      </c>
      <c r="C28" s="68">
        <v>7</v>
      </c>
      <c r="D28" s="68">
        <v>1</v>
      </c>
      <c r="E28" s="68">
        <v>1</v>
      </c>
      <c r="F28" s="68">
        <v>7</v>
      </c>
      <c r="G28" s="68">
        <v>7</v>
      </c>
      <c r="H28" s="70">
        <v>2</v>
      </c>
      <c r="I28" s="70">
        <v>4</v>
      </c>
      <c r="J28" s="70">
        <v>1</v>
      </c>
      <c r="K28" s="70">
        <v>7</v>
      </c>
      <c r="L28" s="68">
        <v>4</v>
      </c>
      <c r="M28" s="68">
        <v>5</v>
      </c>
      <c r="N28" s="68">
        <v>7</v>
      </c>
      <c r="O28" s="68">
        <v>5</v>
      </c>
      <c r="P28" s="68">
        <v>2</v>
      </c>
      <c r="Q28" s="68">
        <v>2</v>
      </c>
      <c r="R28" s="68">
        <v>7</v>
      </c>
      <c r="S28" s="68">
        <v>6</v>
      </c>
      <c r="T28" s="50"/>
      <c r="U28" s="71" t="s">
        <v>45</v>
      </c>
      <c r="V28" s="71">
        <v>5.2005569497039425E-3</v>
      </c>
      <c r="W28" s="71"/>
      <c r="X28" s="71"/>
      <c r="Y28" s="71" t="s">
        <v>45</v>
      </c>
      <c r="Z28" s="71">
        <v>3.4909677300928423E-3</v>
      </c>
      <c r="AA28" s="71"/>
      <c r="AB28" s="71"/>
      <c r="AC28" s="71" t="s">
        <v>45</v>
      </c>
      <c r="AD28" s="71">
        <v>0.27600687929888035</v>
      </c>
      <c r="AE28" s="71"/>
      <c r="AF28" s="71"/>
      <c r="AG28" s="71" t="s">
        <v>45</v>
      </c>
      <c r="AH28" s="71">
        <v>6.1972671331960558E-13</v>
      </c>
      <c r="AI28" s="71"/>
      <c r="AJ28" s="71"/>
      <c r="AK28" s="71" t="s">
        <v>45</v>
      </c>
      <c r="AL28" s="71">
        <v>0.3143320321025066</v>
      </c>
      <c r="AM28" s="71"/>
      <c r="AN28" s="71"/>
      <c r="AO28" s="71" t="s">
        <v>45</v>
      </c>
      <c r="AP28" s="71">
        <v>0.35010694112391583</v>
      </c>
      <c r="AQ28" s="71"/>
      <c r="AZ28" s="30" t="s">
        <v>70</v>
      </c>
      <c r="BA28" s="25">
        <v>0.05</v>
      </c>
      <c r="BB28" s="50"/>
    </row>
    <row r="29" spans="1:57" ht="14.25" customHeight="1" x14ac:dyDescent="0.3">
      <c r="A29" s="64">
        <v>12</v>
      </c>
      <c r="B29" s="68">
        <v>5</v>
      </c>
      <c r="C29" s="68">
        <v>4</v>
      </c>
      <c r="D29" s="68">
        <v>1</v>
      </c>
      <c r="E29" s="68">
        <v>2</v>
      </c>
      <c r="F29" s="68">
        <v>2</v>
      </c>
      <c r="G29" s="68">
        <v>4</v>
      </c>
      <c r="H29" s="70">
        <v>4</v>
      </c>
      <c r="I29" s="70">
        <v>3</v>
      </c>
      <c r="J29" s="70">
        <v>3</v>
      </c>
      <c r="K29" s="70">
        <v>4</v>
      </c>
      <c r="L29" s="68">
        <v>2</v>
      </c>
      <c r="M29" s="68">
        <v>2</v>
      </c>
      <c r="N29" s="68">
        <v>7</v>
      </c>
      <c r="O29" s="68">
        <v>5</v>
      </c>
      <c r="P29" s="68">
        <v>1</v>
      </c>
      <c r="Q29" s="68">
        <v>1</v>
      </c>
      <c r="R29" s="68">
        <v>7</v>
      </c>
      <c r="S29" s="68">
        <v>7</v>
      </c>
      <c r="T29" s="50"/>
      <c r="U29" s="50" t="s">
        <v>46</v>
      </c>
      <c r="V29" s="50">
        <v>1.6553573449019661</v>
      </c>
      <c r="W29" s="50"/>
      <c r="X29" s="50"/>
      <c r="Y29" s="50" t="s">
        <v>46</v>
      </c>
      <c r="Z29" s="50">
        <v>1.6553573449019661</v>
      </c>
      <c r="AA29" s="50"/>
      <c r="AB29" s="50"/>
      <c r="AC29" s="50" t="s">
        <v>46</v>
      </c>
      <c r="AD29" s="50">
        <v>1.6553573449019661</v>
      </c>
      <c r="AE29" s="50"/>
      <c r="AF29" s="50"/>
      <c r="AG29" s="50" t="s">
        <v>46</v>
      </c>
      <c r="AH29" s="50">
        <v>1.6553573449019661</v>
      </c>
      <c r="AI29" s="50"/>
      <c r="AJ29" s="50"/>
      <c r="AK29" s="50" t="s">
        <v>46</v>
      </c>
      <c r="AL29" s="50">
        <v>1.6553573449019661</v>
      </c>
      <c r="AM29" s="50"/>
      <c r="AN29" s="50"/>
      <c r="AO29" s="50" t="s">
        <v>46</v>
      </c>
      <c r="AP29" s="50">
        <v>1.6553573449019661</v>
      </c>
      <c r="AQ29" s="50"/>
    </row>
    <row r="30" spans="1:57" ht="14.25" customHeight="1" x14ac:dyDescent="0.3">
      <c r="A30" s="64">
        <v>13</v>
      </c>
      <c r="B30" s="68">
        <v>7</v>
      </c>
      <c r="C30" s="68">
        <v>5</v>
      </c>
      <c r="D30" s="68">
        <v>2</v>
      </c>
      <c r="E30" s="68">
        <v>3</v>
      </c>
      <c r="F30" s="68">
        <v>7</v>
      </c>
      <c r="G30" s="68">
        <v>6</v>
      </c>
      <c r="H30" s="70">
        <v>4</v>
      </c>
      <c r="I30" s="70">
        <v>6</v>
      </c>
      <c r="J30" s="70">
        <v>1</v>
      </c>
      <c r="K30" s="70">
        <v>1</v>
      </c>
      <c r="L30" s="68">
        <v>6</v>
      </c>
      <c r="M30" s="68">
        <v>7</v>
      </c>
      <c r="N30" s="68">
        <v>5</v>
      </c>
      <c r="O30" s="68">
        <v>3</v>
      </c>
      <c r="P30" s="68">
        <v>2</v>
      </c>
      <c r="Q30" s="68">
        <v>2</v>
      </c>
      <c r="R30" s="68">
        <v>5</v>
      </c>
      <c r="S30" s="68">
        <v>6</v>
      </c>
      <c r="T30" s="50"/>
      <c r="U30" s="72" t="s">
        <v>47</v>
      </c>
      <c r="V30" s="72">
        <v>1.0401113899407885E-2</v>
      </c>
      <c r="W30" s="72"/>
      <c r="X30" s="72"/>
      <c r="Y30" s="72" t="s">
        <v>47</v>
      </c>
      <c r="Z30" s="72">
        <v>6.9819354601856846E-3</v>
      </c>
      <c r="AA30" s="72"/>
      <c r="AB30" s="72"/>
      <c r="AC30" s="72" t="s">
        <v>47</v>
      </c>
      <c r="AD30" s="72">
        <v>0.5520137585977607</v>
      </c>
      <c r="AE30" s="72"/>
      <c r="AF30" s="72"/>
      <c r="AG30" s="72" t="s">
        <v>47</v>
      </c>
      <c r="AH30" s="72">
        <v>1.2394534266392112E-12</v>
      </c>
      <c r="AI30" s="72"/>
      <c r="AJ30" s="72"/>
      <c r="AK30" s="72" t="s">
        <v>47</v>
      </c>
      <c r="AL30" s="72">
        <v>0.6286640642050132</v>
      </c>
      <c r="AM30" s="72"/>
      <c r="AN30" s="72"/>
      <c r="AO30" s="72" t="s">
        <v>47</v>
      </c>
      <c r="AP30" s="72">
        <v>0.70021388224783165</v>
      </c>
      <c r="AQ30" s="72"/>
    </row>
    <row r="31" spans="1:57" ht="14.25" customHeight="1" thickBot="1" x14ac:dyDescent="0.35">
      <c r="A31" s="64">
        <v>14</v>
      </c>
      <c r="B31" s="68">
        <v>6</v>
      </c>
      <c r="C31" s="68">
        <v>3</v>
      </c>
      <c r="D31" s="68">
        <v>3</v>
      </c>
      <c r="E31" s="68">
        <v>2</v>
      </c>
      <c r="F31" s="68">
        <v>4</v>
      </c>
      <c r="G31" s="68">
        <v>5</v>
      </c>
      <c r="H31" s="70">
        <v>7</v>
      </c>
      <c r="I31" s="70">
        <v>4</v>
      </c>
      <c r="J31" s="70">
        <v>1</v>
      </c>
      <c r="K31" s="70">
        <v>6</v>
      </c>
      <c r="L31" s="68">
        <v>7</v>
      </c>
      <c r="M31" s="68">
        <v>5</v>
      </c>
      <c r="N31" s="68">
        <v>6</v>
      </c>
      <c r="O31" s="68">
        <v>2</v>
      </c>
      <c r="P31" s="68">
        <v>3</v>
      </c>
      <c r="Q31" s="68">
        <v>3</v>
      </c>
      <c r="R31" s="68">
        <v>7</v>
      </c>
      <c r="S31" s="68">
        <v>7</v>
      </c>
      <c r="T31" s="50"/>
      <c r="U31" s="73" t="s">
        <v>48</v>
      </c>
      <c r="V31" s="73">
        <v>1.9763456545938156</v>
      </c>
      <c r="W31" s="73"/>
      <c r="X31" s="50"/>
      <c r="Y31" s="73" t="s">
        <v>48</v>
      </c>
      <c r="Z31" s="73">
        <v>1.9763456545938156</v>
      </c>
      <c r="AA31" s="73"/>
      <c r="AB31" s="50"/>
      <c r="AC31" s="73" t="s">
        <v>48</v>
      </c>
      <c r="AD31" s="73">
        <v>1.9763456545938156</v>
      </c>
      <c r="AE31" s="73"/>
      <c r="AF31" s="50"/>
      <c r="AG31" s="73" t="s">
        <v>48</v>
      </c>
      <c r="AH31" s="73">
        <v>1.9763456545938156</v>
      </c>
      <c r="AI31" s="73"/>
      <c r="AJ31" s="50"/>
      <c r="AK31" s="73" t="s">
        <v>48</v>
      </c>
      <c r="AL31" s="73">
        <v>1.9763456545938156</v>
      </c>
      <c r="AM31" s="73"/>
      <c r="AN31" s="50"/>
      <c r="AO31" s="73" t="s">
        <v>48</v>
      </c>
      <c r="AP31" s="73">
        <v>1.9763456545938156</v>
      </c>
      <c r="AQ31" s="73"/>
    </row>
    <row r="32" spans="1:57" ht="14.25" customHeight="1" x14ac:dyDescent="0.3">
      <c r="A32" s="64">
        <v>15</v>
      </c>
      <c r="B32" s="68">
        <v>6</v>
      </c>
      <c r="C32" s="68">
        <v>6</v>
      </c>
      <c r="D32" s="68">
        <v>1</v>
      </c>
      <c r="E32" s="68">
        <v>1</v>
      </c>
      <c r="F32" s="68">
        <v>7</v>
      </c>
      <c r="G32" s="68">
        <v>6</v>
      </c>
      <c r="H32" s="70">
        <v>5</v>
      </c>
      <c r="I32" s="70">
        <v>4</v>
      </c>
      <c r="J32" s="70">
        <v>2</v>
      </c>
      <c r="K32" s="70">
        <v>6</v>
      </c>
      <c r="L32" s="68">
        <v>2</v>
      </c>
      <c r="M32" s="68">
        <v>3</v>
      </c>
      <c r="N32" s="68">
        <v>6</v>
      </c>
      <c r="O32" s="68">
        <v>3</v>
      </c>
      <c r="P32" s="68">
        <v>2</v>
      </c>
      <c r="Q32" s="68">
        <v>2</v>
      </c>
      <c r="R32" s="68">
        <v>7</v>
      </c>
      <c r="S32" s="68">
        <v>6</v>
      </c>
      <c r="T32" s="50"/>
      <c r="U32" s="50" t="s">
        <v>162</v>
      </c>
      <c r="V32" s="50"/>
      <c r="W32" s="50"/>
      <c r="X32" s="50"/>
      <c r="Y32" s="50" t="s">
        <v>162</v>
      </c>
      <c r="Z32" s="50"/>
      <c r="AA32" s="50"/>
      <c r="AB32" s="50"/>
      <c r="AC32" s="50"/>
      <c r="AD32" s="50"/>
      <c r="AE32" s="50"/>
      <c r="AF32" s="50"/>
      <c r="AG32" s="50"/>
      <c r="AH32" s="50"/>
      <c r="AI32" s="50"/>
      <c r="AJ32" s="50"/>
      <c r="AK32" s="50" t="s">
        <v>162</v>
      </c>
      <c r="AL32" s="50"/>
      <c r="AM32" s="50"/>
      <c r="AN32" s="50"/>
      <c r="AO32" s="50" t="s">
        <v>164</v>
      </c>
      <c r="AP32" s="50"/>
      <c r="AQ32" s="50"/>
    </row>
    <row r="33" spans="1:43" ht="14.25" customHeight="1" x14ac:dyDescent="0.3">
      <c r="A33" s="64">
        <v>16</v>
      </c>
      <c r="B33" s="68">
        <v>5</v>
      </c>
      <c r="C33" s="68">
        <v>3</v>
      </c>
      <c r="D33" s="68">
        <v>3</v>
      </c>
      <c r="E33" s="68">
        <v>2</v>
      </c>
      <c r="F33" s="68">
        <v>7</v>
      </c>
      <c r="G33" s="68">
        <v>5</v>
      </c>
      <c r="H33" s="70">
        <v>6</v>
      </c>
      <c r="I33" s="70">
        <v>4</v>
      </c>
      <c r="J33" s="70">
        <v>3</v>
      </c>
      <c r="K33" s="70">
        <v>3</v>
      </c>
      <c r="L33" s="68">
        <v>4</v>
      </c>
      <c r="M33" s="68">
        <v>4</v>
      </c>
      <c r="N33" s="68">
        <v>6</v>
      </c>
      <c r="O33" s="68">
        <v>3</v>
      </c>
      <c r="P33" s="68">
        <v>1</v>
      </c>
      <c r="Q33" s="68">
        <v>3</v>
      </c>
      <c r="R33" s="68">
        <v>7</v>
      </c>
      <c r="S33" s="68">
        <v>6</v>
      </c>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row>
    <row r="34" spans="1:43" ht="14.25" customHeight="1" x14ac:dyDescent="0.3">
      <c r="A34" s="64">
        <v>17</v>
      </c>
      <c r="B34" s="68">
        <v>6</v>
      </c>
      <c r="C34" s="68">
        <v>7</v>
      </c>
      <c r="D34" s="68">
        <v>1</v>
      </c>
      <c r="E34" s="68">
        <v>1</v>
      </c>
      <c r="F34" s="68">
        <v>7</v>
      </c>
      <c r="G34" s="68">
        <v>7</v>
      </c>
      <c r="H34" s="70">
        <v>5</v>
      </c>
      <c r="I34" s="70">
        <v>3</v>
      </c>
      <c r="J34" s="70">
        <v>3</v>
      </c>
      <c r="K34" s="70">
        <v>3</v>
      </c>
      <c r="L34" s="68">
        <v>4</v>
      </c>
      <c r="M34" s="68">
        <v>5</v>
      </c>
      <c r="N34" s="68">
        <v>6</v>
      </c>
      <c r="O34" s="68">
        <v>4</v>
      </c>
      <c r="P34" s="68">
        <v>3</v>
      </c>
      <c r="Q34" s="68">
        <v>4</v>
      </c>
      <c r="R34" s="68">
        <v>4</v>
      </c>
      <c r="S34" s="68">
        <v>4</v>
      </c>
      <c r="T34" s="50"/>
      <c r="U34" s="63" t="s">
        <v>49</v>
      </c>
      <c r="V34" s="50"/>
      <c r="W34" s="50"/>
      <c r="X34" s="50"/>
      <c r="Y34" s="63" t="s">
        <v>50</v>
      </c>
      <c r="Z34" s="50"/>
      <c r="AA34" s="50"/>
      <c r="AB34" s="50"/>
      <c r="AC34" s="63" t="s">
        <v>51</v>
      </c>
      <c r="AD34" s="50"/>
      <c r="AE34" s="50"/>
      <c r="AF34" s="50"/>
      <c r="AG34" s="63" t="s">
        <v>52</v>
      </c>
      <c r="AH34" s="50"/>
      <c r="AI34" s="50"/>
      <c r="AJ34" s="50"/>
      <c r="AK34" s="63" t="s">
        <v>53</v>
      </c>
      <c r="AL34" s="50"/>
      <c r="AM34" s="50"/>
      <c r="AN34" s="50"/>
      <c r="AO34" s="63" t="s">
        <v>54</v>
      </c>
      <c r="AP34" s="50"/>
      <c r="AQ34" s="50"/>
    </row>
    <row r="35" spans="1:43" ht="14.25" customHeight="1" x14ac:dyDescent="0.3">
      <c r="A35" s="64">
        <v>18</v>
      </c>
      <c r="B35" s="68">
        <v>4</v>
      </c>
      <c r="C35" s="68">
        <v>1</v>
      </c>
      <c r="D35" s="68">
        <v>4</v>
      </c>
      <c r="E35" s="68">
        <v>1</v>
      </c>
      <c r="F35" s="68">
        <v>3</v>
      </c>
      <c r="G35" s="68">
        <v>4</v>
      </c>
      <c r="H35" s="70">
        <v>5</v>
      </c>
      <c r="I35" s="70">
        <v>3</v>
      </c>
      <c r="J35" s="70">
        <v>1</v>
      </c>
      <c r="K35" s="70">
        <v>5</v>
      </c>
      <c r="L35" s="68">
        <v>4</v>
      </c>
      <c r="M35" s="68">
        <v>3</v>
      </c>
      <c r="N35" s="68">
        <v>6</v>
      </c>
      <c r="O35" s="68">
        <v>4</v>
      </c>
      <c r="P35" s="68">
        <v>1</v>
      </c>
      <c r="Q35" s="68">
        <v>5</v>
      </c>
      <c r="R35" s="68">
        <v>5</v>
      </c>
      <c r="S35" s="68">
        <v>5</v>
      </c>
      <c r="T35" s="50"/>
      <c r="U35" s="50" t="s">
        <v>37</v>
      </c>
      <c r="V35" s="50"/>
      <c r="W35" s="50"/>
      <c r="X35" s="50"/>
      <c r="Y35" s="50" t="s">
        <v>37</v>
      </c>
      <c r="Z35" s="50"/>
      <c r="AA35" s="50"/>
      <c r="AB35" s="50"/>
      <c r="AC35" s="50" t="s">
        <v>37</v>
      </c>
      <c r="AD35" s="50"/>
      <c r="AE35" s="50"/>
      <c r="AF35" s="50"/>
      <c r="AG35" s="50" t="s">
        <v>37</v>
      </c>
      <c r="AH35" s="50"/>
      <c r="AI35" s="50"/>
      <c r="AJ35" s="50"/>
      <c r="AK35" s="50" t="s">
        <v>37</v>
      </c>
      <c r="AL35" s="50"/>
      <c r="AM35" s="50"/>
      <c r="AN35" s="50"/>
      <c r="AO35" s="50" t="s">
        <v>37</v>
      </c>
      <c r="AP35" s="50"/>
      <c r="AQ35" s="50"/>
    </row>
    <row r="36" spans="1:43" ht="14.25" customHeight="1" thickBot="1" x14ac:dyDescent="0.35">
      <c r="A36" s="64">
        <v>19</v>
      </c>
      <c r="B36" s="68">
        <v>5</v>
      </c>
      <c r="C36" s="68">
        <v>6</v>
      </c>
      <c r="D36" s="68">
        <v>1</v>
      </c>
      <c r="E36" s="68">
        <v>2</v>
      </c>
      <c r="F36" s="68">
        <v>6</v>
      </c>
      <c r="G36" s="68">
        <v>5</v>
      </c>
      <c r="H36" s="70">
        <v>3</v>
      </c>
      <c r="I36" s="70">
        <v>4</v>
      </c>
      <c r="J36" s="70">
        <v>2</v>
      </c>
      <c r="K36" s="70">
        <v>3</v>
      </c>
      <c r="L36" s="68">
        <v>3</v>
      </c>
      <c r="M36" s="68">
        <v>3</v>
      </c>
      <c r="N36" s="68">
        <v>4</v>
      </c>
      <c r="O36" s="68">
        <v>3</v>
      </c>
      <c r="P36" s="68">
        <v>2</v>
      </c>
      <c r="Q36" s="68">
        <v>3</v>
      </c>
      <c r="R36" s="68">
        <v>5</v>
      </c>
      <c r="S36" s="68">
        <v>7</v>
      </c>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row>
    <row r="37" spans="1:43" ht="14.25" customHeight="1" x14ac:dyDescent="0.3">
      <c r="A37" s="64">
        <v>20</v>
      </c>
      <c r="B37" s="68">
        <v>7</v>
      </c>
      <c r="C37" s="68">
        <v>4</v>
      </c>
      <c r="D37" s="68">
        <v>1</v>
      </c>
      <c r="E37" s="68">
        <v>2</v>
      </c>
      <c r="F37" s="68">
        <v>7</v>
      </c>
      <c r="G37" s="68">
        <v>6</v>
      </c>
      <c r="H37" s="70">
        <v>6</v>
      </c>
      <c r="I37" s="70">
        <v>3</v>
      </c>
      <c r="J37" s="70">
        <v>3</v>
      </c>
      <c r="K37" s="70">
        <v>3</v>
      </c>
      <c r="L37" s="68">
        <v>5</v>
      </c>
      <c r="M37" s="68">
        <v>5</v>
      </c>
      <c r="N37" s="68">
        <v>4</v>
      </c>
      <c r="O37" s="68">
        <v>4</v>
      </c>
      <c r="P37" s="68">
        <v>1</v>
      </c>
      <c r="Q37" s="68">
        <v>1</v>
      </c>
      <c r="R37" s="68">
        <v>6</v>
      </c>
      <c r="S37" s="68">
        <v>6</v>
      </c>
      <c r="T37" s="50"/>
      <c r="U37" s="69"/>
      <c r="V37" s="69" t="s">
        <v>13</v>
      </c>
      <c r="W37" s="69" t="s">
        <v>13</v>
      </c>
      <c r="X37" s="50"/>
      <c r="Y37" s="69"/>
      <c r="Z37" s="69" t="s">
        <v>14</v>
      </c>
      <c r="AA37" s="69" t="s">
        <v>14</v>
      </c>
      <c r="AB37" s="50"/>
      <c r="AC37" s="69"/>
      <c r="AD37" s="69" t="s">
        <v>15</v>
      </c>
      <c r="AE37" s="69" t="s">
        <v>15</v>
      </c>
      <c r="AF37" s="50"/>
      <c r="AG37" s="69"/>
      <c r="AH37" s="69" t="s">
        <v>16</v>
      </c>
      <c r="AI37" s="69" t="s">
        <v>16</v>
      </c>
      <c r="AJ37" s="50"/>
      <c r="AK37" s="69"/>
      <c r="AL37" s="69" t="s">
        <v>17</v>
      </c>
      <c r="AM37" s="69" t="s">
        <v>17</v>
      </c>
      <c r="AN37" s="50"/>
      <c r="AO37" s="69"/>
      <c r="AP37" s="69" t="s">
        <v>18</v>
      </c>
      <c r="AQ37" s="69" t="s">
        <v>18</v>
      </c>
    </row>
    <row r="38" spans="1:43" ht="14.25" customHeight="1" x14ac:dyDescent="0.3">
      <c r="A38" s="64">
        <v>21</v>
      </c>
      <c r="B38" s="68">
        <v>7</v>
      </c>
      <c r="C38" s="68">
        <v>4</v>
      </c>
      <c r="D38" s="68">
        <v>1</v>
      </c>
      <c r="E38" s="68">
        <v>3</v>
      </c>
      <c r="F38" s="68">
        <v>5</v>
      </c>
      <c r="G38" s="68">
        <v>6</v>
      </c>
      <c r="H38" s="70">
        <v>6</v>
      </c>
      <c r="I38" s="70">
        <v>4</v>
      </c>
      <c r="J38" s="70">
        <v>3</v>
      </c>
      <c r="K38" s="70">
        <v>4</v>
      </c>
      <c r="L38" s="68">
        <v>6</v>
      </c>
      <c r="M38" s="68">
        <v>7</v>
      </c>
      <c r="N38" s="68">
        <v>6</v>
      </c>
      <c r="O38" s="68">
        <v>4</v>
      </c>
      <c r="P38" s="68">
        <v>1</v>
      </c>
      <c r="Q38" s="68">
        <v>3</v>
      </c>
      <c r="R38" s="68">
        <v>5</v>
      </c>
      <c r="S38" s="68">
        <v>5</v>
      </c>
      <c r="T38" s="50"/>
      <c r="U38" s="50" t="s">
        <v>38</v>
      </c>
      <c r="V38" s="50">
        <v>5.3945578231292517</v>
      </c>
      <c r="W38" s="50">
        <v>5.333333333333333</v>
      </c>
      <c r="X38" s="50"/>
      <c r="Y38" s="50" t="s">
        <v>38</v>
      </c>
      <c r="Z38" s="50">
        <v>4.7006802721088432</v>
      </c>
      <c r="AA38" s="50">
        <v>4.2721088435374153</v>
      </c>
      <c r="AB38" s="50"/>
      <c r="AC38" s="50" t="s">
        <v>38</v>
      </c>
      <c r="AD38" s="50">
        <v>2.1088435374149661</v>
      </c>
      <c r="AE38" s="50">
        <v>1.7755102040816326</v>
      </c>
      <c r="AF38" s="50"/>
      <c r="AG38" s="50" t="s">
        <v>38</v>
      </c>
      <c r="AH38" s="50">
        <v>2.0408163265306123</v>
      </c>
      <c r="AI38" s="50">
        <v>3.3333333333333335</v>
      </c>
      <c r="AJ38" s="50"/>
      <c r="AK38" s="50" t="s">
        <v>38</v>
      </c>
      <c r="AL38" s="50">
        <v>5.2653061224489797</v>
      </c>
      <c r="AM38" s="50">
        <v>5.129251700680272</v>
      </c>
      <c r="AN38" s="50"/>
      <c r="AO38" s="50" t="s">
        <v>38</v>
      </c>
      <c r="AP38" s="50">
        <v>5.2108843537414966</v>
      </c>
      <c r="AQ38" s="50">
        <v>5.2176870748299322</v>
      </c>
    </row>
    <row r="39" spans="1:43" ht="14.25" customHeight="1" x14ac:dyDescent="0.3">
      <c r="A39" s="64">
        <v>22</v>
      </c>
      <c r="B39" s="68">
        <v>4</v>
      </c>
      <c r="C39" s="68">
        <v>2</v>
      </c>
      <c r="D39" s="68">
        <v>3</v>
      </c>
      <c r="E39" s="68">
        <v>3</v>
      </c>
      <c r="F39" s="68">
        <v>2</v>
      </c>
      <c r="G39" s="68">
        <v>4</v>
      </c>
      <c r="H39" s="70">
        <v>6</v>
      </c>
      <c r="I39" s="70">
        <v>4</v>
      </c>
      <c r="J39" s="70">
        <v>2</v>
      </c>
      <c r="K39" s="70">
        <v>3</v>
      </c>
      <c r="L39" s="68">
        <v>5</v>
      </c>
      <c r="M39" s="68">
        <v>6</v>
      </c>
      <c r="N39" s="68">
        <v>2</v>
      </c>
      <c r="O39" s="68">
        <v>4</v>
      </c>
      <c r="P39" s="68">
        <v>3</v>
      </c>
      <c r="Q39" s="68">
        <v>5</v>
      </c>
      <c r="R39" s="68">
        <v>1</v>
      </c>
      <c r="S39" s="68">
        <v>1</v>
      </c>
      <c r="T39" s="50"/>
      <c r="U39" s="50" t="s">
        <v>39</v>
      </c>
      <c r="V39" s="50">
        <v>1.706271549715775</v>
      </c>
      <c r="W39" s="50">
        <v>1.8812785388127875</v>
      </c>
      <c r="X39" s="50"/>
      <c r="Y39" s="50" t="s">
        <v>39</v>
      </c>
      <c r="Z39" s="50">
        <v>1.6632187121423898</v>
      </c>
      <c r="AA39" s="50">
        <v>1.5555866182089289</v>
      </c>
      <c r="AB39" s="50"/>
      <c r="AC39" s="50" t="s">
        <v>39</v>
      </c>
      <c r="AD39" s="50">
        <v>1.1113596123380862</v>
      </c>
      <c r="AE39" s="50">
        <v>0.76432764886776616</v>
      </c>
      <c r="AF39" s="50"/>
      <c r="AG39" s="50" t="s">
        <v>39</v>
      </c>
      <c r="AH39" s="50">
        <v>1.1764048084987424</v>
      </c>
      <c r="AI39" s="50">
        <v>2.3744292237442925</v>
      </c>
      <c r="AJ39" s="50"/>
      <c r="AK39" s="50" t="s">
        <v>39</v>
      </c>
      <c r="AL39" s="50">
        <v>3.442829186469107</v>
      </c>
      <c r="AM39" s="50">
        <v>3.2503028608703746</v>
      </c>
      <c r="AN39" s="50"/>
      <c r="AO39" s="50" t="s">
        <v>39</v>
      </c>
      <c r="AP39" s="50">
        <v>2.6196067468083117</v>
      </c>
      <c r="AQ39" s="50">
        <v>2.5413288603112494</v>
      </c>
    </row>
    <row r="40" spans="1:43" ht="14.25" customHeight="1" x14ac:dyDescent="0.3">
      <c r="A40" s="64">
        <v>23</v>
      </c>
      <c r="B40" s="68">
        <v>5</v>
      </c>
      <c r="C40" s="68">
        <v>5</v>
      </c>
      <c r="D40" s="68">
        <v>2</v>
      </c>
      <c r="E40" s="68">
        <v>1</v>
      </c>
      <c r="F40" s="68">
        <v>6</v>
      </c>
      <c r="G40" s="68">
        <v>5</v>
      </c>
      <c r="H40" s="70">
        <v>7</v>
      </c>
      <c r="I40" s="70">
        <v>5</v>
      </c>
      <c r="J40" s="70">
        <v>2</v>
      </c>
      <c r="K40" s="70">
        <v>2</v>
      </c>
      <c r="L40" s="68">
        <v>7</v>
      </c>
      <c r="M40" s="68">
        <v>7</v>
      </c>
      <c r="N40" s="68">
        <v>5</v>
      </c>
      <c r="O40" s="68">
        <v>6</v>
      </c>
      <c r="P40" s="68">
        <v>2</v>
      </c>
      <c r="Q40" s="68">
        <v>4</v>
      </c>
      <c r="R40" s="68">
        <v>6</v>
      </c>
      <c r="S40" s="68">
        <v>7</v>
      </c>
      <c r="T40" s="50"/>
      <c r="U40" s="50" t="s">
        <v>40</v>
      </c>
      <c r="V40" s="50">
        <v>147</v>
      </c>
      <c r="W40" s="50">
        <v>147</v>
      </c>
      <c r="X40" s="50"/>
      <c r="Y40" s="50" t="s">
        <v>40</v>
      </c>
      <c r="Z40" s="50">
        <v>147</v>
      </c>
      <c r="AA40" s="50">
        <v>147</v>
      </c>
      <c r="AB40" s="50"/>
      <c r="AC40" s="50" t="s">
        <v>40</v>
      </c>
      <c r="AD40" s="50">
        <v>147</v>
      </c>
      <c r="AE40" s="50">
        <v>147</v>
      </c>
      <c r="AF40" s="50"/>
      <c r="AG40" s="50" t="s">
        <v>40</v>
      </c>
      <c r="AH40" s="50">
        <v>147</v>
      </c>
      <c r="AI40" s="50">
        <v>147</v>
      </c>
      <c r="AJ40" s="50"/>
      <c r="AK40" s="50" t="s">
        <v>40</v>
      </c>
      <c r="AL40" s="50">
        <v>147</v>
      </c>
      <c r="AM40" s="50">
        <v>147</v>
      </c>
      <c r="AN40" s="50"/>
      <c r="AO40" s="50" t="s">
        <v>40</v>
      </c>
      <c r="AP40" s="50">
        <v>147</v>
      </c>
      <c r="AQ40" s="50">
        <v>147</v>
      </c>
    </row>
    <row r="41" spans="1:43" ht="14.25" customHeight="1" x14ac:dyDescent="0.3">
      <c r="A41" s="64">
        <v>24</v>
      </c>
      <c r="B41" s="68">
        <v>7</v>
      </c>
      <c r="C41" s="68">
        <v>5</v>
      </c>
      <c r="D41" s="68">
        <v>1</v>
      </c>
      <c r="E41" s="68">
        <v>1</v>
      </c>
      <c r="F41" s="68">
        <v>7</v>
      </c>
      <c r="G41" s="68">
        <v>7</v>
      </c>
      <c r="H41" s="70">
        <v>7</v>
      </c>
      <c r="I41" s="70">
        <v>5</v>
      </c>
      <c r="J41" s="70">
        <v>1</v>
      </c>
      <c r="K41" s="70">
        <v>3</v>
      </c>
      <c r="L41" s="68">
        <v>7</v>
      </c>
      <c r="M41" s="68">
        <v>7</v>
      </c>
      <c r="N41" s="68">
        <v>5</v>
      </c>
      <c r="O41" s="68">
        <v>4</v>
      </c>
      <c r="P41" s="68">
        <v>3</v>
      </c>
      <c r="Q41" s="68">
        <v>4</v>
      </c>
      <c r="R41" s="68">
        <v>5</v>
      </c>
      <c r="S41" s="68">
        <v>6</v>
      </c>
      <c r="T41" s="50"/>
      <c r="U41" s="50" t="s">
        <v>41</v>
      </c>
      <c r="V41" s="50">
        <v>0.14017415583380843</v>
      </c>
      <c r="W41" s="50"/>
      <c r="X41" s="50"/>
      <c r="Y41" s="50" t="s">
        <v>41</v>
      </c>
      <c r="Z41" s="50">
        <v>4.1423240132697475E-3</v>
      </c>
      <c r="AA41" s="50"/>
      <c r="AB41" s="50"/>
      <c r="AC41" s="50" t="s">
        <v>41</v>
      </c>
      <c r="AD41" s="50">
        <v>-0.12936982933969032</v>
      </c>
      <c r="AE41" s="50"/>
      <c r="AF41" s="50"/>
      <c r="AG41" s="50" t="s">
        <v>41</v>
      </c>
      <c r="AH41" s="50">
        <v>0.17622097098721573</v>
      </c>
      <c r="AI41" s="50"/>
      <c r="AJ41" s="50"/>
      <c r="AK41" s="50" t="s">
        <v>41</v>
      </c>
      <c r="AL41" s="50">
        <v>0.11867240700962887</v>
      </c>
      <c r="AM41" s="50"/>
      <c r="AN41" s="50"/>
      <c r="AO41" s="50" t="s">
        <v>41</v>
      </c>
      <c r="AP41" s="50">
        <v>0.10419746140177527</v>
      </c>
      <c r="AQ41" s="50"/>
    </row>
    <row r="42" spans="1:43" ht="14.25" customHeight="1" x14ac:dyDescent="0.3">
      <c r="A42" s="64">
        <v>25</v>
      </c>
      <c r="B42" s="68">
        <v>5</v>
      </c>
      <c r="C42" s="68">
        <v>4</v>
      </c>
      <c r="D42" s="68">
        <v>4</v>
      </c>
      <c r="E42" s="68">
        <v>4</v>
      </c>
      <c r="F42" s="68">
        <v>2</v>
      </c>
      <c r="G42" s="68">
        <v>6</v>
      </c>
      <c r="H42" s="70">
        <v>6</v>
      </c>
      <c r="I42" s="70">
        <v>4</v>
      </c>
      <c r="J42" s="70">
        <v>3</v>
      </c>
      <c r="K42" s="70">
        <v>2</v>
      </c>
      <c r="L42" s="68">
        <v>5</v>
      </c>
      <c r="M42" s="68">
        <v>7</v>
      </c>
      <c r="N42" s="68">
        <v>7</v>
      </c>
      <c r="O42" s="68">
        <v>4</v>
      </c>
      <c r="P42" s="68">
        <v>1</v>
      </c>
      <c r="Q42" s="68">
        <v>2</v>
      </c>
      <c r="R42" s="68">
        <v>7</v>
      </c>
      <c r="S42" s="68">
        <v>5</v>
      </c>
      <c r="T42" s="50"/>
      <c r="U42" s="50" t="s">
        <v>42</v>
      </c>
      <c r="V42" s="50">
        <v>0</v>
      </c>
      <c r="W42" s="50"/>
      <c r="X42" s="50"/>
      <c r="Y42" s="50" t="s">
        <v>42</v>
      </c>
      <c r="Z42" s="50">
        <v>0</v>
      </c>
      <c r="AA42" s="50"/>
      <c r="AB42" s="50"/>
      <c r="AC42" s="50" t="s">
        <v>42</v>
      </c>
      <c r="AD42" s="50">
        <v>0</v>
      </c>
      <c r="AE42" s="50"/>
      <c r="AF42" s="50"/>
      <c r="AG42" s="50" t="s">
        <v>42</v>
      </c>
      <c r="AH42" s="50">
        <v>0</v>
      </c>
      <c r="AI42" s="50"/>
      <c r="AJ42" s="50"/>
      <c r="AK42" s="50" t="s">
        <v>42</v>
      </c>
      <c r="AL42" s="50">
        <v>0</v>
      </c>
      <c r="AM42" s="50"/>
      <c r="AN42" s="50"/>
      <c r="AO42" s="50" t="s">
        <v>42</v>
      </c>
      <c r="AP42" s="50">
        <v>0</v>
      </c>
      <c r="AQ42" s="50"/>
    </row>
    <row r="43" spans="1:43" ht="14.25" customHeight="1" x14ac:dyDescent="0.3">
      <c r="A43" s="64">
        <v>26</v>
      </c>
      <c r="B43" s="68">
        <v>6</v>
      </c>
      <c r="C43" s="68">
        <v>6</v>
      </c>
      <c r="D43" s="68">
        <v>3</v>
      </c>
      <c r="E43" s="68">
        <v>2</v>
      </c>
      <c r="F43" s="68">
        <v>6</v>
      </c>
      <c r="G43" s="68">
        <v>6</v>
      </c>
      <c r="H43" s="70">
        <v>5</v>
      </c>
      <c r="I43" s="70">
        <v>6</v>
      </c>
      <c r="J43" s="70">
        <v>2</v>
      </c>
      <c r="K43" s="70">
        <v>2</v>
      </c>
      <c r="L43" s="68">
        <v>7</v>
      </c>
      <c r="M43" s="68">
        <v>6</v>
      </c>
      <c r="N43" s="68">
        <v>6</v>
      </c>
      <c r="O43" s="68">
        <v>5</v>
      </c>
      <c r="P43" s="68">
        <v>1</v>
      </c>
      <c r="Q43" s="68">
        <v>3</v>
      </c>
      <c r="R43" s="68">
        <v>7</v>
      </c>
      <c r="S43" s="68">
        <v>5</v>
      </c>
      <c r="T43" s="50"/>
      <c r="U43" s="50" t="s">
        <v>43</v>
      </c>
      <c r="V43" s="50">
        <v>146</v>
      </c>
      <c r="W43" s="50"/>
      <c r="X43" s="50"/>
      <c r="Y43" s="50" t="s">
        <v>43</v>
      </c>
      <c r="Z43" s="50">
        <v>146</v>
      </c>
      <c r="AA43" s="50"/>
      <c r="AB43" s="50"/>
      <c r="AC43" s="50" t="s">
        <v>43</v>
      </c>
      <c r="AD43" s="50">
        <v>146</v>
      </c>
      <c r="AE43" s="50"/>
      <c r="AF43" s="50"/>
      <c r="AG43" s="50" t="s">
        <v>43</v>
      </c>
      <c r="AH43" s="50">
        <v>146</v>
      </c>
      <c r="AI43" s="50"/>
      <c r="AJ43" s="50"/>
      <c r="AK43" s="50" t="s">
        <v>43</v>
      </c>
      <c r="AL43" s="50">
        <v>146</v>
      </c>
      <c r="AM43" s="50"/>
      <c r="AN43" s="50"/>
      <c r="AO43" s="50" t="s">
        <v>43</v>
      </c>
      <c r="AP43" s="50">
        <v>146</v>
      </c>
      <c r="AQ43" s="50"/>
    </row>
    <row r="44" spans="1:43" ht="14.25" customHeight="1" x14ac:dyDescent="0.3">
      <c r="A44" s="64">
        <v>27</v>
      </c>
      <c r="B44" s="68">
        <v>4</v>
      </c>
      <c r="C44" s="68">
        <v>6</v>
      </c>
      <c r="D44" s="68">
        <v>3</v>
      </c>
      <c r="E44" s="68">
        <v>1</v>
      </c>
      <c r="F44" s="68">
        <v>6</v>
      </c>
      <c r="G44" s="68">
        <v>7</v>
      </c>
      <c r="H44" s="70">
        <v>6</v>
      </c>
      <c r="I44" s="70">
        <v>6</v>
      </c>
      <c r="J44" s="70">
        <v>3</v>
      </c>
      <c r="K44" s="70">
        <v>2</v>
      </c>
      <c r="L44" s="68">
        <v>6</v>
      </c>
      <c r="M44" s="68">
        <v>6</v>
      </c>
      <c r="N44" s="68">
        <v>6</v>
      </c>
      <c r="O44" s="68">
        <v>5</v>
      </c>
      <c r="P44" s="68">
        <v>3</v>
      </c>
      <c r="Q44" s="68">
        <v>1</v>
      </c>
      <c r="R44" s="68">
        <v>4</v>
      </c>
      <c r="S44" s="68">
        <v>6</v>
      </c>
      <c r="T44" s="50"/>
      <c r="U44" s="50" t="s">
        <v>44</v>
      </c>
      <c r="V44" s="50">
        <v>0.42260775888380592</v>
      </c>
      <c r="W44" s="50"/>
      <c r="X44" s="50"/>
      <c r="Y44" s="50" t="s">
        <v>44</v>
      </c>
      <c r="Z44" s="50">
        <v>2.9022537661405354</v>
      </c>
      <c r="AA44" s="50"/>
      <c r="AB44" s="50"/>
      <c r="AC44" s="50" t="s">
        <v>44</v>
      </c>
      <c r="AD44" s="50">
        <v>2.7795146957417747</v>
      </c>
      <c r="AE44" s="50"/>
      <c r="AF44" s="50"/>
      <c r="AG44" s="50" t="s">
        <v>44</v>
      </c>
      <c r="AH44" s="50">
        <v>-9.1057890938949573</v>
      </c>
      <c r="AI44" s="50"/>
      <c r="AJ44" s="50"/>
      <c r="AK44" s="50" t="s">
        <v>44</v>
      </c>
      <c r="AL44" s="50">
        <v>0.67916586390497791</v>
      </c>
      <c r="AM44" s="50"/>
      <c r="AN44" s="50"/>
      <c r="AO44" s="50" t="s">
        <v>44</v>
      </c>
      <c r="AP44" s="50">
        <v>-3.8359069400507075E-2</v>
      </c>
      <c r="AQ44" s="50"/>
    </row>
    <row r="45" spans="1:43" ht="14.25" customHeight="1" x14ac:dyDescent="0.3">
      <c r="A45" s="64">
        <v>28</v>
      </c>
      <c r="B45" s="68">
        <v>5</v>
      </c>
      <c r="C45" s="68">
        <v>5</v>
      </c>
      <c r="D45" s="68">
        <v>2</v>
      </c>
      <c r="E45" s="68">
        <v>1</v>
      </c>
      <c r="F45" s="68">
        <v>5</v>
      </c>
      <c r="G45" s="68">
        <v>7</v>
      </c>
      <c r="H45" s="70">
        <v>3</v>
      </c>
      <c r="I45" s="70">
        <v>3</v>
      </c>
      <c r="J45" s="70">
        <v>2</v>
      </c>
      <c r="K45" s="70">
        <v>2</v>
      </c>
      <c r="L45" s="68">
        <v>7</v>
      </c>
      <c r="M45" s="68">
        <v>5</v>
      </c>
      <c r="N45" s="68">
        <v>7</v>
      </c>
      <c r="O45" s="68">
        <v>4</v>
      </c>
      <c r="P45" s="68">
        <v>1</v>
      </c>
      <c r="Q45" s="68">
        <v>5</v>
      </c>
      <c r="R45" s="68">
        <v>7</v>
      </c>
      <c r="S45" s="68">
        <v>7</v>
      </c>
      <c r="T45" s="50"/>
      <c r="U45" s="71" t="s">
        <v>45</v>
      </c>
      <c r="V45" s="71">
        <v>0.33660160622742252</v>
      </c>
      <c r="W45" s="71"/>
      <c r="X45" s="71"/>
      <c r="Y45" s="71" t="s">
        <v>45</v>
      </c>
      <c r="Z45" s="71">
        <v>2.1398062294187255E-3</v>
      </c>
      <c r="AA45" s="71"/>
      <c r="AB45" s="71"/>
      <c r="AC45" s="71" t="s">
        <v>45</v>
      </c>
      <c r="AD45" s="71">
        <v>3.0804890686554056E-3</v>
      </c>
      <c r="AE45" s="71"/>
      <c r="AF45" s="71"/>
      <c r="AG45" s="71" t="s">
        <v>45</v>
      </c>
      <c r="AH45" s="71">
        <v>2.9851732348524113E-16</v>
      </c>
      <c r="AI45" s="71"/>
      <c r="AJ45" s="71"/>
      <c r="AK45" s="71" t="s">
        <v>45</v>
      </c>
      <c r="AL45" s="71">
        <v>0.24905401986910303</v>
      </c>
      <c r="AM45" s="71"/>
      <c r="AN45" s="71"/>
      <c r="AO45" s="71" t="s">
        <v>45</v>
      </c>
      <c r="AP45" s="71">
        <v>0.48472689786941581</v>
      </c>
      <c r="AQ45" s="71"/>
    </row>
    <row r="46" spans="1:43" ht="14.25" customHeight="1" x14ac:dyDescent="0.3">
      <c r="A46" s="64">
        <v>29</v>
      </c>
      <c r="B46" s="68">
        <v>4</v>
      </c>
      <c r="C46" s="68">
        <v>4</v>
      </c>
      <c r="D46" s="68">
        <v>1</v>
      </c>
      <c r="E46" s="68">
        <v>3</v>
      </c>
      <c r="F46" s="68">
        <v>1</v>
      </c>
      <c r="G46" s="68">
        <v>2</v>
      </c>
      <c r="H46" s="70">
        <v>6</v>
      </c>
      <c r="I46" s="70">
        <v>4</v>
      </c>
      <c r="J46" s="70">
        <v>3</v>
      </c>
      <c r="K46" s="70">
        <v>3</v>
      </c>
      <c r="L46" s="68">
        <v>7</v>
      </c>
      <c r="M46" s="68">
        <v>7</v>
      </c>
      <c r="N46" s="68">
        <v>5</v>
      </c>
      <c r="O46" s="68">
        <v>4</v>
      </c>
      <c r="P46" s="68">
        <v>4</v>
      </c>
      <c r="Q46" s="68">
        <v>7</v>
      </c>
      <c r="R46" s="68">
        <v>2</v>
      </c>
      <c r="S46" s="68">
        <v>4</v>
      </c>
      <c r="T46" s="50"/>
      <c r="U46" s="50" t="s">
        <v>46</v>
      </c>
      <c r="V46" s="50">
        <v>1.6553573449019661</v>
      </c>
      <c r="W46" s="50"/>
      <c r="X46" s="50"/>
      <c r="Y46" s="50" t="s">
        <v>46</v>
      </c>
      <c r="Z46" s="50">
        <v>1.6553573449019661</v>
      </c>
      <c r="AA46" s="50"/>
      <c r="AB46" s="50"/>
      <c r="AC46" s="50" t="s">
        <v>46</v>
      </c>
      <c r="AD46" s="50">
        <v>1.6553573449019661</v>
      </c>
      <c r="AE46" s="50"/>
      <c r="AF46" s="50"/>
      <c r="AG46" s="50" t="s">
        <v>46</v>
      </c>
      <c r="AH46" s="50">
        <v>1.6553573449019661</v>
      </c>
      <c r="AI46" s="50"/>
      <c r="AJ46" s="50"/>
      <c r="AK46" s="50" t="s">
        <v>46</v>
      </c>
      <c r="AL46" s="50">
        <v>1.6553573449019661</v>
      </c>
      <c r="AM46" s="50"/>
      <c r="AN46" s="50"/>
      <c r="AO46" s="50" t="s">
        <v>46</v>
      </c>
      <c r="AP46" s="50">
        <v>1.6553573449019661</v>
      </c>
      <c r="AQ46" s="50"/>
    </row>
    <row r="47" spans="1:43" ht="14.25" customHeight="1" x14ac:dyDescent="0.3">
      <c r="A47" s="64">
        <v>30</v>
      </c>
      <c r="B47" s="68">
        <v>7</v>
      </c>
      <c r="C47" s="68">
        <v>5</v>
      </c>
      <c r="D47" s="68">
        <v>1</v>
      </c>
      <c r="E47" s="68">
        <v>1</v>
      </c>
      <c r="F47" s="68">
        <v>7</v>
      </c>
      <c r="G47" s="68">
        <v>7</v>
      </c>
      <c r="H47" s="70">
        <v>5</v>
      </c>
      <c r="I47" s="70">
        <v>4</v>
      </c>
      <c r="J47" s="70">
        <v>4</v>
      </c>
      <c r="K47" s="70">
        <v>5</v>
      </c>
      <c r="L47" s="68">
        <v>7</v>
      </c>
      <c r="M47" s="68">
        <v>4</v>
      </c>
      <c r="N47" s="68">
        <v>4</v>
      </c>
      <c r="O47" s="68">
        <v>4</v>
      </c>
      <c r="P47" s="68">
        <v>4</v>
      </c>
      <c r="Q47" s="68">
        <v>4</v>
      </c>
      <c r="R47" s="68">
        <v>3</v>
      </c>
      <c r="S47" s="68">
        <v>5</v>
      </c>
      <c r="T47" s="50"/>
      <c r="U47" s="50" t="s">
        <v>47</v>
      </c>
      <c r="V47" s="50">
        <v>0.67320321245484505</v>
      </c>
      <c r="W47" s="50"/>
      <c r="X47" s="50"/>
      <c r="Y47" s="50" t="s">
        <v>47</v>
      </c>
      <c r="Z47" s="50">
        <v>4.279612458837451E-3</v>
      </c>
      <c r="AA47" s="50"/>
      <c r="AB47" s="50"/>
      <c r="AC47" s="50" t="s">
        <v>47</v>
      </c>
      <c r="AD47" s="50">
        <v>6.1609781373108113E-3</v>
      </c>
      <c r="AE47" s="50"/>
      <c r="AF47" s="50"/>
      <c r="AG47" s="50" t="s">
        <v>47</v>
      </c>
      <c r="AH47" s="50">
        <v>5.9703464697048226E-16</v>
      </c>
      <c r="AI47" s="50"/>
      <c r="AJ47" s="50"/>
      <c r="AK47" s="50" t="s">
        <v>47</v>
      </c>
      <c r="AL47" s="50">
        <v>0.49810803973820605</v>
      </c>
      <c r="AM47" s="50"/>
      <c r="AN47" s="50"/>
      <c r="AO47" s="50" t="s">
        <v>47</v>
      </c>
      <c r="AP47" s="50">
        <v>0.96945379573883161</v>
      </c>
      <c r="AQ47" s="50"/>
    </row>
    <row r="48" spans="1:43" ht="14.25" customHeight="1" thickBot="1" x14ac:dyDescent="0.35">
      <c r="A48" s="64">
        <v>31</v>
      </c>
      <c r="B48" s="68">
        <v>3</v>
      </c>
      <c r="C48" s="68">
        <v>5</v>
      </c>
      <c r="D48" s="68">
        <v>2</v>
      </c>
      <c r="E48" s="68">
        <v>4</v>
      </c>
      <c r="F48" s="68">
        <v>5</v>
      </c>
      <c r="G48" s="68">
        <v>4</v>
      </c>
      <c r="H48" s="70">
        <v>7</v>
      </c>
      <c r="I48" s="70">
        <v>3</v>
      </c>
      <c r="J48" s="70">
        <v>3</v>
      </c>
      <c r="K48" s="70">
        <v>3</v>
      </c>
      <c r="L48" s="68">
        <v>7</v>
      </c>
      <c r="M48" s="68">
        <v>6</v>
      </c>
      <c r="N48" s="68">
        <v>3</v>
      </c>
      <c r="O48" s="68">
        <v>2</v>
      </c>
      <c r="P48" s="68">
        <v>4</v>
      </c>
      <c r="Q48" s="68">
        <v>4</v>
      </c>
      <c r="R48" s="68">
        <v>2</v>
      </c>
      <c r="S48" s="68">
        <v>4</v>
      </c>
      <c r="T48" s="50"/>
      <c r="U48" s="73" t="s">
        <v>48</v>
      </c>
      <c r="V48" s="73">
        <v>1.9763456545938156</v>
      </c>
      <c r="W48" s="73"/>
      <c r="X48" s="50"/>
      <c r="Y48" s="73" t="s">
        <v>48</v>
      </c>
      <c r="Z48" s="73">
        <v>1.9763456545938156</v>
      </c>
      <c r="AA48" s="73"/>
      <c r="AB48" s="50"/>
      <c r="AC48" s="73" t="s">
        <v>48</v>
      </c>
      <c r="AD48" s="73">
        <v>1.9763456545938156</v>
      </c>
      <c r="AE48" s="73"/>
      <c r="AF48" s="50"/>
      <c r="AG48" s="73" t="s">
        <v>48</v>
      </c>
      <c r="AH48" s="73">
        <v>1.9763456545938156</v>
      </c>
      <c r="AI48" s="73"/>
      <c r="AJ48" s="50"/>
      <c r="AK48" s="73" t="s">
        <v>48</v>
      </c>
      <c r="AL48" s="73">
        <v>1.9763456545938156</v>
      </c>
      <c r="AM48" s="73"/>
      <c r="AN48" s="50"/>
      <c r="AO48" s="73" t="s">
        <v>48</v>
      </c>
      <c r="AP48" s="73">
        <v>1.9763456545938156</v>
      </c>
      <c r="AQ48" s="73"/>
    </row>
    <row r="49" spans="1:41" ht="14.25" customHeight="1" x14ac:dyDescent="0.3">
      <c r="A49" s="64">
        <v>32</v>
      </c>
      <c r="B49" s="68">
        <v>6</v>
      </c>
      <c r="C49" s="68">
        <v>5</v>
      </c>
      <c r="D49" s="68">
        <v>1</v>
      </c>
      <c r="E49" s="68">
        <v>2</v>
      </c>
      <c r="F49" s="68">
        <v>7</v>
      </c>
      <c r="G49" s="68">
        <v>7</v>
      </c>
      <c r="H49" s="70">
        <v>4</v>
      </c>
      <c r="I49" s="70">
        <v>2</v>
      </c>
      <c r="J49" s="70">
        <v>2</v>
      </c>
      <c r="K49" s="70">
        <v>3</v>
      </c>
      <c r="L49" s="68">
        <v>4</v>
      </c>
      <c r="M49" s="68">
        <v>5</v>
      </c>
      <c r="N49" s="68">
        <v>5</v>
      </c>
      <c r="O49" s="68">
        <v>4</v>
      </c>
      <c r="P49" s="68">
        <v>2</v>
      </c>
      <c r="Q49" s="68">
        <v>4</v>
      </c>
      <c r="R49" s="68">
        <v>6</v>
      </c>
      <c r="S49" s="68">
        <v>4</v>
      </c>
      <c r="U49" s="50" t="s">
        <v>161</v>
      </c>
      <c r="Y49" s="50" t="s">
        <v>163</v>
      </c>
      <c r="AG49" s="50"/>
      <c r="AK49" s="50" t="s">
        <v>163</v>
      </c>
      <c r="AO49" s="50" t="s">
        <v>163</v>
      </c>
    </row>
    <row r="50" spans="1:41" ht="14.25" customHeight="1" x14ac:dyDescent="0.3">
      <c r="A50" s="64">
        <v>33</v>
      </c>
      <c r="B50" s="68">
        <v>6</v>
      </c>
      <c r="C50" s="68">
        <v>5</v>
      </c>
      <c r="D50" s="68">
        <v>2</v>
      </c>
      <c r="E50" s="68">
        <v>2</v>
      </c>
      <c r="F50" s="68">
        <v>7</v>
      </c>
      <c r="G50" s="68">
        <v>5</v>
      </c>
      <c r="H50" s="70">
        <v>5</v>
      </c>
      <c r="I50" s="70">
        <v>2</v>
      </c>
      <c r="J50" s="70">
        <v>2</v>
      </c>
      <c r="K50" s="70">
        <v>3</v>
      </c>
      <c r="L50" s="68">
        <v>2</v>
      </c>
      <c r="M50" s="68">
        <v>3</v>
      </c>
      <c r="N50" s="68">
        <v>6</v>
      </c>
      <c r="O50" s="68">
        <v>4</v>
      </c>
      <c r="P50" s="68">
        <v>2</v>
      </c>
      <c r="Q50" s="68">
        <v>4</v>
      </c>
      <c r="R50" s="68">
        <v>4</v>
      </c>
      <c r="S50" s="68">
        <v>6</v>
      </c>
    </row>
    <row r="51" spans="1:41" ht="14.25" customHeight="1" x14ac:dyDescent="0.3">
      <c r="A51" s="64">
        <v>34</v>
      </c>
      <c r="B51" s="68">
        <v>6</v>
      </c>
      <c r="C51" s="68">
        <v>4</v>
      </c>
      <c r="D51" s="68">
        <v>1</v>
      </c>
      <c r="E51" s="68">
        <v>2</v>
      </c>
      <c r="F51" s="68">
        <v>3</v>
      </c>
      <c r="G51" s="68">
        <v>7</v>
      </c>
      <c r="H51" s="70">
        <v>5</v>
      </c>
      <c r="I51" s="70">
        <v>6</v>
      </c>
      <c r="J51" s="70">
        <v>3</v>
      </c>
      <c r="K51" s="70">
        <v>3</v>
      </c>
      <c r="L51" s="68">
        <v>6</v>
      </c>
      <c r="M51" s="68">
        <v>6</v>
      </c>
      <c r="N51" s="68">
        <v>5</v>
      </c>
      <c r="O51" s="68">
        <v>7</v>
      </c>
      <c r="P51" s="68">
        <v>1</v>
      </c>
      <c r="Q51" s="68">
        <v>5</v>
      </c>
      <c r="R51" s="68">
        <v>4</v>
      </c>
      <c r="S51" s="68">
        <v>6</v>
      </c>
      <c r="AK51" t="s">
        <v>37</v>
      </c>
    </row>
    <row r="52" spans="1:41" ht="14.25" customHeight="1" thickBot="1" x14ac:dyDescent="0.35">
      <c r="A52" s="64">
        <v>35</v>
      </c>
      <c r="B52" s="68">
        <v>5</v>
      </c>
      <c r="C52" s="68">
        <v>4</v>
      </c>
      <c r="D52" s="68">
        <v>2</v>
      </c>
      <c r="E52" s="68">
        <v>4</v>
      </c>
      <c r="F52" s="68">
        <v>4</v>
      </c>
      <c r="G52" s="68">
        <v>5</v>
      </c>
      <c r="H52" s="70">
        <v>4</v>
      </c>
      <c r="I52" s="70">
        <v>4</v>
      </c>
      <c r="J52" s="70">
        <v>3</v>
      </c>
      <c r="K52" s="70">
        <v>6</v>
      </c>
      <c r="L52" s="68">
        <v>6</v>
      </c>
      <c r="M52" s="68">
        <v>5</v>
      </c>
      <c r="N52" s="68">
        <v>6</v>
      </c>
      <c r="O52" s="68">
        <v>5</v>
      </c>
      <c r="P52" s="68">
        <v>1</v>
      </c>
      <c r="Q52" s="68">
        <v>1</v>
      </c>
      <c r="R52" s="68">
        <v>7</v>
      </c>
      <c r="S52" s="68">
        <v>4</v>
      </c>
      <c r="Y52" t="s">
        <v>37</v>
      </c>
    </row>
    <row r="53" spans="1:41" ht="14.25" customHeight="1" thickBot="1" x14ac:dyDescent="0.35">
      <c r="A53" s="64">
        <v>36</v>
      </c>
      <c r="B53" s="68">
        <v>7</v>
      </c>
      <c r="C53" s="68">
        <v>5</v>
      </c>
      <c r="D53" s="68">
        <v>3</v>
      </c>
      <c r="E53" s="68">
        <v>2</v>
      </c>
      <c r="F53" s="68">
        <v>7</v>
      </c>
      <c r="G53" s="68">
        <v>5</v>
      </c>
      <c r="H53" s="70">
        <v>5</v>
      </c>
      <c r="I53" s="70">
        <v>4</v>
      </c>
      <c r="J53" s="70">
        <v>3</v>
      </c>
      <c r="K53" s="70">
        <v>4</v>
      </c>
      <c r="L53" s="68">
        <v>4</v>
      </c>
      <c r="M53" s="68">
        <v>5</v>
      </c>
      <c r="N53" s="68">
        <v>5</v>
      </c>
      <c r="O53" s="68">
        <v>4</v>
      </c>
      <c r="P53" s="68">
        <v>2</v>
      </c>
      <c r="Q53" s="68">
        <v>3</v>
      </c>
      <c r="R53" s="68">
        <v>7</v>
      </c>
      <c r="S53" s="68">
        <v>7</v>
      </c>
      <c r="AK53" s="83"/>
      <c r="AL53" s="83" t="s">
        <v>153</v>
      </c>
      <c r="AM53" s="83" t="s">
        <v>158</v>
      </c>
    </row>
    <row r="54" spans="1:41" ht="14.25" customHeight="1" x14ac:dyDescent="0.3">
      <c r="A54" s="64">
        <v>37</v>
      </c>
      <c r="B54" s="68">
        <v>3</v>
      </c>
      <c r="C54" s="68">
        <v>4</v>
      </c>
      <c r="D54" s="68">
        <v>3</v>
      </c>
      <c r="E54" s="68">
        <v>1</v>
      </c>
      <c r="F54" s="68">
        <v>3</v>
      </c>
      <c r="G54" s="68">
        <v>3</v>
      </c>
      <c r="H54" s="70">
        <v>5</v>
      </c>
      <c r="I54" s="70">
        <v>4</v>
      </c>
      <c r="J54" s="70">
        <v>1</v>
      </c>
      <c r="K54" s="70">
        <v>3</v>
      </c>
      <c r="L54" s="68">
        <v>6</v>
      </c>
      <c r="M54" s="68">
        <v>5</v>
      </c>
      <c r="N54" s="68">
        <v>4</v>
      </c>
      <c r="O54" s="68">
        <v>4</v>
      </c>
      <c r="P54" s="68">
        <v>2</v>
      </c>
      <c r="Q54" s="68">
        <v>3</v>
      </c>
      <c r="R54" s="68">
        <v>7</v>
      </c>
      <c r="S54" s="68">
        <v>6</v>
      </c>
      <c r="Y54" s="83"/>
      <c r="Z54" s="83" t="s">
        <v>150</v>
      </c>
      <c r="AA54" s="83" t="s">
        <v>155</v>
      </c>
      <c r="AK54" s="81" t="s">
        <v>38</v>
      </c>
      <c r="AL54" s="81">
        <v>5.3673469387755102</v>
      </c>
      <c r="AM54" s="81">
        <v>5.129251700680272</v>
      </c>
    </row>
    <row r="55" spans="1:41" ht="14.25" customHeight="1" x14ac:dyDescent="0.3">
      <c r="A55" s="64">
        <v>38</v>
      </c>
      <c r="B55" s="68">
        <v>3</v>
      </c>
      <c r="C55" s="68">
        <v>4</v>
      </c>
      <c r="D55" s="68">
        <v>3</v>
      </c>
      <c r="E55" s="68">
        <v>4</v>
      </c>
      <c r="F55" s="68">
        <v>1</v>
      </c>
      <c r="G55" s="68">
        <v>1</v>
      </c>
      <c r="H55" s="70">
        <v>5</v>
      </c>
      <c r="I55" s="70">
        <v>3</v>
      </c>
      <c r="J55" s="70">
        <v>2</v>
      </c>
      <c r="K55" s="70">
        <v>1</v>
      </c>
      <c r="L55" s="68">
        <v>5</v>
      </c>
      <c r="M55" s="68">
        <v>6</v>
      </c>
      <c r="N55" s="68">
        <v>3</v>
      </c>
      <c r="O55" s="68">
        <v>2</v>
      </c>
      <c r="P55" s="68">
        <v>2</v>
      </c>
      <c r="Q55" s="68">
        <v>3</v>
      </c>
      <c r="R55" s="68">
        <v>3</v>
      </c>
      <c r="S55" s="68">
        <v>4</v>
      </c>
      <c r="Y55" s="81" t="s">
        <v>38</v>
      </c>
      <c r="Z55" s="81">
        <v>4.27891156462585</v>
      </c>
      <c r="AA55" s="81">
        <v>4.2721088435374153</v>
      </c>
      <c r="AK55" s="81" t="s">
        <v>39</v>
      </c>
      <c r="AL55" s="81">
        <v>2.7408442829186468</v>
      </c>
      <c r="AM55" s="81">
        <v>3.2503028608703746</v>
      </c>
    </row>
    <row r="56" spans="1:41" ht="14.25" customHeight="1" x14ac:dyDescent="0.3">
      <c r="A56" s="64">
        <v>39</v>
      </c>
      <c r="B56" s="68">
        <v>5</v>
      </c>
      <c r="C56" s="68">
        <v>6</v>
      </c>
      <c r="D56" s="68">
        <v>2</v>
      </c>
      <c r="E56" s="68">
        <v>1</v>
      </c>
      <c r="F56" s="68">
        <v>4</v>
      </c>
      <c r="G56" s="68">
        <v>7</v>
      </c>
      <c r="H56" s="70">
        <v>6</v>
      </c>
      <c r="I56" s="70">
        <v>5</v>
      </c>
      <c r="J56" s="70">
        <v>1</v>
      </c>
      <c r="K56" s="70">
        <v>2</v>
      </c>
      <c r="L56" s="68">
        <v>7</v>
      </c>
      <c r="M56" s="68">
        <v>7</v>
      </c>
      <c r="N56" s="68">
        <v>7</v>
      </c>
      <c r="O56" s="68">
        <v>4</v>
      </c>
      <c r="P56" s="68">
        <v>1</v>
      </c>
      <c r="Q56" s="68">
        <v>2</v>
      </c>
      <c r="R56" s="68">
        <v>6</v>
      </c>
      <c r="S56" s="68">
        <v>7</v>
      </c>
      <c r="Y56" s="81" t="s">
        <v>39</v>
      </c>
      <c r="Z56" s="81">
        <v>1.5175659304817823</v>
      </c>
      <c r="AA56" s="81">
        <v>1.5555866182089289</v>
      </c>
      <c r="AK56" s="81" t="s">
        <v>40</v>
      </c>
      <c r="AL56" s="81">
        <v>147</v>
      </c>
      <c r="AM56" s="81">
        <v>147</v>
      </c>
    </row>
    <row r="57" spans="1:41" ht="14.25" customHeight="1" x14ac:dyDescent="0.3">
      <c r="A57" s="64">
        <v>40</v>
      </c>
      <c r="B57" s="68">
        <v>4</v>
      </c>
      <c r="C57" s="68">
        <v>4</v>
      </c>
      <c r="D57" s="68">
        <v>2</v>
      </c>
      <c r="E57" s="68">
        <v>4</v>
      </c>
      <c r="F57" s="68">
        <v>5</v>
      </c>
      <c r="G57" s="68">
        <v>5</v>
      </c>
      <c r="H57" s="70">
        <v>7</v>
      </c>
      <c r="I57" s="70">
        <v>4</v>
      </c>
      <c r="J57" s="70">
        <v>1</v>
      </c>
      <c r="K57" s="70">
        <v>3</v>
      </c>
      <c r="L57" s="68">
        <v>5</v>
      </c>
      <c r="M57" s="68">
        <v>5</v>
      </c>
      <c r="N57" s="68">
        <v>7</v>
      </c>
      <c r="O57" s="68">
        <v>4</v>
      </c>
      <c r="P57" s="68">
        <v>1</v>
      </c>
      <c r="Q57" s="68">
        <v>2</v>
      </c>
      <c r="R57" s="68">
        <v>7</v>
      </c>
      <c r="S57" s="68">
        <v>5</v>
      </c>
      <c r="Y57" s="81" t="s">
        <v>40</v>
      </c>
      <c r="Z57" s="81">
        <v>147</v>
      </c>
      <c r="AA57" s="81">
        <v>147</v>
      </c>
      <c r="AK57" s="81" t="s">
        <v>41</v>
      </c>
      <c r="AL57" s="81">
        <v>-0.11010311271414124</v>
      </c>
      <c r="AM57" s="81"/>
    </row>
    <row r="58" spans="1:41" ht="14.25" customHeight="1" x14ac:dyDescent="0.3">
      <c r="A58" s="64">
        <v>41</v>
      </c>
      <c r="B58" s="68">
        <v>5</v>
      </c>
      <c r="C58" s="68">
        <v>5</v>
      </c>
      <c r="D58" s="68">
        <v>2</v>
      </c>
      <c r="E58" s="68">
        <v>3</v>
      </c>
      <c r="F58" s="68">
        <v>7</v>
      </c>
      <c r="G58" s="68">
        <v>5</v>
      </c>
      <c r="H58" s="70">
        <v>4</v>
      </c>
      <c r="I58" s="70">
        <v>4</v>
      </c>
      <c r="J58" s="70">
        <v>4</v>
      </c>
      <c r="K58" s="70">
        <v>3</v>
      </c>
      <c r="L58" s="68">
        <v>5</v>
      </c>
      <c r="M58" s="68">
        <v>6</v>
      </c>
      <c r="N58" s="68">
        <v>6</v>
      </c>
      <c r="O58" s="68">
        <v>5</v>
      </c>
      <c r="P58" s="68">
        <v>1</v>
      </c>
      <c r="Q58" s="68">
        <v>3</v>
      </c>
      <c r="R58" s="68">
        <v>7</v>
      </c>
      <c r="S58" s="68">
        <v>6</v>
      </c>
      <c r="Y58" s="81" t="s">
        <v>41</v>
      </c>
      <c r="Z58" s="81">
        <v>-1.8528921289172506E-2</v>
      </c>
      <c r="AA58" s="81"/>
      <c r="AK58" s="81" t="s">
        <v>42</v>
      </c>
      <c r="AL58" s="81">
        <v>0</v>
      </c>
      <c r="AM58" s="81"/>
    </row>
    <row r="59" spans="1:41" ht="14.25" customHeight="1" x14ac:dyDescent="0.3">
      <c r="A59" s="64">
        <v>42</v>
      </c>
      <c r="B59" s="68">
        <v>3</v>
      </c>
      <c r="C59" s="68">
        <v>2</v>
      </c>
      <c r="D59" s="68">
        <v>4</v>
      </c>
      <c r="E59" s="68">
        <v>4</v>
      </c>
      <c r="F59" s="68">
        <v>1</v>
      </c>
      <c r="G59" s="68">
        <v>1</v>
      </c>
      <c r="H59" s="70">
        <v>4</v>
      </c>
      <c r="I59" s="70">
        <v>6</v>
      </c>
      <c r="J59" s="70">
        <v>1</v>
      </c>
      <c r="K59" s="70">
        <v>5</v>
      </c>
      <c r="L59" s="68">
        <v>7</v>
      </c>
      <c r="M59" s="68">
        <v>5</v>
      </c>
      <c r="N59" s="68">
        <v>6</v>
      </c>
      <c r="O59" s="68">
        <v>5</v>
      </c>
      <c r="P59" s="68">
        <v>2</v>
      </c>
      <c r="Q59" s="68">
        <v>6</v>
      </c>
      <c r="R59" s="68">
        <v>6</v>
      </c>
      <c r="S59" s="68">
        <v>4</v>
      </c>
      <c r="Y59" s="81" t="s">
        <v>42</v>
      </c>
      <c r="Z59" s="81">
        <v>0</v>
      </c>
      <c r="AA59" s="81"/>
      <c r="AK59" s="81" t="s">
        <v>43</v>
      </c>
      <c r="AL59" s="81">
        <v>146</v>
      </c>
      <c r="AM59" s="81"/>
    </row>
    <row r="60" spans="1:41" ht="14.25" customHeight="1" x14ac:dyDescent="0.3">
      <c r="A60" s="64">
        <v>43</v>
      </c>
      <c r="B60" s="68">
        <v>7</v>
      </c>
      <c r="C60" s="68">
        <v>4</v>
      </c>
      <c r="D60" s="68">
        <v>1</v>
      </c>
      <c r="E60" s="68">
        <v>2</v>
      </c>
      <c r="F60" s="68">
        <v>7</v>
      </c>
      <c r="G60" s="68">
        <v>5</v>
      </c>
      <c r="H60" s="70">
        <v>6</v>
      </c>
      <c r="I60" s="70">
        <v>5</v>
      </c>
      <c r="J60" s="70">
        <v>2</v>
      </c>
      <c r="K60" s="70">
        <v>4</v>
      </c>
      <c r="L60" s="68">
        <v>5</v>
      </c>
      <c r="M60" s="68">
        <v>4</v>
      </c>
      <c r="N60" s="68">
        <v>7</v>
      </c>
      <c r="O60" s="68">
        <v>5</v>
      </c>
      <c r="P60" s="68">
        <v>4</v>
      </c>
      <c r="Q60" s="68">
        <v>3</v>
      </c>
      <c r="R60" s="68">
        <v>7</v>
      </c>
      <c r="S60" s="68">
        <v>5</v>
      </c>
      <c r="Y60" s="81" t="s">
        <v>43</v>
      </c>
      <c r="Z60" s="81">
        <v>146</v>
      </c>
      <c r="AA60" s="81"/>
      <c r="AK60" s="81" t="s">
        <v>44</v>
      </c>
      <c r="AL60" s="81">
        <v>1.1195686963889557</v>
      </c>
      <c r="AM60" s="81"/>
    </row>
    <row r="61" spans="1:41" ht="14.25" customHeight="1" x14ac:dyDescent="0.3">
      <c r="A61" s="64">
        <v>44</v>
      </c>
      <c r="B61" s="68">
        <v>4</v>
      </c>
      <c r="C61" s="68">
        <v>5</v>
      </c>
      <c r="D61" s="68">
        <v>2</v>
      </c>
      <c r="E61" s="68">
        <v>1</v>
      </c>
      <c r="F61" s="68">
        <v>4</v>
      </c>
      <c r="G61" s="68">
        <v>3</v>
      </c>
      <c r="H61" s="70">
        <v>5</v>
      </c>
      <c r="I61" s="70">
        <v>6</v>
      </c>
      <c r="J61" s="70">
        <v>3</v>
      </c>
      <c r="K61" s="70">
        <v>4</v>
      </c>
      <c r="L61" s="68">
        <v>2</v>
      </c>
      <c r="M61" s="68">
        <v>3</v>
      </c>
      <c r="N61" s="68">
        <v>5</v>
      </c>
      <c r="O61" s="68">
        <v>5</v>
      </c>
      <c r="P61" s="68">
        <v>1</v>
      </c>
      <c r="Q61" s="68">
        <v>1</v>
      </c>
      <c r="R61" s="68">
        <v>7</v>
      </c>
      <c r="S61" s="68">
        <v>7</v>
      </c>
      <c r="Y61" s="81" t="s">
        <v>44</v>
      </c>
      <c r="Z61" s="81">
        <v>4.6618993496705459E-2</v>
      </c>
      <c r="AA61" s="81"/>
      <c r="AK61" s="81" t="s">
        <v>45</v>
      </c>
      <c r="AL61" s="81">
        <v>0.13236802640123405</v>
      </c>
      <c r="AM61" s="81"/>
    </row>
    <row r="62" spans="1:41" ht="14.25" customHeight="1" x14ac:dyDescent="0.3">
      <c r="A62" s="64">
        <v>45</v>
      </c>
      <c r="B62" s="68">
        <v>7</v>
      </c>
      <c r="C62" s="68">
        <v>5</v>
      </c>
      <c r="D62" s="68">
        <v>2</v>
      </c>
      <c r="E62" s="68">
        <v>3</v>
      </c>
      <c r="F62" s="68">
        <v>5</v>
      </c>
      <c r="G62" s="68">
        <v>7</v>
      </c>
      <c r="H62" s="70">
        <v>3</v>
      </c>
      <c r="I62" s="70">
        <v>3</v>
      </c>
      <c r="J62" s="70">
        <v>2</v>
      </c>
      <c r="K62" s="70">
        <v>4</v>
      </c>
      <c r="L62" s="68">
        <v>4</v>
      </c>
      <c r="M62" s="68">
        <v>5</v>
      </c>
      <c r="N62" s="68">
        <v>4</v>
      </c>
      <c r="O62" s="68">
        <v>5</v>
      </c>
      <c r="P62" s="68">
        <v>1</v>
      </c>
      <c r="Q62" s="68">
        <v>1</v>
      </c>
      <c r="R62" s="68">
        <v>7</v>
      </c>
      <c r="S62" s="68">
        <v>5</v>
      </c>
      <c r="Y62" s="81" t="s">
        <v>45</v>
      </c>
      <c r="Z62" s="81">
        <v>0.48144030029813684</v>
      </c>
      <c r="AA62" s="81"/>
      <c r="AK62" s="81" t="s">
        <v>46</v>
      </c>
      <c r="AL62" s="81">
        <v>1.6553573449019661</v>
      </c>
      <c r="AM62" s="81"/>
    </row>
    <row r="63" spans="1:41" ht="14.25" customHeight="1" x14ac:dyDescent="0.3">
      <c r="A63" s="64">
        <v>46</v>
      </c>
      <c r="B63" s="68">
        <v>6</v>
      </c>
      <c r="C63" s="68">
        <v>5</v>
      </c>
      <c r="D63" s="68">
        <v>1</v>
      </c>
      <c r="E63" s="68">
        <v>1</v>
      </c>
      <c r="F63" s="68">
        <v>6</v>
      </c>
      <c r="G63" s="68">
        <v>7</v>
      </c>
      <c r="H63" s="70">
        <v>7</v>
      </c>
      <c r="I63" s="70">
        <v>7</v>
      </c>
      <c r="J63" s="70">
        <v>1</v>
      </c>
      <c r="K63" s="70">
        <v>3</v>
      </c>
      <c r="L63" s="68">
        <v>7</v>
      </c>
      <c r="M63" s="68">
        <v>7</v>
      </c>
      <c r="N63" s="68">
        <v>4</v>
      </c>
      <c r="O63" s="68">
        <v>5</v>
      </c>
      <c r="P63" s="68">
        <v>1</v>
      </c>
      <c r="Q63" s="68">
        <v>3</v>
      </c>
      <c r="R63" s="68">
        <v>6</v>
      </c>
      <c r="S63" s="68">
        <v>6</v>
      </c>
      <c r="Y63" s="81" t="s">
        <v>46</v>
      </c>
      <c r="Z63" s="81">
        <v>1.6553573449019661</v>
      </c>
      <c r="AA63" s="81"/>
      <c r="AK63" s="81" t="s">
        <v>47</v>
      </c>
      <c r="AL63" s="81">
        <v>0.26473605280246809</v>
      </c>
      <c r="AM63" s="81"/>
    </row>
    <row r="64" spans="1:41" ht="14.25" customHeight="1" thickBot="1" x14ac:dyDescent="0.35">
      <c r="A64" s="64">
        <v>47</v>
      </c>
      <c r="B64" s="68">
        <v>5</v>
      </c>
      <c r="C64" s="68">
        <v>6</v>
      </c>
      <c r="D64" s="68">
        <v>2</v>
      </c>
      <c r="E64" s="68">
        <v>1</v>
      </c>
      <c r="F64" s="68">
        <v>4</v>
      </c>
      <c r="G64" s="68">
        <v>5</v>
      </c>
      <c r="H64" s="70">
        <v>7</v>
      </c>
      <c r="I64" s="70">
        <v>4</v>
      </c>
      <c r="J64" s="70">
        <v>3</v>
      </c>
      <c r="K64" s="70">
        <v>4</v>
      </c>
      <c r="L64" s="68">
        <v>4</v>
      </c>
      <c r="M64" s="68">
        <v>7</v>
      </c>
      <c r="N64" s="68">
        <v>7</v>
      </c>
      <c r="O64" s="68">
        <v>4</v>
      </c>
      <c r="P64" s="68">
        <v>2</v>
      </c>
      <c r="Q64" s="68">
        <v>4</v>
      </c>
      <c r="R64" s="68">
        <v>7</v>
      </c>
      <c r="S64" s="68">
        <v>5</v>
      </c>
      <c r="Y64" s="81" t="s">
        <v>47</v>
      </c>
      <c r="Z64" s="81">
        <v>0.96288060059627367</v>
      </c>
      <c r="AA64" s="81"/>
      <c r="AK64" s="82" t="s">
        <v>48</v>
      </c>
      <c r="AL64" s="82">
        <v>1.9763456545938156</v>
      </c>
      <c r="AM64" s="82"/>
    </row>
    <row r="65" spans="1:37" ht="14.25" customHeight="1" thickBot="1" x14ac:dyDescent="0.35">
      <c r="A65" s="64">
        <v>48</v>
      </c>
      <c r="B65" s="68">
        <v>7</v>
      </c>
      <c r="C65" s="68">
        <v>6</v>
      </c>
      <c r="D65" s="68">
        <v>3</v>
      </c>
      <c r="E65" s="68">
        <v>3</v>
      </c>
      <c r="F65" s="68">
        <v>7</v>
      </c>
      <c r="G65" s="68">
        <v>5</v>
      </c>
      <c r="H65" s="70">
        <v>6</v>
      </c>
      <c r="I65" s="70">
        <v>3</v>
      </c>
      <c r="J65" s="70">
        <v>3</v>
      </c>
      <c r="K65" s="70">
        <v>6</v>
      </c>
      <c r="L65" s="68">
        <v>4</v>
      </c>
      <c r="M65" s="68">
        <v>6</v>
      </c>
      <c r="N65" s="68">
        <v>7</v>
      </c>
      <c r="O65" s="68">
        <v>6</v>
      </c>
      <c r="P65" s="68">
        <v>1</v>
      </c>
      <c r="Q65" s="68">
        <v>2</v>
      </c>
      <c r="R65" s="68">
        <v>5</v>
      </c>
      <c r="S65" s="68">
        <v>6</v>
      </c>
      <c r="Y65" s="82" t="s">
        <v>48</v>
      </c>
      <c r="Z65" s="82">
        <v>1.9763456545938156</v>
      </c>
      <c r="AA65" s="82"/>
      <c r="AK65" s="50" t="s">
        <v>168</v>
      </c>
    </row>
    <row r="66" spans="1:37" ht="14.25" customHeight="1" x14ac:dyDescent="0.3">
      <c r="A66" s="64">
        <v>49</v>
      </c>
      <c r="B66" s="68">
        <v>5</v>
      </c>
      <c r="C66" s="68">
        <v>3</v>
      </c>
      <c r="D66" s="68">
        <v>5</v>
      </c>
      <c r="E66" s="68">
        <v>3</v>
      </c>
      <c r="F66" s="68">
        <v>4</v>
      </c>
      <c r="G66" s="68">
        <v>3</v>
      </c>
      <c r="H66" s="70">
        <v>7</v>
      </c>
      <c r="I66" s="70">
        <v>6</v>
      </c>
      <c r="J66" s="70">
        <v>1</v>
      </c>
      <c r="K66" s="70">
        <v>3</v>
      </c>
      <c r="L66" s="68">
        <v>7</v>
      </c>
      <c r="M66" s="68">
        <v>6</v>
      </c>
      <c r="N66" s="68">
        <v>4</v>
      </c>
      <c r="O66" s="68">
        <v>3</v>
      </c>
      <c r="P66" s="68">
        <v>2</v>
      </c>
      <c r="Q66" s="68">
        <v>6</v>
      </c>
      <c r="R66" s="68">
        <v>5</v>
      </c>
      <c r="S66" s="68">
        <v>2</v>
      </c>
      <c r="Y66" s="50"/>
    </row>
    <row r="67" spans="1:37" ht="14.25" customHeight="1" x14ac:dyDescent="0.3">
      <c r="A67" s="64">
        <v>50</v>
      </c>
      <c r="B67" s="68">
        <v>6</v>
      </c>
      <c r="C67" s="68">
        <v>4</v>
      </c>
      <c r="D67" s="68">
        <v>3</v>
      </c>
      <c r="E67" s="68">
        <v>3</v>
      </c>
      <c r="F67" s="68">
        <v>3</v>
      </c>
      <c r="G67" s="68">
        <v>4</v>
      </c>
      <c r="H67" s="70">
        <v>7</v>
      </c>
      <c r="I67" s="70">
        <v>5</v>
      </c>
      <c r="J67" s="70">
        <v>1</v>
      </c>
      <c r="K67" s="70">
        <v>1</v>
      </c>
      <c r="L67" s="68">
        <v>7</v>
      </c>
      <c r="M67" s="68">
        <v>7</v>
      </c>
      <c r="N67" s="68">
        <v>5</v>
      </c>
      <c r="O67" s="68">
        <v>3</v>
      </c>
      <c r="P67" s="68">
        <v>3</v>
      </c>
      <c r="Q67" s="68">
        <v>6</v>
      </c>
      <c r="R67" s="68">
        <v>5</v>
      </c>
      <c r="S67" s="68">
        <v>2</v>
      </c>
    </row>
    <row r="68" spans="1:37" ht="14.25" customHeight="1" x14ac:dyDescent="0.3">
      <c r="A68" s="64">
        <v>51</v>
      </c>
      <c r="B68" s="68">
        <v>6</v>
      </c>
      <c r="C68" s="68">
        <v>7</v>
      </c>
      <c r="D68" s="68">
        <v>2</v>
      </c>
      <c r="E68" s="68">
        <v>1</v>
      </c>
      <c r="F68" s="68">
        <v>7</v>
      </c>
      <c r="G68" s="68">
        <v>6</v>
      </c>
      <c r="H68" s="70">
        <v>6</v>
      </c>
      <c r="I68" s="70">
        <v>7</v>
      </c>
      <c r="J68" s="70">
        <v>1</v>
      </c>
      <c r="K68" s="70">
        <v>1</v>
      </c>
      <c r="L68" s="68">
        <v>6</v>
      </c>
      <c r="M68" s="68">
        <v>6</v>
      </c>
      <c r="N68" s="68">
        <v>7</v>
      </c>
      <c r="O68" s="68">
        <v>6</v>
      </c>
      <c r="P68" s="68">
        <v>1</v>
      </c>
      <c r="Q68" s="68">
        <v>2</v>
      </c>
      <c r="R68" s="68">
        <v>7</v>
      </c>
      <c r="S68" s="68">
        <v>7</v>
      </c>
    </row>
    <row r="69" spans="1:37" ht="14.25" customHeight="1" x14ac:dyDescent="0.3">
      <c r="A69" s="64">
        <v>52</v>
      </c>
      <c r="B69" s="68">
        <v>5</v>
      </c>
      <c r="C69" s="68">
        <v>4</v>
      </c>
      <c r="D69" s="68">
        <v>2</v>
      </c>
      <c r="E69" s="68">
        <v>4</v>
      </c>
      <c r="F69" s="68">
        <v>2</v>
      </c>
      <c r="G69" s="68">
        <v>1</v>
      </c>
      <c r="H69" s="70">
        <v>6</v>
      </c>
      <c r="I69" s="70">
        <v>5</v>
      </c>
      <c r="J69" s="70">
        <v>3</v>
      </c>
      <c r="K69" s="70">
        <v>2</v>
      </c>
      <c r="L69" s="68">
        <v>7</v>
      </c>
      <c r="M69" s="68">
        <v>7</v>
      </c>
      <c r="N69" s="68">
        <v>7</v>
      </c>
      <c r="O69" s="68">
        <v>5</v>
      </c>
      <c r="P69" s="68">
        <v>1</v>
      </c>
      <c r="Q69" s="68">
        <v>1</v>
      </c>
      <c r="R69" s="68">
        <v>7</v>
      </c>
      <c r="S69" s="68">
        <v>5</v>
      </c>
    </row>
    <row r="70" spans="1:37" ht="14.25" customHeight="1" x14ac:dyDescent="0.3">
      <c r="A70" s="64">
        <v>53</v>
      </c>
      <c r="B70" s="68">
        <v>5</v>
      </c>
      <c r="C70" s="68">
        <v>5</v>
      </c>
      <c r="D70" s="68">
        <v>2</v>
      </c>
      <c r="E70" s="68">
        <v>3</v>
      </c>
      <c r="F70" s="68">
        <v>4</v>
      </c>
      <c r="G70" s="68">
        <v>5</v>
      </c>
      <c r="H70" s="70">
        <v>2</v>
      </c>
      <c r="I70" s="70">
        <v>3</v>
      </c>
      <c r="J70" s="70">
        <v>6</v>
      </c>
      <c r="K70" s="70">
        <v>2</v>
      </c>
      <c r="L70" s="68">
        <v>3</v>
      </c>
      <c r="M70" s="68">
        <v>4</v>
      </c>
      <c r="N70" s="68">
        <v>7</v>
      </c>
      <c r="O70" s="68">
        <v>4</v>
      </c>
      <c r="P70" s="68">
        <v>2</v>
      </c>
      <c r="Q70" s="68">
        <v>1</v>
      </c>
      <c r="R70" s="68">
        <v>7</v>
      </c>
      <c r="S70" s="68">
        <v>6</v>
      </c>
    </row>
    <row r="71" spans="1:37" ht="14.25" customHeight="1" x14ac:dyDescent="0.3">
      <c r="A71" s="64">
        <v>54</v>
      </c>
      <c r="B71" s="68">
        <v>5</v>
      </c>
      <c r="C71" s="68">
        <v>6</v>
      </c>
      <c r="D71" s="68">
        <v>2</v>
      </c>
      <c r="E71" s="68">
        <v>1</v>
      </c>
      <c r="F71" s="68">
        <v>3</v>
      </c>
      <c r="G71" s="68">
        <v>5</v>
      </c>
      <c r="H71" s="70">
        <v>4</v>
      </c>
      <c r="I71" s="70">
        <v>3</v>
      </c>
      <c r="J71" s="70">
        <v>2</v>
      </c>
      <c r="K71" s="70">
        <v>5</v>
      </c>
      <c r="L71" s="68">
        <v>4</v>
      </c>
      <c r="M71" s="68">
        <v>3</v>
      </c>
      <c r="N71" s="68">
        <v>3</v>
      </c>
      <c r="O71" s="68">
        <v>3</v>
      </c>
      <c r="P71" s="68">
        <v>4</v>
      </c>
      <c r="Q71" s="68">
        <v>3</v>
      </c>
      <c r="R71" s="68">
        <v>2</v>
      </c>
      <c r="S71" s="68">
        <v>2</v>
      </c>
    </row>
    <row r="72" spans="1:37" ht="14.25" customHeight="1" x14ac:dyDescent="0.3">
      <c r="A72" s="64">
        <v>55</v>
      </c>
      <c r="B72" s="68">
        <v>6</v>
      </c>
      <c r="C72" s="68">
        <v>4</v>
      </c>
      <c r="D72" s="68">
        <v>2</v>
      </c>
      <c r="E72" s="68">
        <v>1</v>
      </c>
      <c r="F72" s="68">
        <v>7</v>
      </c>
      <c r="G72" s="68">
        <v>6</v>
      </c>
      <c r="H72" s="70">
        <v>5</v>
      </c>
      <c r="I72" s="70">
        <v>6</v>
      </c>
      <c r="J72" s="70">
        <v>2</v>
      </c>
      <c r="K72" s="70">
        <v>3</v>
      </c>
      <c r="L72" s="68">
        <v>7</v>
      </c>
      <c r="M72" s="68">
        <v>6</v>
      </c>
      <c r="N72" s="68">
        <v>3</v>
      </c>
      <c r="O72" s="68">
        <v>3</v>
      </c>
      <c r="P72" s="68">
        <v>2</v>
      </c>
      <c r="Q72" s="68">
        <v>3</v>
      </c>
      <c r="R72" s="68">
        <v>3</v>
      </c>
      <c r="S72" s="68">
        <v>3</v>
      </c>
    </row>
    <row r="73" spans="1:37" ht="14.25" customHeight="1" x14ac:dyDescent="0.3">
      <c r="A73" s="64">
        <v>56</v>
      </c>
      <c r="B73" s="68">
        <v>7</v>
      </c>
      <c r="C73" s="68">
        <v>7</v>
      </c>
      <c r="D73" s="68">
        <v>1</v>
      </c>
      <c r="E73" s="68">
        <v>2</v>
      </c>
      <c r="F73" s="68">
        <v>7</v>
      </c>
      <c r="G73" s="68">
        <v>7</v>
      </c>
      <c r="H73" s="70">
        <v>7</v>
      </c>
      <c r="I73" s="70">
        <v>2</v>
      </c>
      <c r="J73" s="70">
        <v>1</v>
      </c>
      <c r="K73" s="70">
        <v>2</v>
      </c>
      <c r="L73" s="68">
        <v>7</v>
      </c>
      <c r="M73" s="68">
        <v>5</v>
      </c>
      <c r="N73" s="68">
        <v>6</v>
      </c>
      <c r="O73" s="68">
        <v>5</v>
      </c>
      <c r="P73" s="68">
        <v>1</v>
      </c>
      <c r="Q73" s="68">
        <v>4</v>
      </c>
      <c r="R73" s="68">
        <v>7</v>
      </c>
      <c r="S73" s="68">
        <v>5</v>
      </c>
    </row>
    <row r="74" spans="1:37" ht="14.25" customHeight="1" x14ac:dyDescent="0.3">
      <c r="A74" s="64">
        <v>57</v>
      </c>
      <c r="B74" s="68">
        <v>3</v>
      </c>
      <c r="C74" s="68">
        <v>5</v>
      </c>
      <c r="D74" s="68">
        <v>2</v>
      </c>
      <c r="E74" s="68">
        <v>2</v>
      </c>
      <c r="F74" s="68">
        <v>2</v>
      </c>
      <c r="G74" s="68">
        <v>3</v>
      </c>
      <c r="H74" s="70">
        <v>5</v>
      </c>
      <c r="I74" s="70">
        <v>2</v>
      </c>
      <c r="J74" s="70">
        <v>4</v>
      </c>
      <c r="K74" s="70">
        <v>5</v>
      </c>
      <c r="L74" s="68">
        <v>5</v>
      </c>
      <c r="M74" s="68">
        <v>5</v>
      </c>
      <c r="N74" s="68">
        <v>4</v>
      </c>
      <c r="O74" s="68">
        <v>5</v>
      </c>
      <c r="P74" s="68">
        <v>2</v>
      </c>
      <c r="Q74" s="68">
        <v>2</v>
      </c>
      <c r="R74" s="68">
        <v>6</v>
      </c>
      <c r="S74" s="68">
        <v>3</v>
      </c>
    </row>
    <row r="75" spans="1:37" ht="14.25" customHeight="1" x14ac:dyDescent="0.3">
      <c r="A75" s="64">
        <v>58</v>
      </c>
      <c r="B75" s="68">
        <v>4</v>
      </c>
      <c r="C75" s="68">
        <v>3</v>
      </c>
      <c r="D75" s="68">
        <v>4</v>
      </c>
      <c r="E75" s="68">
        <v>2</v>
      </c>
      <c r="F75" s="68">
        <v>4</v>
      </c>
      <c r="G75" s="68">
        <v>5</v>
      </c>
      <c r="H75" s="70">
        <v>7</v>
      </c>
      <c r="I75" s="70">
        <v>4</v>
      </c>
      <c r="J75" s="70">
        <v>1</v>
      </c>
      <c r="K75" s="70">
        <v>1</v>
      </c>
      <c r="L75" s="68">
        <v>7</v>
      </c>
      <c r="M75" s="68">
        <v>6</v>
      </c>
      <c r="N75" s="68">
        <v>3</v>
      </c>
      <c r="O75" s="68">
        <v>4</v>
      </c>
      <c r="P75" s="68">
        <v>3</v>
      </c>
      <c r="Q75" s="68">
        <v>3</v>
      </c>
      <c r="R75" s="68">
        <v>3</v>
      </c>
      <c r="S75" s="68">
        <v>6</v>
      </c>
    </row>
    <row r="76" spans="1:37" ht="14.25" customHeight="1" x14ac:dyDescent="0.3">
      <c r="A76" s="64">
        <v>59</v>
      </c>
      <c r="B76" s="68">
        <v>7</v>
      </c>
      <c r="C76" s="68">
        <v>6</v>
      </c>
      <c r="D76" s="68">
        <v>3</v>
      </c>
      <c r="E76" s="68">
        <v>2</v>
      </c>
      <c r="F76" s="68">
        <v>7</v>
      </c>
      <c r="G76" s="68">
        <v>7</v>
      </c>
      <c r="H76" s="70">
        <v>4</v>
      </c>
      <c r="I76" s="70">
        <v>5</v>
      </c>
      <c r="J76" s="70">
        <v>3</v>
      </c>
      <c r="K76" s="70">
        <v>5</v>
      </c>
      <c r="L76" s="68">
        <v>4</v>
      </c>
      <c r="M76" s="68">
        <v>3</v>
      </c>
      <c r="N76" s="68">
        <v>6</v>
      </c>
      <c r="O76" s="68">
        <v>4</v>
      </c>
      <c r="P76" s="68">
        <v>2</v>
      </c>
      <c r="Q76" s="68">
        <v>3</v>
      </c>
      <c r="R76" s="68">
        <v>4</v>
      </c>
      <c r="S76" s="68">
        <v>4</v>
      </c>
    </row>
    <row r="77" spans="1:37" ht="14.25" customHeight="1" x14ac:dyDescent="0.3">
      <c r="A77" s="64">
        <v>60</v>
      </c>
      <c r="B77" s="68">
        <v>6</v>
      </c>
      <c r="C77" s="68">
        <v>5</v>
      </c>
      <c r="D77" s="68">
        <v>2</v>
      </c>
      <c r="E77" s="68">
        <v>2</v>
      </c>
      <c r="F77" s="68">
        <v>7</v>
      </c>
      <c r="G77" s="68">
        <v>7</v>
      </c>
      <c r="H77" s="70">
        <v>5</v>
      </c>
      <c r="I77" s="70">
        <v>3</v>
      </c>
      <c r="J77" s="70">
        <v>4</v>
      </c>
      <c r="K77" s="70">
        <v>7</v>
      </c>
      <c r="L77" s="68">
        <v>1</v>
      </c>
      <c r="M77" s="68">
        <v>1</v>
      </c>
      <c r="N77" s="68">
        <v>4</v>
      </c>
      <c r="O77" s="68">
        <v>4</v>
      </c>
      <c r="P77" s="68">
        <v>3</v>
      </c>
      <c r="Q77" s="68">
        <v>4</v>
      </c>
      <c r="R77" s="68">
        <v>3</v>
      </c>
      <c r="S77" s="68">
        <v>4</v>
      </c>
    </row>
    <row r="78" spans="1:37" ht="14.25" customHeight="1" x14ac:dyDescent="0.3">
      <c r="A78" s="64">
        <v>61</v>
      </c>
      <c r="B78" s="68">
        <v>4</v>
      </c>
      <c r="C78" s="68">
        <v>5</v>
      </c>
      <c r="D78" s="68">
        <v>3</v>
      </c>
      <c r="E78" s="68">
        <v>2</v>
      </c>
      <c r="F78" s="68">
        <v>3</v>
      </c>
      <c r="G78" s="68">
        <v>5</v>
      </c>
      <c r="H78" s="70">
        <v>5</v>
      </c>
      <c r="I78" s="70">
        <v>6</v>
      </c>
      <c r="J78" s="70">
        <v>2</v>
      </c>
      <c r="K78" s="70">
        <v>1</v>
      </c>
      <c r="L78" s="68">
        <v>5</v>
      </c>
      <c r="M78" s="68">
        <v>7</v>
      </c>
      <c r="N78" s="68">
        <v>3</v>
      </c>
      <c r="O78" s="68">
        <v>3</v>
      </c>
      <c r="P78" s="68">
        <v>3</v>
      </c>
      <c r="Q78" s="68">
        <v>5</v>
      </c>
      <c r="R78" s="68">
        <v>4</v>
      </c>
      <c r="S78" s="68">
        <v>4</v>
      </c>
    </row>
    <row r="79" spans="1:37" ht="14.25" customHeight="1" x14ac:dyDescent="0.3">
      <c r="A79" s="64">
        <v>62</v>
      </c>
      <c r="B79" s="68">
        <v>2</v>
      </c>
      <c r="C79" s="68">
        <v>3</v>
      </c>
      <c r="D79" s="68">
        <v>2</v>
      </c>
      <c r="E79" s="68">
        <v>3</v>
      </c>
      <c r="F79" s="68">
        <v>2</v>
      </c>
      <c r="G79" s="68">
        <v>4</v>
      </c>
      <c r="H79" s="70">
        <v>4</v>
      </c>
      <c r="I79" s="70">
        <v>5</v>
      </c>
      <c r="J79" s="70">
        <v>1</v>
      </c>
      <c r="K79" s="70">
        <v>2</v>
      </c>
      <c r="L79" s="68">
        <v>7</v>
      </c>
      <c r="M79" s="68">
        <v>6</v>
      </c>
      <c r="N79" s="68">
        <v>5</v>
      </c>
      <c r="O79" s="68">
        <v>6</v>
      </c>
      <c r="P79" s="68">
        <v>1</v>
      </c>
      <c r="Q79" s="68">
        <v>3</v>
      </c>
      <c r="R79" s="68">
        <v>5</v>
      </c>
      <c r="S79" s="68">
        <v>6</v>
      </c>
    </row>
    <row r="80" spans="1:37" ht="14.25" customHeight="1" x14ac:dyDescent="0.3">
      <c r="A80" s="64">
        <v>63</v>
      </c>
      <c r="B80" s="68">
        <v>6</v>
      </c>
      <c r="C80" s="68">
        <v>6</v>
      </c>
      <c r="D80" s="68">
        <v>1</v>
      </c>
      <c r="E80" s="68">
        <v>1</v>
      </c>
      <c r="F80" s="68">
        <v>7</v>
      </c>
      <c r="G80" s="68">
        <v>7</v>
      </c>
      <c r="H80" s="70">
        <v>4</v>
      </c>
      <c r="I80" s="70">
        <v>3</v>
      </c>
      <c r="J80" s="70">
        <v>2</v>
      </c>
      <c r="K80" s="70">
        <v>4</v>
      </c>
      <c r="L80" s="68">
        <v>5</v>
      </c>
      <c r="M80" s="68">
        <v>4</v>
      </c>
      <c r="N80" s="68">
        <v>7</v>
      </c>
      <c r="O80" s="68">
        <v>6</v>
      </c>
      <c r="P80" s="68">
        <v>1</v>
      </c>
      <c r="Q80" s="68">
        <v>3</v>
      </c>
      <c r="R80" s="68">
        <v>7</v>
      </c>
      <c r="S80" s="68">
        <v>6</v>
      </c>
    </row>
    <row r="81" spans="1:19" ht="14.25" customHeight="1" x14ac:dyDescent="0.3">
      <c r="A81" s="64">
        <v>64</v>
      </c>
      <c r="B81" s="68">
        <v>3</v>
      </c>
      <c r="C81" s="68">
        <v>5</v>
      </c>
      <c r="D81" s="68">
        <v>2</v>
      </c>
      <c r="E81" s="68">
        <v>3</v>
      </c>
      <c r="F81" s="68">
        <v>4</v>
      </c>
      <c r="G81" s="68">
        <v>3</v>
      </c>
      <c r="H81" s="70">
        <v>3</v>
      </c>
      <c r="I81" s="70">
        <v>5</v>
      </c>
      <c r="J81" s="70">
        <v>1</v>
      </c>
      <c r="K81" s="70">
        <v>6</v>
      </c>
      <c r="L81" s="68">
        <v>3</v>
      </c>
      <c r="M81" s="68">
        <v>3</v>
      </c>
      <c r="N81" s="68">
        <v>6</v>
      </c>
      <c r="O81" s="68">
        <v>5</v>
      </c>
      <c r="P81" s="68">
        <v>3</v>
      </c>
      <c r="Q81" s="68">
        <v>2</v>
      </c>
      <c r="R81" s="68">
        <v>6</v>
      </c>
      <c r="S81" s="68">
        <v>7</v>
      </c>
    </row>
    <row r="82" spans="1:19" ht="14.25" customHeight="1" x14ac:dyDescent="0.3">
      <c r="A82" s="64">
        <v>65</v>
      </c>
      <c r="B82" s="68">
        <v>5</v>
      </c>
      <c r="C82" s="68">
        <v>5</v>
      </c>
      <c r="D82" s="68">
        <v>4</v>
      </c>
      <c r="E82" s="68">
        <v>1</v>
      </c>
      <c r="F82" s="68">
        <v>7</v>
      </c>
      <c r="G82" s="68">
        <v>5</v>
      </c>
      <c r="H82" s="70">
        <v>7</v>
      </c>
      <c r="I82" s="70">
        <v>3</v>
      </c>
      <c r="J82" s="70">
        <v>2</v>
      </c>
      <c r="K82" s="70">
        <v>6</v>
      </c>
      <c r="L82" s="68">
        <v>4</v>
      </c>
      <c r="M82" s="68">
        <v>3</v>
      </c>
      <c r="N82" s="68">
        <v>5</v>
      </c>
      <c r="O82" s="68">
        <v>6</v>
      </c>
      <c r="P82" s="68">
        <v>1</v>
      </c>
      <c r="Q82" s="68">
        <v>3</v>
      </c>
      <c r="R82" s="68">
        <v>5</v>
      </c>
      <c r="S82" s="68">
        <v>7</v>
      </c>
    </row>
    <row r="83" spans="1:19" ht="14.25" customHeight="1" x14ac:dyDescent="0.3">
      <c r="A83" s="64">
        <v>66</v>
      </c>
      <c r="B83" s="68">
        <v>5</v>
      </c>
      <c r="C83" s="68">
        <v>5</v>
      </c>
      <c r="D83" s="68">
        <v>4</v>
      </c>
      <c r="E83" s="68">
        <v>4</v>
      </c>
      <c r="F83" s="68">
        <v>2</v>
      </c>
      <c r="G83" s="68">
        <v>3</v>
      </c>
      <c r="H83" s="70">
        <v>5</v>
      </c>
      <c r="I83" s="70">
        <v>4</v>
      </c>
      <c r="J83" s="70">
        <v>1</v>
      </c>
      <c r="K83" s="70">
        <v>4</v>
      </c>
      <c r="L83" s="68">
        <v>6</v>
      </c>
      <c r="M83" s="68">
        <v>6</v>
      </c>
      <c r="N83" s="68">
        <v>5</v>
      </c>
      <c r="O83" s="68">
        <v>6</v>
      </c>
      <c r="P83" s="68">
        <v>2</v>
      </c>
      <c r="Q83" s="68">
        <v>2</v>
      </c>
      <c r="R83" s="68">
        <v>5</v>
      </c>
      <c r="S83" s="68">
        <v>7</v>
      </c>
    </row>
    <row r="84" spans="1:19" ht="14.25" customHeight="1" x14ac:dyDescent="0.3">
      <c r="A84" s="64">
        <v>67</v>
      </c>
      <c r="B84" s="68">
        <v>5</v>
      </c>
      <c r="C84" s="68">
        <v>4</v>
      </c>
      <c r="D84" s="68">
        <v>1</v>
      </c>
      <c r="E84" s="68">
        <v>1</v>
      </c>
      <c r="F84" s="68">
        <v>5</v>
      </c>
      <c r="G84" s="68">
        <v>5</v>
      </c>
      <c r="H84" s="70">
        <v>6</v>
      </c>
      <c r="I84" s="70">
        <v>6</v>
      </c>
      <c r="J84" s="70">
        <v>2</v>
      </c>
      <c r="K84" s="70">
        <v>1</v>
      </c>
      <c r="L84" s="68">
        <v>7</v>
      </c>
      <c r="M84" s="68">
        <v>7</v>
      </c>
      <c r="N84" s="68">
        <v>6</v>
      </c>
      <c r="O84" s="68">
        <v>4</v>
      </c>
      <c r="P84" s="68">
        <v>2</v>
      </c>
      <c r="Q84" s="68">
        <v>3</v>
      </c>
      <c r="R84" s="68">
        <v>5</v>
      </c>
      <c r="S84" s="68">
        <v>3</v>
      </c>
    </row>
    <row r="85" spans="1:19" ht="14.25" customHeight="1" x14ac:dyDescent="0.3">
      <c r="A85" s="64">
        <v>68</v>
      </c>
      <c r="B85" s="68">
        <v>3</v>
      </c>
      <c r="C85" s="68">
        <v>4</v>
      </c>
      <c r="D85" s="68">
        <v>3</v>
      </c>
      <c r="E85" s="68">
        <v>4</v>
      </c>
      <c r="F85" s="68">
        <v>5</v>
      </c>
      <c r="G85" s="68">
        <v>4</v>
      </c>
      <c r="H85" s="70">
        <v>7</v>
      </c>
      <c r="I85" s="70">
        <v>6</v>
      </c>
      <c r="J85" s="70">
        <v>1</v>
      </c>
      <c r="K85" s="70">
        <v>1</v>
      </c>
      <c r="L85" s="68">
        <v>7</v>
      </c>
      <c r="M85" s="68">
        <v>7</v>
      </c>
      <c r="N85" s="68">
        <v>6</v>
      </c>
      <c r="O85" s="68">
        <v>4</v>
      </c>
      <c r="P85" s="68">
        <v>3</v>
      </c>
      <c r="Q85" s="68">
        <v>4</v>
      </c>
      <c r="R85" s="68">
        <v>4</v>
      </c>
      <c r="S85" s="68">
        <v>5</v>
      </c>
    </row>
    <row r="86" spans="1:19" ht="14.25" customHeight="1" x14ac:dyDescent="0.3">
      <c r="A86" s="64">
        <v>69</v>
      </c>
      <c r="B86" s="68">
        <v>5</v>
      </c>
      <c r="C86" s="68">
        <v>5</v>
      </c>
      <c r="D86" s="68">
        <v>3</v>
      </c>
      <c r="E86" s="68">
        <v>3</v>
      </c>
      <c r="F86" s="68">
        <v>1</v>
      </c>
      <c r="G86" s="68">
        <v>2</v>
      </c>
      <c r="H86" s="70">
        <v>5</v>
      </c>
      <c r="I86" s="70">
        <v>5</v>
      </c>
      <c r="J86" s="70">
        <v>3</v>
      </c>
      <c r="K86" s="70">
        <v>2</v>
      </c>
      <c r="L86" s="68">
        <v>7</v>
      </c>
      <c r="M86" s="68">
        <v>5</v>
      </c>
      <c r="N86" s="68">
        <v>6</v>
      </c>
      <c r="O86" s="68">
        <v>5</v>
      </c>
      <c r="P86" s="68">
        <v>1</v>
      </c>
      <c r="Q86" s="68">
        <v>3</v>
      </c>
      <c r="R86" s="68">
        <v>4</v>
      </c>
      <c r="S86" s="68">
        <v>6</v>
      </c>
    </row>
    <row r="87" spans="1:19" ht="14.25" customHeight="1" x14ac:dyDescent="0.3">
      <c r="A87" s="64">
        <v>70</v>
      </c>
      <c r="B87" s="68">
        <v>6</v>
      </c>
      <c r="C87" s="68">
        <v>4</v>
      </c>
      <c r="D87" s="68">
        <v>1</v>
      </c>
      <c r="E87" s="68">
        <v>2</v>
      </c>
      <c r="F87" s="68">
        <v>7</v>
      </c>
      <c r="G87" s="68">
        <v>2</v>
      </c>
      <c r="H87" s="70">
        <v>6</v>
      </c>
      <c r="I87" s="70">
        <v>1</v>
      </c>
      <c r="J87" s="70">
        <v>4</v>
      </c>
      <c r="K87" s="70">
        <v>5</v>
      </c>
      <c r="L87" s="68">
        <v>3</v>
      </c>
      <c r="M87" s="68">
        <v>4</v>
      </c>
      <c r="N87" s="68">
        <v>7</v>
      </c>
      <c r="O87" s="68">
        <v>6</v>
      </c>
      <c r="P87" s="68">
        <v>3</v>
      </c>
      <c r="Q87" s="68">
        <v>5</v>
      </c>
      <c r="R87" s="68">
        <v>7</v>
      </c>
      <c r="S87" s="68">
        <v>5</v>
      </c>
    </row>
    <row r="88" spans="1:19" ht="14.25" customHeight="1" x14ac:dyDescent="0.3">
      <c r="A88" s="64">
        <v>71</v>
      </c>
      <c r="B88" s="68">
        <v>3</v>
      </c>
      <c r="C88" s="68">
        <v>6</v>
      </c>
      <c r="D88" s="68">
        <v>1</v>
      </c>
      <c r="E88" s="68">
        <v>2</v>
      </c>
      <c r="F88" s="68">
        <v>5</v>
      </c>
      <c r="G88" s="68">
        <v>3</v>
      </c>
      <c r="H88" s="70">
        <v>4</v>
      </c>
      <c r="I88" s="70">
        <v>3</v>
      </c>
      <c r="J88" s="70">
        <v>2</v>
      </c>
      <c r="K88" s="70">
        <v>3</v>
      </c>
      <c r="L88" s="68">
        <v>3</v>
      </c>
      <c r="M88" s="68">
        <v>3</v>
      </c>
      <c r="N88" s="68">
        <v>6</v>
      </c>
      <c r="O88" s="68">
        <v>7</v>
      </c>
      <c r="P88" s="68">
        <v>1</v>
      </c>
      <c r="Q88" s="68">
        <v>3</v>
      </c>
      <c r="R88" s="68">
        <v>4</v>
      </c>
      <c r="S88" s="68">
        <v>5</v>
      </c>
    </row>
    <row r="89" spans="1:19" ht="14.25" customHeight="1" x14ac:dyDescent="0.3">
      <c r="A89" s="64">
        <v>72</v>
      </c>
      <c r="B89" s="68">
        <v>6</v>
      </c>
      <c r="C89" s="68">
        <v>6</v>
      </c>
      <c r="D89" s="68">
        <v>3</v>
      </c>
      <c r="E89" s="68">
        <v>1</v>
      </c>
      <c r="F89" s="68">
        <v>7</v>
      </c>
      <c r="G89" s="68">
        <v>6</v>
      </c>
      <c r="H89" s="70">
        <v>3</v>
      </c>
      <c r="I89" s="70">
        <v>4</v>
      </c>
      <c r="J89" s="70">
        <v>3</v>
      </c>
      <c r="K89" s="70">
        <v>2</v>
      </c>
      <c r="L89" s="68">
        <v>6</v>
      </c>
      <c r="M89" s="68">
        <v>5</v>
      </c>
      <c r="N89" s="68">
        <v>7</v>
      </c>
      <c r="O89" s="68">
        <v>5</v>
      </c>
      <c r="P89" s="68">
        <v>1</v>
      </c>
      <c r="Q89" s="68">
        <v>1</v>
      </c>
      <c r="R89" s="68">
        <v>7</v>
      </c>
      <c r="S89" s="68">
        <v>7</v>
      </c>
    </row>
    <row r="90" spans="1:19" ht="14.25" customHeight="1" x14ac:dyDescent="0.3">
      <c r="A90" s="64">
        <v>73</v>
      </c>
      <c r="B90" s="68">
        <v>6</v>
      </c>
      <c r="C90" s="68">
        <v>7</v>
      </c>
      <c r="D90" s="68">
        <v>3</v>
      </c>
      <c r="E90" s="68">
        <v>1</v>
      </c>
      <c r="F90" s="68">
        <v>6</v>
      </c>
      <c r="G90" s="68">
        <v>4</v>
      </c>
      <c r="H90" s="70">
        <v>5</v>
      </c>
      <c r="I90" s="70">
        <v>5</v>
      </c>
      <c r="J90" s="70">
        <v>3</v>
      </c>
      <c r="K90" s="70">
        <v>3</v>
      </c>
      <c r="L90" s="68">
        <v>6</v>
      </c>
      <c r="M90" s="68">
        <v>6</v>
      </c>
      <c r="N90" s="68">
        <v>7</v>
      </c>
      <c r="O90" s="68">
        <v>3</v>
      </c>
      <c r="P90" s="68">
        <v>1</v>
      </c>
      <c r="Q90" s="68">
        <v>7</v>
      </c>
      <c r="R90" s="68">
        <v>5</v>
      </c>
      <c r="S90" s="68">
        <v>4</v>
      </c>
    </row>
    <row r="91" spans="1:19" ht="14.25" customHeight="1" x14ac:dyDescent="0.3">
      <c r="A91" s="64">
        <v>74</v>
      </c>
      <c r="B91" s="68">
        <v>7</v>
      </c>
      <c r="C91" s="68">
        <v>7</v>
      </c>
      <c r="D91" s="68">
        <v>1</v>
      </c>
      <c r="E91" s="68">
        <v>1</v>
      </c>
      <c r="F91" s="68">
        <v>7</v>
      </c>
      <c r="G91" s="68">
        <v>7</v>
      </c>
      <c r="H91" s="70">
        <v>5</v>
      </c>
      <c r="I91" s="70">
        <v>3</v>
      </c>
      <c r="J91" s="70">
        <v>2</v>
      </c>
      <c r="K91" s="70">
        <v>3</v>
      </c>
      <c r="L91" s="68">
        <v>6</v>
      </c>
      <c r="M91" s="68">
        <v>5</v>
      </c>
      <c r="N91" s="68">
        <v>6</v>
      </c>
      <c r="O91" s="68">
        <v>2</v>
      </c>
      <c r="P91" s="68">
        <v>2</v>
      </c>
      <c r="Q91" s="68">
        <v>2</v>
      </c>
      <c r="R91" s="68">
        <v>5</v>
      </c>
      <c r="S91" s="68">
        <v>4</v>
      </c>
    </row>
    <row r="92" spans="1:19" ht="14.25" customHeight="1" x14ac:dyDescent="0.3">
      <c r="A92" s="64">
        <v>75</v>
      </c>
      <c r="B92" s="68">
        <v>5</v>
      </c>
      <c r="C92" s="68">
        <v>6</v>
      </c>
      <c r="D92" s="68">
        <v>3</v>
      </c>
      <c r="E92" s="68">
        <v>1</v>
      </c>
      <c r="F92" s="68">
        <v>3</v>
      </c>
      <c r="G92" s="68">
        <v>5</v>
      </c>
      <c r="H92" s="70">
        <v>2</v>
      </c>
      <c r="I92" s="70">
        <v>4</v>
      </c>
      <c r="J92" s="70">
        <v>5</v>
      </c>
      <c r="K92" s="70">
        <v>4</v>
      </c>
      <c r="L92" s="68">
        <v>5</v>
      </c>
      <c r="M92" s="68">
        <v>5</v>
      </c>
      <c r="N92" s="68">
        <v>7</v>
      </c>
      <c r="O92" s="68">
        <v>6</v>
      </c>
      <c r="P92" s="68">
        <v>1</v>
      </c>
      <c r="Q92" s="68">
        <v>2</v>
      </c>
      <c r="R92" s="68">
        <v>7</v>
      </c>
      <c r="S92" s="68">
        <v>6</v>
      </c>
    </row>
    <row r="93" spans="1:19" ht="14.25" customHeight="1" x14ac:dyDescent="0.3">
      <c r="A93" s="64">
        <v>76</v>
      </c>
      <c r="B93" s="68">
        <v>6</v>
      </c>
      <c r="C93" s="68">
        <v>3</v>
      </c>
      <c r="D93" s="68">
        <v>2</v>
      </c>
      <c r="E93" s="68">
        <v>4</v>
      </c>
      <c r="F93" s="68">
        <v>5</v>
      </c>
      <c r="G93" s="68">
        <v>3</v>
      </c>
      <c r="H93" s="70">
        <v>4</v>
      </c>
      <c r="I93" s="70">
        <v>3</v>
      </c>
      <c r="J93" s="70">
        <v>3</v>
      </c>
      <c r="K93" s="70">
        <v>4</v>
      </c>
      <c r="L93" s="68">
        <v>3</v>
      </c>
      <c r="M93" s="68">
        <v>6</v>
      </c>
      <c r="N93" s="68">
        <v>4</v>
      </c>
      <c r="O93" s="68">
        <v>2</v>
      </c>
      <c r="P93" s="68">
        <v>2</v>
      </c>
      <c r="Q93" s="68">
        <v>5</v>
      </c>
      <c r="R93" s="68">
        <v>4</v>
      </c>
      <c r="S93" s="68">
        <v>3</v>
      </c>
    </row>
    <row r="94" spans="1:19" ht="14.25" customHeight="1" x14ac:dyDescent="0.3">
      <c r="A94" s="64">
        <v>77</v>
      </c>
      <c r="B94" s="68">
        <v>4</v>
      </c>
      <c r="C94" s="68">
        <v>6</v>
      </c>
      <c r="D94" s="68">
        <v>2</v>
      </c>
      <c r="E94" s="68">
        <v>4</v>
      </c>
      <c r="F94" s="68">
        <v>5</v>
      </c>
      <c r="G94" s="68">
        <v>4</v>
      </c>
      <c r="H94" s="70">
        <v>5</v>
      </c>
      <c r="I94" s="70">
        <v>5</v>
      </c>
      <c r="J94" s="70">
        <v>3</v>
      </c>
      <c r="K94" s="70">
        <v>4</v>
      </c>
      <c r="L94" s="68">
        <v>6</v>
      </c>
      <c r="M94" s="68">
        <v>4</v>
      </c>
      <c r="N94" s="68">
        <v>7</v>
      </c>
      <c r="O94" s="68">
        <v>3</v>
      </c>
      <c r="P94" s="68">
        <v>2</v>
      </c>
      <c r="Q94" s="68">
        <v>5</v>
      </c>
      <c r="R94" s="68">
        <v>7</v>
      </c>
      <c r="S94" s="68">
        <v>5</v>
      </c>
    </row>
    <row r="95" spans="1:19" ht="14.25" customHeight="1" x14ac:dyDescent="0.3">
      <c r="A95" s="64">
        <v>78</v>
      </c>
      <c r="B95" s="68">
        <v>7</v>
      </c>
      <c r="C95" s="68">
        <v>7</v>
      </c>
      <c r="D95" s="68">
        <v>2</v>
      </c>
      <c r="E95" s="68">
        <v>1</v>
      </c>
      <c r="F95" s="68">
        <v>7</v>
      </c>
      <c r="G95" s="68">
        <v>5</v>
      </c>
      <c r="H95" s="70">
        <v>5</v>
      </c>
      <c r="I95" s="70">
        <v>5</v>
      </c>
      <c r="J95" s="70">
        <v>3</v>
      </c>
      <c r="K95" s="70">
        <v>4</v>
      </c>
      <c r="L95" s="68">
        <v>4</v>
      </c>
      <c r="M95" s="68">
        <v>4</v>
      </c>
      <c r="N95" s="68">
        <v>5</v>
      </c>
      <c r="O95" s="68">
        <v>4</v>
      </c>
      <c r="P95" s="68">
        <v>1</v>
      </c>
      <c r="Q95" s="68">
        <v>1</v>
      </c>
      <c r="R95" s="68">
        <v>7</v>
      </c>
      <c r="S95" s="68">
        <v>7</v>
      </c>
    </row>
    <row r="96" spans="1:19" ht="14.25" customHeight="1" x14ac:dyDescent="0.3">
      <c r="A96" s="64">
        <v>79</v>
      </c>
      <c r="B96" s="68">
        <v>3</v>
      </c>
      <c r="C96" s="68">
        <v>5</v>
      </c>
      <c r="D96" s="68">
        <v>1</v>
      </c>
      <c r="E96" s="68">
        <v>2</v>
      </c>
      <c r="F96" s="68">
        <v>6</v>
      </c>
      <c r="G96" s="68">
        <v>3</v>
      </c>
      <c r="H96" s="70">
        <v>5</v>
      </c>
      <c r="I96" s="70">
        <v>3</v>
      </c>
      <c r="J96" s="70">
        <v>2</v>
      </c>
      <c r="K96" s="70">
        <v>4</v>
      </c>
      <c r="L96" s="68">
        <v>6</v>
      </c>
      <c r="M96" s="68">
        <v>4</v>
      </c>
      <c r="N96" s="68">
        <v>4</v>
      </c>
      <c r="O96" s="68">
        <v>3</v>
      </c>
      <c r="P96" s="68">
        <v>2</v>
      </c>
      <c r="Q96" s="68">
        <v>4</v>
      </c>
      <c r="R96" s="68">
        <v>2</v>
      </c>
      <c r="S96" s="68">
        <v>4</v>
      </c>
    </row>
    <row r="97" spans="1:19" ht="14.25" customHeight="1" x14ac:dyDescent="0.3">
      <c r="A97" s="64">
        <v>80</v>
      </c>
      <c r="B97" s="68">
        <v>6</v>
      </c>
      <c r="C97" s="68">
        <v>5</v>
      </c>
      <c r="D97" s="68">
        <v>1</v>
      </c>
      <c r="E97" s="68">
        <v>2</v>
      </c>
      <c r="F97" s="68">
        <v>7</v>
      </c>
      <c r="G97" s="68">
        <v>5</v>
      </c>
      <c r="H97" s="70">
        <v>5</v>
      </c>
      <c r="I97" s="70">
        <v>7</v>
      </c>
      <c r="J97" s="70">
        <v>2</v>
      </c>
      <c r="K97" s="70">
        <v>2</v>
      </c>
      <c r="L97" s="68">
        <v>7</v>
      </c>
      <c r="M97" s="68">
        <v>6</v>
      </c>
      <c r="N97" s="68">
        <v>7</v>
      </c>
      <c r="O97" s="68">
        <v>3</v>
      </c>
      <c r="P97" s="68">
        <v>1</v>
      </c>
      <c r="Q97" s="68">
        <v>4</v>
      </c>
      <c r="R97" s="68">
        <v>6</v>
      </c>
      <c r="S97" s="68">
        <v>7</v>
      </c>
    </row>
    <row r="98" spans="1:19" ht="14.25" customHeight="1" x14ac:dyDescent="0.3">
      <c r="A98" s="64">
        <v>81</v>
      </c>
      <c r="B98" s="68">
        <v>6</v>
      </c>
      <c r="C98" s="68">
        <v>3</v>
      </c>
      <c r="D98" s="68">
        <v>2</v>
      </c>
      <c r="E98" s="68">
        <v>1</v>
      </c>
      <c r="F98" s="68">
        <v>7</v>
      </c>
      <c r="G98" s="68">
        <v>5</v>
      </c>
      <c r="H98" s="70">
        <v>5</v>
      </c>
      <c r="I98" s="70">
        <v>4</v>
      </c>
      <c r="J98" s="70">
        <v>4</v>
      </c>
      <c r="K98" s="70">
        <v>4</v>
      </c>
      <c r="L98" s="68">
        <v>7</v>
      </c>
      <c r="M98" s="68">
        <v>5</v>
      </c>
      <c r="N98" s="68">
        <v>5</v>
      </c>
      <c r="O98" s="68">
        <v>4</v>
      </c>
      <c r="P98" s="68">
        <v>3</v>
      </c>
      <c r="Q98" s="68">
        <v>6</v>
      </c>
      <c r="R98" s="68">
        <v>3</v>
      </c>
      <c r="S98" s="68">
        <v>4</v>
      </c>
    </row>
    <row r="99" spans="1:19" ht="14.25" customHeight="1" x14ac:dyDescent="0.3">
      <c r="A99" s="64">
        <v>82</v>
      </c>
      <c r="B99" s="68">
        <v>7</v>
      </c>
      <c r="C99" s="68">
        <v>4</v>
      </c>
      <c r="D99" s="68">
        <v>1</v>
      </c>
      <c r="E99" s="68">
        <v>1</v>
      </c>
      <c r="F99" s="68">
        <v>7</v>
      </c>
      <c r="G99" s="68">
        <v>7</v>
      </c>
      <c r="H99" s="70">
        <v>3</v>
      </c>
      <c r="I99" s="70">
        <v>4</v>
      </c>
      <c r="J99" s="70">
        <v>1</v>
      </c>
      <c r="K99" s="70">
        <v>1</v>
      </c>
      <c r="L99" s="68">
        <v>3</v>
      </c>
      <c r="M99" s="68">
        <v>4</v>
      </c>
      <c r="N99" s="68">
        <v>6</v>
      </c>
      <c r="O99" s="68">
        <v>5</v>
      </c>
      <c r="P99" s="68">
        <v>1</v>
      </c>
      <c r="Q99" s="68">
        <v>1</v>
      </c>
      <c r="R99" s="68">
        <v>7</v>
      </c>
      <c r="S99" s="68">
        <v>7</v>
      </c>
    </row>
    <row r="100" spans="1:19" ht="14.25" customHeight="1" x14ac:dyDescent="0.3">
      <c r="A100" s="64">
        <v>83</v>
      </c>
      <c r="B100" s="68">
        <v>6</v>
      </c>
      <c r="C100" s="68">
        <v>5</v>
      </c>
      <c r="D100" s="68">
        <v>1</v>
      </c>
      <c r="E100" s="68">
        <v>2</v>
      </c>
      <c r="F100" s="68">
        <v>7</v>
      </c>
      <c r="G100" s="68">
        <v>7</v>
      </c>
      <c r="H100" s="70">
        <v>7</v>
      </c>
      <c r="I100" s="70">
        <v>4</v>
      </c>
      <c r="J100" s="70">
        <v>1</v>
      </c>
      <c r="K100" s="70">
        <v>1</v>
      </c>
      <c r="L100" s="68">
        <v>7</v>
      </c>
      <c r="M100" s="68">
        <v>7</v>
      </c>
      <c r="N100" s="68">
        <v>3</v>
      </c>
      <c r="O100" s="68">
        <v>2</v>
      </c>
      <c r="P100" s="68">
        <v>3</v>
      </c>
      <c r="Q100" s="68">
        <v>5</v>
      </c>
      <c r="R100" s="68">
        <v>2</v>
      </c>
      <c r="S100" s="68">
        <v>3</v>
      </c>
    </row>
    <row r="101" spans="1:19" ht="14.25" customHeight="1" x14ac:dyDescent="0.3">
      <c r="A101" s="64">
        <v>84</v>
      </c>
      <c r="B101" s="68">
        <v>6</v>
      </c>
      <c r="C101" s="68">
        <v>6</v>
      </c>
      <c r="D101" s="68">
        <v>3</v>
      </c>
      <c r="E101" s="68">
        <v>1</v>
      </c>
      <c r="F101" s="68">
        <v>6</v>
      </c>
      <c r="G101" s="68">
        <v>5</v>
      </c>
      <c r="H101" s="70">
        <v>5</v>
      </c>
      <c r="I101" s="70">
        <v>2</v>
      </c>
      <c r="J101" s="70">
        <v>3</v>
      </c>
      <c r="K101" s="70">
        <v>7</v>
      </c>
      <c r="L101" s="68">
        <v>1</v>
      </c>
      <c r="M101" s="68">
        <v>1</v>
      </c>
      <c r="N101" s="68">
        <v>7</v>
      </c>
      <c r="O101" s="68">
        <v>4</v>
      </c>
      <c r="P101" s="68">
        <v>1</v>
      </c>
      <c r="Q101" s="68">
        <v>2</v>
      </c>
      <c r="R101" s="68">
        <v>7</v>
      </c>
      <c r="S101" s="68">
        <v>7</v>
      </c>
    </row>
    <row r="102" spans="1:19" ht="14.25" customHeight="1" x14ac:dyDescent="0.3">
      <c r="A102" s="64">
        <v>85</v>
      </c>
      <c r="B102" s="68">
        <v>5</v>
      </c>
      <c r="C102" s="68">
        <v>3</v>
      </c>
      <c r="D102" s="68">
        <v>2</v>
      </c>
      <c r="E102" s="68">
        <v>4</v>
      </c>
      <c r="F102" s="68">
        <v>2</v>
      </c>
      <c r="G102" s="68">
        <v>3</v>
      </c>
      <c r="H102" s="70">
        <v>3</v>
      </c>
      <c r="I102" s="70">
        <v>4</v>
      </c>
      <c r="J102" s="70">
        <v>1</v>
      </c>
      <c r="K102" s="70">
        <v>4</v>
      </c>
      <c r="L102" s="68">
        <v>5</v>
      </c>
      <c r="M102" s="68">
        <v>5</v>
      </c>
      <c r="N102" s="68">
        <v>6</v>
      </c>
      <c r="O102" s="68">
        <v>4</v>
      </c>
      <c r="P102" s="68">
        <v>2</v>
      </c>
      <c r="Q102" s="68">
        <v>4</v>
      </c>
      <c r="R102" s="68">
        <v>6</v>
      </c>
      <c r="S102" s="68">
        <v>4</v>
      </c>
    </row>
    <row r="103" spans="1:19" ht="14.25" customHeight="1" x14ac:dyDescent="0.3">
      <c r="A103" s="64">
        <v>86</v>
      </c>
      <c r="B103" s="68">
        <v>4</v>
      </c>
      <c r="C103" s="68">
        <v>4</v>
      </c>
      <c r="D103" s="68">
        <v>4</v>
      </c>
      <c r="E103" s="68">
        <v>2</v>
      </c>
      <c r="F103" s="68">
        <v>3</v>
      </c>
      <c r="G103" s="68">
        <v>3</v>
      </c>
      <c r="H103" s="70">
        <v>2</v>
      </c>
      <c r="I103" s="70">
        <v>3</v>
      </c>
      <c r="J103" s="70">
        <v>5</v>
      </c>
      <c r="K103" s="70">
        <v>5</v>
      </c>
      <c r="L103" s="68">
        <v>2</v>
      </c>
      <c r="M103" s="68">
        <v>2</v>
      </c>
      <c r="N103" s="68">
        <v>7</v>
      </c>
      <c r="O103" s="68">
        <v>5</v>
      </c>
      <c r="P103" s="68">
        <v>1</v>
      </c>
      <c r="Q103" s="68">
        <v>2</v>
      </c>
      <c r="R103" s="68">
        <v>7</v>
      </c>
      <c r="S103" s="68">
        <v>7</v>
      </c>
    </row>
    <row r="104" spans="1:19" ht="14.25" customHeight="1" x14ac:dyDescent="0.3">
      <c r="A104" s="64">
        <v>87</v>
      </c>
      <c r="B104" s="68">
        <v>7</v>
      </c>
      <c r="C104" s="68">
        <v>7</v>
      </c>
      <c r="D104" s="68">
        <v>1</v>
      </c>
      <c r="E104" s="68">
        <v>1</v>
      </c>
      <c r="F104" s="68">
        <v>7</v>
      </c>
      <c r="G104" s="68">
        <v>7</v>
      </c>
      <c r="H104" s="70">
        <v>7</v>
      </c>
      <c r="I104" s="70">
        <v>6</v>
      </c>
      <c r="J104" s="70">
        <v>1</v>
      </c>
      <c r="K104" s="70">
        <v>1</v>
      </c>
      <c r="L104" s="68">
        <v>7</v>
      </c>
      <c r="M104" s="68">
        <v>7</v>
      </c>
      <c r="N104" s="68">
        <v>5</v>
      </c>
      <c r="O104" s="68">
        <v>3</v>
      </c>
      <c r="P104" s="68">
        <v>3</v>
      </c>
      <c r="Q104" s="68">
        <v>6</v>
      </c>
      <c r="R104" s="68">
        <v>4</v>
      </c>
      <c r="S104" s="68">
        <v>4</v>
      </c>
    </row>
    <row r="105" spans="1:19" ht="14.25" customHeight="1" x14ac:dyDescent="0.3">
      <c r="A105" s="64">
        <v>88</v>
      </c>
      <c r="B105" s="68">
        <v>7</v>
      </c>
      <c r="C105" s="68">
        <v>3</v>
      </c>
      <c r="D105" s="68">
        <v>1</v>
      </c>
      <c r="E105" s="68">
        <v>4</v>
      </c>
      <c r="F105" s="68">
        <v>7</v>
      </c>
      <c r="G105" s="68">
        <v>5</v>
      </c>
      <c r="H105" s="70">
        <v>5</v>
      </c>
      <c r="I105" s="70">
        <v>5</v>
      </c>
      <c r="J105" s="70">
        <v>1</v>
      </c>
      <c r="K105" s="70">
        <v>3</v>
      </c>
      <c r="L105" s="68">
        <v>7</v>
      </c>
      <c r="M105" s="68">
        <v>7</v>
      </c>
      <c r="N105" s="68">
        <v>7</v>
      </c>
      <c r="O105" s="68">
        <v>4</v>
      </c>
      <c r="P105" s="68">
        <v>1</v>
      </c>
      <c r="Q105" s="68">
        <v>4</v>
      </c>
      <c r="R105" s="68">
        <v>7</v>
      </c>
      <c r="S105" s="68">
        <v>7</v>
      </c>
    </row>
    <row r="106" spans="1:19" ht="14.25" customHeight="1" x14ac:dyDescent="0.3">
      <c r="A106" s="64">
        <v>89</v>
      </c>
      <c r="B106" s="68">
        <v>4</v>
      </c>
      <c r="C106" s="68">
        <v>5</v>
      </c>
      <c r="D106" s="68">
        <v>3</v>
      </c>
      <c r="E106" s="68">
        <v>2</v>
      </c>
      <c r="F106" s="68">
        <v>4</v>
      </c>
      <c r="G106" s="68">
        <v>5</v>
      </c>
      <c r="H106" s="70">
        <v>5</v>
      </c>
      <c r="I106" s="70">
        <v>4</v>
      </c>
      <c r="J106" s="70">
        <v>1</v>
      </c>
      <c r="K106" s="70">
        <v>4</v>
      </c>
      <c r="L106" s="68">
        <v>7</v>
      </c>
      <c r="M106" s="68">
        <v>6</v>
      </c>
      <c r="N106" s="68">
        <v>6</v>
      </c>
      <c r="O106" s="68">
        <v>6</v>
      </c>
      <c r="P106" s="68">
        <v>1</v>
      </c>
      <c r="Q106" s="68">
        <v>2</v>
      </c>
      <c r="R106" s="68">
        <v>7</v>
      </c>
      <c r="S106" s="68">
        <v>5</v>
      </c>
    </row>
    <row r="107" spans="1:19" ht="14.25" customHeight="1" x14ac:dyDescent="0.3">
      <c r="A107" s="64">
        <v>90</v>
      </c>
      <c r="B107" s="68">
        <v>6</v>
      </c>
      <c r="C107" s="68">
        <v>3</v>
      </c>
      <c r="D107" s="68">
        <v>3</v>
      </c>
      <c r="E107" s="68">
        <v>3</v>
      </c>
      <c r="F107" s="68">
        <v>4</v>
      </c>
      <c r="G107" s="68">
        <v>6</v>
      </c>
      <c r="H107" s="70">
        <v>5</v>
      </c>
      <c r="I107" s="70">
        <v>4</v>
      </c>
      <c r="J107" s="70">
        <v>3</v>
      </c>
      <c r="K107" s="70">
        <v>4</v>
      </c>
      <c r="L107" s="68">
        <v>4</v>
      </c>
      <c r="M107" s="68">
        <v>6</v>
      </c>
      <c r="N107" s="68">
        <v>5</v>
      </c>
      <c r="O107" s="68">
        <v>5</v>
      </c>
      <c r="P107" s="68">
        <v>1</v>
      </c>
      <c r="Q107" s="68">
        <v>3</v>
      </c>
      <c r="R107" s="68">
        <v>5</v>
      </c>
      <c r="S107" s="68">
        <v>6</v>
      </c>
    </row>
    <row r="108" spans="1:19" ht="14.25" customHeight="1" x14ac:dyDescent="0.3">
      <c r="A108" s="64">
        <v>91</v>
      </c>
      <c r="B108" s="68">
        <v>7</v>
      </c>
      <c r="C108" s="68">
        <v>5</v>
      </c>
      <c r="D108" s="68">
        <v>2</v>
      </c>
      <c r="E108" s="68">
        <v>1</v>
      </c>
      <c r="F108" s="68">
        <v>5</v>
      </c>
      <c r="G108" s="68">
        <v>6</v>
      </c>
      <c r="H108" s="70">
        <v>6</v>
      </c>
      <c r="I108" s="70">
        <v>5</v>
      </c>
      <c r="J108" s="70">
        <v>1</v>
      </c>
      <c r="K108" s="70">
        <v>1</v>
      </c>
      <c r="L108" s="68">
        <v>7</v>
      </c>
      <c r="M108" s="68">
        <v>7</v>
      </c>
      <c r="N108" s="68">
        <v>6</v>
      </c>
      <c r="O108" s="68">
        <v>4</v>
      </c>
      <c r="P108" s="68">
        <v>3</v>
      </c>
      <c r="Q108" s="68">
        <v>1</v>
      </c>
      <c r="R108" s="68">
        <v>7</v>
      </c>
      <c r="S108" s="68">
        <v>6</v>
      </c>
    </row>
    <row r="109" spans="1:19" ht="14.25" customHeight="1" x14ac:dyDescent="0.3">
      <c r="A109" s="64">
        <v>92</v>
      </c>
      <c r="B109" s="68">
        <v>7</v>
      </c>
      <c r="C109" s="68">
        <v>5</v>
      </c>
      <c r="D109" s="68">
        <v>1</v>
      </c>
      <c r="E109" s="68">
        <v>3</v>
      </c>
      <c r="F109" s="68">
        <v>7</v>
      </c>
      <c r="G109" s="68">
        <v>3</v>
      </c>
      <c r="H109" s="70">
        <v>7</v>
      </c>
      <c r="I109" s="70">
        <v>5</v>
      </c>
      <c r="J109" s="70">
        <v>1</v>
      </c>
      <c r="K109" s="70">
        <v>3</v>
      </c>
      <c r="L109" s="68">
        <v>5</v>
      </c>
      <c r="M109" s="68">
        <v>6</v>
      </c>
      <c r="N109" s="68">
        <v>6</v>
      </c>
      <c r="O109" s="68">
        <v>4</v>
      </c>
      <c r="P109" s="68">
        <v>1</v>
      </c>
      <c r="Q109" s="68">
        <v>2</v>
      </c>
      <c r="R109" s="68">
        <v>7</v>
      </c>
      <c r="S109" s="68">
        <v>7</v>
      </c>
    </row>
    <row r="110" spans="1:19" ht="14.25" customHeight="1" x14ac:dyDescent="0.3">
      <c r="A110" s="64">
        <v>93</v>
      </c>
      <c r="B110" s="68">
        <v>6</v>
      </c>
      <c r="C110" s="68">
        <v>4</v>
      </c>
      <c r="D110" s="68">
        <v>2</v>
      </c>
      <c r="E110" s="68">
        <v>3</v>
      </c>
      <c r="F110" s="68">
        <v>6</v>
      </c>
      <c r="G110" s="68">
        <v>5</v>
      </c>
      <c r="H110" s="70">
        <v>5</v>
      </c>
      <c r="I110" s="70">
        <v>5</v>
      </c>
      <c r="J110" s="70">
        <v>1</v>
      </c>
      <c r="K110" s="70">
        <v>1</v>
      </c>
      <c r="L110" s="68">
        <v>6</v>
      </c>
      <c r="M110" s="68">
        <v>6</v>
      </c>
      <c r="N110" s="68">
        <v>6</v>
      </c>
      <c r="O110" s="68">
        <v>3</v>
      </c>
      <c r="P110" s="68">
        <v>4</v>
      </c>
      <c r="Q110" s="68">
        <v>4</v>
      </c>
      <c r="R110" s="68">
        <v>3</v>
      </c>
      <c r="S110" s="68">
        <v>4</v>
      </c>
    </row>
    <row r="111" spans="1:19" ht="14.25" customHeight="1" x14ac:dyDescent="0.3">
      <c r="A111" s="64">
        <v>94</v>
      </c>
      <c r="B111" s="68">
        <v>4</v>
      </c>
      <c r="C111" s="68">
        <v>2</v>
      </c>
      <c r="D111" s="68">
        <v>3</v>
      </c>
      <c r="E111" s="68">
        <v>2</v>
      </c>
      <c r="F111" s="68">
        <v>3</v>
      </c>
      <c r="G111" s="68">
        <v>5</v>
      </c>
      <c r="H111" s="70">
        <v>4</v>
      </c>
      <c r="I111" s="70">
        <v>4</v>
      </c>
      <c r="J111" s="70">
        <v>2</v>
      </c>
      <c r="K111" s="70">
        <v>5</v>
      </c>
      <c r="L111" s="68">
        <v>5</v>
      </c>
      <c r="M111" s="68">
        <v>5</v>
      </c>
      <c r="N111" s="68">
        <v>4</v>
      </c>
      <c r="O111" s="68">
        <v>5</v>
      </c>
      <c r="P111" s="68">
        <v>1</v>
      </c>
      <c r="Q111" s="68">
        <v>4</v>
      </c>
      <c r="R111" s="68">
        <v>3</v>
      </c>
      <c r="S111" s="68">
        <v>3</v>
      </c>
    </row>
    <row r="112" spans="1:19" ht="14.25" customHeight="1" x14ac:dyDescent="0.3">
      <c r="A112" s="64">
        <v>95</v>
      </c>
      <c r="B112" s="68">
        <v>4</v>
      </c>
      <c r="C112" s="68">
        <v>4</v>
      </c>
      <c r="D112" s="68">
        <v>2</v>
      </c>
      <c r="E112" s="68">
        <v>1</v>
      </c>
      <c r="F112" s="68">
        <v>5</v>
      </c>
      <c r="G112" s="68">
        <v>3</v>
      </c>
      <c r="H112" s="70">
        <v>5</v>
      </c>
      <c r="I112" s="70">
        <v>4</v>
      </c>
      <c r="J112" s="70">
        <v>3</v>
      </c>
      <c r="K112" s="70">
        <v>4</v>
      </c>
      <c r="L112" s="68">
        <v>6</v>
      </c>
      <c r="M112" s="68">
        <v>5</v>
      </c>
      <c r="N112" s="68">
        <v>5</v>
      </c>
      <c r="O112" s="68">
        <v>4</v>
      </c>
      <c r="P112" s="68">
        <v>1</v>
      </c>
      <c r="Q112" s="68">
        <v>2</v>
      </c>
      <c r="R112" s="68">
        <v>7</v>
      </c>
      <c r="S112" s="68">
        <v>6</v>
      </c>
    </row>
    <row r="113" spans="1:19" ht="14.25" customHeight="1" x14ac:dyDescent="0.3">
      <c r="A113" s="64">
        <v>96</v>
      </c>
      <c r="B113" s="68">
        <v>4</v>
      </c>
      <c r="C113" s="68">
        <v>4</v>
      </c>
      <c r="D113" s="68">
        <v>2</v>
      </c>
      <c r="E113" s="68">
        <v>1</v>
      </c>
      <c r="F113" s="68">
        <v>7</v>
      </c>
      <c r="G113" s="68">
        <v>4</v>
      </c>
      <c r="H113" s="70">
        <v>4</v>
      </c>
      <c r="I113" s="70">
        <v>6</v>
      </c>
      <c r="J113" s="70">
        <v>2</v>
      </c>
      <c r="K113" s="70">
        <v>3</v>
      </c>
      <c r="L113" s="68">
        <v>5</v>
      </c>
      <c r="M113" s="68">
        <v>7</v>
      </c>
      <c r="N113" s="68">
        <v>7</v>
      </c>
      <c r="O113" s="68">
        <v>5</v>
      </c>
      <c r="P113" s="68">
        <v>3</v>
      </c>
      <c r="Q113" s="68">
        <v>3</v>
      </c>
      <c r="R113" s="68">
        <v>7</v>
      </c>
      <c r="S113" s="68">
        <v>7</v>
      </c>
    </row>
    <row r="114" spans="1:19" ht="14.25" customHeight="1" x14ac:dyDescent="0.3">
      <c r="A114" s="64">
        <v>97</v>
      </c>
      <c r="B114" s="68">
        <v>6</v>
      </c>
      <c r="C114" s="68">
        <v>5</v>
      </c>
      <c r="D114" s="68">
        <v>1</v>
      </c>
      <c r="E114" s="68">
        <v>3</v>
      </c>
      <c r="F114" s="68">
        <v>7</v>
      </c>
      <c r="G114" s="68">
        <v>5</v>
      </c>
      <c r="H114" s="70">
        <v>6</v>
      </c>
      <c r="I114" s="70">
        <v>4</v>
      </c>
      <c r="J114" s="70">
        <v>2</v>
      </c>
      <c r="K114" s="70">
        <v>4</v>
      </c>
      <c r="L114" s="68">
        <v>5</v>
      </c>
      <c r="M114" s="68">
        <v>6</v>
      </c>
      <c r="N114" s="68">
        <v>3</v>
      </c>
      <c r="O114" s="68">
        <v>2</v>
      </c>
      <c r="P114" s="68">
        <v>3</v>
      </c>
      <c r="Q114" s="68">
        <v>7</v>
      </c>
      <c r="R114" s="68">
        <v>1</v>
      </c>
      <c r="S114" s="68">
        <v>2</v>
      </c>
    </row>
    <row r="115" spans="1:19" ht="14.25" customHeight="1" x14ac:dyDescent="0.3">
      <c r="A115" s="64">
        <v>98</v>
      </c>
      <c r="B115" s="68">
        <v>5</v>
      </c>
      <c r="C115" s="68">
        <v>5</v>
      </c>
      <c r="D115" s="68">
        <v>1</v>
      </c>
      <c r="E115" s="68">
        <v>1</v>
      </c>
      <c r="F115" s="68">
        <v>6</v>
      </c>
      <c r="G115" s="68">
        <v>7</v>
      </c>
      <c r="H115" s="70">
        <v>6</v>
      </c>
      <c r="I115" s="70">
        <v>6</v>
      </c>
      <c r="J115" s="70">
        <v>1</v>
      </c>
      <c r="K115" s="70">
        <v>3</v>
      </c>
      <c r="L115" s="68">
        <v>7</v>
      </c>
      <c r="M115" s="68">
        <v>7</v>
      </c>
      <c r="N115" s="68">
        <v>5</v>
      </c>
      <c r="O115" s="68">
        <v>4</v>
      </c>
      <c r="P115" s="68">
        <v>3</v>
      </c>
      <c r="Q115" s="68">
        <v>2</v>
      </c>
      <c r="R115" s="68">
        <v>6</v>
      </c>
      <c r="S115" s="68">
        <v>5</v>
      </c>
    </row>
    <row r="116" spans="1:19" ht="14.25" customHeight="1" x14ac:dyDescent="0.3">
      <c r="A116" s="64">
        <v>99</v>
      </c>
      <c r="B116" s="68">
        <v>5</v>
      </c>
      <c r="C116" s="68">
        <v>5</v>
      </c>
      <c r="D116" s="68">
        <v>4</v>
      </c>
      <c r="E116" s="68">
        <v>3</v>
      </c>
      <c r="F116" s="68">
        <v>4</v>
      </c>
      <c r="G116" s="68">
        <v>6</v>
      </c>
      <c r="H116" s="70">
        <v>6</v>
      </c>
      <c r="I116" s="70">
        <v>4</v>
      </c>
      <c r="J116" s="70">
        <v>3</v>
      </c>
      <c r="K116" s="70">
        <v>2</v>
      </c>
      <c r="L116" s="68">
        <v>7</v>
      </c>
      <c r="M116" s="68">
        <v>7</v>
      </c>
      <c r="N116" s="68">
        <v>6</v>
      </c>
      <c r="O116" s="68">
        <v>6</v>
      </c>
      <c r="P116" s="68">
        <v>1</v>
      </c>
      <c r="Q116" s="68">
        <v>2</v>
      </c>
      <c r="R116" s="68">
        <v>7</v>
      </c>
      <c r="S116" s="68">
        <v>7</v>
      </c>
    </row>
    <row r="117" spans="1:19" ht="14.25" customHeight="1" x14ac:dyDescent="0.3">
      <c r="A117" s="64">
        <v>100</v>
      </c>
      <c r="B117" s="68">
        <v>7</v>
      </c>
      <c r="C117" s="68">
        <v>7</v>
      </c>
      <c r="D117" s="68">
        <v>2</v>
      </c>
      <c r="E117" s="68">
        <v>3</v>
      </c>
      <c r="F117" s="68">
        <v>4</v>
      </c>
      <c r="G117" s="68">
        <v>7</v>
      </c>
      <c r="H117" s="70">
        <v>6</v>
      </c>
      <c r="I117" s="70">
        <v>4</v>
      </c>
      <c r="J117" s="70">
        <v>1</v>
      </c>
      <c r="K117" s="70">
        <v>6</v>
      </c>
      <c r="L117" s="68">
        <v>7</v>
      </c>
      <c r="M117" s="68">
        <v>5</v>
      </c>
      <c r="N117" s="68">
        <v>5</v>
      </c>
      <c r="O117" s="68">
        <v>3</v>
      </c>
      <c r="P117" s="68">
        <v>3</v>
      </c>
      <c r="Q117" s="68">
        <v>4</v>
      </c>
      <c r="R117" s="68">
        <v>2</v>
      </c>
      <c r="S117" s="68">
        <v>4</v>
      </c>
    </row>
    <row r="118" spans="1:19" ht="14.25" customHeight="1" x14ac:dyDescent="0.3">
      <c r="A118" s="64">
        <v>101</v>
      </c>
      <c r="B118" s="68">
        <v>4</v>
      </c>
      <c r="C118" s="68">
        <v>5</v>
      </c>
      <c r="D118" s="68">
        <v>3</v>
      </c>
      <c r="E118" s="68">
        <v>1</v>
      </c>
      <c r="F118" s="68">
        <v>6</v>
      </c>
      <c r="G118" s="68">
        <v>5</v>
      </c>
      <c r="H118" s="70">
        <v>3</v>
      </c>
      <c r="I118" s="70">
        <v>2</v>
      </c>
      <c r="J118" s="70">
        <v>1</v>
      </c>
      <c r="K118" s="70">
        <v>2</v>
      </c>
      <c r="L118" s="68">
        <v>6</v>
      </c>
      <c r="M118" s="68">
        <v>5</v>
      </c>
      <c r="N118" s="68">
        <v>4</v>
      </c>
      <c r="O118" s="68">
        <v>5</v>
      </c>
      <c r="P118" s="68">
        <v>1</v>
      </c>
      <c r="Q118" s="68">
        <v>3</v>
      </c>
      <c r="R118" s="68">
        <v>4</v>
      </c>
      <c r="S118" s="68">
        <v>6</v>
      </c>
    </row>
    <row r="119" spans="1:19" ht="14.25" customHeight="1" x14ac:dyDescent="0.3">
      <c r="A119" s="64">
        <v>102</v>
      </c>
      <c r="B119" s="68">
        <v>7</v>
      </c>
      <c r="C119" s="68">
        <v>4</v>
      </c>
      <c r="D119" s="68">
        <v>2</v>
      </c>
      <c r="E119" s="68">
        <v>3</v>
      </c>
      <c r="F119" s="68">
        <v>5</v>
      </c>
      <c r="G119" s="68">
        <v>7</v>
      </c>
      <c r="H119" s="70">
        <v>5</v>
      </c>
      <c r="I119" s="70">
        <v>4</v>
      </c>
      <c r="J119" s="70">
        <v>2</v>
      </c>
      <c r="K119" s="70">
        <v>2</v>
      </c>
      <c r="L119" s="68">
        <v>4</v>
      </c>
      <c r="M119" s="68">
        <v>6</v>
      </c>
      <c r="N119" s="68">
        <v>6</v>
      </c>
      <c r="O119" s="68">
        <v>3</v>
      </c>
      <c r="P119" s="68">
        <v>1</v>
      </c>
      <c r="Q119" s="68">
        <v>4</v>
      </c>
      <c r="R119" s="68">
        <v>6</v>
      </c>
      <c r="S119" s="68">
        <v>4</v>
      </c>
    </row>
    <row r="120" spans="1:19" ht="14.25" customHeight="1" x14ac:dyDescent="0.3">
      <c r="A120" s="64">
        <v>103</v>
      </c>
      <c r="B120" s="68">
        <v>6</v>
      </c>
      <c r="C120" s="68">
        <v>5</v>
      </c>
      <c r="D120" s="68">
        <v>1</v>
      </c>
      <c r="E120" s="68">
        <v>1</v>
      </c>
      <c r="F120" s="68">
        <v>7</v>
      </c>
      <c r="G120" s="68">
        <v>5</v>
      </c>
      <c r="H120" s="70">
        <v>3</v>
      </c>
      <c r="I120" s="70">
        <v>3</v>
      </c>
      <c r="J120" s="70">
        <v>4</v>
      </c>
      <c r="K120" s="70">
        <v>7</v>
      </c>
      <c r="L120" s="68">
        <v>2</v>
      </c>
      <c r="M120" s="68">
        <v>3</v>
      </c>
      <c r="N120" s="68">
        <v>6</v>
      </c>
      <c r="O120" s="68">
        <v>4</v>
      </c>
      <c r="P120" s="68">
        <v>1</v>
      </c>
      <c r="Q120" s="68">
        <v>5</v>
      </c>
      <c r="R120" s="68">
        <v>5</v>
      </c>
      <c r="S120" s="68">
        <v>4</v>
      </c>
    </row>
    <row r="121" spans="1:19" ht="14.25" customHeight="1" x14ac:dyDescent="0.3">
      <c r="A121" s="64">
        <v>104</v>
      </c>
      <c r="B121" s="68">
        <v>5</v>
      </c>
      <c r="C121" s="68">
        <v>3</v>
      </c>
      <c r="D121" s="68">
        <v>2</v>
      </c>
      <c r="E121" s="68">
        <v>2</v>
      </c>
      <c r="F121" s="68">
        <v>5</v>
      </c>
      <c r="G121" s="68">
        <v>4</v>
      </c>
      <c r="H121" s="70">
        <v>5</v>
      </c>
      <c r="I121" s="70">
        <v>5</v>
      </c>
      <c r="J121" s="70">
        <v>4</v>
      </c>
      <c r="K121" s="70">
        <v>5</v>
      </c>
      <c r="L121" s="68">
        <v>5</v>
      </c>
      <c r="M121" s="68">
        <v>3</v>
      </c>
      <c r="N121" s="68">
        <v>5</v>
      </c>
      <c r="O121" s="68">
        <v>3</v>
      </c>
      <c r="P121" s="68">
        <v>2</v>
      </c>
      <c r="Q121" s="68">
        <v>5</v>
      </c>
      <c r="R121" s="68">
        <v>4</v>
      </c>
      <c r="S121" s="68">
        <v>5</v>
      </c>
    </row>
    <row r="122" spans="1:19" ht="14.25" customHeight="1" x14ac:dyDescent="0.3">
      <c r="A122" s="64">
        <v>105</v>
      </c>
      <c r="B122" s="68">
        <v>7</v>
      </c>
      <c r="C122" s="68">
        <v>7</v>
      </c>
      <c r="D122" s="68">
        <v>2</v>
      </c>
      <c r="E122" s="68">
        <v>2</v>
      </c>
      <c r="F122" s="68">
        <v>7</v>
      </c>
      <c r="G122" s="68">
        <v>5</v>
      </c>
      <c r="H122" s="70">
        <v>6</v>
      </c>
      <c r="I122" s="70">
        <v>5</v>
      </c>
      <c r="J122" s="70">
        <v>1</v>
      </c>
      <c r="K122" s="70">
        <v>3</v>
      </c>
      <c r="L122" s="68">
        <v>7</v>
      </c>
      <c r="M122" s="68">
        <v>6</v>
      </c>
      <c r="N122" s="68">
        <v>7</v>
      </c>
      <c r="O122" s="68">
        <v>4</v>
      </c>
      <c r="P122" s="68">
        <v>1</v>
      </c>
      <c r="Q122" s="68">
        <v>3</v>
      </c>
      <c r="R122" s="68">
        <v>7</v>
      </c>
      <c r="S122" s="68">
        <v>5</v>
      </c>
    </row>
    <row r="123" spans="1:19" ht="14.25" customHeight="1" x14ac:dyDescent="0.3">
      <c r="A123" s="64">
        <v>106</v>
      </c>
      <c r="B123" s="68">
        <v>6</v>
      </c>
      <c r="C123" s="68">
        <v>5</v>
      </c>
      <c r="D123" s="68">
        <v>2</v>
      </c>
      <c r="E123" s="68">
        <v>2</v>
      </c>
      <c r="F123" s="68">
        <v>7</v>
      </c>
      <c r="G123" s="68">
        <v>6</v>
      </c>
      <c r="H123" s="70">
        <v>2</v>
      </c>
      <c r="I123" s="70">
        <v>7</v>
      </c>
      <c r="J123" s="70">
        <v>3</v>
      </c>
      <c r="K123" s="70">
        <v>4</v>
      </c>
      <c r="L123" s="68">
        <v>7</v>
      </c>
      <c r="M123" s="68">
        <v>5</v>
      </c>
      <c r="N123" s="68">
        <v>4</v>
      </c>
      <c r="O123" s="68">
        <v>4</v>
      </c>
      <c r="P123" s="68">
        <v>3</v>
      </c>
      <c r="Q123" s="68">
        <v>3</v>
      </c>
      <c r="R123" s="68">
        <v>4</v>
      </c>
      <c r="S123" s="68">
        <v>7</v>
      </c>
    </row>
    <row r="124" spans="1:19" ht="14.25" customHeight="1" x14ac:dyDescent="0.3">
      <c r="A124" s="64">
        <v>107</v>
      </c>
      <c r="B124" s="68">
        <v>6</v>
      </c>
      <c r="C124" s="68">
        <v>3</v>
      </c>
      <c r="D124" s="68">
        <v>3</v>
      </c>
      <c r="E124" s="68">
        <v>3</v>
      </c>
      <c r="F124" s="68">
        <v>5</v>
      </c>
      <c r="G124" s="68">
        <v>6</v>
      </c>
      <c r="H124" s="70">
        <v>2</v>
      </c>
      <c r="I124" s="70">
        <v>4</v>
      </c>
      <c r="J124" s="70">
        <v>4</v>
      </c>
      <c r="K124" s="70">
        <v>4</v>
      </c>
      <c r="L124" s="68">
        <v>3</v>
      </c>
      <c r="M124" s="68">
        <v>2</v>
      </c>
      <c r="N124" s="68">
        <v>4</v>
      </c>
      <c r="O124" s="68">
        <v>3</v>
      </c>
      <c r="P124" s="68">
        <v>2</v>
      </c>
      <c r="Q124" s="68">
        <v>2</v>
      </c>
      <c r="R124" s="68">
        <v>5</v>
      </c>
      <c r="S124" s="68">
        <v>3</v>
      </c>
    </row>
    <row r="125" spans="1:19" ht="14.25" customHeight="1" x14ac:dyDescent="0.3">
      <c r="A125" s="64">
        <v>108</v>
      </c>
      <c r="B125" s="68">
        <v>5</v>
      </c>
      <c r="C125" s="68">
        <v>6</v>
      </c>
      <c r="D125" s="68">
        <v>2</v>
      </c>
      <c r="E125" s="68">
        <v>1</v>
      </c>
      <c r="F125" s="68">
        <v>7</v>
      </c>
      <c r="G125" s="68">
        <v>7</v>
      </c>
      <c r="H125" s="70">
        <v>4</v>
      </c>
      <c r="I125" s="70">
        <v>4</v>
      </c>
      <c r="J125" s="70">
        <v>4</v>
      </c>
      <c r="K125" s="70">
        <v>5</v>
      </c>
      <c r="L125" s="68">
        <v>3</v>
      </c>
      <c r="M125" s="68">
        <v>1</v>
      </c>
      <c r="N125" s="68">
        <v>2</v>
      </c>
      <c r="O125" s="68">
        <v>2</v>
      </c>
      <c r="P125" s="68">
        <v>2</v>
      </c>
      <c r="Q125" s="68">
        <v>4</v>
      </c>
      <c r="R125" s="68">
        <v>1</v>
      </c>
      <c r="S125" s="68">
        <v>4</v>
      </c>
    </row>
    <row r="126" spans="1:19" ht="14.25" customHeight="1" x14ac:dyDescent="0.3">
      <c r="A126" s="64">
        <v>109</v>
      </c>
      <c r="B126" s="68">
        <v>4</v>
      </c>
      <c r="C126" s="68">
        <v>4</v>
      </c>
      <c r="D126" s="68">
        <v>3</v>
      </c>
      <c r="E126" s="68">
        <v>1</v>
      </c>
      <c r="F126" s="68">
        <v>3</v>
      </c>
      <c r="G126" s="68">
        <v>5</v>
      </c>
      <c r="H126" s="70">
        <v>3</v>
      </c>
      <c r="I126" s="70">
        <v>3</v>
      </c>
      <c r="J126" s="70">
        <v>1</v>
      </c>
      <c r="K126" s="70">
        <v>4</v>
      </c>
      <c r="L126" s="68">
        <v>7</v>
      </c>
      <c r="M126" s="68">
        <v>6</v>
      </c>
      <c r="N126" s="68">
        <v>7</v>
      </c>
      <c r="O126" s="68">
        <v>4</v>
      </c>
      <c r="P126" s="68">
        <v>2</v>
      </c>
      <c r="Q126" s="68">
        <v>2</v>
      </c>
      <c r="R126" s="68">
        <v>6</v>
      </c>
      <c r="S126" s="68">
        <v>7</v>
      </c>
    </row>
    <row r="127" spans="1:19" ht="14.25" customHeight="1" x14ac:dyDescent="0.3">
      <c r="A127" s="64">
        <v>110</v>
      </c>
      <c r="B127" s="68">
        <v>5</v>
      </c>
      <c r="C127" s="68">
        <v>3</v>
      </c>
      <c r="D127" s="68">
        <v>3</v>
      </c>
      <c r="E127" s="68">
        <v>1</v>
      </c>
      <c r="F127" s="68">
        <v>3</v>
      </c>
      <c r="G127" s="68">
        <v>3</v>
      </c>
      <c r="H127" s="70">
        <v>4</v>
      </c>
      <c r="I127" s="70">
        <v>4</v>
      </c>
      <c r="J127" s="70">
        <v>1</v>
      </c>
      <c r="K127" s="70">
        <v>2</v>
      </c>
      <c r="L127" s="68">
        <v>4</v>
      </c>
      <c r="M127" s="68">
        <v>5</v>
      </c>
      <c r="N127" s="68">
        <v>3</v>
      </c>
      <c r="O127" s="68">
        <v>4</v>
      </c>
      <c r="P127" s="68">
        <v>2</v>
      </c>
      <c r="Q127" s="68">
        <v>3</v>
      </c>
      <c r="R127" s="68">
        <v>3</v>
      </c>
      <c r="S127" s="68">
        <v>4</v>
      </c>
    </row>
    <row r="128" spans="1:19" ht="14.25" customHeight="1" x14ac:dyDescent="0.3">
      <c r="A128" s="64">
        <v>111</v>
      </c>
      <c r="B128" s="68">
        <v>5</v>
      </c>
      <c r="C128" s="68">
        <v>5</v>
      </c>
      <c r="D128" s="68">
        <v>1</v>
      </c>
      <c r="E128" s="68">
        <v>5</v>
      </c>
      <c r="F128" s="68">
        <v>3</v>
      </c>
      <c r="G128" s="68">
        <v>5</v>
      </c>
      <c r="H128" s="70">
        <v>6</v>
      </c>
      <c r="I128" s="70">
        <v>6</v>
      </c>
      <c r="J128" s="70">
        <v>1</v>
      </c>
      <c r="K128" s="70">
        <v>2</v>
      </c>
      <c r="L128" s="68">
        <v>7</v>
      </c>
      <c r="M128" s="68">
        <v>7</v>
      </c>
      <c r="N128" s="68">
        <v>6</v>
      </c>
      <c r="O128" s="68">
        <v>4</v>
      </c>
      <c r="P128" s="68">
        <v>1</v>
      </c>
      <c r="Q128" s="68">
        <v>5</v>
      </c>
      <c r="R128" s="68">
        <v>4</v>
      </c>
      <c r="S128" s="68">
        <v>6</v>
      </c>
    </row>
    <row r="129" spans="1:19" ht="14.25" customHeight="1" x14ac:dyDescent="0.3">
      <c r="A129" s="64">
        <v>112</v>
      </c>
      <c r="B129" s="68">
        <v>3</v>
      </c>
      <c r="C129" s="68">
        <v>4</v>
      </c>
      <c r="D129" s="68">
        <v>3</v>
      </c>
      <c r="E129" s="68">
        <v>3</v>
      </c>
      <c r="F129" s="68">
        <v>3</v>
      </c>
      <c r="G129" s="68">
        <v>4</v>
      </c>
      <c r="H129" s="70">
        <v>5</v>
      </c>
      <c r="I129" s="70">
        <v>5</v>
      </c>
      <c r="J129" s="70">
        <v>1</v>
      </c>
      <c r="K129" s="70">
        <v>2</v>
      </c>
      <c r="L129" s="68">
        <v>6</v>
      </c>
      <c r="M129" s="68">
        <v>5</v>
      </c>
      <c r="N129" s="68">
        <v>5</v>
      </c>
      <c r="O129" s="68">
        <v>4</v>
      </c>
      <c r="P129" s="68">
        <v>2</v>
      </c>
      <c r="Q129" s="68">
        <v>4</v>
      </c>
      <c r="R129" s="68">
        <v>5</v>
      </c>
      <c r="S129" s="68">
        <v>7</v>
      </c>
    </row>
    <row r="130" spans="1:19" ht="14.25" customHeight="1" x14ac:dyDescent="0.3">
      <c r="A130" s="64">
        <v>113</v>
      </c>
      <c r="B130" s="68">
        <v>7</v>
      </c>
      <c r="C130" s="68">
        <v>4</v>
      </c>
      <c r="D130" s="68">
        <v>4</v>
      </c>
      <c r="E130" s="68">
        <v>1</v>
      </c>
      <c r="F130" s="68">
        <v>4</v>
      </c>
      <c r="G130" s="68">
        <v>6</v>
      </c>
      <c r="H130" s="70">
        <v>5</v>
      </c>
      <c r="I130" s="70">
        <v>5</v>
      </c>
      <c r="J130" s="70">
        <v>1</v>
      </c>
      <c r="K130" s="70">
        <v>1</v>
      </c>
      <c r="L130" s="68">
        <v>7</v>
      </c>
      <c r="M130" s="68">
        <v>5</v>
      </c>
      <c r="N130" s="68">
        <v>5</v>
      </c>
      <c r="O130" s="68">
        <v>5</v>
      </c>
      <c r="P130" s="68">
        <v>1</v>
      </c>
      <c r="Q130" s="68">
        <v>2</v>
      </c>
      <c r="R130" s="68">
        <v>6</v>
      </c>
      <c r="S130" s="68">
        <v>7</v>
      </c>
    </row>
    <row r="131" spans="1:19" ht="14.25" customHeight="1" x14ac:dyDescent="0.3">
      <c r="A131" s="64">
        <v>114</v>
      </c>
      <c r="B131" s="68">
        <v>2</v>
      </c>
      <c r="C131" s="68">
        <v>2</v>
      </c>
      <c r="D131" s="68">
        <v>6</v>
      </c>
      <c r="E131" s="68">
        <v>4</v>
      </c>
      <c r="F131" s="68">
        <v>1</v>
      </c>
      <c r="G131" s="68">
        <v>1</v>
      </c>
      <c r="H131" s="70">
        <v>3</v>
      </c>
      <c r="I131" s="70">
        <v>4</v>
      </c>
      <c r="J131" s="70">
        <v>2</v>
      </c>
      <c r="K131" s="70">
        <v>3</v>
      </c>
      <c r="L131" s="68">
        <v>4</v>
      </c>
      <c r="M131" s="68">
        <v>4</v>
      </c>
      <c r="N131" s="68">
        <v>3</v>
      </c>
      <c r="O131" s="68">
        <v>3</v>
      </c>
      <c r="P131" s="68">
        <v>2</v>
      </c>
      <c r="Q131" s="68">
        <v>6</v>
      </c>
      <c r="R131" s="68">
        <v>1</v>
      </c>
      <c r="S131" s="68">
        <v>1</v>
      </c>
    </row>
    <row r="132" spans="1:19" ht="14.25" customHeight="1" x14ac:dyDescent="0.3">
      <c r="A132" s="64">
        <v>115</v>
      </c>
      <c r="B132" s="68">
        <v>7</v>
      </c>
      <c r="C132" s="68">
        <v>4</v>
      </c>
      <c r="D132" s="68">
        <v>4</v>
      </c>
      <c r="E132" s="68">
        <v>1</v>
      </c>
      <c r="F132" s="68">
        <v>5</v>
      </c>
      <c r="G132" s="68">
        <v>7</v>
      </c>
      <c r="H132" s="70">
        <v>3</v>
      </c>
      <c r="I132" s="70">
        <v>4</v>
      </c>
      <c r="J132" s="70">
        <v>1</v>
      </c>
      <c r="K132" s="70">
        <v>3</v>
      </c>
      <c r="L132" s="68">
        <v>6</v>
      </c>
      <c r="M132" s="68">
        <v>5</v>
      </c>
      <c r="N132" s="68">
        <v>7</v>
      </c>
      <c r="O132" s="68">
        <v>6</v>
      </c>
      <c r="P132" s="68">
        <v>1</v>
      </c>
      <c r="Q132" s="68">
        <v>2</v>
      </c>
      <c r="R132" s="68">
        <v>7</v>
      </c>
      <c r="S132" s="68">
        <v>7</v>
      </c>
    </row>
    <row r="133" spans="1:19" ht="14.25" customHeight="1" x14ac:dyDescent="0.3">
      <c r="A133" s="64">
        <v>116</v>
      </c>
      <c r="B133" s="68">
        <v>7</v>
      </c>
      <c r="C133" s="68">
        <v>6</v>
      </c>
      <c r="D133" s="68">
        <v>1</v>
      </c>
      <c r="E133" s="68">
        <v>1</v>
      </c>
      <c r="F133" s="68">
        <v>7</v>
      </c>
      <c r="G133" s="68">
        <v>7</v>
      </c>
      <c r="H133" s="70">
        <v>5</v>
      </c>
      <c r="I133" s="70">
        <v>5</v>
      </c>
      <c r="J133" s="70">
        <v>1</v>
      </c>
      <c r="K133" s="70">
        <v>2</v>
      </c>
      <c r="L133" s="68">
        <v>5</v>
      </c>
      <c r="M133" s="68">
        <v>6</v>
      </c>
      <c r="N133" s="68">
        <v>5</v>
      </c>
      <c r="O133" s="68">
        <v>4</v>
      </c>
      <c r="P133" s="68">
        <v>2</v>
      </c>
      <c r="Q133" s="68">
        <v>5</v>
      </c>
      <c r="R133" s="68">
        <v>6</v>
      </c>
      <c r="S133" s="68">
        <v>4</v>
      </c>
    </row>
    <row r="134" spans="1:19" ht="14.25" customHeight="1" x14ac:dyDescent="0.3">
      <c r="A134" s="64">
        <v>117</v>
      </c>
      <c r="B134" s="68">
        <v>6</v>
      </c>
      <c r="C134" s="68">
        <v>6</v>
      </c>
      <c r="D134" s="68">
        <v>1</v>
      </c>
      <c r="E134" s="68">
        <v>1</v>
      </c>
      <c r="F134" s="68">
        <v>7</v>
      </c>
      <c r="G134" s="68">
        <v>7</v>
      </c>
      <c r="H134" s="70">
        <v>7</v>
      </c>
      <c r="I134" s="70">
        <v>4</v>
      </c>
      <c r="J134" s="70">
        <v>1</v>
      </c>
      <c r="K134" s="70">
        <v>2</v>
      </c>
      <c r="L134" s="68">
        <v>6</v>
      </c>
      <c r="M134" s="68">
        <v>7</v>
      </c>
      <c r="N134" s="68">
        <v>5</v>
      </c>
      <c r="O134" s="68">
        <v>5</v>
      </c>
      <c r="P134" s="68">
        <v>2</v>
      </c>
      <c r="Q134" s="68">
        <v>1</v>
      </c>
      <c r="R134" s="68">
        <v>5</v>
      </c>
      <c r="S134" s="68">
        <v>4</v>
      </c>
    </row>
    <row r="135" spans="1:19" ht="14.25" customHeight="1" x14ac:dyDescent="0.3">
      <c r="A135" s="64">
        <v>118</v>
      </c>
      <c r="B135" s="68">
        <v>6</v>
      </c>
      <c r="C135" s="68">
        <v>5</v>
      </c>
      <c r="D135" s="68">
        <v>1</v>
      </c>
      <c r="E135" s="68">
        <v>1</v>
      </c>
      <c r="F135" s="68">
        <v>6</v>
      </c>
      <c r="G135" s="68">
        <v>7</v>
      </c>
      <c r="H135" s="70">
        <v>5</v>
      </c>
      <c r="I135" s="70">
        <v>4</v>
      </c>
      <c r="J135" s="70">
        <v>1</v>
      </c>
      <c r="K135" s="70">
        <v>4</v>
      </c>
      <c r="L135" s="68">
        <v>6</v>
      </c>
      <c r="M135" s="68">
        <v>6</v>
      </c>
      <c r="N135" s="68">
        <v>4</v>
      </c>
      <c r="O135" s="68">
        <v>6</v>
      </c>
      <c r="P135" s="68">
        <v>1</v>
      </c>
      <c r="Q135" s="68">
        <v>2</v>
      </c>
      <c r="R135" s="68">
        <v>5</v>
      </c>
      <c r="S135" s="68">
        <v>6</v>
      </c>
    </row>
    <row r="136" spans="1:19" ht="14.25" customHeight="1" x14ac:dyDescent="0.3">
      <c r="A136" s="64">
        <v>119</v>
      </c>
      <c r="B136" s="68">
        <v>4</v>
      </c>
      <c r="C136" s="68">
        <v>4</v>
      </c>
      <c r="D136" s="68">
        <v>3</v>
      </c>
      <c r="E136" s="68">
        <v>3</v>
      </c>
      <c r="F136" s="68">
        <v>4</v>
      </c>
      <c r="G136" s="68">
        <v>5</v>
      </c>
      <c r="H136" s="70">
        <v>6</v>
      </c>
      <c r="I136" s="70">
        <v>5</v>
      </c>
      <c r="J136" s="70">
        <v>1</v>
      </c>
      <c r="K136" s="70">
        <v>4</v>
      </c>
      <c r="L136" s="68">
        <v>7</v>
      </c>
      <c r="M136" s="68">
        <v>6</v>
      </c>
      <c r="N136" s="68">
        <v>7</v>
      </c>
      <c r="O136" s="68">
        <v>5</v>
      </c>
      <c r="P136" s="68">
        <v>1</v>
      </c>
      <c r="Q136" s="68">
        <v>4</v>
      </c>
      <c r="R136" s="68">
        <v>7</v>
      </c>
      <c r="S136" s="68">
        <v>7</v>
      </c>
    </row>
    <row r="137" spans="1:19" ht="14.25" customHeight="1" x14ac:dyDescent="0.3">
      <c r="A137" s="64">
        <v>120</v>
      </c>
      <c r="B137" s="68">
        <v>5</v>
      </c>
      <c r="C137" s="68">
        <v>2</v>
      </c>
      <c r="D137" s="68">
        <v>4</v>
      </c>
      <c r="E137" s="68">
        <v>2</v>
      </c>
      <c r="F137" s="68">
        <v>5</v>
      </c>
      <c r="G137" s="68">
        <v>3</v>
      </c>
      <c r="H137" s="70">
        <v>7</v>
      </c>
      <c r="I137" s="70">
        <v>5</v>
      </c>
      <c r="J137" s="70">
        <v>2</v>
      </c>
      <c r="K137" s="70">
        <v>2</v>
      </c>
      <c r="L137" s="68">
        <v>7</v>
      </c>
      <c r="M137" s="68">
        <v>7</v>
      </c>
      <c r="N137" s="68">
        <v>4</v>
      </c>
      <c r="O137" s="68">
        <v>5</v>
      </c>
      <c r="P137" s="68">
        <v>1</v>
      </c>
      <c r="Q137" s="68">
        <v>5</v>
      </c>
      <c r="R137" s="68">
        <v>4</v>
      </c>
      <c r="S137" s="68">
        <v>4</v>
      </c>
    </row>
    <row r="138" spans="1:19" ht="14.25" customHeight="1" x14ac:dyDescent="0.3">
      <c r="A138" s="64">
        <v>121</v>
      </c>
      <c r="B138" s="68">
        <v>7</v>
      </c>
      <c r="C138" s="68">
        <v>5</v>
      </c>
      <c r="D138" s="68">
        <v>1</v>
      </c>
      <c r="E138" s="68">
        <v>3</v>
      </c>
      <c r="F138" s="68">
        <v>5</v>
      </c>
      <c r="G138" s="68">
        <v>3</v>
      </c>
      <c r="H138" s="70">
        <v>5</v>
      </c>
      <c r="I138" s="70">
        <v>4</v>
      </c>
      <c r="J138" s="70">
        <v>1</v>
      </c>
      <c r="K138" s="70">
        <v>3</v>
      </c>
      <c r="L138" s="68">
        <v>6</v>
      </c>
      <c r="M138" s="68">
        <v>4</v>
      </c>
      <c r="N138" s="68">
        <v>5</v>
      </c>
      <c r="O138" s="68">
        <v>4</v>
      </c>
      <c r="P138" s="68">
        <v>2</v>
      </c>
      <c r="Q138" s="68">
        <v>4</v>
      </c>
      <c r="R138" s="68">
        <v>3</v>
      </c>
      <c r="S138" s="68">
        <v>5</v>
      </c>
    </row>
    <row r="139" spans="1:19" ht="14.25" customHeight="1" x14ac:dyDescent="0.3">
      <c r="A139" s="64">
        <v>122</v>
      </c>
      <c r="B139" s="68">
        <v>4</v>
      </c>
      <c r="C139" s="68">
        <v>2</v>
      </c>
      <c r="D139" s="68">
        <v>3</v>
      </c>
      <c r="E139" s="68">
        <v>4</v>
      </c>
      <c r="F139" s="68">
        <v>2</v>
      </c>
      <c r="G139" s="68">
        <v>3</v>
      </c>
      <c r="H139" s="70">
        <v>7</v>
      </c>
      <c r="I139" s="70">
        <v>5</v>
      </c>
      <c r="J139" s="70">
        <v>2</v>
      </c>
      <c r="K139" s="70">
        <v>2</v>
      </c>
      <c r="L139" s="68">
        <v>7</v>
      </c>
      <c r="M139" s="68">
        <v>6</v>
      </c>
      <c r="N139" s="68">
        <v>6</v>
      </c>
      <c r="O139" s="68">
        <v>4</v>
      </c>
      <c r="P139" s="68">
        <v>1</v>
      </c>
      <c r="Q139" s="68">
        <v>3</v>
      </c>
      <c r="R139" s="68">
        <v>5</v>
      </c>
      <c r="S139" s="68">
        <v>4</v>
      </c>
    </row>
    <row r="140" spans="1:19" ht="14.25" customHeight="1" x14ac:dyDescent="0.3">
      <c r="A140" s="64">
        <v>123</v>
      </c>
      <c r="B140" s="68">
        <v>7</v>
      </c>
      <c r="C140" s="68">
        <v>5</v>
      </c>
      <c r="D140" s="68">
        <v>1</v>
      </c>
      <c r="E140" s="68">
        <v>1</v>
      </c>
      <c r="F140" s="68">
        <v>7</v>
      </c>
      <c r="G140" s="68">
        <v>7</v>
      </c>
      <c r="H140" s="70">
        <v>6</v>
      </c>
      <c r="I140" s="70">
        <v>6</v>
      </c>
      <c r="J140" s="70">
        <v>3</v>
      </c>
      <c r="K140" s="70">
        <v>2</v>
      </c>
      <c r="L140" s="68">
        <v>7</v>
      </c>
      <c r="M140" s="68">
        <v>7</v>
      </c>
      <c r="N140" s="68">
        <v>7</v>
      </c>
      <c r="O140" s="68">
        <v>6</v>
      </c>
      <c r="P140" s="68">
        <v>1</v>
      </c>
      <c r="Q140" s="68">
        <v>1</v>
      </c>
      <c r="R140" s="68">
        <v>7</v>
      </c>
      <c r="S140" s="68">
        <v>7</v>
      </c>
    </row>
    <row r="141" spans="1:19" ht="14.25" customHeight="1" x14ac:dyDescent="0.3">
      <c r="A141" s="64">
        <v>124</v>
      </c>
      <c r="B141" s="68">
        <v>6</v>
      </c>
      <c r="C141" s="68">
        <v>4</v>
      </c>
      <c r="D141" s="68">
        <v>2</v>
      </c>
      <c r="E141" s="68">
        <v>3</v>
      </c>
      <c r="F141" s="68">
        <v>5</v>
      </c>
      <c r="G141" s="68">
        <v>7</v>
      </c>
      <c r="H141" s="70">
        <v>7</v>
      </c>
      <c r="I141" s="70">
        <v>4</v>
      </c>
      <c r="J141" s="70">
        <v>1</v>
      </c>
      <c r="K141" s="70">
        <v>3</v>
      </c>
      <c r="L141" s="68">
        <v>7</v>
      </c>
      <c r="M141" s="68">
        <v>6</v>
      </c>
      <c r="N141" s="68">
        <v>6</v>
      </c>
      <c r="O141" s="68">
        <v>3</v>
      </c>
      <c r="P141" s="68">
        <v>2</v>
      </c>
      <c r="Q141" s="68">
        <v>7</v>
      </c>
      <c r="R141" s="68">
        <v>4</v>
      </c>
      <c r="S141" s="68">
        <v>7</v>
      </c>
    </row>
    <row r="142" spans="1:19" ht="14.25" customHeight="1" x14ac:dyDescent="0.3">
      <c r="A142" s="64">
        <v>125</v>
      </c>
      <c r="B142" s="68">
        <v>7</v>
      </c>
      <c r="C142" s="68">
        <v>6</v>
      </c>
      <c r="D142" s="68">
        <v>1</v>
      </c>
      <c r="E142" s="68">
        <v>1</v>
      </c>
      <c r="F142" s="68">
        <v>7</v>
      </c>
      <c r="G142" s="68">
        <v>6</v>
      </c>
      <c r="H142" s="70">
        <v>5</v>
      </c>
      <c r="I142" s="70">
        <v>3</v>
      </c>
      <c r="J142" s="70">
        <v>2</v>
      </c>
      <c r="K142" s="70">
        <v>5</v>
      </c>
      <c r="L142" s="68">
        <v>3</v>
      </c>
      <c r="M142" s="68">
        <v>5</v>
      </c>
      <c r="N142" s="68">
        <v>7</v>
      </c>
      <c r="O142" s="68">
        <v>5</v>
      </c>
      <c r="P142" s="68">
        <v>1</v>
      </c>
      <c r="Q142" s="68">
        <v>1</v>
      </c>
      <c r="R142" s="68">
        <v>7</v>
      </c>
      <c r="S142" s="68">
        <v>7</v>
      </c>
    </row>
    <row r="143" spans="1:19" ht="14.25" customHeight="1" x14ac:dyDescent="0.3">
      <c r="A143" s="64">
        <v>126</v>
      </c>
      <c r="B143" s="68">
        <v>7</v>
      </c>
      <c r="C143" s="68">
        <v>5</v>
      </c>
      <c r="D143" s="68">
        <v>1</v>
      </c>
      <c r="E143" s="68">
        <v>1</v>
      </c>
      <c r="F143" s="68">
        <v>7</v>
      </c>
      <c r="G143" s="68">
        <v>7</v>
      </c>
      <c r="H143" s="70">
        <v>4</v>
      </c>
      <c r="I143" s="70">
        <v>4</v>
      </c>
      <c r="J143" s="70">
        <v>2</v>
      </c>
      <c r="K143" s="70">
        <v>5</v>
      </c>
      <c r="L143" s="68">
        <v>4</v>
      </c>
      <c r="M143" s="68">
        <v>3</v>
      </c>
      <c r="N143" s="68">
        <v>6</v>
      </c>
      <c r="O143" s="68">
        <v>5</v>
      </c>
      <c r="P143" s="68">
        <v>1</v>
      </c>
      <c r="Q143" s="68">
        <v>4</v>
      </c>
      <c r="R143" s="68">
        <v>5</v>
      </c>
      <c r="S143" s="68">
        <v>6</v>
      </c>
    </row>
    <row r="144" spans="1:19" ht="14.25" customHeight="1" x14ac:dyDescent="0.3">
      <c r="A144" s="64">
        <v>127</v>
      </c>
      <c r="B144" s="68">
        <v>6</v>
      </c>
      <c r="C144" s="68">
        <v>5</v>
      </c>
      <c r="D144" s="68">
        <v>3</v>
      </c>
      <c r="E144" s="68">
        <v>1</v>
      </c>
      <c r="F144" s="68">
        <v>7</v>
      </c>
      <c r="G144" s="68">
        <v>5</v>
      </c>
      <c r="H144" s="70">
        <v>5</v>
      </c>
      <c r="I144" s="70">
        <v>4</v>
      </c>
      <c r="J144" s="70">
        <v>2</v>
      </c>
      <c r="K144" s="70">
        <v>3</v>
      </c>
      <c r="L144" s="68">
        <v>7</v>
      </c>
      <c r="M144" s="68">
        <v>5</v>
      </c>
      <c r="N144" s="68">
        <v>6</v>
      </c>
      <c r="O144" s="68">
        <v>5</v>
      </c>
      <c r="P144" s="68">
        <v>1</v>
      </c>
      <c r="Q144" s="68">
        <v>4</v>
      </c>
      <c r="R144" s="68">
        <v>4</v>
      </c>
      <c r="S144" s="68">
        <v>6</v>
      </c>
    </row>
    <row r="145" spans="1:19" ht="14.25" customHeight="1" x14ac:dyDescent="0.3">
      <c r="A145" s="64">
        <v>128</v>
      </c>
      <c r="B145" s="68">
        <v>6</v>
      </c>
      <c r="C145" s="68">
        <v>6</v>
      </c>
      <c r="D145" s="68">
        <v>3</v>
      </c>
      <c r="E145" s="68">
        <v>2</v>
      </c>
      <c r="F145" s="68">
        <v>6</v>
      </c>
      <c r="G145" s="68">
        <v>6</v>
      </c>
      <c r="H145" s="70">
        <v>3</v>
      </c>
      <c r="I145" s="70">
        <v>2</v>
      </c>
      <c r="J145" s="70">
        <v>5</v>
      </c>
      <c r="K145" s="70">
        <v>4</v>
      </c>
      <c r="L145" s="68">
        <v>2</v>
      </c>
      <c r="M145" s="68">
        <v>2</v>
      </c>
      <c r="N145" s="68">
        <v>4</v>
      </c>
      <c r="O145" s="68">
        <v>4</v>
      </c>
      <c r="P145" s="68">
        <v>1</v>
      </c>
      <c r="Q145" s="68">
        <v>5</v>
      </c>
      <c r="R145" s="68">
        <v>5</v>
      </c>
      <c r="S145" s="68">
        <v>4</v>
      </c>
    </row>
    <row r="146" spans="1:19" ht="14.25" customHeight="1" x14ac:dyDescent="0.3">
      <c r="A146" s="64">
        <v>129</v>
      </c>
      <c r="B146" s="68">
        <v>6</v>
      </c>
      <c r="C146" s="68">
        <v>6</v>
      </c>
      <c r="D146" s="68">
        <v>2</v>
      </c>
      <c r="E146" s="68">
        <v>1</v>
      </c>
      <c r="F146" s="68">
        <v>7</v>
      </c>
      <c r="G146" s="68">
        <v>7</v>
      </c>
      <c r="H146" s="70">
        <v>6</v>
      </c>
      <c r="I146" s="70">
        <v>2</v>
      </c>
      <c r="J146" s="70">
        <v>3</v>
      </c>
      <c r="K146" s="70">
        <v>4</v>
      </c>
      <c r="L146" s="68">
        <v>7</v>
      </c>
      <c r="M146" s="68">
        <v>5</v>
      </c>
      <c r="N146" s="68">
        <v>4</v>
      </c>
      <c r="O146" s="68">
        <v>4</v>
      </c>
      <c r="P146" s="68">
        <v>2</v>
      </c>
      <c r="Q146" s="68">
        <v>3</v>
      </c>
      <c r="R146" s="68">
        <v>3</v>
      </c>
      <c r="S146" s="68">
        <v>3</v>
      </c>
    </row>
    <row r="147" spans="1:19" ht="14.25" customHeight="1" x14ac:dyDescent="0.3">
      <c r="A147" s="64">
        <v>130</v>
      </c>
      <c r="B147" s="68">
        <v>6</v>
      </c>
      <c r="C147" s="68">
        <v>5</v>
      </c>
      <c r="D147" s="68">
        <v>3</v>
      </c>
      <c r="E147" s="68">
        <v>1</v>
      </c>
      <c r="F147" s="68">
        <v>7</v>
      </c>
      <c r="G147" s="68">
        <v>6</v>
      </c>
      <c r="H147" s="70">
        <v>5</v>
      </c>
      <c r="I147" s="70">
        <v>4</v>
      </c>
      <c r="J147" s="70">
        <v>2</v>
      </c>
      <c r="K147" s="70">
        <v>4</v>
      </c>
      <c r="L147" s="68">
        <v>5</v>
      </c>
      <c r="M147" s="68">
        <v>4</v>
      </c>
      <c r="N147" s="68">
        <v>7</v>
      </c>
      <c r="O147" s="68">
        <v>7</v>
      </c>
      <c r="P147" s="68">
        <v>2</v>
      </c>
      <c r="Q147" s="68">
        <v>1</v>
      </c>
      <c r="R147" s="68">
        <v>7</v>
      </c>
      <c r="S147" s="68">
        <v>7</v>
      </c>
    </row>
    <row r="148" spans="1:19" ht="14.25" customHeight="1" x14ac:dyDescent="0.3">
      <c r="A148" s="64">
        <v>131</v>
      </c>
      <c r="B148" s="68">
        <v>6</v>
      </c>
      <c r="C148" s="68">
        <v>5</v>
      </c>
      <c r="D148" s="68">
        <v>1</v>
      </c>
      <c r="E148" s="68">
        <v>4</v>
      </c>
      <c r="F148" s="68">
        <v>5</v>
      </c>
      <c r="G148" s="68">
        <v>7</v>
      </c>
      <c r="H148" s="70">
        <v>5</v>
      </c>
      <c r="I148" s="70">
        <v>6</v>
      </c>
      <c r="J148" s="70">
        <v>1</v>
      </c>
      <c r="K148" s="70">
        <v>3</v>
      </c>
      <c r="L148" s="68">
        <v>4</v>
      </c>
      <c r="M148" s="68">
        <v>5</v>
      </c>
      <c r="N148" s="68">
        <v>1</v>
      </c>
      <c r="O148" s="68">
        <v>3</v>
      </c>
      <c r="P148" s="68">
        <v>2</v>
      </c>
      <c r="Q148" s="68">
        <v>5</v>
      </c>
      <c r="R148" s="68">
        <v>1</v>
      </c>
      <c r="S148" s="68">
        <v>2</v>
      </c>
    </row>
    <row r="149" spans="1:19" ht="14.25" customHeight="1" x14ac:dyDescent="0.3">
      <c r="A149" s="64">
        <v>132</v>
      </c>
      <c r="B149" s="68">
        <v>4</v>
      </c>
      <c r="C149" s="68">
        <v>6</v>
      </c>
      <c r="D149" s="68">
        <v>1</v>
      </c>
      <c r="E149" s="68">
        <v>1</v>
      </c>
      <c r="F149" s="68">
        <v>7</v>
      </c>
      <c r="G149" s="68">
        <v>7</v>
      </c>
      <c r="H149" s="70">
        <v>6</v>
      </c>
      <c r="I149" s="70">
        <v>5</v>
      </c>
      <c r="J149" s="70">
        <v>2</v>
      </c>
      <c r="K149" s="70">
        <v>1</v>
      </c>
      <c r="L149" s="68">
        <v>7</v>
      </c>
      <c r="M149" s="68">
        <v>6</v>
      </c>
      <c r="N149" s="68">
        <v>7</v>
      </c>
      <c r="O149" s="68">
        <v>5</v>
      </c>
      <c r="P149" s="68">
        <v>1</v>
      </c>
      <c r="Q149" s="68">
        <v>3</v>
      </c>
      <c r="R149" s="68">
        <v>7</v>
      </c>
      <c r="S149" s="68">
        <v>5</v>
      </c>
    </row>
    <row r="150" spans="1:19" ht="14.25" customHeight="1" x14ac:dyDescent="0.3">
      <c r="A150" s="64">
        <v>133</v>
      </c>
      <c r="B150" s="68">
        <v>3</v>
      </c>
      <c r="C150" s="68">
        <v>5</v>
      </c>
      <c r="D150" s="68">
        <v>3</v>
      </c>
      <c r="E150" s="68">
        <v>3</v>
      </c>
      <c r="F150" s="68">
        <v>3</v>
      </c>
      <c r="G150" s="68">
        <v>2</v>
      </c>
      <c r="H150" s="70">
        <v>4</v>
      </c>
      <c r="I150" s="70">
        <v>4</v>
      </c>
      <c r="J150" s="70">
        <v>2</v>
      </c>
      <c r="K150" s="70">
        <v>5</v>
      </c>
      <c r="L150" s="68">
        <v>3</v>
      </c>
      <c r="M150" s="68">
        <v>2</v>
      </c>
      <c r="N150" s="68">
        <v>5</v>
      </c>
      <c r="O150" s="68">
        <v>6</v>
      </c>
      <c r="P150" s="68">
        <v>1</v>
      </c>
      <c r="Q150" s="68">
        <v>3</v>
      </c>
      <c r="R150" s="68">
        <v>5</v>
      </c>
      <c r="S150" s="68">
        <v>4</v>
      </c>
    </row>
    <row r="151" spans="1:19" ht="14.25" customHeight="1" x14ac:dyDescent="0.3">
      <c r="A151" s="64">
        <v>134</v>
      </c>
      <c r="B151" s="68">
        <v>6</v>
      </c>
      <c r="C151" s="68">
        <v>6</v>
      </c>
      <c r="D151" s="68">
        <v>1</v>
      </c>
      <c r="E151" s="68">
        <v>1</v>
      </c>
      <c r="F151" s="68">
        <v>7</v>
      </c>
      <c r="G151" s="68">
        <v>7</v>
      </c>
      <c r="H151" s="70">
        <v>3</v>
      </c>
      <c r="I151" s="70">
        <v>3</v>
      </c>
      <c r="J151" s="70">
        <v>3</v>
      </c>
      <c r="K151" s="70">
        <v>2</v>
      </c>
      <c r="L151" s="68">
        <v>5</v>
      </c>
      <c r="M151" s="68">
        <v>5</v>
      </c>
      <c r="N151" s="68">
        <v>6</v>
      </c>
      <c r="O151" s="68">
        <v>6</v>
      </c>
      <c r="P151" s="68">
        <v>1</v>
      </c>
      <c r="Q151" s="68">
        <v>1</v>
      </c>
      <c r="R151" s="68">
        <v>7</v>
      </c>
      <c r="S151" s="68">
        <v>7</v>
      </c>
    </row>
    <row r="152" spans="1:19" ht="14.25" customHeight="1" x14ac:dyDescent="0.3">
      <c r="A152" s="64">
        <v>135</v>
      </c>
      <c r="B152" s="68">
        <v>7</v>
      </c>
      <c r="C152" s="68">
        <v>7</v>
      </c>
      <c r="D152" s="68">
        <v>1</v>
      </c>
      <c r="E152" s="68">
        <v>1</v>
      </c>
      <c r="F152" s="68">
        <v>6</v>
      </c>
      <c r="G152" s="68">
        <v>7</v>
      </c>
      <c r="H152" s="70">
        <v>5</v>
      </c>
      <c r="I152" s="70">
        <v>4</v>
      </c>
      <c r="J152" s="70">
        <v>3</v>
      </c>
      <c r="K152" s="70">
        <v>3</v>
      </c>
      <c r="L152" s="68">
        <v>7</v>
      </c>
      <c r="M152" s="68">
        <v>6</v>
      </c>
      <c r="N152" s="68">
        <v>5</v>
      </c>
      <c r="O152" s="68">
        <v>3</v>
      </c>
      <c r="P152" s="68">
        <v>2</v>
      </c>
      <c r="Q152" s="68">
        <v>5</v>
      </c>
      <c r="R152" s="68">
        <v>3</v>
      </c>
      <c r="S152" s="68">
        <v>6</v>
      </c>
    </row>
    <row r="153" spans="1:19" ht="14.25" customHeight="1" x14ac:dyDescent="0.3">
      <c r="A153" s="64">
        <v>136</v>
      </c>
      <c r="B153" s="68">
        <v>2</v>
      </c>
      <c r="C153" s="68">
        <v>2</v>
      </c>
      <c r="D153" s="68">
        <v>3</v>
      </c>
      <c r="E153" s="68">
        <v>4</v>
      </c>
      <c r="F153" s="68">
        <v>1</v>
      </c>
      <c r="G153" s="68">
        <v>3</v>
      </c>
      <c r="H153" s="70">
        <v>3</v>
      </c>
      <c r="I153" s="70">
        <v>5</v>
      </c>
      <c r="J153" s="70">
        <v>2</v>
      </c>
      <c r="K153" s="70">
        <v>4</v>
      </c>
      <c r="L153" s="68">
        <v>3</v>
      </c>
      <c r="M153" s="68">
        <v>2</v>
      </c>
      <c r="N153" s="68">
        <v>4</v>
      </c>
      <c r="O153" s="68">
        <v>5</v>
      </c>
      <c r="P153" s="68">
        <v>2</v>
      </c>
      <c r="Q153" s="68">
        <v>4</v>
      </c>
      <c r="R153" s="68">
        <v>4</v>
      </c>
      <c r="S153" s="68">
        <v>5</v>
      </c>
    </row>
    <row r="154" spans="1:19" ht="14.25" customHeight="1" x14ac:dyDescent="0.3">
      <c r="A154" s="64">
        <v>137</v>
      </c>
      <c r="B154" s="68">
        <v>4</v>
      </c>
      <c r="C154" s="68">
        <v>5</v>
      </c>
      <c r="D154" s="68">
        <v>2</v>
      </c>
      <c r="E154" s="68">
        <v>2</v>
      </c>
      <c r="F154" s="68">
        <v>5</v>
      </c>
      <c r="G154" s="68">
        <v>3</v>
      </c>
      <c r="H154" s="70">
        <v>7</v>
      </c>
      <c r="I154" s="70">
        <v>5</v>
      </c>
      <c r="J154" s="70">
        <v>2</v>
      </c>
      <c r="K154" s="70">
        <v>2</v>
      </c>
      <c r="L154" s="68">
        <v>7</v>
      </c>
      <c r="M154" s="68">
        <v>7</v>
      </c>
      <c r="N154" s="68">
        <v>5</v>
      </c>
      <c r="O154" s="68">
        <v>4</v>
      </c>
      <c r="P154" s="68">
        <v>3</v>
      </c>
      <c r="Q154" s="68">
        <v>4</v>
      </c>
      <c r="R154" s="68">
        <v>3</v>
      </c>
      <c r="S154" s="68">
        <v>6</v>
      </c>
    </row>
    <row r="155" spans="1:19" ht="14.25" customHeight="1" x14ac:dyDescent="0.3">
      <c r="A155" s="64">
        <v>138</v>
      </c>
      <c r="B155" s="68">
        <v>5</v>
      </c>
      <c r="C155" s="68">
        <v>4</v>
      </c>
      <c r="D155" s="68">
        <v>4</v>
      </c>
      <c r="E155" s="68">
        <v>1</v>
      </c>
      <c r="F155" s="68">
        <v>5</v>
      </c>
      <c r="G155" s="68">
        <v>5</v>
      </c>
      <c r="H155" s="70">
        <v>4</v>
      </c>
      <c r="I155" s="70">
        <v>5</v>
      </c>
      <c r="J155" s="70">
        <v>4</v>
      </c>
      <c r="K155" s="70">
        <v>5</v>
      </c>
      <c r="L155" s="68">
        <v>2</v>
      </c>
      <c r="M155" s="68">
        <v>2</v>
      </c>
      <c r="N155" s="68">
        <v>5</v>
      </c>
      <c r="O155" s="68">
        <v>4</v>
      </c>
      <c r="P155" s="68">
        <v>1</v>
      </c>
      <c r="Q155" s="68">
        <v>3</v>
      </c>
      <c r="R155" s="68">
        <v>6</v>
      </c>
      <c r="S155" s="68">
        <v>7</v>
      </c>
    </row>
    <row r="156" spans="1:19" ht="14.25" customHeight="1" x14ac:dyDescent="0.3">
      <c r="A156" s="64">
        <v>139</v>
      </c>
      <c r="B156" s="68">
        <v>5</v>
      </c>
      <c r="C156" s="68">
        <v>3</v>
      </c>
      <c r="D156" s="68">
        <v>3</v>
      </c>
      <c r="E156" s="68">
        <v>1</v>
      </c>
      <c r="F156" s="68">
        <v>7</v>
      </c>
      <c r="G156" s="68">
        <v>5</v>
      </c>
      <c r="H156" s="70">
        <v>4</v>
      </c>
      <c r="I156" s="70">
        <v>4</v>
      </c>
      <c r="J156" s="70">
        <v>5</v>
      </c>
      <c r="K156" s="70">
        <v>5</v>
      </c>
      <c r="L156" s="68">
        <v>4</v>
      </c>
      <c r="M156" s="68">
        <v>3</v>
      </c>
      <c r="N156" s="68">
        <v>5</v>
      </c>
      <c r="O156" s="68">
        <v>5</v>
      </c>
      <c r="P156" s="68">
        <v>1</v>
      </c>
      <c r="Q156" s="68">
        <v>1</v>
      </c>
      <c r="R156" s="68">
        <v>7</v>
      </c>
      <c r="S156" s="68">
        <v>7</v>
      </c>
    </row>
    <row r="157" spans="1:19" ht="14.25" customHeight="1" x14ac:dyDescent="0.3">
      <c r="A157" s="64">
        <v>140</v>
      </c>
      <c r="B157" s="68">
        <v>5</v>
      </c>
      <c r="C157" s="68">
        <v>5</v>
      </c>
      <c r="D157" s="68">
        <v>1</v>
      </c>
      <c r="E157" s="68">
        <v>3</v>
      </c>
      <c r="F157" s="68">
        <v>7</v>
      </c>
      <c r="G157" s="68">
        <v>7</v>
      </c>
      <c r="H157" s="70">
        <v>6</v>
      </c>
      <c r="I157" s="70">
        <v>4</v>
      </c>
      <c r="J157" s="70">
        <v>2</v>
      </c>
      <c r="K157" s="70">
        <v>3</v>
      </c>
      <c r="L157" s="68">
        <v>3</v>
      </c>
      <c r="M157" s="68">
        <v>4</v>
      </c>
      <c r="N157" s="68">
        <v>4</v>
      </c>
      <c r="O157" s="68">
        <v>4</v>
      </c>
      <c r="P157" s="68">
        <v>3</v>
      </c>
      <c r="Q157" s="68">
        <v>3</v>
      </c>
      <c r="R157" s="68">
        <v>2</v>
      </c>
      <c r="S157" s="68">
        <v>1</v>
      </c>
    </row>
    <row r="158" spans="1:19" ht="14.25" customHeight="1" x14ac:dyDescent="0.3">
      <c r="A158" s="64">
        <v>141</v>
      </c>
      <c r="B158" s="68">
        <v>7</v>
      </c>
      <c r="C158" s="68">
        <v>4</v>
      </c>
      <c r="D158" s="68">
        <v>2</v>
      </c>
      <c r="E158" s="68">
        <v>1</v>
      </c>
      <c r="F158" s="68">
        <v>7</v>
      </c>
      <c r="G158" s="68">
        <v>7</v>
      </c>
      <c r="H158" s="70">
        <v>5</v>
      </c>
      <c r="I158" s="70">
        <v>4</v>
      </c>
      <c r="J158" s="70">
        <v>4</v>
      </c>
      <c r="K158" s="70">
        <v>2</v>
      </c>
      <c r="L158" s="68">
        <v>7</v>
      </c>
      <c r="M158" s="68">
        <v>5</v>
      </c>
      <c r="N158" s="68">
        <v>6</v>
      </c>
      <c r="O158" s="68">
        <v>4</v>
      </c>
      <c r="P158" s="68">
        <v>2</v>
      </c>
      <c r="Q158" s="68">
        <v>4</v>
      </c>
      <c r="R158" s="68">
        <v>6</v>
      </c>
      <c r="S158" s="68">
        <v>7</v>
      </c>
    </row>
    <row r="159" spans="1:19" ht="14.25" customHeight="1" x14ac:dyDescent="0.3">
      <c r="A159" s="64">
        <v>142</v>
      </c>
      <c r="B159" s="68">
        <v>5</v>
      </c>
      <c r="C159" s="68">
        <v>4</v>
      </c>
      <c r="D159" s="68">
        <v>2</v>
      </c>
      <c r="E159" s="68">
        <v>1</v>
      </c>
      <c r="F159" s="68">
        <v>7</v>
      </c>
      <c r="G159" s="68">
        <v>6</v>
      </c>
      <c r="H159" s="70">
        <v>3</v>
      </c>
      <c r="I159" s="70">
        <v>4</v>
      </c>
      <c r="J159" s="70">
        <v>3</v>
      </c>
      <c r="K159" s="70">
        <v>3</v>
      </c>
      <c r="L159" s="68">
        <v>6</v>
      </c>
      <c r="M159" s="68">
        <v>4</v>
      </c>
      <c r="N159" s="68">
        <v>6</v>
      </c>
      <c r="O159" s="68">
        <v>5</v>
      </c>
      <c r="P159" s="68">
        <v>2</v>
      </c>
      <c r="Q159" s="68">
        <v>2</v>
      </c>
      <c r="R159" s="68">
        <v>5</v>
      </c>
      <c r="S159" s="68">
        <v>7</v>
      </c>
    </row>
    <row r="160" spans="1:19" ht="14.25" customHeight="1" x14ac:dyDescent="0.3">
      <c r="A160" s="64">
        <v>143</v>
      </c>
      <c r="B160" s="68">
        <v>6</v>
      </c>
      <c r="C160" s="68">
        <v>4</v>
      </c>
      <c r="D160" s="68">
        <v>1</v>
      </c>
      <c r="E160" s="68">
        <v>2</v>
      </c>
      <c r="F160" s="68">
        <v>7</v>
      </c>
      <c r="G160" s="68">
        <v>5</v>
      </c>
      <c r="H160" s="70">
        <v>4</v>
      </c>
      <c r="I160" s="70">
        <v>5</v>
      </c>
      <c r="J160" s="70">
        <v>1</v>
      </c>
      <c r="K160" s="70">
        <v>1</v>
      </c>
      <c r="L160" s="68">
        <v>5</v>
      </c>
      <c r="M160" s="68">
        <v>7</v>
      </c>
      <c r="N160" s="68">
        <v>7</v>
      </c>
      <c r="O160" s="68">
        <v>6</v>
      </c>
      <c r="P160" s="68">
        <v>1</v>
      </c>
      <c r="Q160" s="68">
        <v>4</v>
      </c>
      <c r="R160" s="68">
        <v>7</v>
      </c>
      <c r="S160" s="68">
        <v>7</v>
      </c>
    </row>
    <row r="161" spans="1:19" ht="14.25" customHeight="1" x14ac:dyDescent="0.3">
      <c r="A161" s="64">
        <v>144</v>
      </c>
      <c r="B161" s="68">
        <v>6</v>
      </c>
      <c r="C161" s="68">
        <v>7</v>
      </c>
      <c r="D161" s="68">
        <v>1</v>
      </c>
      <c r="E161" s="68">
        <v>3</v>
      </c>
      <c r="F161" s="68">
        <v>6</v>
      </c>
      <c r="G161" s="68">
        <v>7</v>
      </c>
      <c r="H161" s="70">
        <v>6</v>
      </c>
      <c r="I161" s="70">
        <v>4</v>
      </c>
      <c r="J161" s="70">
        <v>3</v>
      </c>
      <c r="K161" s="70">
        <v>3</v>
      </c>
      <c r="L161" s="68">
        <v>7</v>
      </c>
      <c r="M161" s="68">
        <v>7</v>
      </c>
      <c r="N161" s="68">
        <v>7</v>
      </c>
      <c r="O161" s="68">
        <v>6</v>
      </c>
      <c r="P161" s="68">
        <v>1</v>
      </c>
      <c r="Q161" s="68">
        <v>2</v>
      </c>
      <c r="R161" s="68">
        <v>7</v>
      </c>
      <c r="S161" s="68">
        <v>7</v>
      </c>
    </row>
    <row r="162" spans="1:19" ht="14.25" customHeight="1" x14ac:dyDescent="0.3">
      <c r="A162" s="64">
        <v>145</v>
      </c>
      <c r="B162" s="68">
        <v>6</v>
      </c>
      <c r="C162" s="68">
        <v>5</v>
      </c>
      <c r="D162" s="68">
        <v>2</v>
      </c>
      <c r="E162" s="68">
        <v>3</v>
      </c>
      <c r="F162" s="68">
        <v>6</v>
      </c>
      <c r="G162" s="68">
        <v>6</v>
      </c>
      <c r="H162" s="70">
        <v>3</v>
      </c>
      <c r="I162" s="70">
        <v>2</v>
      </c>
      <c r="J162" s="70">
        <v>2</v>
      </c>
      <c r="K162" s="70">
        <v>1</v>
      </c>
      <c r="L162" s="68">
        <v>4</v>
      </c>
      <c r="M162" s="68">
        <v>5</v>
      </c>
      <c r="N162" s="68">
        <v>6</v>
      </c>
      <c r="O162" s="68">
        <v>6</v>
      </c>
      <c r="P162" s="68">
        <v>1</v>
      </c>
      <c r="Q162" s="68">
        <v>1</v>
      </c>
      <c r="R162" s="68">
        <v>7</v>
      </c>
      <c r="S162" s="68">
        <v>6</v>
      </c>
    </row>
    <row r="163" spans="1:19" ht="14.25" customHeight="1" x14ac:dyDescent="0.3">
      <c r="A163" s="64">
        <v>146</v>
      </c>
      <c r="B163" s="68">
        <v>7</v>
      </c>
      <c r="C163" s="68">
        <v>6</v>
      </c>
      <c r="D163" s="68">
        <v>3</v>
      </c>
      <c r="E163" s="68">
        <v>1</v>
      </c>
      <c r="F163" s="68">
        <v>7</v>
      </c>
      <c r="G163" s="68">
        <v>7</v>
      </c>
      <c r="H163" s="70">
        <v>6</v>
      </c>
      <c r="I163" s="70">
        <v>7</v>
      </c>
      <c r="J163" s="70">
        <v>2</v>
      </c>
      <c r="K163" s="70">
        <v>4</v>
      </c>
      <c r="L163" s="68">
        <v>7</v>
      </c>
      <c r="M163" s="68">
        <v>6</v>
      </c>
      <c r="N163" s="68">
        <v>5</v>
      </c>
      <c r="O163" s="68">
        <v>1</v>
      </c>
      <c r="P163" s="68">
        <v>2</v>
      </c>
      <c r="Q163" s="68">
        <v>5</v>
      </c>
      <c r="R163" s="68">
        <v>3</v>
      </c>
      <c r="S163" s="68">
        <v>5</v>
      </c>
    </row>
    <row r="164" spans="1:19" ht="14.25" customHeight="1" x14ac:dyDescent="0.3">
      <c r="A164" s="64">
        <v>147</v>
      </c>
      <c r="B164" s="68">
        <v>6</v>
      </c>
      <c r="C164" s="68">
        <v>7</v>
      </c>
      <c r="D164" s="68">
        <v>1</v>
      </c>
      <c r="E164" s="68">
        <v>1</v>
      </c>
      <c r="F164" s="68">
        <v>7</v>
      </c>
      <c r="G164" s="68">
        <v>7</v>
      </c>
      <c r="H164" s="70">
        <v>2</v>
      </c>
      <c r="I164" s="70">
        <v>3</v>
      </c>
      <c r="J164" s="70">
        <v>3</v>
      </c>
      <c r="K164" s="70">
        <v>1</v>
      </c>
      <c r="L164" s="68">
        <v>5</v>
      </c>
      <c r="M164" s="68">
        <v>4</v>
      </c>
      <c r="N164" s="68">
        <v>3</v>
      </c>
      <c r="O164" s="68">
        <v>4</v>
      </c>
      <c r="P164" s="68">
        <v>3</v>
      </c>
      <c r="Q164" s="68">
        <v>4</v>
      </c>
      <c r="R164" s="68">
        <v>3</v>
      </c>
      <c r="S164" s="68">
        <v>3</v>
      </c>
    </row>
    <row r="165" spans="1:19" ht="14.25" customHeight="1" x14ac:dyDescent="0.3">
      <c r="A165" s="50"/>
      <c r="B165" s="50"/>
      <c r="C165" s="50"/>
      <c r="D165" s="50"/>
      <c r="E165" s="50"/>
      <c r="F165" s="50"/>
      <c r="G165" s="50"/>
      <c r="H165" s="50"/>
      <c r="I165" s="50"/>
      <c r="J165" s="50"/>
      <c r="K165" s="50"/>
      <c r="L165" s="50"/>
      <c r="M165" s="50"/>
      <c r="N165" s="50"/>
      <c r="O165" s="50"/>
      <c r="P165" s="50"/>
      <c r="Q165" s="50"/>
      <c r="R165" s="50"/>
      <c r="S165" s="50"/>
    </row>
    <row r="166" spans="1:19" ht="14.25" customHeight="1" x14ac:dyDescent="0.3">
      <c r="A166" s="50"/>
      <c r="B166" s="50"/>
      <c r="C166" s="50"/>
      <c r="D166" s="50"/>
      <c r="E166" s="50"/>
      <c r="F166" s="50"/>
      <c r="G166" s="50"/>
      <c r="H166" s="50"/>
      <c r="I166" s="50"/>
      <c r="J166" s="50"/>
      <c r="K166" s="50"/>
      <c r="L166" s="50"/>
      <c r="M166" s="50"/>
      <c r="N166" s="50"/>
      <c r="O166" s="50"/>
      <c r="P166" s="50"/>
      <c r="Q166" s="50"/>
      <c r="R166" s="50"/>
      <c r="S166" s="50"/>
    </row>
    <row r="167" spans="1:19" ht="14.25" customHeight="1" x14ac:dyDescent="0.3">
      <c r="A167" s="50"/>
      <c r="B167" s="50"/>
      <c r="C167" s="50"/>
      <c r="D167" s="50"/>
      <c r="E167" s="50"/>
      <c r="F167" s="50"/>
      <c r="G167" s="50"/>
      <c r="H167" s="50"/>
      <c r="I167" s="50"/>
      <c r="J167" s="50"/>
      <c r="K167" s="50"/>
      <c r="L167" s="50"/>
      <c r="M167" s="50"/>
      <c r="N167" s="50"/>
      <c r="O167" s="50"/>
      <c r="P167" s="50"/>
      <c r="Q167" s="50"/>
      <c r="R167" s="50"/>
      <c r="S167" s="50"/>
    </row>
    <row r="168" spans="1:19" ht="14.25" customHeight="1" x14ac:dyDescent="0.3">
      <c r="A168" s="50"/>
      <c r="B168" s="50"/>
      <c r="C168" s="50"/>
      <c r="D168" s="50"/>
      <c r="E168" s="50"/>
      <c r="F168" s="50"/>
      <c r="G168" s="50"/>
      <c r="H168" s="50"/>
      <c r="I168" s="50"/>
      <c r="J168" s="50"/>
      <c r="K168" s="50"/>
      <c r="L168" s="50"/>
      <c r="M168" s="50"/>
      <c r="N168" s="50"/>
      <c r="O168" s="50"/>
      <c r="P168" s="50"/>
      <c r="Q168" s="50"/>
      <c r="R168" s="50"/>
      <c r="S168" s="50"/>
    </row>
    <row r="169" spans="1:19" ht="14.25" customHeight="1" x14ac:dyDescent="0.3">
      <c r="A169" s="50"/>
      <c r="B169" s="50"/>
      <c r="C169" s="50"/>
      <c r="D169" s="50"/>
      <c r="E169" s="50"/>
      <c r="F169" s="50"/>
      <c r="G169" s="50"/>
      <c r="H169" s="50"/>
      <c r="I169" s="50"/>
      <c r="J169" s="50"/>
      <c r="K169" s="50"/>
      <c r="L169" s="50"/>
      <c r="M169" s="50"/>
      <c r="N169" s="50"/>
      <c r="O169" s="50"/>
      <c r="P169" s="50"/>
      <c r="Q169" s="50"/>
      <c r="R169" s="50"/>
      <c r="S169" s="50"/>
    </row>
    <row r="170" spans="1:19" ht="14.25" customHeight="1" x14ac:dyDescent="0.3">
      <c r="A170" s="50"/>
      <c r="B170" s="50"/>
      <c r="C170" s="50"/>
      <c r="D170" s="50"/>
      <c r="E170" s="50"/>
      <c r="F170" s="50"/>
      <c r="G170" s="50"/>
      <c r="H170" s="50"/>
      <c r="I170" s="50"/>
      <c r="J170" s="50"/>
      <c r="K170" s="50"/>
      <c r="L170" s="50"/>
      <c r="M170" s="50"/>
      <c r="N170" s="50"/>
      <c r="O170" s="50"/>
      <c r="P170" s="50"/>
      <c r="Q170" s="50"/>
      <c r="R170" s="50"/>
      <c r="S170" s="50"/>
    </row>
    <row r="171" spans="1:19" ht="14.25" customHeight="1" x14ac:dyDescent="0.3">
      <c r="A171" s="50"/>
      <c r="B171" s="50"/>
      <c r="C171" s="50"/>
      <c r="D171" s="50"/>
      <c r="E171" s="50"/>
      <c r="F171" s="50"/>
      <c r="G171" s="50"/>
      <c r="H171" s="50"/>
      <c r="I171" s="50"/>
      <c r="J171" s="50"/>
      <c r="K171" s="50"/>
      <c r="L171" s="50"/>
      <c r="M171" s="50"/>
      <c r="N171" s="50"/>
      <c r="O171" s="50"/>
      <c r="P171" s="50"/>
      <c r="Q171" s="50"/>
      <c r="R171" s="50"/>
      <c r="S171" s="50"/>
    </row>
    <row r="172" spans="1:19" ht="14.25" customHeight="1" x14ac:dyDescent="0.3">
      <c r="A172" s="50"/>
      <c r="B172" s="50"/>
      <c r="C172" s="50"/>
      <c r="D172" s="50"/>
      <c r="E172" s="50"/>
      <c r="F172" s="50"/>
      <c r="G172" s="50"/>
      <c r="H172" s="50"/>
      <c r="I172" s="50"/>
      <c r="J172" s="50"/>
      <c r="K172" s="50"/>
      <c r="L172" s="50"/>
      <c r="M172" s="50"/>
      <c r="N172" s="50"/>
      <c r="O172" s="50"/>
      <c r="P172" s="50"/>
      <c r="Q172" s="50"/>
      <c r="R172" s="50"/>
      <c r="S172" s="50"/>
    </row>
    <row r="173" spans="1:19" ht="14.25" customHeight="1" x14ac:dyDescent="0.3">
      <c r="A173" s="50"/>
      <c r="B173" s="50"/>
      <c r="C173" s="50"/>
      <c r="D173" s="50"/>
      <c r="E173" s="50"/>
      <c r="F173" s="50"/>
      <c r="G173" s="50"/>
      <c r="H173" s="50"/>
      <c r="I173" s="50"/>
      <c r="J173" s="50"/>
      <c r="K173" s="50"/>
      <c r="L173" s="50"/>
      <c r="M173" s="50"/>
      <c r="N173" s="50"/>
      <c r="O173" s="50"/>
      <c r="P173" s="50"/>
      <c r="Q173" s="50"/>
      <c r="R173" s="50"/>
      <c r="S173" s="50"/>
    </row>
    <row r="174" spans="1:19" ht="14.25" customHeight="1" x14ac:dyDescent="0.3">
      <c r="A174" s="50"/>
      <c r="B174" s="50"/>
      <c r="C174" s="50"/>
      <c r="D174" s="50"/>
      <c r="E174" s="50"/>
      <c r="F174" s="50"/>
      <c r="G174" s="50"/>
      <c r="H174" s="50"/>
      <c r="I174" s="50"/>
      <c r="J174" s="50"/>
      <c r="K174" s="50"/>
      <c r="L174" s="50"/>
      <c r="M174" s="50"/>
      <c r="N174" s="50"/>
      <c r="O174" s="50"/>
      <c r="P174" s="50"/>
      <c r="Q174" s="50"/>
      <c r="R174" s="50"/>
      <c r="S174" s="50"/>
    </row>
    <row r="175" spans="1:19" ht="14.25" customHeight="1" x14ac:dyDescent="0.3">
      <c r="A175" s="50"/>
      <c r="B175" s="50"/>
      <c r="C175" s="50"/>
      <c r="D175" s="50"/>
      <c r="E175" s="50"/>
      <c r="F175" s="50"/>
      <c r="G175" s="50"/>
      <c r="H175" s="50"/>
      <c r="I175" s="50"/>
      <c r="J175" s="50"/>
      <c r="K175" s="50"/>
      <c r="L175" s="50"/>
      <c r="M175" s="50"/>
      <c r="N175" s="50"/>
      <c r="O175" s="50"/>
      <c r="P175" s="50"/>
      <c r="Q175" s="50"/>
      <c r="R175" s="50"/>
      <c r="S175" s="50"/>
    </row>
    <row r="176" spans="1:19" ht="14.25" customHeight="1" x14ac:dyDescent="0.3">
      <c r="A176" s="50"/>
      <c r="B176" s="50"/>
      <c r="C176" s="50"/>
      <c r="D176" s="50"/>
      <c r="E176" s="50"/>
      <c r="F176" s="50"/>
      <c r="G176" s="50"/>
      <c r="H176" s="50"/>
      <c r="I176" s="50"/>
      <c r="J176" s="50"/>
      <c r="K176" s="50"/>
      <c r="L176" s="50"/>
      <c r="M176" s="50"/>
      <c r="N176" s="50"/>
      <c r="O176" s="50"/>
      <c r="P176" s="50"/>
      <c r="Q176" s="50"/>
      <c r="R176" s="50"/>
      <c r="S176" s="50"/>
    </row>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9">
    <mergeCell ref="A16:A17"/>
    <mergeCell ref="B16:G16"/>
    <mergeCell ref="H16:M16"/>
    <mergeCell ref="N16:S16"/>
    <mergeCell ref="A3:Q3"/>
    <mergeCell ref="A7:Q7"/>
    <mergeCell ref="A8:Q8"/>
    <mergeCell ref="A9:Q9"/>
    <mergeCell ref="A10:Q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D457-D92E-4BD6-B63B-594A271FF549}">
  <dimension ref="A1:B19"/>
  <sheetViews>
    <sheetView workbookViewId="0">
      <selection activeCell="H34" sqref="H34"/>
    </sheetView>
  </sheetViews>
  <sheetFormatPr defaultRowHeight="14.4" x14ac:dyDescent="0.3"/>
  <sheetData>
    <row r="1" spans="1:2" s="100" customFormat="1" x14ac:dyDescent="0.3">
      <c r="A1" s="135" t="s">
        <v>3</v>
      </c>
    </row>
    <row r="2" spans="1:2" s="100" customFormat="1" x14ac:dyDescent="0.3"/>
    <row r="3" spans="1:2" s="100" customFormat="1" x14ac:dyDescent="0.3"/>
    <row r="4" spans="1:2" ht="18" x14ac:dyDescent="0.3">
      <c r="A4" s="47" t="s">
        <v>217</v>
      </c>
      <c r="B4" s="48"/>
    </row>
    <row r="5" spans="1:2" x14ac:dyDescent="0.3">
      <c r="A5" s="49"/>
      <c r="B5" s="48"/>
    </row>
    <row r="6" spans="1:2" x14ac:dyDescent="0.3">
      <c r="A6" s="114" t="s">
        <v>218</v>
      </c>
      <c r="B6" s="117"/>
    </row>
    <row r="7" spans="1:2" x14ac:dyDescent="0.3">
      <c r="A7" s="49"/>
      <c r="B7" s="48"/>
    </row>
    <row r="8" spans="1:2" x14ac:dyDescent="0.3">
      <c r="A8" s="118" t="s">
        <v>172</v>
      </c>
      <c r="B8" s="117"/>
    </row>
    <row r="9" spans="1:2" x14ac:dyDescent="0.3">
      <c r="A9" s="100"/>
      <c r="B9" s="48"/>
    </row>
    <row r="10" spans="1:2" x14ac:dyDescent="0.3">
      <c r="A10" s="86" t="s">
        <v>219</v>
      </c>
      <c r="B10" s="87">
        <f>455/947</f>
        <v>0.48046462513199578</v>
      </c>
    </row>
    <row r="11" spans="1:2" x14ac:dyDescent="0.3">
      <c r="A11" s="86" t="s">
        <v>220</v>
      </c>
      <c r="B11" s="87">
        <f>354/947</f>
        <v>0.37381203801478352</v>
      </c>
    </row>
    <row r="12" spans="1:2" x14ac:dyDescent="0.3">
      <c r="A12" s="86" t="s">
        <v>221</v>
      </c>
      <c r="B12" s="87">
        <f>339/947</f>
        <v>0.35797254487856389</v>
      </c>
    </row>
    <row r="13" spans="1:2" x14ac:dyDescent="0.3">
      <c r="A13" s="86" t="s">
        <v>222</v>
      </c>
      <c r="B13" s="87">
        <f>327/947</f>
        <v>0.34530095036958819</v>
      </c>
    </row>
    <row r="14" spans="1:2" x14ac:dyDescent="0.3">
      <c r="A14" s="86" t="s">
        <v>223</v>
      </c>
      <c r="B14" s="87">
        <f>219/947</f>
        <v>0.23125659978880675</v>
      </c>
    </row>
    <row r="15" spans="1:2" x14ac:dyDescent="0.3">
      <c r="A15" s="86" t="s">
        <v>224</v>
      </c>
      <c r="B15" s="87">
        <f>209/947</f>
        <v>0.22069693769799367</v>
      </c>
    </row>
    <row r="16" spans="1:2" x14ac:dyDescent="0.3">
      <c r="A16" s="86" t="s">
        <v>225</v>
      </c>
      <c r="B16" s="87">
        <f>129/947</f>
        <v>0.13621964097148892</v>
      </c>
    </row>
    <row r="17" spans="1:2" x14ac:dyDescent="0.3">
      <c r="A17" s="86" t="s">
        <v>226</v>
      </c>
      <c r="B17" s="87">
        <f>91/947</f>
        <v>9.6092925026399156E-2</v>
      </c>
    </row>
    <row r="18" spans="1:2" x14ac:dyDescent="0.3">
      <c r="A18" s="86" t="s">
        <v>227</v>
      </c>
      <c r="B18" s="87">
        <f>86/947</f>
        <v>9.0813093980992604E-2</v>
      </c>
    </row>
    <row r="19" spans="1:2" x14ac:dyDescent="0.3">
      <c r="A19" s="86" t="s">
        <v>228</v>
      </c>
      <c r="B19" s="87">
        <f>76/947</f>
        <v>8.0253431890179514E-2</v>
      </c>
    </row>
  </sheetData>
  <mergeCells count="2">
    <mergeCell ref="A6:B6"/>
    <mergeCell ref="A8:B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D39E-67A8-43D6-A4AF-4E53E9AD83BA}">
  <dimension ref="A1:Z999"/>
  <sheetViews>
    <sheetView topLeftCell="A4" workbookViewId="0">
      <selection activeCell="M22" sqref="M22"/>
    </sheetView>
  </sheetViews>
  <sheetFormatPr defaultRowHeight="14.4" x14ac:dyDescent="0.3"/>
  <cols>
    <col min="1" max="1" width="19.6640625" customWidth="1"/>
    <col min="2" max="2" width="18.6640625" bestFit="1" customWidth="1"/>
    <col min="4" max="4" width="7" bestFit="1" customWidth="1"/>
    <col min="7" max="9" width="4.5546875" bestFit="1" customWidth="1"/>
  </cols>
  <sheetData>
    <row r="1" spans="1:26" ht="18.600000000000001" thickBot="1" x14ac:dyDescent="0.35">
      <c r="A1" s="3" t="s">
        <v>90</v>
      </c>
      <c r="B1" s="4"/>
      <c r="C1" s="4"/>
      <c r="D1" s="4"/>
      <c r="E1" s="4"/>
      <c r="F1" s="4"/>
      <c r="G1" s="4"/>
      <c r="H1" s="4"/>
      <c r="I1" s="4"/>
      <c r="J1" s="4"/>
      <c r="K1" s="4"/>
      <c r="L1" s="4"/>
      <c r="M1" s="4"/>
      <c r="N1" s="4"/>
      <c r="O1" s="4"/>
      <c r="P1" s="4"/>
      <c r="Q1" s="4"/>
      <c r="R1" s="4"/>
      <c r="S1" s="4"/>
      <c r="T1" s="4"/>
      <c r="U1" s="4"/>
      <c r="V1" s="4"/>
      <c r="W1" s="4"/>
      <c r="X1" s="4"/>
      <c r="Y1" s="4"/>
      <c r="Z1" s="4"/>
    </row>
    <row r="2" spans="1:26" ht="15" thickBot="1" x14ac:dyDescent="0.35">
      <c r="A2" s="5"/>
      <c r="B2" s="4"/>
      <c r="C2" s="4"/>
      <c r="D2" s="4"/>
      <c r="E2" s="4"/>
      <c r="F2" s="4"/>
      <c r="G2" s="4"/>
      <c r="H2" s="4"/>
      <c r="I2" s="4"/>
      <c r="J2" s="4"/>
      <c r="K2" s="4"/>
      <c r="L2" s="4"/>
      <c r="M2" s="4"/>
      <c r="N2" s="4"/>
      <c r="O2" s="4"/>
      <c r="P2" s="4"/>
      <c r="Q2" s="4"/>
      <c r="R2" s="4"/>
      <c r="S2" s="4"/>
      <c r="T2" s="4"/>
      <c r="U2" s="4"/>
      <c r="V2" s="4"/>
      <c r="W2" s="4"/>
      <c r="X2" s="4"/>
      <c r="Y2" s="4"/>
      <c r="Z2" s="4"/>
    </row>
    <row r="3" spans="1:26" ht="15" thickBot="1" x14ac:dyDescent="0.35">
      <c r="A3" s="119" t="s">
        <v>91</v>
      </c>
      <c r="B3" s="120"/>
      <c r="C3" s="120"/>
      <c r="D3" s="121"/>
      <c r="E3" s="4"/>
      <c r="F3" s="4"/>
      <c r="G3" s="4"/>
      <c r="H3" s="4"/>
      <c r="I3" s="4"/>
      <c r="J3" s="4"/>
      <c r="K3" s="4"/>
      <c r="L3" s="4"/>
      <c r="M3" s="4"/>
      <c r="N3" s="4"/>
      <c r="O3" s="4"/>
      <c r="P3" s="4"/>
      <c r="Q3" s="4"/>
      <c r="R3" s="4"/>
      <c r="S3" s="4"/>
      <c r="T3" s="4"/>
      <c r="U3" s="4"/>
      <c r="V3" s="4"/>
      <c r="W3" s="4"/>
      <c r="X3" s="4"/>
      <c r="Y3" s="4"/>
      <c r="Z3" s="4"/>
    </row>
    <row r="4" spans="1:26" ht="15" thickBot="1" x14ac:dyDescent="0.35">
      <c r="A4" s="5"/>
      <c r="B4" s="4"/>
      <c r="C4" s="4"/>
      <c r="D4" s="4"/>
      <c r="E4" s="4"/>
      <c r="F4" s="4"/>
      <c r="G4" s="4"/>
      <c r="H4" s="4"/>
      <c r="I4" s="4"/>
      <c r="J4" s="4"/>
      <c r="K4" s="4"/>
      <c r="L4" s="4"/>
      <c r="M4" s="4"/>
      <c r="N4" s="4"/>
      <c r="O4" s="4"/>
      <c r="P4" s="4"/>
      <c r="Q4" s="4"/>
      <c r="R4" s="4"/>
      <c r="S4" s="4"/>
      <c r="T4" s="4"/>
      <c r="U4" s="4"/>
      <c r="V4" s="4"/>
      <c r="W4" s="4"/>
      <c r="X4" s="4"/>
      <c r="Y4" s="4"/>
      <c r="Z4" s="4"/>
    </row>
    <row r="5" spans="1:26" ht="15" thickBot="1" x14ac:dyDescent="0.35">
      <c r="A5" s="122" t="s">
        <v>103</v>
      </c>
      <c r="B5" s="123"/>
      <c r="C5" s="123"/>
      <c r="D5" s="124"/>
      <c r="E5" s="4"/>
      <c r="F5" s="4"/>
      <c r="G5" s="4"/>
      <c r="H5" s="4"/>
      <c r="I5" s="4"/>
      <c r="J5" s="4"/>
      <c r="K5" s="4"/>
      <c r="L5" s="4"/>
      <c r="M5" s="4"/>
      <c r="N5" s="4"/>
      <c r="O5" s="4"/>
      <c r="P5" s="4"/>
      <c r="Q5" s="4"/>
      <c r="R5" s="4"/>
      <c r="S5" s="4"/>
      <c r="T5" s="4"/>
      <c r="U5" s="4"/>
      <c r="V5" s="4"/>
      <c r="W5" s="4"/>
      <c r="X5" s="4"/>
      <c r="Y5" s="4"/>
      <c r="Z5" s="4"/>
    </row>
    <row r="6" spans="1:26" ht="15" thickBot="1" x14ac:dyDescent="0.35">
      <c r="A6" s="4"/>
      <c r="B6" s="4"/>
      <c r="C6" s="4"/>
      <c r="D6" s="4"/>
      <c r="E6" s="4"/>
      <c r="F6" s="4"/>
      <c r="G6" s="4"/>
      <c r="H6" s="4"/>
      <c r="I6" s="4"/>
      <c r="J6" s="4"/>
      <c r="K6" s="4"/>
      <c r="L6" s="4"/>
      <c r="M6" s="4"/>
      <c r="N6" s="4"/>
      <c r="O6" s="4"/>
      <c r="P6" s="4"/>
      <c r="Q6" s="4"/>
      <c r="R6" s="4"/>
      <c r="S6" s="4"/>
      <c r="T6" s="4"/>
      <c r="U6" s="4"/>
      <c r="V6" s="4"/>
      <c r="W6" s="4"/>
      <c r="X6" s="4"/>
      <c r="Y6" s="4"/>
      <c r="Z6" s="4"/>
    </row>
    <row r="7" spans="1:26" ht="58.2" thickBot="1" x14ac:dyDescent="0.35">
      <c r="A7" s="6"/>
      <c r="B7" s="7" t="s">
        <v>104</v>
      </c>
      <c r="C7" s="8" t="s">
        <v>105</v>
      </c>
      <c r="D7" s="9" t="s">
        <v>106</v>
      </c>
      <c r="E7" s="4"/>
      <c r="F7" s="4"/>
      <c r="G7" s="4"/>
      <c r="H7" s="4"/>
      <c r="I7" s="4"/>
      <c r="J7" s="4"/>
      <c r="K7" s="4"/>
      <c r="L7" s="4"/>
      <c r="M7" s="4"/>
      <c r="N7" s="4"/>
      <c r="O7" s="4"/>
      <c r="P7" s="4"/>
      <c r="Q7" s="4"/>
      <c r="R7" s="4"/>
      <c r="S7" s="4"/>
      <c r="T7" s="4"/>
      <c r="U7" s="4"/>
      <c r="V7" s="4"/>
      <c r="W7" s="4"/>
      <c r="X7" s="4"/>
      <c r="Y7" s="4"/>
      <c r="Z7" s="4"/>
    </row>
    <row r="8" spans="1:26" ht="15" thickBot="1" x14ac:dyDescent="0.35">
      <c r="A8" s="10" t="s">
        <v>107</v>
      </c>
      <c r="B8" s="11">
        <v>183</v>
      </c>
      <c r="C8" s="11">
        <v>159</v>
      </c>
      <c r="D8" s="11">
        <v>342</v>
      </c>
      <c r="E8" s="4"/>
      <c r="F8" s="4"/>
      <c r="G8" s="4"/>
      <c r="H8" s="4"/>
      <c r="I8" s="4"/>
      <c r="J8" s="4"/>
      <c r="K8" s="4"/>
      <c r="L8" s="4"/>
      <c r="M8" s="4"/>
      <c r="N8" s="4"/>
      <c r="O8" s="4"/>
      <c r="P8" s="4"/>
      <c r="Q8" s="4"/>
      <c r="R8" s="4"/>
      <c r="S8" s="4"/>
      <c r="T8" s="4"/>
      <c r="U8" s="4"/>
      <c r="V8" s="4"/>
      <c r="W8" s="4"/>
      <c r="X8" s="4"/>
      <c r="Y8" s="4"/>
      <c r="Z8" s="4"/>
    </row>
    <row r="9" spans="1:26" ht="15" thickBot="1" x14ac:dyDescent="0.35">
      <c r="A9" s="12" t="s">
        <v>92</v>
      </c>
      <c r="B9" s="13">
        <v>0.57899999999999996</v>
      </c>
      <c r="C9" s="13">
        <v>0.748</v>
      </c>
      <c r="D9" s="13">
        <v>0.65800000000000003</v>
      </c>
      <c r="E9" s="4"/>
      <c r="F9" s="4"/>
      <c r="G9" s="4"/>
      <c r="H9" s="4"/>
      <c r="I9" s="4"/>
      <c r="J9" s="4"/>
      <c r="K9" s="4"/>
      <c r="L9" s="4"/>
      <c r="M9" s="4"/>
      <c r="N9" s="4"/>
      <c r="O9" s="4"/>
      <c r="P9" s="4"/>
      <c r="Q9" s="4"/>
      <c r="R9" s="4"/>
      <c r="S9" s="4"/>
      <c r="T9" s="4"/>
      <c r="U9" s="4"/>
      <c r="V9" s="4"/>
      <c r="W9" s="4"/>
      <c r="X9" s="4"/>
      <c r="Y9" s="4"/>
      <c r="Z9" s="4"/>
    </row>
    <row r="10" spans="1:26" ht="15" thickBot="1" x14ac:dyDescent="0.35">
      <c r="A10" s="12" t="s">
        <v>93</v>
      </c>
      <c r="B10" s="13">
        <v>0.58499999999999996</v>
      </c>
      <c r="C10" s="13">
        <v>0.57199999999999995</v>
      </c>
      <c r="D10" s="13">
        <v>0.57899999999999996</v>
      </c>
      <c r="E10" s="4"/>
      <c r="F10" s="4"/>
      <c r="G10" s="4"/>
      <c r="H10" s="4"/>
      <c r="I10" s="4"/>
      <c r="J10" s="4"/>
      <c r="K10" s="4"/>
      <c r="L10" s="4"/>
      <c r="M10" s="4"/>
      <c r="N10" s="4"/>
      <c r="O10" s="4"/>
      <c r="P10" s="4"/>
      <c r="Q10" s="4"/>
      <c r="R10" s="4"/>
      <c r="S10" s="4"/>
      <c r="T10" s="4"/>
      <c r="U10" s="4"/>
      <c r="V10" s="4"/>
      <c r="W10" s="4"/>
      <c r="X10" s="4"/>
      <c r="Y10" s="4"/>
      <c r="Z10" s="4"/>
    </row>
    <row r="11" spans="1:26" ht="15" thickBot="1" x14ac:dyDescent="0.35">
      <c r="A11" s="12" t="s">
        <v>94</v>
      </c>
      <c r="B11" s="13">
        <v>0.64500000000000002</v>
      </c>
      <c r="C11" s="13">
        <v>0.53500000000000003</v>
      </c>
      <c r="D11" s="13">
        <v>0.59399999999999997</v>
      </c>
      <c r="E11" s="4"/>
      <c r="F11" s="4"/>
      <c r="G11" s="4"/>
      <c r="H11" s="4"/>
      <c r="I11" s="4"/>
      <c r="J11" s="4"/>
      <c r="K11" s="4"/>
      <c r="L11" s="4"/>
      <c r="M11" s="4"/>
      <c r="N11" s="4"/>
      <c r="O11" s="4"/>
      <c r="P11" s="4"/>
      <c r="Q11" s="4"/>
      <c r="R11" s="4"/>
      <c r="S11" s="4"/>
      <c r="T11" s="4"/>
      <c r="U11" s="4"/>
      <c r="V11" s="4"/>
      <c r="W11" s="4"/>
      <c r="X11" s="4"/>
      <c r="Y11" s="4"/>
      <c r="Z11" s="4"/>
    </row>
    <row r="12" spans="1:26" ht="15" thickBot="1" x14ac:dyDescent="0.35">
      <c r="A12" s="12" t="s">
        <v>95</v>
      </c>
      <c r="B12" s="13">
        <v>0.54100000000000004</v>
      </c>
      <c r="C12" s="13">
        <v>0.49099999999999999</v>
      </c>
      <c r="D12" s="13">
        <v>0.51800000000000002</v>
      </c>
      <c r="E12" s="4"/>
      <c r="F12" s="4"/>
      <c r="G12" s="4"/>
      <c r="H12" s="4"/>
      <c r="I12" s="4"/>
      <c r="J12" s="4"/>
      <c r="K12" s="4"/>
      <c r="L12" s="4"/>
      <c r="M12" s="4"/>
      <c r="N12" s="4"/>
      <c r="O12" s="4"/>
      <c r="P12" s="4"/>
      <c r="Q12" s="4"/>
      <c r="R12" s="4"/>
      <c r="S12" s="4"/>
      <c r="T12" s="4"/>
      <c r="U12" s="4"/>
      <c r="V12" s="4"/>
      <c r="W12" s="4"/>
      <c r="X12" s="4"/>
      <c r="Y12" s="4"/>
      <c r="Z12" s="4"/>
    </row>
    <row r="13" spans="1:26" ht="15" thickBot="1" x14ac:dyDescent="0.35">
      <c r="A13" s="12" t="s">
        <v>96</v>
      </c>
      <c r="B13" s="13">
        <v>0.44800000000000001</v>
      </c>
      <c r="C13" s="13">
        <v>0.503</v>
      </c>
      <c r="D13" s="13">
        <v>0.47399999999999998</v>
      </c>
      <c r="E13" s="4"/>
      <c r="F13" s="4"/>
      <c r="G13" s="4"/>
      <c r="H13" s="4"/>
      <c r="I13" s="4"/>
      <c r="J13" s="4"/>
      <c r="K13" s="4"/>
      <c r="L13" s="4"/>
      <c r="M13" s="4"/>
      <c r="N13" s="4"/>
      <c r="O13" s="4"/>
      <c r="P13" s="4"/>
      <c r="Q13" s="4"/>
      <c r="R13" s="4"/>
      <c r="S13" s="4"/>
      <c r="T13" s="4"/>
      <c r="U13" s="4"/>
      <c r="V13" s="4"/>
      <c r="W13" s="4"/>
      <c r="X13" s="4"/>
      <c r="Y13" s="4"/>
      <c r="Z13" s="4"/>
    </row>
    <row r="14" spans="1:26" ht="15" thickBot="1" x14ac:dyDescent="0.35">
      <c r="A14" s="14" t="s">
        <v>14</v>
      </c>
      <c r="B14" s="13">
        <v>0.42599999999999999</v>
      </c>
      <c r="C14" s="13">
        <v>0.39</v>
      </c>
      <c r="D14" s="13">
        <v>0.40899999999999997</v>
      </c>
      <c r="E14" s="4"/>
      <c r="F14" s="4"/>
      <c r="G14" s="4"/>
      <c r="H14" s="4"/>
      <c r="I14" s="4"/>
      <c r="J14" s="4"/>
      <c r="K14" s="4"/>
      <c r="L14" s="4"/>
      <c r="M14" s="4"/>
      <c r="N14" s="4"/>
      <c r="O14" s="4"/>
      <c r="P14" s="4"/>
      <c r="Q14" s="4"/>
      <c r="R14" s="4"/>
      <c r="S14" s="4"/>
      <c r="T14" s="4"/>
      <c r="U14" s="4"/>
      <c r="V14" s="4"/>
      <c r="W14" s="4"/>
      <c r="X14" s="4"/>
      <c r="Y14" s="4"/>
      <c r="Z14" s="4"/>
    </row>
    <row r="15" spans="1:26" ht="43.8" thickBot="1" x14ac:dyDescent="0.35">
      <c r="A15" s="14" t="s">
        <v>97</v>
      </c>
      <c r="B15" s="13">
        <v>0.39900000000000002</v>
      </c>
      <c r="C15" s="13">
        <v>0.32700000000000001</v>
      </c>
      <c r="D15" s="13">
        <v>0.36499999999999999</v>
      </c>
      <c r="E15" s="4"/>
      <c r="F15" s="4"/>
      <c r="G15" s="4"/>
      <c r="H15" s="4"/>
      <c r="I15" s="4"/>
      <c r="J15" s="4"/>
      <c r="K15" s="4"/>
      <c r="L15" s="4"/>
      <c r="M15" s="4"/>
      <c r="N15" s="4"/>
      <c r="O15" s="4"/>
      <c r="P15" s="4"/>
      <c r="Q15" s="4"/>
      <c r="R15" s="4"/>
      <c r="S15" s="4"/>
      <c r="T15" s="4"/>
      <c r="U15" s="4"/>
      <c r="V15" s="4"/>
      <c r="W15" s="4"/>
      <c r="X15" s="4"/>
      <c r="Y15" s="4"/>
      <c r="Z15" s="4"/>
    </row>
    <row r="16" spans="1:26" ht="15" thickBot="1" x14ac:dyDescent="0.35">
      <c r="A16" s="14" t="s">
        <v>98</v>
      </c>
      <c r="B16" s="13">
        <v>0.36599999999999999</v>
      </c>
      <c r="C16" s="13">
        <v>0.314</v>
      </c>
      <c r="D16" s="13">
        <v>0.34200000000000003</v>
      </c>
      <c r="E16" s="4"/>
      <c r="F16" s="4"/>
      <c r="G16" s="4"/>
      <c r="H16" s="4"/>
      <c r="I16" s="4"/>
      <c r="J16" s="4"/>
      <c r="K16" s="4"/>
      <c r="L16" s="4"/>
      <c r="M16" s="4"/>
      <c r="N16" s="4"/>
      <c r="O16" s="4"/>
      <c r="P16" s="4"/>
      <c r="Q16" s="4"/>
      <c r="R16" s="4"/>
      <c r="S16" s="4"/>
      <c r="T16" s="4"/>
      <c r="U16" s="4"/>
      <c r="V16" s="4"/>
      <c r="W16" s="4"/>
      <c r="X16" s="4"/>
      <c r="Y16" s="4"/>
      <c r="Z16" s="4"/>
    </row>
    <row r="17" spans="1:26" ht="43.8" thickBot="1" x14ac:dyDescent="0.35">
      <c r="A17" s="14" t="s">
        <v>108</v>
      </c>
      <c r="B17" s="13">
        <v>0.28999999999999998</v>
      </c>
      <c r="C17" s="13">
        <v>0.214</v>
      </c>
      <c r="D17" s="13">
        <v>0.254</v>
      </c>
      <c r="E17" s="4"/>
      <c r="F17" s="4"/>
      <c r="G17" s="4"/>
      <c r="H17" s="4"/>
      <c r="I17" s="4"/>
      <c r="J17" s="4"/>
      <c r="K17" s="4"/>
      <c r="L17" s="4"/>
      <c r="M17" s="4"/>
      <c r="N17" s="4"/>
      <c r="O17" s="4"/>
      <c r="P17" s="4"/>
      <c r="Q17" s="4"/>
      <c r="R17" s="4"/>
      <c r="S17" s="4"/>
      <c r="T17" s="4"/>
      <c r="U17" s="4"/>
      <c r="V17" s="4"/>
      <c r="W17" s="4"/>
      <c r="X17" s="4"/>
      <c r="Y17" s="4"/>
      <c r="Z17" s="4"/>
    </row>
    <row r="18" spans="1:26" ht="15" thickBot="1" x14ac:dyDescent="0.35">
      <c r="A18" s="14" t="s">
        <v>99</v>
      </c>
      <c r="B18" s="13">
        <v>0.246</v>
      </c>
      <c r="C18" s="13">
        <v>0.252</v>
      </c>
      <c r="D18" s="13">
        <v>0.249</v>
      </c>
      <c r="E18" s="4"/>
      <c r="F18" s="4"/>
      <c r="G18" s="4"/>
      <c r="H18" s="4"/>
      <c r="I18" s="4"/>
      <c r="J18" s="4"/>
      <c r="K18" s="4"/>
      <c r="L18" s="4"/>
      <c r="M18" s="4"/>
      <c r="N18" s="4"/>
      <c r="O18" s="4"/>
      <c r="P18" s="4"/>
      <c r="Q18" s="4"/>
      <c r="R18" s="4"/>
      <c r="S18" s="4"/>
      <c r="T18" s="4"/>
      <c r="U18" s="4"/>
      <c r="V18" s="4"/>
      <c r="W18" s="4"/>
      <c r="X18" s="4"/>
      <c r="Y18" s="4"/>
      <c r="Z18" s="4"/>
    </row>
    <row r="19" spans="1:26" ht="15" thickBot="1" x14ac:dyDescent="0.35">
      <c r="A19" s="14" t="s">
        <v>100</v>
      </c>
      <c r="B19" s="13">
        <v>0.21299999999999999</v>
      </c>
      <c r="C19" s="13">
        <v>0.25800000000000001</v>
      </c>
      <c r="D19" s="13">
        <v>0.23400000000000001</v>
      </c>
      <c r="E19" s="4"/>
      <c r="F19" s="4"/>
      <c r="G19" s="4"/>
      <c r="H19" s="4"/>
      <c r="I19" s="4"/>
      <c r="J19" s="4"/>
      <c r="K19" s="4"/>
      <c r="L19" s="4"/>
      <c r="M19" s="4"/>
      <c r="N19" s="4"/>
      <c r="O19" s="4"/>
      <c r="P19" s="4"/>
      <c r="Q19" s="4"/>
      <c r="R19" s="4"/>
      <c r="S19" s="4"/>
      <c r="T19" s="4"/>
      <c r="U19" s="4"/>
      <c r="V19" s="4"/>
      <c r="W19" s="4"/>
      <c r="X19" s="4"/>
      <c r="Y19" s="4"/>
      <c r="Z19" s="4"/>
    </row>
    <row r="20" spans="1:26" ht="15" thickBot="1" x14ac:dyDescent="0.35">
      <c r="A20" s="14" t="s">
        <v>101</v>
      </c>
      <c r="B20" s="13">
        <v>0.24</v>
      </c>
      <c r="C20" s="13">
        <v>0.214</v>
      </c>
      <c r="D20" s="13">
        <v>0.22800000000000001</v>
      </c>
      <c r="E20" s="4"/>
      <c r="F20" s="4"/>
      <c r="G20" s="4"/>
      <c r="H20" s="4"/>
      <c r="I20" s="4"/>
      <c r="J20" s="4"/>
      <c r="K20" s="4"/>
      <c r="L20" s="4"/>
      <c r="M20" s="4"/>
      <c r="N20" s="4"/>
      <c r="O20" s="4"/>
      <c r="P20" s="4"/>
      <c r="Q20" s="4"/>
      <c r="R20" s="4"/>
      <c r="S20" s="4"/>
      <c r="T20" s="4"/>
      <c r="U20" s="4"/>
      <c r="V20" s="4"/>
      <c r="W20" s="4"/>
      <c r="X20" s="4"/>
      <c r="Y20" s="4"/>
      <c r="Z20" s="4"/>
    </row>
    <row r="21" spans="1:26" ht="15" thickBot="1" x14ac:dyDescent="0.35">
      <c r="A21" s="14" t="s">
        <v>102</v>
      </c>
      <c r="B21" s="13">
        <v>9.8000000000000004E-2</v>
      </c>
      <c r="C21" s="13">
        <v>8.2000000000000003E-2</v>
      </c>
      <c r="D21" s="13">
        <v>9.0999999999999998E-2</v>
      </c>
      <c r="E21" s="4"/>
      <c r="F21" s="4"/>
      <c r="G21" s="4"/>
      <c r="H21" s="4"/>
      <c r="I21" s="4"/>
      <c r="J21" s="4"/>
      <c r="K21" s="4"/>
      <c r="L21" s="4"/>
      <c r="M21" s="4"/>
      <c r="N21" s="4"/>
      <c r="O21" s="4"/>
      <c r="P21" s="4"/>
      <c r="Q21" s="4"/>
      <c r="R21" s="4"/>
      <c r="S21" s="4"/>
      <c r="T21" s="4"/>
      <c r="U21" s="4"/>
      <c r="V21" s="4"/>
      <c r="W21" s="4"/>
      <c r="X21" s="4"/>
      <c r="Y21" s="4"/>
      <c r="Z21" s="4"/>
    </row>
    <row r="22" spans="1:26" ht="15" thickBo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 thickBo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thickBot="1" x14ac:dyDescent="0.35">
      <c r="A24" s="15" t="s">
        <v>109</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thickBot="1" x14ac:dyDescent="0.35">
      <c r="A25" s="15" t="s">
        <v>110</v>
      </c>
      <c r="B25" s="4"/>
      <c r="C25" s="4"/>
      <c r="D25" s="4"/>
      <c r="E25" s="4"/>
      <c r="F25" s="4"/>
      <c r="G25" s="4"/>
      <c r="H25" s="4"/>
      <c r="I25" s="4"/>
      <c r="J25" s="4"/>
      <c r="K25" s="4"/>
      <c r="L25" s="4"/>
      <c r="M25" s="4"/>
      <c r="N25" s="4"/>
      <c r="O25" s="4"/>
      <c r="P25" s="4"/>
      <c r="Q25" s="4"/>
      <c r="R25" s="4"/>
      <c r="S25" s="4"/>
      <c r="T25" s="4"/>
      <c r="U25" s="4"/>
      <c r="V25" s="4"/>
      <c r="W25" s="4"/>
      <c r="X25" s="4"/>
      <c r="Y25" s="4"/>
      <c r="Z25" s="4"/>
    </row>
    <row r="26" spans="1:26" ht="15" thickBot="1" x14ac:dyDescent="0.35">
      <c r="A26" s="15" t="s">
        <v>111</v>
      </c>
      <c r="B26" s="16">
        <v>2.14</v>
      </c>
      <c r="C26" s="16">
        <v>6.27</v>
      </c>
      <c r="D26" s="16">
        <v>5.84</v>
      </c>
      <c r="E26" s="4"/>
      <c r="F26" s="4"/>
      <c r="G26" s="16">
        <v>0.98</v>
      </c>
      <c r="H26" s="16">
        <v>1</v>
      </c>
      <c r="I26" s="16">
        <v>1</v>
      </c>
      <c r="J26" s="4"/>
      <c r="K26" s="4"/>
      <c r="L26" s="4"/>
      <c r="M26" s="4"/>
      <c r="N26" s="4"/>
      <c r="O26" s="4"/>
      <c r="P26" s="4"/>
      <c r="Q26" s="4"/>
      <c r="R26" s="4"/>
      <c r="S26" s="4"/>
      <c r="T26" s="4"/>
      <c r="U26" s="4"/>
      <c r="V26" s="4"/>
      <c r="W26" s="4"/>
      <c r="X26" s="4"/>
      <c r="Y26" s="4"/>
      <c r="Z26" s="4"/>
    </row>
    <row r="27" spans="1:26" ht="15" thickBot="1" x14ac:dyDescent="0.35">
      <c r="A27" s="4"/>
      <c r="B27" s="16">
        <v>2.29</v>
      </c>
      <c r="C27" s="16">
        <v>1.82</v>
      </c>
      <c r="D27" s="16">
        <v>2.92</v>
      </c>
      <c r="E27" s="4"/>
      <c r="F27" s="4"/>
      <c r="G27" s="16">
        <v>0.99</v>
      </c>
      <c r="H27" s="16">
        <v>0.97</v>
      </c>
      <c r="I27" s="16">
        <v>1</v>
      </c>
      <c r="J27" s="4"/>
      <c r="K27" s="4"/>
      <c r="L27" s="4"/>
      <c r="M27" s="4"/>
      <c r="N27" s="4"/>
      <c r="O27" s="4"/>
      <c r="P27" s="4"/>
      <c r="Q27" s="4"/>
      <c r="R27" s="4"/>
      <c r="S27" s="4"/>
      <c r="T27" s="4"/>
      <c r="U27" s="4"/>
      <c r="V27" s="4"/>
      <c r="W27" s="4"/>
      <c r="X27" s="4"/>
      <c r="Y27" s="4"/>
      <c r="Z27" s="4"/>
    </row>
    <row r="28" spans="1:26" ht="15" thickBot="1" x14ac:dyDescent="0.35">
      <c r="A28" s="4"/>
      <c r="B28" s="16">
        <v>3.92</v>
      </c>
      <c r="C28" s="16">
        <v>0.87</v>
      </c>
      <c r="D28" s="16">
        <v>3.46</v>
      </c>
      <c r="E28" s="4"/>
      <c r="F28" s="4"/>
      <c r="G28" s="16">
        <v>1</v>
      </c>
      <c r="H28" s="16">
        <v>0.81</v>
      </c>
      <c r="I28" s="16">
        <v>1</v>
      </c>
      <c r="J28" s="4"/>
      <c r="K28" s="4"/>
      <c r="L28" s="4"/>
      <c r="M28" s="4"/>
      <c r="N28" s="4"/>
      <c r="O28" s="4"/>
      <c r="P28" s="4"/>
      <c r="Q28" s="4"/>
      <c r="R28" s="4"/>
      <c r="S28" s="4"/>
      <c r="T28" s="4"/>
      <c r="U28" s="4"/>
      <c r="V28" s="4"/>
      <c r="W28" s="4"/>
      <c r="X28" s="4"/>
      <c r="Y28" s="4"/>
      <c r="Z28" s="4"/>
    </row>
    <row r="29" spans="1:26" ht="15" thickBot="1" x14ac:dyDescent="0.35">
      <c r="A29" s="4"/>
      <c r="B29" s="16">
        <v>1.1100000000000001</v>
      </c>
      <c r="C29" s="16">
        <v>-0.24</v>
      </c>
      <c r="D29" s="16">
        <v>0.65</v>
      </c>
      <c r="E29" s="4"/>
      <c r="F29" s="4"/>
      <c r="G29" s="16">
        <v>0.87</v>
      </c>
      <c r="H29" s="16">
        <v>0.41</v>
      </c>
      <c r="I29" s="16">
        <v>0.74</v>
      </c>
      <c r="J29" s="4"/>
      <c r="K29" s="4"/>
      <c r="L29" s="4"/>
      <c r="M29" s="4"/>
      <c r="N29" s="4"/>
      <c r="O29" s="4"/>
      <c r="P29" s="4"/>
      <c r="Q29" s="4"/>
      <c r="R29" s="4"/>
      <c r="S29" s="4"/>
      <c r="T29" s="4"/>
      <c r="U29" s="4"/>
      <c r="V29" s="4"/>
      <c r="W29" s="4"/>
      <c r="X29" s="4"/>
      <c r="Y29" s="4"/>
      <c r="Z29" s="4"/>
    </row>
    <row r="30" spans="1:26" ht="15" thickBot="1" x14ac:dyDescent="0.35">
      <c r="A30" s="4"/>
      <c r="B30" s="16">
        <v>-1.4</v>
      </c>
      <c r="C30" s="16">
        <v>0.08</v>
      </c>
      <c r="D30" s="16">
        <v>-0.97</v>
      </c>
      <c r="E30" s="4"/>
      <c r="F30" s="4"/>
      <c r="G30" s="16">
        <v>0.08</v>
      </c>
      <c r="H30" s="16">
        <v>0.53</v>
      </c>
      <c r="I30" s="16">
        <v>0.17</v>
      </c>
      <c r="J30" s="4"/>
      <c r="K30" s="4"/>
      <c r="L30" s="4"/>
      <c r="M30" s="4"/>
      <c r="N30" s="4"/>
      <c r="O30" s="4"/>
      <c r="P30" s="4"/>
      <c r="Q30" s="4"/>
      <c r="R30" s="4"/>
      <c r="S30" s="4"/>
      <c r="T30" s="4"/>
      <c r="U30" s="4"/>
      <c r="V30" s="4"/>
      <c r="W30" s="4"/>
      <c r="X30" s="4"/>
      <c r="Y30" s="4"/>
      <c r="Z30" s="4"/>
    </row>
    <row r="31" spans="1:26" ht="15" thickBot="1" x14ac:dyDescent="0.35">
      <c r="A31" s="4"/>
      <c r="B31" s="16">
        <v>-2</v>
      </c>
      <c r="C31" s="16">
        <v>-2.78</v>
      </c>
      <c r="D31" s="16">
        <v>-3.35</v>
      </c>
      <c r="E31" s="4"/>
      <c r="F31" s="4"/>
      <c r="G31" s="17">
        <v>0.02</v>
      </c>
      <c r="H31" s="17">
        <v>0</v>
      </c>
      <c r="I31" s="17">
        <v>0</v>
      </c>
      <c r="J31" s="4"/>
      <c r="K31" s="4"/>
      <c r="L31" s="4"/>
      <c r="M31" s="4"/>
      <c r="N31" s="4"/>
      <c r="O31" s="4"/>
      <c r="P31" s="4"/>
      <c r="Q31" s="4"/>
      <c r="R31" s="4"/>
      <c r="S31" s="4"/>
      <c r="T31" s="4"/>
      <c r="U31" s="4"/>
      <c r="V31" s="4"/>
      <c r="W31" s="4"/>
      <c r="X31" s="4"/>
      <c r="Y31" s="4"/>
      <c r="Z31" s="4"/>
    </row>
    <row r="32" spans="1:26" ht="15" thickBot="1" x14ac:dyDescent="0.35">
      <c r="A32" s="4"/>
      <c r="B32" s="16">
        <v>-2.74</v>
      </c>
      <c r="C32" s="16">
        <v>-4.3600000000000003</v>
      </c>
      <c r="D32" s="16">
        <v>-4.97</v>
      </c>
      <c r="E32" s="4"/>
      <c r="F32" s="4"/>
      <c r="G32" s="17">
        <v>0</v>
      </c>
      <c r="H32" s="17">
        <v>0</v>
      </c>
      <c r="I32" s="17">
        <v>0</v>
      </c>
      <c r="J32" s="4"/>
      <c r="K32" s="4"/>
      <c r="L32" s="4"/>
      <c r="M32" s="4"/>
      <c r="N32" s="4"/>
      <c r="O32" s="4"/>
      <c r="P32" s="4"/>
      <c r="Q32" s="4"/>
      <c r="R32" s="4"/>
      <c r="S32" s="4"/>
      <c r="T32" s="4"/>
      <c r="U32" s="4"/>
      <c r="V32" s="4"/>
      <c r="W32" s="4"/>
      <c r="X32" s="4"/>
      <c r="Y32" s="4"/>
      <c r="Z32" s="4"/>
    </row>
    <row r="33" spans="1:26" ht="15" thickBot="1" x14ac:dyDescent="0.35">
      <c r="A33" s="4"/>
      <c r="B33" s="16">
        <v>-3.62</v>
      </c>
      <c r="C33" s="16">
        <v>-4.68</v>
      </c>
      <c r="D33" s="16">
        <v>-5.84</v>
      </c>
      <c r="E33" s="4"/>
      <c r="F33" s="4"/>
      <c r="G33" s="17">
        <v>0</v>
      </c>
      <c r="H33" s="17">
        <v>0</v>
      </c>
      <c r="I33" s="17">
        <v>0</v>
      </c>
      <c r="J33" s="4"/>
      <c r="K33" s="4"/>
      <c r="L33" s="4"/>
      <c r="M33" s="4"/>
      <c r="N33" s="4"/>
      <c r="O33" s="4"/>
      <c r="P33" s="4"/>
      <c r="Q33" s="4"/>
      <c r="R33" s="4"/>
      <c r="S33" s="4"/>
      <c r="T33" s="4"/>
      <c r="U33" s="4"/>
      <c r="V33" s="4"/>
      <c r="W33" s="4"/>
      <c r="X33" s="4"/>
      <c r="Y33" s="4"/>
      <c r="Z33" s="4"/>
    </row>
    <row r="34" spans="1:26" ht="15" thickBot="1" x14ac:dyDescent="0.35">
      <c r="A34" s="4"/>
      <c r="B34" s="16">
        <v>-5.69</v>
      </c>
      <c r="C34" s="16">
        <v>-7.22</v>
      </c>
      <c r="D34" s="16">
        <v>-9.08</v>
      </c>
      <c r="E34" s="4"/>
      <c r="F34" s="4"/>
      <c r="G34" s="17">
        <v>0</v>
      </c>
      <c r="H34" s="17">
        <v>0</v>
      </c>
      <c r="I34" s="17">
        <v>0</v>
      </c>
      <c r="J34" s="4"/>
      <c r="K34" s="4"/>
      <c r="L34" s="4"/>
      <c r="M34" s="4"/>
      <c r="N34" s="4"/>
      <c r="O34" s="4"/>
      <c r="P34" s="4"/>
      <c r="Q34" s="4"/>
      <c r="R34" s="4"/>
      <c r="S34" s="4"/>
      <c r="T34" s="4"/>
      <c r="U34" s="4"/>
      <c r="V34" s="4"/>
      <c r="W34" s="4"/>
      <c r="X34" s="4"/>
      <c r="Y34" s="4"/>
      <c r="Z34" s="4"/>
    </row>
    <row r="35" spans="1:26" ht="15" thickBot="1" x14ac:dyDescent="0.35">
      <c r="A35" s="4"/>
      <c r="B35" s="16">
        <v>-6.87</v>
      </c>
      <c r="C35" s="16">
        <v>-6.27</v>
      </c>
      <c r="D35" s="16">
        <v>-9.3000000000000007</v>
      </c>
      <c r="E35" s="4"/>
      <c r="F35" s="4"/>
      <c r="G35" s="17">
        <v>0</v>
      </c>
      <c r="H35" s="17">
        <v>0</v>
      </c>
      <c r="I35" s="17">
        <v>0</v>
      </c>
      <c r="J35" s="4"/>
      <c r="K35" s="4"/>
      <c r="L35" s="4"/>
      <c r="M35" s="4"/>
      <c r="N35" s="4"/>
      <c r="O35" s="4"/>
      <c r="P35" s="4"/>
      <c r="Q35" s="4"/>
      <c r="R35" s="4"/>
      <c r="S35" s="4"/>
      <c r="T35" s="4"/>
      <c r="U35" s="4"/>
      <c r="V35" s="4"/>
      <c r="W35" s="4"/>
      <c r="X35" s="4"/>
      <c r="Y35" s="4"/>
      <c r="Z35" s="4"/>
    </row>
    <row r="36" spans="1:26" ht="15" thickBot="1" x14ac:dyDescent="0.35">
      <c r="A36" s="4"/>
      <c r="B36" s="16">
        <v>-7.76</v>
      </c>
      <c r="C36" s="16">
        <v>-6.11</v>
      </c>
      <c r="D36" s="16">
        <v>-9.84</v>
      </c>
      <c r="E36" s="4"/>
      <c r="F36" s="4"/>
      <c r="G36" s="17">
        <v>0</v>
      </c>
      <c r="H36" s="17">
        <v>0</v>
      </c>
      <c r="I36" s="17">
        <v>0</v>
      </c>
      <c r="J36" s="4"/>
      <c r="K36" s="4"/>
      <c r="L36" s="4"/>
      <c r="M36" s="4"/>
      <c r="N36" s="4"/>
      <c r="O36" s="4"/>
      <c r="P36" s="4"/>
      <c r="Q36" s="4"/>
      <c r="R36" s="4"/>
      <c r="S36" s="4"/>
      <c r="T36" s="4"/>
      <c r="U36" s="4"/>
      <c r="V36" s="4"/>
      <c r="W36" s="4"/>
      <c r="X36" s="4"/>
      <c r="Y36" s="4"/>
      <c r="Z36" s="4"/>
    </row>
    <row r="37" spans="1:26" ht="15" thickBot="1" x14ac:dyDescent="0.35">
      <c r="A37" s="4"/>
      <c r="B37" s="16">
        <v>-7.02</v>
      </c>
      <c r="C37" s="16">
        <v>-7.22</v>
      </c>
      <c r="D37" s="16">
        <v>-10.06</v>
      </c>
      <c r="E37" s="4"/>
      <c r="F37" s="4"/>
      <c r="G37" s="17">
        <v>0</v>
      </c>
      <c r="H37" s="17">
        <v>0</v>
      </c>
      <c r="I37" s="17">
        <v>0</v>
      </c>
      <c r="J37" s="4"/>
      <c r="K37" s="4"/>
      <c r="L37" s="4"/>
      <c r="M37" s="4"/>
      <c r="N37" s="4"/>
      <c r="O37" s="4"/>
      <c r="P37" s="4"/>
      <c r="Q37" s="4"/>
      <c r="R37" s="4"/>
      <c r="S37" s="4"/>
      <c r="T37" s="4"/>
      <c r="U37" s="4"/>
      <c r="V37" s="4"/>
      <c r="W37" s="4"/>
      <c r="X37" s="4"/>
      <c r="Y37" s="4"/>
      <c r="Z37" s="4"/>
    </row>
    <row r="38" spans="1:26" ht="15" thickBot="1" x14ac:dyDescent="0.35">
      <c r="A38" s="4"/>
      <c r="B38" s="16">
        <v>-10.87</v>
      </c>
      <c r="C38" s="16">
        <v>-10.55</v>
      </c>
      <c r="D38" s="16">
        <v>-15.14</v>
      </c>
      <c r="E38" s="4"/>
      <c r="F38" s="4"/>
      <c r="G38" s="17">
        <v>0</v>
      </c>
      <c r="H38" s="17">
        <v>0</v>
      </c>
      <c r="I38" s="17">
        <v>0</v>
      </c>
      <c r="J38" s="4"/>
      <c r="K38" s="4"/>
      <c r="L38" s="4"/>
      <c r="M38" s="4"/>
      <c r="N38" s="4"/>
      <c r="O38" s="4"/>
      <c r="P38" s="4"/>
      <c r="Q38" s="4"/>
      <c r="R38" s="4"/>
      <c r="S38" s="4"/>
      <c r="T38" s="4"/>
      <c r="U38" s="4"/>
      <c r="V38" s="4"/>
      <c r="W38" s="4"/>
      <c r="X38" s="4"/>
      <c r="Y38" s="4"/>
      <c r="Z38" s="4"/>
    </row>
    <row r="39" spans="1:26" ht="15" thickBot="1" x14ac:dyDescent="0.35">
      <c r="A39" s="4"/>
      <c r="B39" s="16">
        <v>-13.53</v>
      </c>
      <c r="C39" s="16">
        <v>-12.61</v>
      </c>
      <c r="D39" s="16">
        <v>-18.489999999999998</v>
      </c>
      <c r="E39" s="4"/>
      <c r="F39" s="4"/>
      <c r="G39" s="17">
        <v>0</v>
      </c>
      <c r="H39" s="17">
        <v>0</v>
      </c>
      <c r="I39" s="17">
        <v>0</v>
      </c>
      <c r="J39" s="4"/>
      <c r="K39" s="4"/>
      <c r="L39" s="4"/>
      <c r="M39" s="4"/>
      <c r="N39" s="4"/>
      <c r="O39" s="4"/>
      <c r="P39" s="4"/>
      <c r="Q39" s="4"/>
      <c r="R39" s="4"/>
      <c r="S39" s="4"/>
      <c r="T39" s="4"/>
      <c r="U39" s="4"/>
      <c r="V39" s="4"/>
      <c r="W39" s="4"/>
      <c r="X39" s="4"/>
      <c r="Y39" s="4"/>
      <c r="Z39" s="4"/>
    </row>
    <row r="40" spans="1:26" ht="15" thickBo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 thickBo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 thickBo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 thickBot="1" x14ac:dyDescent="0.35">
      <c r="A43" s="15" t="s">
        <v>112</v>
      </c>
      <c r="B43" s="125" t="s">
        <v>113</v>
      </c>
      <c r="C43" s="126"/>
      <c r="D43" s="126"/>
      <c r="E43" s="126"/>
      <c r="F43" s="126"/>
      <c r="G43" s="126"/>
      <c r="H43" s="127"/>
      <c r="I43" s="4"/>
      <c r="J43" s="4"/>
      <c r="K43" s="4"/>
      <c r="L43" s="4"/>
      <c r="M43" s="4"/>
      <c r="N43" s="4"/>
      <c r="O43" s="4"/>
      <c r="P43" s="4"/>
      <c r="Q43" s="4"/>
      <c r="R43" s="4"/>
      <c r="S43" s="4"/>
      <c r="T43" s="4"/>
      <c r="U43" s="4"/>
      <c r="V43" s="4"/>
      <c r="W43" s="4"/>
      <c r="X43" s="4"/>
      <c r="Y43" s="4"/>
      <c r="Z43" s="4"/>
    </row>
    <row r="44" spans="1:26" ht="15" thickBot="1" x14ac:dyDescent="0.35">
      <c r="A44" s="4"/>
      <c r="B44" s="128"/>
      <c r="C44" s="129"/>
      <c r="D44" s="129"/>
      <c r="E44" s="129"/>
      <c r="F44" s="129"/>
      <c r="G44" s="129"/>
      <c r="H44" s="130"/>
      <c r="I44" s="4"/>
      <c r="J44" s="4"/>
      <c r="K44" s="4"/>
      <c r="L44" s="4"/>
      <c r="M44" s="4"/>
      <c r="N44" s="4"/>
      <c r="O44" s="4"/>
      <c r="P44" s="4"/>
      <c r="Q44" s="4"/>
      <c r="R44" s="4"/>
      <c r="S44" s="4"/>
      <c r="T44" s="4"/>
      <c r="U44" s="4"/>
      <c r="V44" s="4"/>
      <c r="W44" s="4"/>
      <c r="X44" s="4"/>
      <c r="Y44" s="4"/>
      <c r="Z44" s="4"/>
    </row>
    <row r="45" spans="1:26" ht="15" thickBot="1" x14ac:dyDescent="0.35">
      <c r="A45" s="4"/>
      <c r="B45" s="128"/>
      <c r="C45" s="129"/>
      <c r="D45" s="129"/>
      <c r="E45" s="129"/>
      <c r="F45" s="129"/>
      <c r="G45" s="129"/>
      <c r="H45" s="130"/>
      <c r="I45" s="4"/>
      <c r="J45" s="4"/>
      <c r="K45" s="4"/>
      <c r="L45" s="4"/>
      <c r="M45" s="4"/>
      <c r="N45" s="4"/>
      <c r="O45" s="4"/>
      <c r="P45" s="4"/>
      <c r="Q45" s="4"/>
      <c r="R45" s="4"/>
      <c r="S45" s="4"/>
      <c r="T45" s="4"/>
      <c r="U45" s="4"/>
      <c r="V45" s="4"/>
      <c r="W45" s="4"/>
      <c r="X45" s="4"/>
      <c r="Y45" s="4"/>
      <c r="Z45" s="4"/>
    </row>
    <row r="46" spans="1:26" ht="15" thickBot="1" x14ac:dyDescent="0.35">
      <c r="A46" s="4"/>
      <c r="B46" s="128"/>
      <c r="C46" s="129"/>
      <c r="D46" s="129"/>
      <c r="E46" s="129"/>
      <c r="F46" s="129"/>
      <c r="G46" s="129"/>
      <c r="H46" s="130"/>
      <c r="I46" s="4"/>
      <c r="J46" s="4"/>
      <c r="K46" s="4"/>
      <c r="L46" s="4"/>
      <c r="M46" s="4"/>
      <c r="N46" s="4"/>
      <c r="O46" s="4"/>
      <c r="P46" s="4"/>
      <c r="Q46" s="4"/>
      <c r="R46" s="4"/>
      <c r="S46" s="4"/>
      <c r="T46" s="4"/>
      <c r="U46" s="4"/>
      <c r="V46" s="4"/>
      <c r="W46" s="4"/>
      <c r="X46" s="4"/>
      <c r="Y46" s="4"/>
      <c r="Z46" s="4"/>
    </row>
    <row r="47" spans="1:26" ht="15" thickBot="1" x14ac:dyDescent="0.35">
      <c r="A47" s="4"/>
      <c r="B47" s="131"/>
      <c r="C47" s="132"/>
      <c r="D47" s="132"/>
      <c r="E47" s="132"/>
      <c r="F47" s="132"/>
      <c r="G47" s="132"/>
      <c r="H47" s="133"/>
      <c r="I47" s="4"/>
      <c r="J47" s="4"/>
      <c r="K47" s="4"/>
      <c r="L47" s="4"/>
      <c r="M47" s="4"/>
      <c r="N47" s="4"/>
      <c r="O47" s="4"/>
      <c r="P47" s="4"/>
      <c r="Q47" s="4"/>
      <c r="R47" s="4"/>
      <c r="S47" s="4"/>
      <c r="T47" s="4"/>
      <c r="U47" s="4"/>
      <c r="V47" s="4"/>
      <c r="W47" s="4"/>
      <c r="X47" s="4"/>
      <c r="Y47" s="4"/>
      <c r="Z47" s="4"/>
    </row>
    <row r="48" spans="1:26" ht="15" thickBo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 thickBo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thickBo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 thickBo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 thickBo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 thickBo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 thickBo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thickBo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 thickBo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thickBo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 thickBo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 thickBo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 thickBo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 thickBo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thickBo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 thickBo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 thickBo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 thickBo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thickBo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 thickBo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 thickBo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 thickBo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 thickBo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thickBo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 thickBo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thickBo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 thickBo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 thickBo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 thickBo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 thickBo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 thickBo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 thickBo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 thickBo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 thickBo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 thickBo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 thickBo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 thickBo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 thickBo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 thickBo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 thickBo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 thickBo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 thickBo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 thickBo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 thickBo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 thickBo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 thickBo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 thickBo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 thickBo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 thickBo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 thickBo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 thickBo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 thickBo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 thickBo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 thickBo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 thickBo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 thickBo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 thickBo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 thickBo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 thickBo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 thickBo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 thickBo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 thickBo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 thickBo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 thickBo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 thickBo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 thickBo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 thickBo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 thickBo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 thickBo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 thickBo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 thickBo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 thickBo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 thickBo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 thickBo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 thickBo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 thickBo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 thickBo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 thickBo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 thickBo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 thickBo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 thickBo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 thickBo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 thickBo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 thickBo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 thickBo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 thickBo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 thickBo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 thickBo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 thickBo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 thickBo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 thickBo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 thickBo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 thickBo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 thickBo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 thickBo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 thickBo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 thickBo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 thickBo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 thickBo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 thickBo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 thickBo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 thickBo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 thickBo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 thickBo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 thickBo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 thickBo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 thickBo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 thickBo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 thickBo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 thickBo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 thickBo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 thickBo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 thickBo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 thickBo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 thickBo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 thickBo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 thickBo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 thickBo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 thickBo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 thickBo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 thickBo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 thickBo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 thickBo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 thickBo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 thickBo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 thickBo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 thickBo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 thickBo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 thickBo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 thickBo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 thickBo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 thickBo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 thickBo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 thickBo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 thickBo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 thickBo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 thickBo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 thickBo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 thickBo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 thickBo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 thickBo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 thickBo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 thickBo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 thickBo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 thickBo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 thickBo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 thickBo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 thickBo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 thickBo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 thickBo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 thickBo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 thickBo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 thickBo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 thickBo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 thickBo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 thickBo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 thickBo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 thickBo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 thickBo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 thickBo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 thickBo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 thickBo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 thickBo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 thickBo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 thickBo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 thickBo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 thickBo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 thickBo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 thickBo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 thickBo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 thickBo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 thickBo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 thickBo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 thickBo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 thickBo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 thickBo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 thickBo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 thickBo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 thickBo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 thickBo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 thickBo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 thickBo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 thickBo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 thickBo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 thickBo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 thickBo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 thickBo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 thickBo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 thickBo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 thickBo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 thickBo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 thickBo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 thickBo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 thickBo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 thickBo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 thickBo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 thickBo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 thickBo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 thickBo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 thickBo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 thickBo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 thickBo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 thickBo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 thickBo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 thickBo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 thickBo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 thickBo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 thickBo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 thickBo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 thickBo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 thickBo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 thickBo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 thickBo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 thickBo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 thickBo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 thickBo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 thickBo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 thickBo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 thickBo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 thickBo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 thickBo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 thickBo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 thickBo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 thickBo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 thickBo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 thickBo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 thickBo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 thickBo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 thickBo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 thickBo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 thickBo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 thickBo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 thickBo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 thickBo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 thickBo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 thickBo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 thickBo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 thickBo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 thickBo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 thickBo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 thickBo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 thickBo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 thickBo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 thickBo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 thickBo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 thickBo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 thickBo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 thickBo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 thickBo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 thickBo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 thickBo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 thickBo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 thickBo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 thickBo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 thickBo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 thickBo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 thickBo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 thickBo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 thickBo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 thickBo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 thickBo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 thickBo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 thickBo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 thickBo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 thickBo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 thickBo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 thickBo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 thickBo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 thickBo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 thickBo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 thickBo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 thickBo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 thickBo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 thickBo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 thickBo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 thickBo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 thickBo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 thickBo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 thickBo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 thickBo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 thickBo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 thickBo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 thickBo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 thickBo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 thickBo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 thickBo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 thickBo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 thickBo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 thickBo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 thickBo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 thickBo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 thickBo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 thickBo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 thickBo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 thickBo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 thickBo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 thickBo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 thickBo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 thickBo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 thickBo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 thickBo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 thickBo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 thickBo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 thickBo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 thickBo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 thickBo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 thickBo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 thickBo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 thickBo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 thickBo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 thickBo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 thickBo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 thickBo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 thickBo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 thickBo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 thickBo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 thickBo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 thickBo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 thickBo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 thickBo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 thickBo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 thickBo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 thickBo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 thickBo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 thickBo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 thickBo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 thickBo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 thickBo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 thickBo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 thickBo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 thickBo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 thickBo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 thickBo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 thickBo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 thickBo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 thickBo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 thickBo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 thickBo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 thickBo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 thickBo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 thickBo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 thickBo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 thickBo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 thickBo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 thickBo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 thickBo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 thickBo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 thickBo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 thickBo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 thickBo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 thickBo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 thickBo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 thickBo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 thickBo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 thickBo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 thickBo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 thickBo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 thickBo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 thickBo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 thickBo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 thickBo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 thickBo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 thickBo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 thickBo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 thickBo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 thickBo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 thickBo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 thickBo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 thickBo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 thickBo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 thickBo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 thickBo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 thickBo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 thickBo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 thickBo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 thickBo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 thickBo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 thickBo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 thickBo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 thickBo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 thickBo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 thickBo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 thickBo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 thickBo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 thickBo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 thickBo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 thickBo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 thickBo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 thickBo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 thickBo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 thickBo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 thickBo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 thickBo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 thickBo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 thickBo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 thickBo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 thickBo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 thickBo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 thickBo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 thickBo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 thickBo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 thickBo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 thickBo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 thickBo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 thickBo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 thickBo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 thickBo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 thickBo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 thickBo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 thickBo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 thickBo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 thickBo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 thickBo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 thickBo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 thickBo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 thickBo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 thickBo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 thickBo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 thickBo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 thickBo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 thickBo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 thickBo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 thickBo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 thickBo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 thickBo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 thickBo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 thickBo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 thickBo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 thickBo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 thickBo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 thickBo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 thickBo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 thickBo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 thickBo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 thickBo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 thickBo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 thickBo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 thickBo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 thickBo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 thickBo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 thickBo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 thickBo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 thickBo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 thickBo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 thickBo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 thickBo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 thickBo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 thickBo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 thickBo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 thickBo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 thickBo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 thickBo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 thickBo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 thickBo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 thickBo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 thickBo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 thickBo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 thickBo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 thickBo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 thickBo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 thickBo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 thickBo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 thickBo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 thickBo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 thickBo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 thickBo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 thickBo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 thickBo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 thickBo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 thickBo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 thickBo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 thickBo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 thickBo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 thickBo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 thickBo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 thickBo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 thickBo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 thickBo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 thickBo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 thickBo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 thickBo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 thickBo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 thickBo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 thickBo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 thickBo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 thickBo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 thickBo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 thickBo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 thickBo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 thickBo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 thickBo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 thickBo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 thickBo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 thickBo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 thickBo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 thickBo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 thickBo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 thickBo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 thickBo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 thickBo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 thickBo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 thickBo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 thickBo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 thickBo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 thickBo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 thickBo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 thickBo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 thickBo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 thickBo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 thickBo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 thickBo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 thickBo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 thickBo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 thickBo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 thickBo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 thickBo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 thickBo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 thickBo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 thickBo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 thickBo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 thickBo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 thickBo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 thickBo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 thickBo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 thickBo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 thickBo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 thickBo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 thickBo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 thickBo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 thickBo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 thickBo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 thickBo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 thickBo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 thickBo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 thickBo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 thickBo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 thickBo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 thickBo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 thickBo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 thickBo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 thickBo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 thickBo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 thickBo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 thickBo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 thickBo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 thickBo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 thickBo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 thickBo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 thickBo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 thickBo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 thickBo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 thickBo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 thickBo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 thickBo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 thickBo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 thickBo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 thickBo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 thickBo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 thickBo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 thickBo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 thickBo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 thickBo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 thickBo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 thickBo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 thickBo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 thickBo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 thickBo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 thickBo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 thickBo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 thickBo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 thickBo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 thickBo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 thickBo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 thickBo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 thickBo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 thickBo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 thickBo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 thickBo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 thickBo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 thickBo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 thickBo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 thickBo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 thickBo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 thickBo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 thickBo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 thickBo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 thickBo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 thickBo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 thickBo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 thickBo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 thickBo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 thickBo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 thickBo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 thickBo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 thickBo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 thickBo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 thickBo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 thickBo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 thickBo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 thickBo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 thickBo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 thickBo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 thickBo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 thickBo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 thickBo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 thickBo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 thickBo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 thickBo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 thickBo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 thickBo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 thickBo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 thickBo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 thickBo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 thickBo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 thickBo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 thickBo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 thickBo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 thickBo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 thickBo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 thickBo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 thickBo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 thickBo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 thickBo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 thickBo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 thickBo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 thickBo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 thickBo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 thickBo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 thickBo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 thickBo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 thickBo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 thickBo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 thickBo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 thickBo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 thickBo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 thickBo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 thickBo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 thickBo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 thickBo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 thickBo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 thickBo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 thickBo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 thickBo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 thickBo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 thickBo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 thickBo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 thickBo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 thickBo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 thickBo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 thickBo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 thickBo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 thickBo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 thickBo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 thickBo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 thickBo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 thickBo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 thickBo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 thickBo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 thickBo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 thickBo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 thickBo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 thickBo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 thickBo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 thickBo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 thickBo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 thickBo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 thickBo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 thickBo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 thickBo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 thickBo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 thickBo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 thickBo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 thickBo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 thickBo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 thickBo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 thickBo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 thickBo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 thickBo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 thickBo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 thickBo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 thickBo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 thickBo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 thickBo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 thickBo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 thickBo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 thickBo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 thickBo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 thickBo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 thickBo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 thickBo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 thickBo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 thickBo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 thickBo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 thickBo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 thickBo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 thickBo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 thickBo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 thickBo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 thickBo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 thickBo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 thickBo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 thickBo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 thickBo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 thickBo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 thickBo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 thickBo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 thickBo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 thickBo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 thickBo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 thickBo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 thickBo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 thickBo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 thickBo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 thickBo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 thickBo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 thickBo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 thickBo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 thickBo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 thickBo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 thickBo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 thickBo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 thickBo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 thickBo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 thickBo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 thickBo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 thickBo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 thickBo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 thickBo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 thickBo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 thickBo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 thickBo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 thickBo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 thickBo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 thickBo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 thickBo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 thickBo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 thickBo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 thickBo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 thickBo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 thickBo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 thickBo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 thickBo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 thickBo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 thickBo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 thickBo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 thickBo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 thickBo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 thickBo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 thickBo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 thickBo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 thickBo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 thickBo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 thickBo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 thickBo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 thickBo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 thickBo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 thickBo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 thickBo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 thickBo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 thickBo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 thickBo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 thickBo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 thickBo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 thickBo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 thickBo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 thickBo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 thickBo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 thickBo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 thickBo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 thickBo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 thickBo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 thickBo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 thickBo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 thickBo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 thickBo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 thickBo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 thickBo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 thickBo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 thickBo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 thickBo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 thickBo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 thickBo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 thickBo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 thickBo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 thickBo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 thickBo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 thickBo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 thickBo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 thickBo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 thickBo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 thickBo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 thickBo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 thickBo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 thickBo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 thickBo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 thickBo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 thickBo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 thickBo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 thickBo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 thickBo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 thickBo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 thickBo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 thickBo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 thickBo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 thickBo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 thickBo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 thickBo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 thickBo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 thickBo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 thickBo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 thickBo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 thickBo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 thickBo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 thickBo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 thickBo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 thickBo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 thickBo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 thickBo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 thickBo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 thickBo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 thickBo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 thickBo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 thickBo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 thickBo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 thickBo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 thickBo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 thickBo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 thickBo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 thickBo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 thickBo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 thickBo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 thickBo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 thickBo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 thickBo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 thickBo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 thickBo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 thickBo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 thickBo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 thickBo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 thickBo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 thickBo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 thickBo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 thickBo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 thickBo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 thickBo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 thickBo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 thickBo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 thickBo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 thickBo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 thickBo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 thickBo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 thickBo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 thickBo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 thickBo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 thickBo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 thickBo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 thickBo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 thickBo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 thickBo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 thickBo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 thickBo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 thickBo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 thickBo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 thickBo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 thickBo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 thickBo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 thickBo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 thickBo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 thickBo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 thickBo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 thickBo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 thickBo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 thickBo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 thickBo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 thickBo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 thickBo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 thickBo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 thickBo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 thickBo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 thickBo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 thickBo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 thickBo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 thickBo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 thickBo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 thickBo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 thickBo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 thickBo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 thickBo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 thickBo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 thickBo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 thickBo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 thickBo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 thickBo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 thickBo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 thickBo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 thickBo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 thickBo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 thickBo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 thickBo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 thickBo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 thickBo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 thickBo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 thickBo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 thickBo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 thickBo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 thickBo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 thickBo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 thickBo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 thickBo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 thickBo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 thickBo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 thickBo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 thickBo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 thickBo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 thickBo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 thickBo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 thickBo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 thickBo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 thickBo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 thickBo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 thickBo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 thickBo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 thickBo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 thickBo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 thickBo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 thickBo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 thickBo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 thickBo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 thickBo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 thickBo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 thickBo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 thickBo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 thickBo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 thickBo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 thickBo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 thickBo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 thickBo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 thickBo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 thickBo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 thickBo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 thickBo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 thickBo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 thickBo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 thickBo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 thickBo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 thickBo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 thickBo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 thickBo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 thickBo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 thickBo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 thickBo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 thickBo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3">
    <mergeCell ref="A3:D3"/>
    <mergeCell ref="A5:D5"/>
    <mergeCell ref="B43:H4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54285-0B27-4616-BFB3-B2B9EC664597}">
  <dimension ref="A1:I1000"/>
  <sheetViews>
    <sheetView topLeftCell="A4" workbookViewId="0">
      <selection activeCell="K26" sqref="K26"/>
    </sheetView>
  </sheetViews>
  <sheetFormatPr defaultColWidth="14.44140625" defaultRowHeight="15" customHeight="1" x14ac:dyDescent="0.3"/>
  <cols>
    <col min="1" max="1" width="64.33203125" style="50" customWidth="1"/>
    <col min="2" max="2" width="11.6640625" style="50" customWidth="1"/>
    <col min="3" max="4" width="8.6640625" style="50" customWidth="1"/>
    <col min="5" max="5" width="58.77734375" style="50" bestFit="1" customWidth="1"/>
    <col min="6" max="25" width="8.6640625" style="50" customWidth="1"/>
    <col min="26" max="16384" width="14.44140625" style="50"/>
  </cols>
  <sheetData>
    <row r="1" spans="1:9" ht="14.25" customHeight="1" x14ac:dyDescent="0.3">
      <c r="A1" s="47" t="s">
        <v>170</v>
      </c>
      <c r="B1" s="48"/>
    </row>
    <row r="2" spans="1:9" ht="14.25" customHeight="1" x14ac:dyDescent="0.3">
      <c r="A2" s="49"/>
      <c r="B2" s="48"/>
    </row>
    <row r="3" spans="1:9" ht="28.5" customHeight="1" x14ac:dyDescent="0.3">
      <c r="A3" s="114" t="s">
        <v>171</v>
      </c>
      <c r="B3" s="117"/>
    </row>
    <row r="4" spans="1:9" ht="14.25" customHeight="1" x14ac:dyDescent="0.3">
      <c r="A4" s="49"/>
      <c r="B4" s="84"/>
    </row>
    <row r="5" spans="1:9" ht="28.5" customHeight="1" x14ac:dyDescent="0.3">
      <c r="A5" s="118" t="s">
        <v>172</v>
      </c>
      <c r="B5" s="117"/>
    </row>
    <row r="6" spans="1:9" ht="14.25" customHeight="1" x14ac:dyDescent="0.3">
      <c r="B6" s="48"/>
      <c r="E6" s="85" t="s">
        <v>173</v>
      </c>
      <c r="F6" s="85" t="s">
        <v>174</v>
      </c>
      <c r="H6" s="85" t="s">
        <v>175</v>
      </c>
    </row>
    <row r="7" spans="1:9" ht="14.25" customHeight="1" x14ac:dyDescent="0.3">
      <c r="A7" s="86" t="s">
        <v>176</v>
      </c>
      <c r="B7" s="87">
        <f>485/947</f>
        <v>0.5121436114044351</v>
      </c>
      <c r="E7" s="88" t="s">
        <v>177</v>
      </c>
      <c r="F7" s="87">
        <f>414/947</f>
        <v>0.43717001055966209</v>
      </c>
      <c r="H7" s="85" t="s">
        <v>178</v>
      </c>
      <c r="I7" s="89">
        <v>1.0860000000000001</v>
      </c>
    </row>
    <row r="8" spans="1:9" ht="14.25" customHeight="1" x14ac:dyDescent="0.3">
      <c r="A8" s="86" t="s">
        <v>179</v>
      </c>
      <c r="B8" s="87">
        <f>414/947</f>
        <v>0.43717001055966209</v>
      </c>
      <c r="E8" s="88" t="s">
        <v>180</v>
      </c>
      <c r="F8" s="87">
        <f>202/947</f>
        <v>0.21330517423442449</v>
      </c>
      <c r="H8" s="85" t="s">
        <v>181</v>
      </c>
      <c r="I8" s="89">
        <v>0.20499999999999999</v>
      </c>
    </row>
    <row r="9" spans="1:9" ht="14.25" customHeight="1" x14ac:dyDescent="0.3">
      <c r="A9" s="86" t="s">
        <v>182</v>
      </c>
      <c r="B9" s="87">
        <f>202/947</f>
        <v>0.21330517423442449</v>
      </c>
      <c r="E9" s="88" t="s">
        <v>183</v>
      </c>
      <c r="F9" s="87">
        <f>200/947</f>
        <v>0.21119324181626187</v>
      </c>
      <c r="H9" s="85" t="s">
        <v>184</v>
      </c>
      <c r="I9" s="89">
        <v>1.079</v>
      </c>
    </row>
    <row r="10" spans="1:9" ht="14.25" customHeight="1" x14ac:dyDescent="0.3">
      <c r="A10" s="86" t="s">
        <v>185</v>
      </c>
      <c r="B10" s="87">
        <f>200/947</f>
        <v>0.21119324181626187</v>
      </c>
      <c r="E10" s="88" t="s">
        <v>186</v>
      </c>
      <c r="F10" s="87">
        <f>117/947</f>
        <v>0.1235480464625132</v>
      </c>
    </row>
    <row r="11" spans="1:9" ht="14.25" customHeight="1" x14ac:dyDescent="0.3">
      <c r="A11" s="86" t="s">
        <v>187</v>
      </c>
      <c r="B11" s="87">
        <f>194/947</f>
        <v>0.20485744456177402</v>
      </c>
      <c r="E11" s="88" t="s">
        <v>188</v>
      </c>
      <c r="F11" s="87">
        <f>95/947</f>
        <v>0.1003167898627244</v>
      </c>
    </row>
    <row r="12" spans="1:9" ht="14.25" customHeight="1" x14ac:dyDescent="0.3">
      <c r="A12" s="86" t="s">
        <v>189</v>
      </c>
      <c r="B12" s="87">
        <f>179/947</f>
        <v>0.18901795142555439</v>
      </c>
      <c r="E12" s="86" t="s">
        <v>176</v>
      </c>
      <c r="F12" s="87">
        <f>485/947</f>
        <v>0.5121436114044351</v>
      </c>
    </row>
    <row r="13" spans="1:9" ht="14.25" customHeight="1" x14ac:dyDescent="0.3">
      <c r="A13" s="86" t="s">
        <v>190</v>
      </c>
      <c r="B13" s="87">
        <f>149/947</f>
        <v>0.1573389651531151</v>
      </c>
      <c r="E13" s="86" t="s">
        <v>187</v>
      </c>
      <c r="F13" s="87">
        <f>194/947</f>
        <v>0.20485744456177402</v>
      </c>
    </row>
    <row r="14" spans="1:9" ht="14.25" customHeight="1" x14ac:dyDescent="0.3">
      <c r="A14" s="86" t="s">
        <v>191</v>
      </c>
      <c r="B14" s="87">
        <f>121/947</f>
        <v>0.12777191129883844</v>
      </c>
      <c r="E14" s="86" t="s">
        <v>189</v>
      </c>
      <c r="F14" s="87">
        <f>179/947</f>
        <v>0.18901795142555439</v>
      </c>
    </row>
    <row r="15" spans="1:9" ht="14.25" customHeight="1" x14ac:dyDescent="0.3">
      <c r="A15" s="86" t="s">
        <v>192</v>
      </c>
      <c r="B15" s="87">
        <f>117/947</f>
        <v>0.1235480464625132</v>
      </c>
      <c r="E15" s="86" t="s">
        <v>190</v>
      </c>
      <c r="F15" s="87">
        <f>149/947</f>
        <v>0.1573389651531151</v>
      </c>
    </row>
    <row r="16" spans="1:9" ht="14.25" customHeight="1" x14ac:dyDescent="0.3">
      <c r="A16" s="86" t="s">
        <v>193</v>
      </c>
      <c r="B16" s="87">
        <f>95/947</f>
        <v>0.1003167898627244</v>
      </c>
      <c r="E16" s="86" t="s">
        <v>191</v>
      </c>
      <c r="F16" s="87">
        <f>121/947</f>
        <v>0.12777191129883844</v>
      </c>
    </row>
    <row r="17" spans="1:6" ht="14.25" customHeight="1" x14ac:dyDescent="0.3">
      <c r="A17" s="86" t="s">
        <v>194</v>
      </c>
      <c r="B17" s="87">
        <f>71/947</f>
        <v>7.4973600844772961E-2</v>
      </c>
      <c r="E17" s="86" t="s">
        <v>194</v>
      </c>
      <c r="F17" s="87">
        <f>71/947</f>
        <v>7.4973600844772961E-2</v>
      </c>
    </row>
    <row r="18" spans="1:6" ht="14.25" customHeight="1" x14ac:dyDescent="0.3">
      <c r="A18" s="86" t="s">
        <v>184</v>
      </c>
      <c r="B18" s="87">
        <f>17/947</f>
        <v>1.7951425554382259E-2</v>
      </c>
      <c r="E18" s="86" t="s">
        <v>184</v>
      </c>
      <c r="F18" s="87">
        <f>17/947</f>
        <v>1.7951425554382259E-2</v>
      </c>
    </row>
    <row r="19" spans="1:6" ht="14.25" customHeight="1" x14ac:dyDescent="0.3"/>
    <row r="20" spans="1:6" ht="14.25" customHeight="1" x14ac:dyDescent="0.3"/>
    <row r="21" spans="1:6" ht="14.25" customHeight="1" x14ac:dyDescent="0.3"/>
    <row r="22" spans="1:6" ht="14.25" customHeight="1" x14ac:dyDescent="0.3"/>
    <row r="23" spans="1:6" ht="14.25" customHeight="1" x14ac:dyDescent="0.3"/>
    <row r="24" spans="1:6" ht="14.25" customHeight="1" x14ac:dyDescent="0.3">
      <c r="F24" s="89"/>
    </row>
    <row r="25" spans="1:6" ht="14.25" customHeight="1" x14ac:dyDescent="0.3">
      <c r="F25" s="89"/>
    </row>
    <row r="26" spans="1:6" ht="14.25" customHeight="1" x14ac:dyDescent="0.3"/>
    <row r="27" spans="1:6" ht="14.25" customHeight="1" x14ac:dyDescent="0.3"/>
    <row r="28" spans="1:6" ht="14.25" customHeight="1" x14ac:dyDescent="0.3"/>
    <row r="29" spans="1:6" ht="14.25" customHeight="1" x14ac:dyDescent="0.3"/>
    <row r="30" spans="1:6" ht="14.25" customHeight="1" x14ac:dyDescent="0.3"/>
    <row r="31" spans="1:6" ht="14.25" customHeight="1" x14ac:dyDescent="0.3"/>
    <row r="32" spans="1: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2">
    <mergeCell ref="A3:B3"/>
    <mergeCell ref="A5:B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961FC-42DE-41E3-A9E0-4F78CA69D60C}">
  <dimension ref="A1:S999"/>
  <sheetViews>
    <sheetView topLeftCell="A4" workbookViewId="0">
      <selection activeCell="G37" sqref="G37"/>
    </sheetView>
  </sheetViews>
  <sheetFormatPr defaultColWidth="14.44140625" defaultRowHeight="15" customHeight="1" x14ac:dyDescent="0.3"/>
  <cols>
    <col min="1" max="1" width="61.6640625" style="50" customWidth="1"/>
    <col min="2" max="2" width="12.6640625" style="50" customWidth="1"/>
    <col min="3" max="3" width="13.88671875" style="50" customWidth="1"/>
    <col min="4" max="4" width="12.6640625" style="50" customWidth="1"/>
    <col min="5" max="26" width="8.6640625" style="50" customWidth="1"/>
    <col min="27" max="16384" width="14.44140625" style="50"/>
  </cols>
  <sheetData>
    <row r="1" spans="1:19" ht="14.25" customHeight="1" x14ac:dyDescent="0.3">
      <c r="A1" s="47" t="s">
        <v>114</v>
      </c>
      <c r="B1" s="48"/>
      <c r="C1" s="48"/>
      <c r="D1" s="48"/>
    </row>
    <row r="2" spans="1:19" ht="14.25" customHeight="1" x14ac:dyDescent="0.3">
      <c r="A2" s="49"/>
      <c r="B2" s="48"/>
      <c r="C2" s="48"/>
      <c r="D2" s="48"/>
    </row>
    <row r="3" spans="1:19" ht="14.25" customHeight="1" x14ac:dyDescent="0.3">
      <c r="A3" s="114" t="s">
        <v>115</v>
      </c>
      <c r="B3" s="117"/>
      <c r="C3" s="117"/>
      <c r="D3" s="117"/>
      <c r="E3" s="117"/>
      <c r="F3" s="117"/>
      <c r="G3" s="117"/>
      <c r="H3" s="117"/>
      <c r="I3" s="117"/>
      <c r="J3" s="117"/>
      <c r="K3" s="117"/>
      <c r="L3" s="117"/>
    </row>
    <row r="4" spans="1:19" ht="14.25" customHeight="1" x14ac:dyDescent="0.3">
      <c r="A4" s="79" t="s">
        <v>195</v>
      </c>
      <c r="B4" s="90"/>
      <c r="C4" s="90"/>
      <c r="D4" s="90"/>
      <c r="E4" s="90"/>
      <c r="F4" s="90"/>
      <c r="G4" s="90"/>
      <c r="H4" s="90"/>
      <c r="I4" s="90"/>
      <c r="J4" s="90"/>
      <c r="K4" s="90"/>
      <c r="L4" s="90"/>
    </row>
    <row r="5" spans="1:19" ht="14.25" customHeight="1" x14ac:dyDescent="0.3">
      <c r="A5" s="91" t="s">
        <v>116</v>
      </c>
      <c r="B5" s="53"/>
      <c r="C5" s="53"/>
      <c r="D5" s="53"/>
      <c r="E5" s="53"/>
      <c r="F5" s="53"/>
      <c r="G5" s="53"/>
      <c r="H5" s="53"/>
      <c r="I5" s="53"/>
      <c r="J5" s="53"/>
    </row>
    <row r="6" spans="1:19" ht="14.25" customHeight="1" x14ac:dyDescent="0.3">
      <c r="A6" s="91" t="s">
        <v>196</v>
      </c>
      <c r="B6" s="53"/>
      <c r="C6" s="53"/>
      <c r="D6" s="53"/>
      <c r="E6" s="53"/>
      <c r="F6" s="53" t="s">
        <v>197</v>
      </c>
      <c r="G6" s="53" t="s">
        <v>198</v>
      </c>
      <c r="H6" s="53"/>
      <c r="I6" s="53"/>
      <c r="J6" s="53"/>
    </row>
    <row r="7" spans="1:19" ht="14.25" customHeight="1" x14ac:dyDescent="0.3">
      <c r="A7" s="80"/>
      <c r="B7" s="56"/>
      <c r="C7" s="56"/>
      <c r="D7" s="56"/>
      <c r="E7" s="56"/>
      <c r="F7" s="56" t="s">
        <v>199</v>
      </c>
      <c r="G7" s="56" t="s">
        <v>200</v>
      </c>
      <c r="H7" s="56"/>
      <c r="I7" s="56"/>
      <c r="J7" s="56"/>
      <c r="K7" s="56"/>
      <c r="L7" s="56"/>
      <c r="M7" s="56"/>
      <c r="N7" s="56"/>
      <c r="R7" s="56"/>
      <c r="S7" s="56"/>
    </row>
    <row r="8" spans="1:19" ht="17.25" customHeight="1" x14ac:dyDescent="0.3">
      <c r="A8" s="118" t="s">
        <v>117</v>
      </c>
      <c r="B8" s="117"/>
      <c r="C8" s="117"/>
      <c r="D8" s="117"/>
    </row>
    <row r="9" spans="1:19" ht="14.25" customHeight="1" x14ac:dyDescent="0.3">
      <c r="A9" s="51"/>
      <c r="B9" s="92"/>
      <c r="C9" s="92"/>
      <c r="D9" s="92"/>
    </row>
    <row r="10" spans="1:19" ht="28.2" customHeight="1" x14ac:dyDescent="0.3">
      <c r="A10" s="51"/>
      <c r="B10" s="92" t="s">
        <v>104</v>
      </c>
      <c r="C10" s="92" t="s">
        <v>201</v>
      </c>
      <c r="D10" s="92" t="s">
        <v>106</v>
      </c>
    </row>
    <row r="11" spans="1:19" ht="14.25" customHeight="1" x14ac:dyDescent="0.3">
      <c r="A11" s="93" t="s">
        <v>107</v>
      </c>
      <c r="B11" s="94">
        <v>211</v>
      </c>
      <c r="C11" s="94">
        <v>185</v>
      </c>
      <c r="D11" s="94">
        <f>SUM(B11:C11)</f>
        <v>396</v>
      </c>
      <c r="F11" s="50" t="s">
        <v>37</v>
      </c>
    </row>
    <row r="12" spans="1:19" ht="14.25" customHeight="1" thickBot="1" x14ac:dyDescent="0.35">
      <c r="A12" s="86" t="s">
        <v>118</v>
      </c>
      <c r="B12" s="87">
        <f>101/B$11</f>
        <v>0.47867298578199052</v>
      </c>
      <c r="C12" s="87">
        <f>70/C$11</f>
        <v>0.3783783783783784</v>
      </c>
      <c r="D12" s="87">
        <f t="shared" ref="D12:D20" si="0">(B12*B$11+C12*C$11)/$D$11</f>
        <v>0.43181818181818182</v>
      </c>
    </row>
    <row r="13" spans="1:19" ht="14.25" customHeight="1" x14ac:dyDescent="0.3">
      <c r="A13" s="86" t="s">
        <v>119</v>
      </c>
      <c r="B13" s="87">
        <f>97/B$11</f>
        <v>0.45971563981042651</v>
      </c>
      <c r="C13" s="87">
        <f>66/C$11</f>
        <v>0.35675675675675678</v>
      </c>
      <c r="D13" s="87">
        <f t="shared" si="0"/>
        <v>0.4116161616161616</v>
      </c>
      <c r="F13" s="69"/>
      <c r="G13" s="69" t="s">
        <v>202</v>
      </c>
      <c r="H13" s="69" t="s">
        <v>203</v>
      </c>
    </row>
    <row r="14" spans="1:19" ht="14.25" customHeight="1" x14ac:dyDescent="0.3">
      <c r="A14" s="86" t="s">
        <v>120</v>
      </c>
      <c r="B14" s="87">
        <f>108/B$11</f>
        <v>0.51184834123222744</v>
      </c>
      <c r="C14" s="87">
        <f>67/C$11</f>
        <v>0.36216216216216218</v>
      </c>
      <c r="D14" s="87">
        <f t="shared" si="0"/>
        <v>0.44191919191919193</v>
      </c>
      <c r="F14" s="50" t="s">
        <v>38</v>
      </c>
      <c r="G14" s="50">
        <v>0.52501316482359128</v>
      </c>
      <c r="H14" s="50">
        <v>0.46546546546546552</v>
      </c>
    </row>
    <row r="15" spans="1:19" ht="14.25" customHeight="1" x14ac:dyDescent="0.3">
      <c r="A15" s="86" t="s">
        <v>121</v>
      </c>
      <c r="B15" s="87">
        <f>67/B$11</f>
        <v>0.31753554502369669</v>
      </c>
      <c r="C15" s="87">
        <f>49/C$11</f>
        <v>0.26486486486486488</v>
      </c>
      <c r="D15" s="87">
        <f t="shared" si="0"/>
        <v>0.29292929292929293</v>
      </c>
      <c r="F15" s="50" t="s">
        <v>39</v>
      </c>
      <c r="G15" s="50">
        <v>1.612035768388953E-2</v>
      </c>
      <c r="H15" s="50">
        <v>2.2143494846197542E-2</v>
      </c>
    </row>
    <row r="16" spans="1:19" ht="14.25" customHeight="1" x14ac:dyDescent="0.3">
      <c r="A16" s="86" t="s">
        <v>122</v>
      </c>
      <c r="B16" s="87">
        <f>89/B$11</f>
        <v>0.4218009478672986</v>
      </c>
      <c r="C16" s="87">
        <f>70/C$11</f>
        <v>0.3783783783783784</v>
      </c>
      <c r="D16" s="87">
        <f t="shared" si="0"/>
        <v>0.40151515151515149</v>
      </c>
      <c r="F16" s="50" t="s">
        <v>40</v>
      </c>
      <c r="G16" s="50">
        <v>9</v>
      </c>
      <c r="H16" s="50">
        <v>9</v>
      </c>
    </row>
    <row r="17" spans="1:8" ht="14.25" customHeight="1" x14ac:dyDescent="0.3">
      <c r="A17" s="86" t="s">
        <v>22</v>
      </c>
      <c r="B17" s="87">
        <f>117/B$11</f>
        <v>0.5545023696682464</v>
      </c>
      <c r="C17" s="87">
        <f>97/C$11</f>
        <v>0.5243243243243243</v>
      </c>
      <c r="D17" s="87">
        <f t="shared" si="0"/>
        <v>0.54040404040404044</v>
      </c>
      <c r="F17" s="50" t="s">
        <v>41</v>
      </c>
      <c r="G17" s="50">
        <v>0.94155749784231524</v>
      </c>
    </row>
    <row r="18" spans="1:8" ht="14.25" customHeight="1" x14ac:dyDescent="0.3">
      <c r="A18" s="86" t="s">
        <v>123</v>
      </c>
      <c r="B18" s="87">
        <f>135/B$11</f>
        <v>0.6398104265402843</v>
      </c>
      <c r="C18" s="87">
        <f>118/C$11</f>
        <v>0.63783783783783787</v>
      </c>
      <c r="D18" s="87">
        <f t="shared" si="0"/>
        <v>0.63888888888888884</v>
      </c>
      <c r="F18" s="50" t="s">
        <v>42</v>
      </c>
      <c r="G18" s="50">
        <v>0</v>
      </c>
    </row>
    <row r="19" spans="1:8" ht="14.25" customHeight="1" x14ac:dyDescent="0.3">
      <c r="A19" s="86" t="s">
        <v>124</v>
      </c>
      <c r="B19" s="87">
        <f>125/B$11</f>
        <v>0.59241706161137442</v>
      </c>
      <c r="C19" s="87">
        <f>112/C$11</f>
        <v>0.60540540540540544</v>
      </c>
      <c r="D19" s="87">
        <f t="shared" si="0"/>
        <v>0.59848484848484851</v>
      </c>
      <c r="F19" s="50" t="s">
        <v>43</v>
      </c>
      <c r="G19" s="50">
        <v>8</v>
      </c>
    </row>
    <row r="20" spans="1:8" ht="14.25" customHeight="1" x14ac:dyDescent="0.3">
      <c r="A20" s="86" t="s">
        <v>125</v>
      </c>
      <c r="B20" s="87">
        <f>158/B$11</f>
        <v>0.74881516587677721</v>
      </c>
      <c r="C20" s="87">
        <f>126/C$11</f>
        <v>0.68108108108108112</v>
      </c>
      <c r="D20" s="87">
        <f t="shared" si="0"/>
        <v>0.71717171717171713</v>
      </c>
      <c r="F20" s="71" t="s">
        <v>44</v>
      </c>
      <c r="G20" s="71">
        <v>3.447332064430201</v>
      </c>
    </row>
    <row r="21" spans="1:8" ht="14.25" customHeight="1" x14ac:dyDescent="0.3">
      <c r="A21" s="95" t="s">
        <v>204</v>
      </c>
      <c r="B21" s="96">
        <f>AVERAGE(B12:B20)</f>
        <v>0.52501316482359128</v>
      </c>
      <c r="F21" s="50" t="s">
        <v>45</v>
      </c>
      <c r="G21" s="50">
        <v>4.3645104982303461E-3</v>
      </c>
    </row>
    <row r="22" spans="1:8" ht="14.25" customHeight="1" x14ac:dyDescent="0.3">
      <c r="A22" s="93" t="s">
        <v>107</v>
      </c>
      <c r="B22" s="94">
        <v>211</v>
      </c>
      <c r="C22" s="94">
        <v>185</v>
      </c>
      <c r="D22" s="94">
        <f>SUM(B22:C22)</f>
        <v>396</v>
      </c>
      <c r="F22" s="50" t="s">
        <v>37</v>
      </c>
    </row>
    <row r="23" spans="1:8" ht="14.25" customHeight="1" x14ac:dyDescent="0.3">
      <c r="A23" s="85" t="s">
        <v>205</v>
      </c>
      <c r="F23" s="71" t="s">
        <v>47</v>
      </c>
      <c r="G23" s="71">
        <v>8.7290209964606923E-3</v>
      </c>
    </row>
    <row r="24" spans="1:8" ht="14.25" customHeight="1" thickBot="1" x14ac:dyDescent="0.35">
      <c r="F24" s="73" t="s">
        <v>48</v>
      </c>
      <c r="G24" s="73">
        <v>2.3060041352041671</v>
      </c>
      <c r="H24" s="73"/>
    </row>
    <row r="25" spans="1:8" ht="14.25" customHeight="1" x14ac:dyDescent="0.3"/>
    <row r="26" spans="1:8" ht="14.25" customHeight="1" x14ac:dyDescent="0.3"/>
    <row r="27" spans="1:8" ht="14.25" customHeight="1" x14ac:dyDescent="0.3">
      <c r="B27" s="50" t="s">
        <v>104</v>
      </c>
      <c r="C27" s="50" t="s">
        <v>201</v>
      </c>
    </row>
    <row r="28" spans="1:8" ht="14.25" customHeight="1" x14ac:dyDescent="0.3">
      <c r="A28" s="50" t="s">
        <v>125</v>
      </c>
      <c r="B28" s="97">
        <v>0.74881516587677721</v>
      </c>
      <c r="C28" s="97">
        <v>0.68108108108108112</v>
      </c>
    </row>
    <row r="29" spans="1:8" ht="14.25" customHeight="1" x14ac:dyDescent="0.3">
      <c r="A29" s="50" t="s">
        <v>123</v>
      </c>
      <c r="B29" s="97">
        <v>0.6398104265402843</v>
      </c>
      <c r="C29" s="97">
        <v>0.63783783783783787</v>
      </c>
    </row>
    <row r="30" spans="1:8" ht="14.25" customHeight="1" x14ac:dyDescent="0.3">
      <c r="A30" s="50" t="s">
        <v>124</v>
      </c>
      <c r="B30" s="97">
        <v>0.59241706161137442</v>
      </c>
      <c r="C30" s="97">
        <v>0.60540540540540544</v>
      </c>
    </row>
    <row r="31" spans="1:8" ht="14.25" customHeight="1" x14ac:dyDescent="0.3">
      <c r="A31" s="50" t="s">
        <v>22</v>
      </c>
      <c r="B31" s="97">
        <v>0.5545023696682464</v>
      </c>
      <c r="C31" s="97">
        <v>0.5243243243243243</v>
      </c>
    </row>
    <row r="32" spans="1:8" ht="14.25" customHeight="1" x14ac:dyDescent="0.3">
      <c r="A32" s="50" t="s">
        <v>120</v>
      </c>
      <c r="B32" s="97">
        <v>0.51184834123222744</v>
      </c>
      <c r="C32" s="97">
        <v>0.36216216216216218</v>
      </c>
    </row>
    <row r="33" spans="1:3" ht="14.25" customHeight="1" x14ac:dyDescent="0.3">
      <c r="A33" s="50" t="s">
        <v>118</v>
      </c>
      <c r="B33" s="97">
        <v>0.47867298578199052</v>
      </c>
      <c r="C33" s="97">
        <v>0.3783783783783784</v>
      </c>
    </row>
    <row r="34" spans="1:3" ht="14.25" customHeight="1" x14ac:dyDescent="0.3">
      <c r="A34" s="50" t="s">
        <v>119</v>
      </c>
      <c r="B34" s="97">
        <v>0.45971563981042651</v>
      </c>
      <c r="C34" s="97">
        <v>0.35675675675675678</v>
      </c>
    </row>
    <row r="35" spans="1:3" ht="14.25" customHeight="1" x14ac:dyDescent="0.3">
      <c r="A35" s="50" t="s">
        <v>122</v>
      </c>
      <c r="B35" s="97">
        <v>0.4218009478672986</v>
      </c>
      <c r="C35" s="97">
        <v>0.3783783783783784</v>
      </c>
    </row>
    <row r="36" spans="1:3" ht="14.25" customHeight="1" x14ac:dyDescent="0.3">
      <c r="A36" s="50" t="s">
        <v>121</v>
      </c>
      <c r="B36" s="97">
        <v>0.31753554502369669</v>
      </c>
      <c r="C36" s="97">
        <v>0.26486486486486488</v>
      </c>
    </row>
    <row r="37" spans="1:3" ht="14.25" customHeight="1" x14ac:dyDescent="0.3"/>
    <row r="38" spans="1:3" ht="14.25" customHeight="1" x14ac:dyDescent="0.3"/>
    <row r="39" spans="1:3" ht="14.25" customHeight="1" x14ac:dyDescent="0.3"/>
    <row r="40" spans="1:3" ht="14.25" customHeight="1" x14ac:dyDescent="0.3"/>
    <row r="41" spans="1:3" ht="14.25" customHeight="1" x14ac:dyDescent="0.3"/>
    <row r="42" spans="1:3" ht="14.25" customHeight="1" x14ac:dyDescent="0.3"/>
    <row r="43" spans="1:3" ht="14.25" customHeight="1" x14ac:dyDescent="0.3"/>
    <row r="44" spans="1:3" ht="14.25" customHeight="1" x14ac:dyDescent="0.3"/>
    <row r="45" spans="1:3" ht="14.25" customHeight="1" x14ac:dyDescent="0.3"/>
    <row r="46" spans="1:3" ht="14.25" customHeight="1" x14ac:dyDescent="0.3"/>
    <row r="47" spans="1:3" ht="14.25" customHeight="1" x14ac:dyDescent="0.3"/>
    <row r="48" spans="1: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mergeCells count="2">
    <mergeCell ref="A3:L3"/>
    <mergeCell ref="A8:D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DC8E7-D1E4-454E-9C2B-049F40EDEC19}">
  <dimension ref="A1:T397"/>
  <sheetViews>
    <sheetView tabSelected="1" workbookViewId="0">
      <selection activeCell="L23" sqref="L23"/>
    </sheetView>
  </sheetViews>
  <sheetFormatPr defaultRowHeight="14.4" x14ac:dyDescent="0.3"/>
  <cols>
    <col min="17" max="17" width="14.44140625" bestFit="1" customWidth="1"/>
    <col min="18" max="18" width="12" bestFit="1" customWidth="1"/>
    <col min="19" max="19" width="13.33203125" bestFit="1" customWidth="1"/>
    <col min="20" max="20" width="14.88671875" bestFit="1" customWidth="1"/>
  </cols>
  <sheetData>
    <row r="1" spans="1:20" ht="29.4" thickBot="1" x14ac:dyDescent="0.35">
      <c r="A1" s="18" t="s">
        <v>126</v>
      </c>
      <c r="B1" s="19" t="s">
        <v>128</v>
      </c>
      <c r="C1" s="19" t="s">
        <v>129</v>
      </c>
      <c r="D1" s="19" t="s">
        <v>127</v>
      </c>
      <c r="E1" s="19" t="s">
        <v>132</v>
      </c>
      <c r="F1" s="19" t="s">
        <v>130</v>
      </c>
      <c r="G1" s="19" t="s">
        <v>131</v>
      </c>
      <c r="H1" s="19" t="s">
        <v>133</v>
      </c>
      <c r="M1" s="19" t="s">
        <v>128</v>
      </c>
      <c r="N1" s="19" t="s">
        <v>127</v>
      </c>
      <c r="O1" s="19" t="s">
        <v>129</v>
      </c>
      <c r="Q1" s="83"/>
      <c r="R1" s="99" t="s">
        <v>128</v>
      </c>
      <c r="S1" s="83" t="s">
        <v>129</v>
      </c>
      <c r="T1" s="83" t="s">
        <v>127</v>
      </c>
    </row>
    <row r="2" spans="1:20" ht="15" thickBot="1" x14ac:dyDescent="0.35">
      <c r="A2" s="20">
        <v>1</v>
      </c>
      <c r="B2" s="11">
        <v>6</v>
      </c>
      <c r="C2" s="11">
        <v>6</v>
      </c>
      <c r="D2" s="11">
        <v>5</v>
      </c>
      <c r="E2" s="11">
        <v>0</v>
      </c>
      <c r="F2" s="11">
        <v>0</v>
      </c>
      <c r="G2" s="11">
        <v>1</v>
      </c>
      <c r="H2" s="11">
        <v>0</v>
      </c>
      <c r="K2" t="s">
        <v>130</v>
      </c>
      <c r="L2" t="s">
        <v>208</v>
      </c>
      <c r="M2" s="43">
        <v>5.1703296703296706</v>
      </c>
      <c r="N2" s="43">
        <v>5.2142857142857144</v>
      </c>
      <c r="O2" s="43">
        <v>5.2637362637362637</v>
      </c>
      <c r="Q2" s="81" t="s">
        <v>128</v>
      </c>
      <c r="R2" s="81">
        <v>1</v>
      </c>
      <c r="S2" s="81"/>
      <c r="T2" s="81"/>
    </row>
    <row r="3" spans="1:20" ht="15" thickBot="1" x14ac:dyDescent="0.35">
      <c r="A3" s="20">
        <v>2</v>
      </c>
      <c r="B3" s="11">
        <v>5</v>
      </c>
      <c r="C3" s="11">
        <v>5</v>
      </c>
      <c r="D3" s="11">
        <v>5</v>
      </c>
      <c r="E3" s="11">
        <v>1</v>
      </c>
      <c r="F3" s="11">
        <v>0</v>
      </c>
      <c r="G3" s="11">
        <v>0</v>
      </c>
      <c r="H3" s="11">
        <v>0</v>
      </c>
      <c r="K3" t="s">
        <v>130</v>
      </c>
      <c r="L3" t="s">
        <v>209</v>
      </c>
      <c r="M3" s="43">
        <v>5.2102803738317753</v>
      </c>
      <c r="N3" s="43">
        <v>5.2616822429906538</v>
      </c>
      <c r="O3" s="43">
        <v>5.2943925233644862</v>
      </c>
      <c r="Q3" s="98" t="s">
        <v>129</v>
      </c>
      <c r="R3" s="98">
        <v>0.90552337053562948</v>
      </c>
      <c r="S3" s="81">
        <v>1</v>
      </c>
      <c r="T3" s="81"/>
    </row>
    <row r="4" spans="1:20" ht="15" thickBot="1" x14ac:dyDescent="0.35">
      <c r="A4" s="20">
        <v>3</v>
      </c>
      <c r="B4" s="11">
        <v>5</v>
      </c>
      <c r="C4" s="11">
        <v>4</v>
      </c>
      <c r="D4" s="11">
        <v>5</v>
      </c>
      <c r="E4" s="11">
        <v>0</v>
      </c>
      <c r="F4" s="11">
        <v>0</v>
      </c>
      <c r="G4" s="11">
        <v>1</v>
      </c>
      <c r="H4" s="11">
        <v>1</v>
      </c>
      <c r="K4" t="s">
        <v>131</v>
      </c>
      <c r="L4" t="s">
        <v>206</v>
      </c>
      <c r="M4" s="43">
        <v>5.1616766467065869</v>
      </c>
      <c r="N4" s="43">
        <v>5.1437125748502996</v>
      </c>
      <c r="O4" s="43">
        <v>5.2395209580838324</v>
      </c>
      <c r="Q4" s="82" t="s">
        <v>127</v>
      </c>
      <c r="R4" s="82">
        <v>0.3927709867207918</v>
      </c>
      <c r="S4" s="82">
        <v>0.70177331663244258</v>
      </c>
      <c r="T4" s="82">
        <v>1</v>
      </c>
    </row>
    <row r="5" spans="1:20" ht="15" thickBot="1" x14ac:dyDescent="0.35">
      <c r="A5" s="20">
        <v>4</v>
      </c>
      <c r="B5" s="11">
        <v>4</v>
      </c>
      <c r="C5" s="11">
        <v>4</v>
      </c>
      <c r="D5" s="11">
        <v>5</v>
      </c>
      <c r="E5" s="11">
        <v>0</v>
      </c>
      <c r="F5" s="11">
        <v>0</v>
      </c>
      <c r="G5" s="11">
        <v>1</v>
      </c>
      <c r="H5" s="11">
        <v>0</v>
      </c>
      <c r="K5" t="s">
        <v>131</v>
      </c>
      <c r="L5" t="s">
        <v>207</v>
      </c>
      <c r="M5" s="43">
        <v>5.2139737991266379</v>
      </c>
      <c r="N5" s="43">
        <v>5.3100436681222707</v>
      </c>
      <c r="O5" s="43">
        <v>5.3100436681222707</v>
      </c>
    </row>
    <row r="6" spans="1:20" ht="15" thickBot="1" x14ac:dyDescent="0.35">
      <c r="A6" s="20">
        <v>5</v>
      </c>
      <c r="B6" s="11">
        <v>4</v>
      </c>
      <c r="C6" s="11">
        <v>6</v>
      </c>
      <c r="D6" s="11">
        <v>5</v>
      </c>
      <c r="E6" s="11">
        <v>0</v>
      </c>
      <c r="F6" s="11">
        <v>1</v>
      </c>
      <c r="G6" s="11">
        <v>1</v>
      </c>
      <c r="H6" s="11">
        <v>1</v>
      </c>
      <c r="K6" t="s">
        <v>132</v>
      </c>
      <c r="L6" t="s">
        <v>210</v>
      </c>
      <c r="M6" s="43">
        <v>5.1641791044776122</v>
      </c>
      <c r="N6" s="43">
        <v>5.2611940298507465</v>
      </c>
      <c r="O6" s="43">
        <v>5.2723880597014929</v>
      </c>
    </row>
    <row r="7" spans="1:20" ht="15" thickBot="1" x14ac:dyDescent="0.35">
      <c r="A7" s="20">
        <v>6</v>
      </c>
      <c r="B7" s="11">
        <v>6</v>
      </c>
      <c r="C7" s="11">
        <v>6</v>
      </c>
      <c r="D7" s="11">
        <v>7</v>
      </c>
      <c r="E7" s="11">
        <v>0</v>
      </c>
      <c r="F7" s="11">
        <v>1</v>
      </c>
      <c r="G7" s="11">
        <v>1</v>
      </c>
      <c r="H7" s="11">
        <v>1</v>
      </c>
      <c r="K7" t="s">
        <v>132</v>
      </c>
      <c r="L7" t="s">
        <v>211</v>
      </c>
      <c r="M7" s="43">
        <v>5.25</v>
      </c>
      <c r="N7" s="43">
        <v>5.1953125</v>
      </c>
      <c r="O7" s="43">
        <v>5.296875</v>
      </c>
    </row>
    <row r="8" spans="1:20" ht="15" thickBot="1" x14ac:dyDescent="0.35">
      <c r="A8" s="20">
        <v>7</v>
      </c>
      <c r="B8" s="11">
        <v>5</v>
      </c>
      <c r="C8" s="11">
        <v>4</v>
      </c>
      <c r="D8" s="11">
        <v>4</v>
      </c>
      <c r="E8" s="11">
        <v>0</v>
      </c>
      <c r="F8" s="11">
        <v>1</v>
      </c>
      <c r="G8" s="11">
        <v>0</v>
      </c>
      <c r="H8" s="11">
        <v>1</v>
      </c>
      <c r="K8" t="s">
        <v>133</v>
      </c>
      <c r="L8" t="s">
        <v>212</v>
      </c>
      <c r="M8" s="43">
        <v>5.1294117647058828</v>
      </c>
      <c r="N8" s="43">
        <v>5.2</v>
      </c>
      <c r="O8" s="43">
        <v>5.2176470588235295</v>
      </c>
    </row>
    <row r="9" spans="1:20" ht="15" thickBot="1" x14ac:dyDescent="0.35">
      <c r="A9" s="20">
        <v>8</v>
      </c>
      <c r="B9" s="11">
        <v>4</v>
      </c>
      <c r="C9" s="11">
        <v>5</v>
      </c>
      <c r="D9" s="11">
        <v>6</v>
      </c>
      <c r="E9" s="11">
        <v>0</v>
      </c>
      <c r="F9" s="11">
        <v>0</v>
      </c>
      <c r="G9" s="11">
        <v>0</v>
      </c>
      <c r="H9" s="11">
        <v>0</v>
      </c>
      <c r="K9" t="s">
        <v>133</v>
      </c>
      <c r="L9" t="s">
        <v>213</v>
      </c>
      <c r="M9" s="43">
        <v>5.2389380530973453</v>
      </c>
      <c r="N9" s="43">
        <v>5.2699115044247788</v>
      </c>
      <c r="O9" s="43">
        <v>5.3274336283185839</v>
      </c>
    </row>
    <row r="10" spans="1:20" ht="15" thickBot="1" x14ac:dyDescent="0.35">
      <c r="A10" s="20">
        <v>9</v>
      </c>
      <c r="B10" s="11">
        <v>4</v>
      </c>
      <c r="C10" s="11">
        <v>5</v>
      </c>
      <c r="D10" s="11">
        <v>5</v>
      </c>
      <c r="E10" s="11">
        <v>0</v>
      </c>
      <c r="F10" s="11">
        <v>1</v>
      </c>
      <c r="G10" s="11">
        <v>1</v>
      </c>
      <c r="H10" s="11">
        <v>1</v>
      </c>
    </row>
    <row r="11" spans="1:20" ht="15" thickBot="1" x14ac:dyDescent="0.35">
      <c r="A11" s="20">
        <v>10</v>
      </c>
      <c r="B11" s="11">
        <v>4</v>
      </c>
      <c r="C11" s="11">
        <v>4</v>
      </c>
      <c r="D11" s="11">
        <v>5</v>
      </c>
      <c r="E11" s="11">
        <v>1</v>
      </c>
      <c r="F11" s="11">
        <v>1</v>
      </c>
      <c r="G11" s="11">
        <v>0</v>
      </c>
      <c r="H11" s="11">
        <v>0</v>
      </c>
    </row>
    <row r="12" spans="1:20" ht="15" thickBot="1" x14ac:dyDescent="0.35">
      <c r="A12" s="20">
        <v>11</v>
      </c>
      <c r="B12" s="11">
        <v>6</v>
      </c>
      <c r="C12" s="11">
        <v>5</v>
      </c>
      <c r="D12" s="11">
        <v>5</v>
      </c>
      <c r="E12" s="11">
        <v>1</v>
      </c>
      <c r="F12" s="11">
        <v>0</v>
      </c>
      <c r="G12" s="11">
        <v>1</v>
      </c>
      <c r="H12" s="11">
        <v>1</v>
      </c>
    </row>
    <row r="13" spans="1:20" ht="15" thickBot="1" x14ac:dyDescent="0.35">
      <c r="A13" s="20">
        <v>12</v>
      </c>
      <c r="B13" s="11">
        <v>6</v>
      </c>
      <c r="C13" s="11">
        <v>6</v>
      </c>
      <c r="D13" s="11">
        <v>6</v>
      </c>
      <c r="E13" s="11">
        <v>0</v>
      </c>
      <c r="F13" s="11">
        <v>1</v>
      </c>
      <c r="G13" s="11">
        <v>1</v>
      </c>
      <c r="H13" s="11">
        <v>0</v>
      </c>
    </row>
    <row r="14" spans="1:20" ht="15" thickBot="1" x14ac:dyDescent="0.35">
      <c r="A14" s="20">
        <v>13</v>
      </c>
      <c r="B14" s="11">
        <v>4</v>
      </c>
      <c r="C14" s="11">
        <v>4</v>
      </c>
      <c r="D14" s="11">
        <v>5</v>
      </c>
      <c r="E14" s="11">
        <v>1</v>
      </c>
      <c r="F14" s="11">
        <v>0</v>
      </c>
      <c r="G14" s="11">
        <v>0</v>
      </c>
      <c r="H14" s="11">
        <v>0</v>
      </c>
    </row>
    <row r="15" spans="1:20" ht="15" thickBot="1" x14ac:dyDescent="0.35">
      <c r="A15" s="20">
        <v>14</v>
      </c>
      <c r="B15" s="11">
        <v>6</v>
      </c>
      <c r="C15" s="11">
        <v>6</v>
      </c>
      <c r="D15" s="11">
        <v>6</v>
      </c>
      <c r="E15" s="11">
        <v>1</v>
      </c>
      <c r="F15" s="11">
        <v>0</v>
      </c>
      <c r="G15" s="11">
        <v>1</v>
      </c>
      <c r="H15" s="11">
        <v>0</v>
      </c>
    </row>
    <row r="16" spans="1:20" ht="15" thickBot="1" x14ac:dyDescent="0.35">
      <c r="A16" s="20">
        <v>15</v>
      </c>
      <c r="B16" s="11">
        <v>5</v>
      </c>
      <c r="C16" s="11">
        <v>6</v>
      </c>
      <c r="D16" s="11">
        <v>7</v>
      </c>
      <c r="E16" s="11">
        <v>0</v>
      </c>
      <c r="F16" s="11">
        <v>1</v>
      </c>
      <c r="G16" s="11">
        <v>0</v>
      </c>
      <c r="H16" s="11">
        <v>1</v>
      </c>
    </row>
    <row r="17" spans="1:8" ht="15" thickBot="1" x14ac:dyDescent="0.35">
      <c r="A17" s="20">
        <v>16</v>
      </c>
      <c r="B17" s="11">
        <v>4</v>
      </c>
      <c r="C17" s="11">
        <v>4</v>
      </c>
      <c r="D17" s="11">
        <v>5</v>
      </c>
      <c r="E17" s="11">
        <v>0</v>
      </c>
      <c r="F17" s="11">
        <v>0</v>
      </c>
      <c r="G17" s="11">
        <v>1</v>
      </c>
      <c r="H17" s="11">
        <v>0</v>
      </c>
    </row>
    <row r="18" spans="1:8" ht="15" thickBot="1" x14ac:dyDescent="0.35">
      <c r="A18" s="20">
        <v>17</v>
      </c>
      <c r="B18" s="11">
        <v>4</v>
      </c>
      <c r="C18" s="11">
        <v>6</v>
      </c>
      <c r="D18" s="11">
        <v>7</v>
      </c>
      <c r="E18" s="11">
        <v>0</v>
      </c>
      <c r="F18" s="11">
        <v>0</v>
      </c>
      <c r="G18" s="11">
        <v>1</v>
      </c>
      <c r="H18" s="11">
        <v>1</v>
      </c>
    </row>
    <row r="19" spans="1:8" ht="15" thickBot="1" x14ac:dyDescent="0.35">
      <c r="A19" s="20">
        <v>18</v>
      </c>
      <c r="B19" s="11">
        <v>5</v>
      </c>
      <c r="C19" s="11">
        <v>5</v>
      </c>
      <c r="D19" s="11">
        <v>5</v>
      </c>
      <c r="E19" s="11">
        <v>0</v>
      </c>
      <c r="F19" s="11">
        <v>0</v>
      </c>
      <c r="G19" s="11">
        <v>0</v>
      </c>
      <c r="H19" s="11">
        <v>1</v>
      </c>
    </row>
    <row r="20" spans="1:8" ht="15" thickBot="1" x14ac:dyDescent="0.35">
      <c r="A20" s="20">
        <v>19</v>
      </c>
      <c r="B20" s="11">
        <v>3</v>
      </c>
      <c r="C20" s="11">
        <v>4</v>
      </c>
      <c r="D20" s="11">
        <v>5</v>
      </c>
      <c r="E20" s="11">
        <v>0</v>
      </c>
      <c r="F20" s="11">
        <v>0</v>
      </c>
      <c r="G20" s="11">
        <v>1</v>
      </c>
      <c r="H20" s="11">
        <v>1</v>
      </c>
    </row>
    <row r="21" spans="1:8" ht="15" thickBot="1" x14ac:dyDescent="0.35">
      <c r="A21" s="20">
        <v>20</v>
      </c>
      <c r="B21" s="11">
        <v>6</v>
      </c>
      <c r="C21" s="11">
        <v>5</v>
      </c>
      <c r="D21" s="11">
        <v>5</v>
      </c>
      <c r="E21" s="11">
        <v>1</v>
      </c>
      <c r="F21" s="11">
        <v>1</v>
      </c>
      <c r="G21" s="11">
        <v>1</v>
      </c>
      <c r="H21" s="11">
        <v>1</v>
      </c>
    </row>
    <row r="22" spans="1:8" ht="15" thickBot="1" x14ac:dyDescent="0.35">
      <c r="A22" s="20">
        <v>21</v>
      </c>
      <c r="B22" s="11">
        <v>6</v>
      </c>
      <c r="C22" s="11">
        <v>7</v>
      </c>
      <c r="D22" s="11">
        <v>7</v>
      </c>
      <c r="E22" s="11">
        <v>0</v>
      </c>
      <c r="F22" s="11">
        <v>1</v>
      </c>
      <c r="G22" s="11">
        <v>1</v>
      </c>
      <c r="H22" s="11">
        <v>0</v>
      </c>
    </row>
    <row r="23" spans="1:8" ht="15" thickBot="1" x14ac:dyDescent="0.35">
      <c r="A23" s="20">
        <v>22</v>
      </c>
      <c r="B23" s="11">
        <v>7</v>
      </c>
      <c r="C23" s="11">
        <v>6</v>
      </c>
      <c r="D23" s="11">
        <v>7</v>
      </c>
      <c r="E23" s="11">
        <v>1</v>
      </c>
      <c r="F23" s="11">
        <v>1</v>
      </c>
      <c r="G23" s="11">
        <v>1</v>
      </c>
      <c r="H23" s="11">
        <v>0</v>
      </c>
    </row>
    <row r="24" spans="1:8" ht="15" thickBot="1" x14ac:dyDescent="0.35">
      <c r="A24" s="20">
        <v>23</v>
      </c>
      <c r="B24" s="11">
        <v>4</v>
      </c>
      <c r="C24" s="11">
        <v>4</v>
      </c>
      <c r="D24" s="11">
        <v>4</v>
      </c>
      <c r="E24" s="11">
        <v>0</v>
      </c>
      <c r="F24" s="11">
        <v>1</v>
      </c>
      <c r="G24" s="11">
        <v>1</v>
      </c>
      <c r="H24" s="11">
        <v>1</v>
      </c>
    </row>
    <row r="25" spans="1:8" ht="15" thickBot="1" x14ac:dyDescent="0.35">
      <c r="A25" s="20">
        <v>24</v>
      </c>
      <c r="B25" s="11">
        <v>2</v>
      </c>
      <c r="C25" s="11">
        <v>2</v>
      </c>
      <c r="D25" s="11">
        <v>3</v>
      </c>
      <c r="E25" s="11">
        <v>0</v>
      </c>
      <c r="F25" s="11">
        <v>0</v>
      </c>
      <c r="G25" s="11">
        <v>0</v>
      </c>
      <c r="H25" s="11">
        <v>1</v>
      </c>
    </row>
    <row r="26" spans="1:8" ht="15" thickBot="1" x14ac:dyDescent="0.35">
      <c r="A26" s="20">
        <v>25</v>
      </c>
      <c r="B26" s="11">
        <v>4</v>
      </c>
      <c r="C26" s="11">
        <v>3</v>
      </c>
      <c r="D26" s="11">
        <v>3</v>
      </c>
      <c r="E26" s="11">
        <v>0</v>
      </c>
      <c r="F26" s="11">
        <v>0</v>
      </c>
      <c r="G26" s="11">
        <v>1</v>
      </c>
      <c r="H26" s="11">
        <v>0</v>
      </c>
    </row>
    <row r="27" spans="1:8" ht="15" thickBot="1" x14ac:dyDescent="0.35">
      <c r="A27" s="20">
        <v>26</v>
      </c>
      <c r="B27" s="11">
        <v>6</v>
      </c>
      <c r="C27" s="11">
        <v>6</v>
      </c>
      <c r="D27" s="11">
        <v>6</v>
      </c>
      <c r="E27" s="11">
        <v>0</v>
      </c>
      <c r="F27" s="11">
        <v>1</v>
      </c>
      <c r="G27" s="11">
        <v>1</v>
      </c>
      <c r="H27" s="11">
        <v>1</v>
      </c>
    </row>
    <row r="28" spans="1:8" ht="15" thickBot="1" x14ac:dyDescent="0.35">
      <c r="A28" s="20">
        <v>27</v>
      </c>
      <c r="B28" s="11">
        <v>5</v>
      </c>
      <c r="C28" s="11">
        <v>5</v>
      </c>
      <c r="D28" s="11">
        <v>6</v>
      </c>
      <c r="E28" s="11">
        <v>1</v>
      </c>
      <c r="F28" s="11">
        <v>1</v>
      </c>
      <c r="G28" s="11">
        <v>1</v>
      </c>
      <c r="H28" s="11">
        <v>0</v>
      </c>
    </row>
    <row r="29" spans="1:8" ht="15" thickBot="1" x14ac:dyDescent="0.35">
      <c r="A29" s="20">
        <v>28</v>
      </c>
      <c r="B29" s="11">
        <v>2</v>
      </c>
      <c r="C29" s="11">
        <v>3</v>
      </c>
      <c r="D29" s="11">
        <v>4</v>
      </c>
      <c r="E29" s="11">
        <v>0</v>
      </c>
      <c r="F29" s="11">
        <v>1</v>
      </c>
      <c r="G29" s="11">
        <v>1</v>
      </c>
      <c r="H29" s="11">
        <v>1</v>
      </c>
    </row>
    <row r="30" spans="1:8" ht="15" thickBot="1" x14ac:dyDescent="0.35">
      <c r="A30" s="20">
        <v>29</v>
      </c>
      <c r="B30" s="11">
        <v>3</v>
      </c>
      <c r="C30" s="11">
        <v>4</v>
      </c>
      <c r="D30" s="11">
        <v>5</v>
      </c>
      <c r="E30" s="11">
        <v>0</v>
      </c>
      <c r="F30" s="11">
        <v>0</v>
      </c>
      <c r="G30" s="11">
        <v>0</v>
      </c>
      <c r="H30" s="11">
        <v>0</v>
      </c>
    </row>
    <row r="31" spans="1:8" ht="15" thickBot="1" x14ac:dyDescent="0.35">
      <c r="A31" s="20">
        <v>30</v>
      </c>
      <c r="B31" s="11">
        <v>6</v>
      </c>
      <c r="C31" s="11">
        <v>6</v>
      </c>
      <c r="D31" s="11">
        <v>6</v>
      </c>
      <c r="E31" s="11">
        <v>0</v>
      </c>
      <c r="F31" s="11">
        <v>0</v>
      </c>
      <c r="G31" s="11">
        <v>1</v>
      </c>
      <c r="H31" s="11">
        <v>0</v>
      </c>
    </row>
    <row r="32" spans="1:8" ht="15" thickBot="1" x14ac:dyDescent="0.35">
      <c r="A32" s="20">
        <v>31</v>
      </c>
      <c r="B32" s="11">
        <v>6</v>
      </c>
      <c r="C32" s="11">
        <v>7</v>
      </c>
      <c r="D32" s="11">
        <v>6</v>
      </c>
      <c r="E32" s="11">
        <v>0</v>
      </c>
      <c r="F32" s="11">
        <v>0</v>
      </c>
      <c r="G32" s="11">
        <v>1</v>
      </c>
      <c r="H32" s="11">
        <v>1</v>
      </c>
    </row>
    <row r="33" spans="1:8" ht="15" thickBot="1" x14ac:dyDescent="0.35">
      <c r="A33" s="20">
        <v>32</v>
      </c>
      <c r="B33" s="11">
        <v>4</v>
      </c>
      <c r="C33" s="11">
        <v>4</v>
      </c>
      <c r="D33" s="11">
        <v>4</v>
      </c>
      <c r="E33" s="11">
        <v>0</v>
      </c>
      <c r="F33" s="11">
        <v>1</v>
      </c>
      <c r="G33" s="11">
        <v>1</v>
      </c>
      <c r="H33" s="11">
        <v>0</v>
      </c>
    </row>
    <row r="34" spans="1:8" ht="15" thickBot="1" x14ac:dyDescent="0.35">
      <c r="A34" s="20">
        <v>33</v>
      </c>
      <c r="B34" s="11">
        <v>7</v>
      </c>
      <c r="C34" s="11">
        <v>7</v>
      </c>
      <c r="D34" s="11">
        <v>7</v>
      </c>
      <c r="E34" s="11">
        <v>1</v>
      </c>
      <c r="F34" s="11">
        <v>0</v>
      </c>
      <c r="G34" s="11">
        <v>1</v>
      </c>
      <c r="H34" s="11">
        <v>0</v>
      </c>
    </row>
    <row r="35" spans="1:8" ht="15" thickBot="1" x14ac:dyDescent="0.35">
      <c r="A35" s="20">
        <v>34</v>
      </c>
      <c r="B35" s="11">
        <v>5</v>
      </c>
      <c r="C35" s="11">
        <v>6</v>
      </c>
      <c r="D35" s="11">
        <v>6</v>
      </c>
      <c r="E35" s="11">
        <v>0</v>
      </c>
      <c r="F35" s="11">
        <v>1</v>
      </c>
      <c r="G35" s="11">
        <v>1</v>
      </c>
      <c r="H35" s="11">
        <v>1</v>
      </c>
    </row>
    <row r="36" spans="1:8" ht="15" thickBot="1" x14ac:dyDescent="0.35">
      <c r="A36" s="20">
        <v>35</v>
      </c>
      <c r="B36" s="11">
        <v>5</v>
      </c>
      <c r="C36" s="11">
        <v>5</v>
      </c>
      <c r="D36" s="11">
        <v>5</v>
      </c>
      <c r="E36" s="11">
        <v>0</v>
      </c>
      <c r="F36" s="11">
        <v>1</v>
      </c>
      <c r="G36" s="11">
        <v>1</v>
      </c>
      <c r="H36" s="11">
        <v>0</v>
      </c>
    </row>
    <row r="37" spans="1:8" ht="15" thickBot="1" x14ac:dyDescent="0.35">
      <c r="A37" s="20">
        <v>36</v>
      </c>
      <c r="B37" s="11">
        <v>4</v>
      </c>
      <c r="C37" s="11">
        <v>4</v>
      </c>
      <c r="D37" s="11">
        <v>5</v>
      </c>
      <c r="E37" s="11">
        <v>0</v>
      </c>
      <c r="F37" s="11">
        <v>0</v>
      </c>
      <c r="G37" s="11">
        <v>1</v>
      </c>
      <c r="H37" s="11">
        <v>1</v>
      </c>
    </row>
    <row r="38" spans="1:8" ht="15" thickBot="1" x14ac:dyDescent="0.35">
      <c r="A38" s="20">
        <v>37</v>
      </c>
      <c r="B38" s="11">
        <v>5</v>
      </c>
      <c r="C38" s="11">
        <v>7</v>
      </c>
      <c r="D38" s="11">
        <v>7</v>
      </c>
      <c r="E38" s="11">
        <v>0</v>
      </c>
      <c r="F38" s="11">
        <v>0</v>
      </c>
      <c r="G38" s="11">
        <v>0</v>
      </c>
      <c r="H38" s="11">
        <v>0</v>
      </c>
    </row>
    <row r="39" spans="1:8" ht="15" thickBot="1" x14ac:dyDescent="0.35">
      <c r="A39" s="20">
        <v>38</v>
      </c>
      <c r="B39" s="11">
        <v>3</v>
      </c>
      <c r="C39" s="11">
        <v>5</v>
      </c>
      <c r="D39" s="11">
        <v>6</v>
      </c>
      <c r="E39" s="11">
        <v>1</v>
      </c>
      <c r="F39" s="11">
        <v>1</v>
      </c>
      <c r="G39" s="11">
        <v>1</v>
      </c>
      <c r="H39" s="11">
        <v>0</v>
      </c>
    </row>
    <row r="40" spans="1:8" ht="15" thickBot="1" x14ac:dyDescent="0.35">
      <c r="A40" s="20">
        <v>39</v>
      </c>
      <c r="B40" s="11">
        <v>6</v>
      </c>
      <c r="C40" s="11">
        <v>5</v>
      </c>
      <c r="D40" s="11">
        <v>6</v>
      </c>
      <c r="E40" s="11">
        <v>0</v>
      </c>
      <c r="F40" s="11">
        <v>1</v>
      </c>
      <c r="G40" s="11">
        <v>0</v>
      </c>
      <c r="H40" s="11">
        <v>1</v>
      </c>
    </row>
    <row r="41" spans="1:8" ht="15" thickBot="1" x14ac:dyDescent="0.35">
      <c r="A41" s="20">
        <v>40</v>
      </c>
      <c r="B41" s="11">
        <v>4</v>
      </c>
      <c r="C41" s="11">
        <v>3</v>
      </c>
      <c r="D41" s="11">
        <v>3</v>
      </c>
      <c r="E41" s="11">
        <v>0</v>
      </c>
      <c r="F41" s="11">
        <v>0</v>
      </c>
      <c r="G41" s="11">
        <v>1</v>
      </c>
      <c r="H41" s="11">
        <v>1</v>
      </c>
    </row>
    <row r="42" spans="1:8" ht="15" thickBot="1" x14ac:dyDescent="0.35">
      <c r="A42" s="20">
        <v>41</v>
      </c>
      <c r="B42" s="11">
        <v>7</v>
      </c>
      <c r="C42" s="11">
        <v>6</v>
      </c>
      <c r="D42" s="11">
        <v>6</v>
      </c>
      <c r="E42" s="11">
        <v>0</v>
      </c>
      <c r="F42" s="11">
        <v>0</v>
      </c>
      <c r="G42" s="11">
        <v>1</v>
      </c>
      <c r="H42" s="11">
        <v>1</v>
      </c>
    </row>
    <row r="43" spans="1:8" ht="15" thickBot="1" x14ac:dyDescent="0.35">
      <c r="A43" s="20">
        <v>42</v>
      </c>
      <c r="B43" s="11">
        <v>6</v>
      </c>
      <c r="C43" s="11">
        <v>6</v>
      </c>
      <c r="D43" s="11">
        <v>6</v>
      </c>
      <c r="E43" s="11">
        <v>1</v>
      </c>
      <c r="F43" s="11">
        <v>1</v>
      </c>
      <c r="G43" s="11">
        <v>1</v>
      </c>
      <c r="H43" s="11">
        <v>1</v>
      </c>
    </row>
    <row r="44" spans="1:8" ht="15" thickBot="1" x14ac:dyDescent="0.35">
      <c r="A44" s="20">
        <v>43</v>
      </c>
      <c r="B44" s="11">
        <v>6</v>
      </c>
      <c r="C44" s="11">
        <v>6</v>
      </c>
      <c r="D44" s="11">
        <v>5</v>
      </c>
      <c r="E44" s="11">
        <v>1</v>
      </c>
      <c r="F44" s="11">
        <v>0</v>
      </c>
      <c r="G44" s="11">
        <v>1</v>
      </c>
      <c r="H44" s="11">
        <v>0</v>
      </c>
    </row>
    <row r="45" spans="1:8" ht="15" thickBot="1" x14ac:dyDescent="0.35">
      <c r="A45" s="20">
        <v>44</v>
      </c>
      <c r="B45" s="11">
        <v>7</v>
      </c>
      <c r="C45" s="11">
        <v>6</v>
      </c>
      <c r="D45" s="11">
        <v>6</v>
      </c>
      <c r="E45" s="11">
        <v>0</v>
      </c>
      <c r="F45" s="11">
        <v>0</v>
      </c>
      <c r="G45" s="11">
        <v>1</v>
      </c>
      <c r="H45" s="11">
        <v>1</v>
      </c>
    </row>
    <row r="46" spans="1:8" ht="15" thickBot="1" x14ac:dyDescent="0.35">
      <c r="A46" s="20">
        <v>45</v>
      </c>
      <c r="B46" s="11">
        <v>4</v>
      </c>
      <c r="C46" s="11">
        <v>5</v>
      </c>
      <c r="D46" s="11">
        <v>6</v>
      </c>
      <c r="E46" s="11">
        <v>0</v>
      </c>
      <c r="F46" s="11">
        <v>1</v>
      </c>
      <c r="G46" s="11">
        <v>1</v>
      </c>
      <c r="H46" s="11">
        <v>0</v>
      </c>
    </row>
    <row r="47" spans="1:8" ht="15" thickBot="1" x14ac:dyDescent="0.35">
      <c r="A47" s="20">
        <v>46</v>
      </c>
      <c r="B47" s="11">
        <v>4</v>
      </c>
      <c r="C47" s="11">
        <v>4</v>
      </c>
      <c r="D47" s="11">
        <v>5</v>
      </c>
      <c r="E47" s="11">
        <v>0</v>
      </c>
      <c r="F47" s="11">
        <v>0</v>
      </c>
      <c r="G47" s="11">
        <v>0</v>
      </c>
      <c r="H47" s="11">
        <v>0</v>
      </c>
    </row>
    <row r="48" spans="1:8" ht="15" thickBot="1" x14ac:dyDescent="0.35">
      <c r="A48" s="20">
        <v>47</v>
      </c>
      <c r="B48" s="11">
        <v>6</v>
      </c>
      <c r="C48" s="11">
        <v>6</v>
      </c>
      <c r="D48" s="11">
        <v>6</v>
      </c>
      <c r="E48" s="11">
        <v>0</v>
      </c>
      <c r="F48" s="11">
        <v>1</v>
      </c>
      <c r="G48" s="11">
        <v>0</v>
      </c>
      <c r="H48" s="11">
        <v>0</v>
      </c>
    </row>
    <row r="49" spans="1:8" ht="15" thickBot="1" x14ac:dyDescent="0.35">
      <c r="A49" s="20">
        <v>48</v>
      </c>
      <c r="B49" s="11">
        <v>7</v>
      </c>
      <c r="C49" s="11">
        <v>6</v>
      </c>
      <c r="D49" s="11">
        <v>7</v>
      </c>
      <c r="E49" s="11">
        <v>1</v>
      </c>
      <c r="F49" s="11">
        <v>1</v>
      </c>
      <c r="G49" s="11">
        <v>1</v>
      </c>
      <c r="H49" s="11">
        <v>0</v>
      </c>
    </row>
    <row r="50" spans="1:8" ht="15" thickBot="1" x14ac:dyDescent="0.35">
      <c r="A50" s="20">
        <v>49</v>
      </c>
      <c r="B50" s="11">
        <v>4</v>
      </c>
      <c r="C50" s="11">
        <v>6</v>
      </c>
      <c r="D50" s="11">
        <v>6</v>
      </c>
      <c r="E50" s="11">
        <v>1</v>
      </c>
      <c r="F50" s="11">
        <v>0</v>
      </c>
      <c r="G50" s="11">
        <v>0</v>
      </c>
      <c r="H50" s="11">
        <v>0</v>
      </c>
    </row>
    <row r="51" spans="1:8" ht="15" thickBot="1" x14ac:dyDescent="0.35">
      <c r="A51" s="20">
        <v>50</v>
      </c>
      <c r="B51" s="11">
        <v>2</v>
      </c>
      <c r="C51" s="11">
        <v>2</v>
      </c>
      <c r="D51" s="11">
        <v>1</v>
      </c>
      <c r="E51" s="11">
        <v>1</v>
      </c>
      <c r="F51" s="11">
        <v>1</v>
      </c>
      <c r="G51" s="11">
        <v>0</v>
      </c>
      <c r="H51" s="11">
        <v>0</v>
      </c>
    </row>
    <row r="52" spans="1:8" ht="15" thickBot="1" x14ac:dyDescent="0.35">
      <c r="A52" s="20">
        <v>51</v>
      </c>
      <c r="B52" s="11">
        <v>4</v>
      </c>
      <c r="C52" s="11">
        <v>1</v>
      </c>
      <c r="D52" s="11">
        <v>1</v>
      </c>
      <c r="E52" s="11">
        <v>0</v>
      </c>
      <c r="F52" s="11">
        <v>1</v>
      </c>
      <c r="G52" s="11">
        <v>0</v>
      </c>
      <c r="H52" s="11">
        <v>1</v>
      </c>
    </row>
    <row r="53" spans="1:8" ht="15" thickBot="1" x14ac:dyDescent="0.35">
      <c r="A53" s="20">
        <v>52</v>
      </c>
      <c r="B53" s="11">
        <v>4</v>
      </c>
      <c r="C53" s="11">
        <v>4</v>
      </c>
      <c r="D53" s="11">
        <v>6</v>
      </c>
      <c r="E53" s="11">
        <v>0</v>
      </c>
      <c r="F53" s="11">
        <v>0</v>
      </c>
      <c r="G53" s="11">
        <v>1</v>
      </c>
      <c r="H53" s="11">
        <v>1</v>
      </c>
    </row>
    <row r="54" spans="1:8" ht="15" thickBot="1" x14ac:dyDescent="0.35">
      <c r="A54" s="20">
        <v>53</v>
      </c>
      <c r="B54" s="11">
        <v>6</v>
      </c>
      <c r="C54" s="11">
        <v>6</v>
      </c>
      <c r="D54" s="11">
        <v>7</v>
      </c>
      <c r="E54" s="11">
        <v>1</v>
      </c>
      <c r="F54" s="11">
        <v>0</v>
      </c>
      <c r="G54" s="11">
        <v>0</v>
      </c>
      <c r="H54" s="11">
        <v>0</v>
      </c>
    </row>
    <row r="55" spans="1:8" ht="15" thickBot="1" x14ac:dyDescent="0.35">
      <c r="A55" s="20">
        <v>54</v>
      </c>
      <c r="B55" s="11">
        <v>5</v>
      </c>
      <c r="C55" s="11">
        <v>4</v>
      </c>
      <c r="D55" s="11">
        <v>5</v>
      </c>
      <c r="E55" s="11">
        <v>0</v>
      </c>
      <c r="F55" s="11">
        <v>1</v>
      </c>
      <c r="G55" s="11">
        <v>1</v>
      </c>
      <c r="H55" s="11">
        <v>0</v>
      </c>
    </row>
    <row r="56" spans="1:8" ht="15" thickBot="1" x14ac:dyDescent="0.35">
      <c r="A56" s="20">
        <v>55</v>
      </c>
      <c r="B56" s="11">
        <v>7</v>
      </c>
      <c r="C56" s="11">
        <v>6</v>
      </c>
      <c r="D56" s="11">
        <v>6</v>
      </c>
      <c r="E56" s="11">
        <v>0</v>
      </c>
      <c r="F56" s="11">
        <v>1</v>
      </c>
      <c r="G56" s="11">
        <v>1</v>
      </c>
      <c r="H56" s="11">
        <v>1</v>
      </c>
    </row>
    <row r="57" spans="1:8" ht="15" thickBot="1" x14ac:dyDescent="0.35">
      <c r="A57" s="20">
        <v>56</v>
      </c>
      <c r="B57" s="11">
        <v>5</v>
      </c>
      <c r="C57" s="11">
        <v>5</v>
      </c>
      <c r="D57" s="11">
        <v>5</v>
      </c>
      <c r="E57" s="11">
        <v>1</v>
      </c>
      <c r="F57" s="11">
        <v>0</v>
      </c>
      <c r="G57" s="11">
        <v>1</v>
      </c>
      <c r="H57" s="11">
        <v>0</v>
      </c>
    </row>
    <row r="58" spans="1:8" ht="15" thickBot="1" x14ac:dyDescent="0.35">
      <c r="A58" s="20">
        <v>57</v>
      </c>
      <c r="B58" s="11">
        <v>4</v>
      </c>
      <c r="C58" s="11">
        <v>4</v>
      </c>
      <c r="D58" s="11">
        <v>3</v>
      </c>
      <c r="E58" s="11">
        <v>0</v>
      </c>
      <c r="F58" s="11">
        <v>0</v>
      </c>
      <c r="G58" s="11">
        <v>0</v>
      </c>
      <c r="H58" s="11">
        <v>1</v>
      </c>
    </row>
    <row r="59" spans="1:8" ht="15" thickBot="1" x14ac:dyDescent="0.35">
      <c r="A59" s="20">
        <v>58</v>
      </c>
      <c r="B59" s="11">
        <v>5</v>
      </c>
      <c r="C59" s="11">
        <v>5</v>
      </c>
      <c r="D59" s="11">
        <v>5</v>
      </c>
      <c r="E59" s="11">
        <v>1</v>
      </c>
      <c r="F59" s="11">
        <v>1</v>
      </c>
      <c r="G59" s="11">
        <v>0</v>
      </c>
      <c r="H59" s="11">
        <v>0</v>
      </c>
    </row>
    <row r="60" spans="1:8" ht="15" thickBot="1" x14ac:dyDescent="0.35">
      <c r="A60" s="20">
        <v>59</v>
      </c>
      <c r="B60" s="11">
        <v>7</v>
      </c>
      <c r="C60" s="11">
        <v>6</v>
      </c>
      <c r="D60" s="11">
        <v>6</v>
      </c>
      <c r="E60" s="11">
        <v>0</v>
      </c>
      <c r="F60" s="11">
        <v>0</v>
      </c>
      <c r="G60" s="11">
        <v>0</v>
      </c>
      <c r="H60" s="11">
        <v>1</v>
      </c>
    </row>
    <row r="61" spans="1:8" ht="15" thickBot="1" x14ac:dyDescent="0.35">
      <c r="A61" s="20">
        <v>60</v>
      </c>
      <c r="B61" s="11">
        <v>4</v>
      </c>
      <c r="C61" s="11">
        <v>5</v>
      </c>
      <c r="D61" s="11">
        <v>6</v>
      </c>
      <c r="E61" s="11">
        <v>0</v>
      </c>
      <c r="F61" s="11">
        <v>1</v>
      </c>
      <c r="G61" s="11">
        <v>0</v>
      </c>
      <c r="H61" s="11">
        <v>0</v>
      </c>
    </row>
    <row r="62" spans="1:8" ht="15" thickBot="1" x14ac:dyDescent="0.35">
      <c r="A62" s="20">
        <v>61</v>
      </c>
      <c r="B62" s="11">
        <v>3</v>
      </c>
      <c r="C62" s="11">
        <v>2</v>
      </c>
      <c r="D62" s="11">
        <v>2</v>
      </c>
      <c r="E62" s="11">
        <v>1</v>
      </c>
      <c r="F62" s="11">
        <v>0</v>
      </c>
      <c r="G62" s="11">
        <v>1</v>
      </c>
      <c r="H62" s="11">
        <v>0</v>
      </c>
    </row>
    <row r="63" spans="1:8" ht="15" thickBot="1" x14ac:dyDescent="0.35">
      <c r="A63" s="20">
        <v>62</v>
      </c>
      <c r="B63" s="11">
        <v>4</v>
      </c>
      <c r="C63" s="11">
        <v>5</v>
      </c>
      <c r="D63" s="11">
        <v>5</v>
      </c>
      <c r="E63" s="11">
        <v>1</v>
      </c>
      <c r="F63" s="11">
        <v>0</v>
      </c>
      <c r="G63" s="11">
        <v>1</v>
      </c>
      <c r="H63" s="11">
        <v>1</v>
      </c>
    </row>
    <row r="64" spans="1:8" ht="15" thickBot="1" x14ac:dyDescent="0.35">
      <c r="A64" s="20">
        <v>63</v>
      </c>
      <c r="B64" s="11">
        <v>2</v>
      </c>
      <c r="C64" s="11">
        <v>2</v>
      </c>
      <c r="D64" s="11">
        <v>3</v>
      </c>
      <c r="E64" s="11">
        <v>0</v>
      </c>
      <c r="F64" s="11">
        <v>1</v>
      </c>
      <c r="G64" s="11">
        <v>1</v>
      </c>
      <c r="H64" s="11">
        <v>1</v>
      </c>
    </row>
    <row r="65" spans="1:8" ht="15" thickBot="1" x14ac:dyDescent="0.35">
      <c r="A65" s="20">
        <v>64</v>
      </c>
      <c r="B65" s="11">
        <v>6</v>
      </c>
      <c r="C65" s="11">
        <v>7</v>
      </c>
      <c r="D65" s="11">
        <v>7</v>
      </c>
      <c r="E65" s="11">
        <v>0</v>
      </c>
      <c r="F65" s="11">
        <v>1</v>
      </c>
      <c r="G65" s="11">
        <v>0</v>
      </c>
      <c r="H65" s="11">
        <v>1</v>
      </c>
    </row>
    <row r="66" spans="1:8" ht="15" thickBot="1" x14ac:dyDescent="0.35">
      <c r="A66" s="20">
        <v>65</v>
      </c>
      <c r="B66" s="11">
        <v>4</v>
      </c>
      <c r="C66" s="11">
        <v>5</v>
      </c>
      <c r="D66" s="11">
        <v>5</v>
      </c>
      <c r="E66" s="11">
        <v>0</v>
      </c>
      <c r="F66" s="11">
        <v>1</v>
      </c>
      <c r="G66" s="11">
        <v>1</v>
      </c>
      <c r="H66" s="11">
        <v>1</v>
      </c>
    </row>
    <row r="67" spans="1:8" ht="15" thickBot="1" x14ac:dyDescent="0.35">
      <c r="A67" s="20">
        <v>66</v>
      </c>
      <c r="B67" s="11">
        <v>4</v>
      </c>
      <c r="C67" s="11">
        <v>4</v>
      </c>
      <c r="D67" s="11">
        <v>4</v>
      </c>
      <c r="E67" s="11">
        <v>0</v>
      </c>
      <c r="F67" s="11">
        <v>0</v>
      </c>
      <c r="G67" s="11">
        <v>1</v>
      </c>
      <c r="H67" s="11">
        <v>0</v>
      </c>
    </row>
    <row r="68" spans="1:8" ht="15" thickBot="1" x14ac:dyDescent="0.35">
      <c r="A68" s="20">
        <v>67</v>
      </c>
      <c r="B68" s="11">
        <v>4</v>
      </c>
      <c r="C68" s="11">
        <v>5</v>
      </c>
      <c r="D68" s="11">
        <v>6</v>
      </c>
      <c r="E68" s="11">
        <v>1</v>
      </c>
      <c r="F68" s="11">
        <v>1</v>
      </c>
      <c r="G68" s="11">
        <v>0</v>
      </c>
      <c r="H68" s="11">
        <v>1</v>
      </c>
    </row>
    <row r="69" spans="1:8" ht="15" thickBot="1" x14ac:dyDescent="0.35">
      <c r="A69" s="20">
        <v>68</v>
      </c>
      <c r="B69" s="11">
        <v>5</v>
      </c>
      <c r="C69" s="11">
        <v>4</v>
      </c>
      <c r="D69" s="11">
        <v>5</v>
      </c>
      <c r="E69" s="11">
        <v>0</v>
      </c>
      <c r="F69" s="11">
        <v>1</v>
      </c>
      <c r="G69" s="11">
        <v>1</v>
      </c>
      <c r="H69" s="11">
        <v>0</v>
      </c>
    </row>
    <row r="70" spans="1:8" ht="15" thickBot="1" x14ac:dyDescent="0.35">
      <c r="A70" s="20">
        <v>69</v>
      </c>
      <c r="B70" s="11">
        <v>6</v>
      </c>
      <c r="C70" s="11">
        <v>6</v>
      </c>
      <c r="D70" s="11">
        <v>7</v>
      </c>
      <c r="E70" s="11">
        <v>1</v>
      </c>
      <c r="F70" s="11">
        <v>0</v>
      </c>
      <c r="G70" s="11">
        <v>1</v>
      </c>
      <c r="H70" s="11">
        <v>0</v>
      </c>
    </row>
    <row r="71" spans="1:8" ht="15" thickBot="1" x14ac:dyDescent="0.35">
      <c r="A71" s="20">
        <v>70</v>
      </c>
      <c r="B71" s="11">
        <v>6</v>
      </c>
      <c r="C71" s="11">
        <v>5</v>
      </c>
      <c r="D71" s="11">
        <v>5</v>
      </c>
      <c r="E71" s="11">
        <v>0</v>
      </c>
      <c r="F71" s="11">
        <v>1</v>
      </c>
      <c r="G71" s="11">
        <v>0</v>
      </c>
      <c r="H71" s="11">
        <v>1</v>
      </c>
    </row>
    <row r="72" spans="1:8" ht="15" thickBot="1" x14ac:dyDescent="0.35">
      <c r="A72" s="20">
        <v>71</v>
      </c>
      <c r="B72" s="11">
        <v>4</v>
      </c>
      <c r="C72" s="11">
        <v>5</v>
      </c>
      <c r="D72" s="11">
        <v>5</v>
      </c>
      <c r="E72" s="11">
        <v>0</v>
      </c>
      <c r="F72" s="11">
        <v>1</v>
      </c>
      <c r="G72" s="11">
        <v>1</v>
      </c>
      <c r="H72" s="11">
        <v>1</v>
      </c>
    </row>
    <row r="73" spans="1:8" ht="15" thickBot="1" x14ac:dyDescent="0.35">
      <c r="A73" s="20">
        <v>72</v>
      </c>
      <c r="B73" s="11">
        <v>5</v>
      </c>
      <c r="C73" s="11">
        <v>7</v>
      </c>
      <c r="D73" s="11">
        <v>6</v>
      </c>
      <c r="E73" s="11">
        <v>0</v>
      </c>
      <c r="F73" s="11">
        <v>1</v>
      </c>
      <c r="G73" s="11">
        <v>1</v>
      </c>
      <c r="H73" s="11">
        <v>1</v>
      </c>
    </row>
    <row r="74" spans="1:8" ht="15" thickBot="1" x14ac:dyDescent="0.35">
      <c r="A74" s="20">
        <v>73</v>
      </c>
      <c r="B74" s="11">
        <v>7</v>
      </c>
      <c r="C74" s="11">
        <v>6</v>
      </c>
      <c r="D74" s="11">
        <v>6</v>
      </c>
      <c r="E74" s="11">
        <v>0</v>
      </c>
      <c r="F74" s="11">
        <v>1</v>
      </c>
      <c r="G74" s="11">
        <v>1</v>
      </c>
      <c r="H74" s="11">
        <v>1</v>
      </c>
    </row>
    <row r="75" spans="1:8" ht="15" thickBot="1" x14ac:dyDescent="0.35">
      <c r="A75" s="20">
        <v>74</v>
      </c>
      <c r="B75" s="11">
        <v>4</v>
      </c>
      <c r="C75" s="11">
        <v>4</v>
      </c>
      <c r="D75" s="11">
        <v>4</v>
      </c>
      <c r="E75" s="11">
        <v>1</v>
      </c>
      <c r="F75" s="11">
        <v>1</v>
      </c>
      <c r="G75" s="11">
        <v>0</v>
      </c>
      <c r="H75" s="11">
        <v>0</v>
      </c>
    </row>
    <row r="76" spans="1:8" ht="15" thickBot="1" x14ac:dyDescent="0.35">
      <c r="A76" s="20">
        <v>75</v>
      </c>
      <c r="B76" s="11">
        <v>5</v>
      </c>
      <c r="C76" s="11">
        <v>5</v>
      </c>
      <c r="D76" s="11">
        <v>6</v>
      </c>
      <c r="E76" s="11">
        <v>0</v>
      </c>
      <c r="F76" s="11">
        <v>0</v>
      </c>
      <c r="G76" s="11">
        <v>1</v>
      </c>
      <c r="H76" s="11">
        <v>1</v>
      </c>
    </row>
    <row r="77" spans="1:8" ht="15" thickBot="1" x14ac:dyDescent="0.35">
      <c r="A77" s="20">
        <v>76</v>
      </c>
      <c r="B77" s="11">
        <v>5</v>
      </c>
      <c r="C77" s="11">
        <v>4</v>
      </c>
      <c r="D77" s="11">
        <v>4</v>
      </c>
      <c r="E77" s="11">
        <v>1</v>
      </c>
      <c r="F77" s="11">
        <v>1</v>
      </c>
      <c r="G77" s="11">
        <v>1</v>
      </c>
      <c r="H77" s="11">
        <v>0</v>
      </c>
    </row>
    <row r="78" spans="1:8" ht="15" thickBot="1" x14ac:dyDescent="0.35">
      <c r="A78" s="20">
        <v>77</v>
      </c>
      <c r="B78" s="11">
        <v>5</v>
      </c>
      <c r="C78" s="11">
        <v>5</v>
      </c>
      <c r="D78" s="11">
        <v>5</v>
      </c>
      <c r="E78" s="11">
        <v>0</v>
      </c>
      <c r="F78" s="11">
        <v>1</v>
      </c>
      <c r="G78" s="11">
        <v>0</v>
      </c>
      <c r="H78" s="11">
        <v>1</v>
      </c>
    </row>
    <row r="79" spans="1:8" ht="15" thickBot="1" x14ac:dyDescent="0.35">
      <c r="A79" s="20">
        <v>78</v>
      </c>
      <c r="B79" s="11">
        <v>3</v>
      </c>
      <c r="C79" s="11">
        <v>3</v>
      </c>
      <c r="D79" s="11">
        <v>4</v>
      </c>
      <c r="E79" s="11">
        <v>0</v>
      </c>
      <c r="F79" s="11">
        <v>1</v>
      </c>
      <c r="G79" s="11">
        <v>1</v>
      </c>
      <c r="H79" s="11">
        <v>0</v>
      </c>
    </row>
    <row r="80" spans="1:8" ht="15" thickBot="1" x14ac:dyDescent="0.35">
      <c r="A80" s="20">
        <v>79</v>
      </c>
      <c r="B80" s="11">
        <v>4</v>
      </c>
      <c r="C80" s="11">
        <v>3</v>
      </c>
      <c r="D80" s="11">
        <v>3</v>
      </c>
      <c r="E80" s="11">
        <v>0</v>
      </c>
      <c r="F80" s="11">
        <v>0</v>
      </c>
      <c r="G80" s="11">
        <v>1</v>
      </c>
      <c r="H80" s="11">
        <v>0</v>
      </c>
    </row>
    <row r="81" spans="1:8" ht="15" thickBot="1" x14ac:dyDescent="0.35">
      <c r="A81" s="20">
        <v>80</v>
      </c>
      <c r="B81" s="11">
        <v>6</v>
      </c>
      <c r="C81" s="11">
        <v>6</v>
      </c>
      <c r="D81" s="11">
        <v>5</v>
      </c>
      <c r="E81" s="11">
        <v>0</v>
      </c>
      <c r="F81" s="11">
        <v>0</v>
      </c>
      <c r="G81" s="11">
        <v>0</v>
      </c>
      <c r="H81" s="11">
        <v>0</v>
      </c>
    </row>
    <row r="82" spans="1:8" ht="15" thickBot="1" x14ac:dyDescent="0.35">
      <c r="A82" s="20">
        <v>81</v>
      </c>
      <c r="B82" s="11">
        <v>4</v>
      </c>
      <c r="C82" s="11">
        <v>4</v>
      </c>
      <c r="D82" s="11">
        <v>5</v>
      </c>
      <c r="E82" s="11">
        <v>1</v>
      </c>
      <c r="F82" s="11">
        <v>0</v>
      </c>
      <c r="G82" s="11">
        <v>1</v>
      </c>
      <c r="H82" s="11">
        <v>1</v>
      </c>
    </row>
    <row r="83" spans="1:8" ht="15" thickBot="1" x14ac:dyDescent="0.35">
      <c r="A83" s="20">
        <v>82</v>
      </c>
      <c r="B83" s="11">
        <v>1</v>
      </c>
      <c r="C83" s="11">
        <v>1</v>
      </c>
      <c r="D83" s="11">
        <v>3</v>
      </c>
      <c r="E83" s="11">
        <v>1</v>
      </c>
      <c r="F83" s="11">
        <v>0</v>
      </c>
      <c r="G83" s="11">
        <v>0</v>
      </c>
      <c r="H83" s="11">
        <v>0</v>
      </c>
    </row>
    <row r="84" spans="1:8" ht="15" thickBot="1" x14ac:dyDescent="0.35">
      <c r="A84" s="20">
        <v>83</v>
      </c>
      <c r="B84" s="11">
        <v>7</v>
      </c>
      <c r="C84" s="11">
        <v>7</v>
      </c>
      <c r="D84" s="11">
        <v>7</v>
      </c>
      <c r="E84" s="11">
        <v>0</v>
      </c>
      <c r="F84" s="11">
        <v>1</v>
      </c>
      <c r="G84" s="11">
        <v>0</v>
      </c>
      <c r="H84" s="11">
        <v>0</v>
      </c>
    </row>
    <row r="85" spans="1:8" ht="15" thickBot="1" x14ac:dyDescent="0.35">
      <c r="A85" s="20">
        <v>84</v>
      </c>
      <c r="B85" s="11">
        <v>6</v>
      </c>
      <c r="C85" s="11">
        <v>6</v>
      </c>
      <c r="D85" s="11">
        <v>5</v>
      </c>
      <c r="E85" s="11">
        <v>1</v>
      </c>
      <c r="F85" s="11">
        <v>1</v>
      </c>
      <c r="G85" s="11">
        <v>1</v>
      </c>
      <c r="H85" s="11">
        <v>0</v>
      </c>
    </row>
    <row r="86" spans="1:8" ht="15" thickBot="1" x14ac:dyDescent="0.35">
      <c r="A86" s="20">
        <v>85</v>
      </c>
      <c r="B86" s="11">
        <v>6</v>
      </c>
      <c r="C86" s="11">
        <v>6</v>
      </c>
      <c r="D86" s="11">
        <v>5</v>
      </c>
      <c r="E86" s="11">
        <v>1</v>
      </c>
      <c r="F86" s="11">
        <v>0</v>
      </c>
      <c r="G86" s="11">
        <v>1</v>
      </c>
      <c r="H86" s="11">
        <v>0</v>
      </c>
    </row>
    <row r="87" spans="1:8" ht="15" thickBot="1" x14ac:dyDescent="0.35">
      <c r="A87" s="20">
        <v>86</v>
      </c>
      <c r="B87" s="11">
        <v>5</v>
      </c>
      <c r="C87" s="11">
        <v>5</v>
      </c>
      <c r="D87" s="11">
        <v>4</v>
      </c>
      <c r="E87" s="11">
        <v>0</v>
      </c>
      <c r="F87" s="11">
        <v>0</v>
      </c>
      <c r="G87" s="11">
        <v>1</v>
      </c>
      <c r="H87" s="11">
        <v>0</v>
      </c>
    </row>
    <row r="88" spans="1:8" ht="15" thickBot="1" x14ac:dyDescent="0.35">
      <c r="A88" s="20">
        <v>87</v>
      </c>
      <c r="B88" s="11">
        <v>3</v>
      </c>
      <c r="C88" s="11">
        <v>3</v>
      </c>
      <c r="D88" s="11">
        <v>4</v>
      </c>
      <c r="E88" s="11">
        <v>0</v>
      </c>
      <c r="F88" s="11">
        <v>0</v>
      </c>
      <c r="G88" s="11">
        <v>0</v>
      </c>
      <c r="H88" s="11">
        <v>0</v>
      </c>
    </row>
    <row r="89" spans="1:8" ht="15" thickBot="1" x14ac:dyDescent="0.35">
      <c r="A89" s="20">
        <v>88</v>
      </c>
      <c r="B89" s="11">
        <v>5</v>
      </c>
      <c r="C89" s="11">
        <v>5</v>
      </c>
      <c r="D89" s="11">
        <v>5</v>
      </c>
      <c r="E89" s="11">
        <v>1</v>
      </c>
      <c r="F89" s="11">
        <v>0</v>
      </c>
      <c r="G89" s="11">
        <v>1</v>
      </c>
      <c r="H89" s="11">
        <v>0</v>
      </c>
    </row>
    <row r="90" spans="1:8" ht="15" thickBot="1" x14ac:dyDescent="0.35">
      <c r="A90" s="20">
        <v>89</v>
      </c>
      <c r="B90" s="11">
        <v>1</v>
      </c>
      <c r="C90" s="11">
        <v>2</v>
      </c>
      <c r="D90" s="11">
        <v>3</v>
      </c>
      <c r="E90" s="11">
        <v>0</v>
      </c>
      <c r="F90" s="11">
        <v>1</v>
      </c>
      <c r="G90" s="11">
        <v>1</v>
      </c>
      <c r="H90" s="11">
        <v>1</v>
      </c>
    </row>
    <row r="91" spans="1:8" ht="15" thickBot="1" x14ac:dyDescent="0.35">
      <c r="A91" s="20">
        <v>90</v>
      </c>
      <c r="B91" s="11">
        <v>3</v>
      </c>
      <c r="C91" s="11">
        <v>2</v>
      </c>
      <c r="D91" s="11">
        <v>4</v>
      </c>
      <c r="E91" s="11">
        <v>0</v>
      </c>
      <c r="F91" s="11">
        <v>0</v>
      </c>
      <c r="G91" s="11">
        <v>1</v>
      </c>
      <c r="H91" s="11">
        <v>1</v>
      </c>
    </row>
    <row r="92" spans="1:8" ht="15" thickBot="1" x14ac:dyDescent="0.35">
      <c r="A92" s="20">
        <v>91</v>
      </c>
      <c r="B92" s="11">
        <v>6</v>
      </c>
      <c r="C92" s="11">
        <v>7</v>
      </c>
      <c r="D92" s="11">
        <v>6</v>
      </c>
      <c r="E92" s="11">
        <v>0</v>
      </c>
      <c r="F92" s="11">
        <v>1</v>
      </c>
      <c r="G92" s="11">
        <v>1</v>
      </c>
      <c r="H92" s="11">
        <v>1</v>
      </c>
    </row>
    <row r="93" spans="1:8" ht="15" thickBot="1" x14ac:dyDescent="0.35">
      <c r="A93" s="20">
        <v>92</v>
      </c>
      <c r="B93" s="11">
        <v>4</v>
      </c>
      <c r="C93" s="11">
        <v>3</v>
      </c>
      <c r="D93" s="11">
        <v>4</v>
      </c>
      <c r="E93" s="11">
        <v>0</v>
      </c>
      <c r="F93" s="11">
        <v>1</v>
      </c>
      <c r="G93" s="11">
        <v>0</v>
      </c>
      <c r="H93" s="11">
        <v>1</v>
      </c>
    </row>
    <row r="94" spans="1:8" ht="15" thickBot="1" x14ac:dyDescent="0.35">
      <c r="A94" s="20">
        <v>93</v>
      </c>
      <c r="B94" s="11">
        <v>3</v>
      </c>
      <c r="C94" s="11">
        <v>3</v>
      </c>
      <c r="D94" s="11">
        <v>4</v>
      </c>
      <c r="E94" s="11">
        <v>0</v>
      </c>
      <c r="F94" s="11">
        <v>1</v>
      </c>
      <c r="G94" s="11">
        <v>1</v>
      </c>
      <c r="H94" s="11">
        <v>1</v>
      </c>
    </row>
    <row r="95" spans="1:8" ht="15" thickBot="1" x14ac:dyDescent="0.35">
      <c r="A95" s="20">
        <v>94</v>
      </c>
      <c r="B95" s="11">
        <v>6</v>
      </c>
      <c r="C95" s="11">
        <v>4</v>
      </c>
      <c r="D95" s="11">
        <v>3</v>
      </c>
      <c r="E95" s="11">
        <v>1</v>
      </c>
      <c r="F95" s="11">
        <v>1</v>
      </c>
      <c r="G95" s="11">
        <v>1</v>
      </c>
      <c r="H95" s="11">
        <v>0</v>
      </c>
    </row>
    <row r="96" spans="1:8" ht="15" thickBot="1" x14ac:dyDescent="0.35">
      <c r="A96" s="20">
        <v>95</v>
      </c>
      <c r="B96" s="11">
        <v>5</v>
      </c>
      <c r="C96" s="11">
        <v>4</v>
      </c>
      <c r="D96" s="11">
        <v>4</v>
      </c>
      <c r="E96" s="11">
        <v>1</v>
      </c>
      <c r="F96" s="11">
        <v>0</v>
      </c>
      <c r="G96" s="11">
        <v>1</v>
      </c>
      <c r="H96" s="11">
        <v>0</v>
      </c>
    </row>
    <row r="97" spans="1:8" ht="15" thickBot="1" x14ac:dyDescent="0.35">
      <c r="A97" s="20">
        <v>96</v>
      </c>
      <c r="B97" s="11">
        <v>5</v>
      </c>
      <c r="C97" s="11">
        <v>3</v>
      </c>
      <c r="D97" s="11">
        <v>4</v>
      </c>
      <c r="E97" s="11">
        <v>1</v>
      </c>
      <c r="F97" s="11">
        <v>0</v>
      </c>
      <c r="G97" s="11">
        <v>1</v>
      </c>
      <c r="H97" s="11">
        <v>1</v>
      </c>
    </row>
    <row r="98" spans="1:8" ht="15" thickBot="1" x14ac:dyDescent="0.35">
      <c r="A98" s="20">
        <v>97</v>
      </c>
      <c r="B98" s="11">
        <v>5</v>
      </c>
      <c r="C98" s="11">
        <v>4</v>
      </c>
      <c r="D98" s="11">
        <v>4</v>
      </c>
      <c r="E98" s="11">
        <v>0</v>
      </c>
      <c r="F98" s="11">
        <v>0</v>
      </c>
      <c r="G98" s="11">
        <v>0</v>
      </c>
      <c r="H98" s="11">
        <v>0</v>
      </c>
    </row>
    <row r="99" spans="1:8" ht="15" thickBot="1" x14ac:dyDescent="0.35">
      <c r="A99" s="20">
        <v>98</v>
      </c>
      <c r="B99" s="11">
        <v>6</v>
      </c>
      <c r="C99" s="11">
        <v>6</v>
      </c>
      <c r="D99" s="11">
        <v>6</v>
      </c>
      <c r="E99" s="11">
        <v>1</v>
      </c>
      <c r="F99" s="11">
        <v>0</v>
      </c>
      <c r="G99" s="11">
        <v>1</v>
      </c>
      <c r="H99" s="11">
        <v>1</v>
      </c>
    </row>
    <row r="100" spans="1:8" ht="15" thickBot="1" x14ac:dyDescent="0.35">
      <c r="A100" s="20">
        <v>99</v>
      </c>
      <c r="B100" s="11">
        <v>4</v>
      </c>
      <c r="C100" s="11">
        <v>4</v>
      </c>
      <c r="D100" s="11">
        <v>4</v>
      </c>
      <c r="E100" s="11">
        <v>1</v>
      </c>
      <c r="F100" s="11">
        <v>1</v>
      </c>
      <c r="G100" s="11">
        <v>1</v>
      </c>
      <c r="H100" s="11">
        <v>0</v>
      </c>
    </row>
    <row r="101" spans="1:8" ht="15" thickBot="1" x14ac:dyDescent="0.35">
      <c r="A101" s="20">
        <v>100</v>
      </c>
      <c r="B101" s="11">
        <v>1</v>
      </c>
      <c r="C101" s="11">
        <v>2</v>
      </c>
      <c r="D101" s="11">
        <v>3</v>
      </c>
      <c r="E101" s="11">
        <v>0</v>
      </c>
      <c r="F101" s="11">
        <v>1</v>
      </c>
      <c r="G101" s="11">
        <v>1</v>
      </c>
      <c r="H101" s="11">
        <v>0</v>
      </c>
    </row>
    <row r="102" spans="1:8" ht="15" thickBot="1" x14ac:dyDescent="0.35">
      <c r="A102" s="20">
        <v>101</v>
      </c>
      <c r="B102" s="11">
        <v>6</v>
      </c>
      <c r="C102" s="11">
        <v>6</v>
      </c>
      <c r="D102" s="11">
        <v>5</v>
      </c>
      <c r="E102" s="11">
        <v>1</v>
      </c>
      <c r="F102" s="11">
        <v>0</v>
      </c>
      <c r="G102" s="11">
        <v>0</v>
      </c>
      <c r="H102" s="11">
        <v>0</v>
      </c>
    </row>
    <row r="103" spans="1:8" ht="15" thickBot="1" x14ac:dyDescent="0.35">
      <c r="A103" s="20">
        <v>102</v>
      </c>
      <c r="B103" s="11">
        <v>6</v>
      </c>
      <c r="C103" s="11">
        <v>5</v>
      </c>
      <c r="D103" s="11">
        <v>4</v>
      </c>
      <c r="E103" s="11">
        <v>0</v>
      </c>
      <c r="F103" s="11">
        <v>1</v>
      </c>
      <c r="G103" s="11">
        <v>0</v>
      </c>
      <c r="H103" s="11">
        <v>1</v>
      </c>
    </row>
    <row r="104" spans="1:8" ht="15" thickBot="1" x14ac:dyDescent="0.35">
      <c r="A104" s="20">
        <v>103</v>
      </c>
      <c r="B104" s="11">
        <v>3</v>
      </c>
      <c r="C104" s="11">
        <v>2</v>
      </c>
      <c r="D104" s="11">
        <v>3</v>
      </c>
      <c r="E104" s="11">
        <v>0</v>
      </c>
      <c r="F104" s="11">
        <v>0</v>
      </c>
      <c r="G104" s="11">
        <v>0</v>
      </c>
      <c r="H104" s="11">
        <v>1</v>
      </c>
    </row>
    <row r="105" spans="1:8" ht="15" thickBot="1" x14ac:dyDescent="0.35">
      <c r="A105" s="20">
        <v>104</v>
      </c>
      <c r="B105" s="11">
        <v>3</v>
      </c>
      <c r="C105" s="11">
        <v>3</v>
      </c>
      <c r="D105" s="11">
        <v>2</v>
      </c>
      <c r="E105" s="11">
        <v>0</v>
      </c>
      <c r="F105" s="11">
        <v>1</v>
      </c>
      <c r="G105" s="11">
        <v>0</v>
      </c>
      <c r="H105" s="11">
        <v>1</v>
      </c>
    </row>
    <row r="106" spans="1:8" ht="15" thickBot="1" x14ac:dyDescent="0.35">
      <c r="A106" s="20">
        <v>105</v>
      </c>
      <c r="B106" s="11">
        <v>6</v>
      </c>
      <c r="C106" s="11">
        <v>5</v>
      </c>
      <c r="D106" s="11">
        <v>5</v>
      </c>
      <c r="E106" s="11">
        <v>0</v>
      </c>
      <c r="F106" s="11">
        <v>0</v>
      </c>
      <c r="G106" s="11">
        <v>0</v>
      </c>
      <c r="H106" s="11">
        <v>1</v>
      </c>
    </row>
    <row r="107" spans="1:8" ht="15" thickBot="1" x14ac:dyDescent="0.35">
      <c r="A107" s="20">
        <v>106</v>
      </c>
      <c r="B107" s="11">
        <v>4</v>
      </c>
      <c r="C107" s="11">
        <v>3</v>
      </c>
      <c r="D107" s="11">
        <v>3</v>
      </c>
      <c r="E107" s="11">
        <v>0</v>
      </c>
      <c r="F107" s="11">
        <v>1</v>
      </c>
      <c r="G107" s="11">
        <v>0</v>
      </c>
      <c r="H107" s="11">
        <v>0</v>
      </c>
    </row>
    <row r="108" spans="1:8" ht="15" thickBot="1" x14ac:dyDescent="0.35">
      <c r="A108" s="20">
        <v>107</v>
      </c>
      <c r="B108" s="11">
        <v>6</v>
      </c>
      <c r="C108" s="11">
        <v>7</v>
      </c>
      <c r="D108" s="11">
        <v>7</v>
      </c>
      <c r="E108" s="11">
        <v>1</v>
      </c>
      <c r="F108" s="11">
        <v>1</v>
      </c>
      <c r="G108" s="11">
        <v>0</v>
      </c>
      <c r="H108" s="11">
        <v>1</v>
      </c>
    </row>
    <row r="109" spans="1:8" ht="15" thickBot="1" x14ac:dyDescent="0.35">
      <c r="A109" s="20">
        <v>108</v>
      </c>
      <c r="B109" s="11">
        <v>5</v>
      </c>
      <c r="C109" s="11">
        <v>7</v>
      </c>
      <c r="D109" s="11">
        <v>6</v>
      </c>
      <c r="E109" s="11">
        <v>0</v>
      </c>
      <c r="F109" s="11">
        <v>0</v>
      </c>
      <c r="G109" s="11">
        <v>0</v>
      </c>
      <c r="H109" s="11">
        <v>0</v>
      </c>
    </row>
    <row r="110" spans="1:8" ht="15" thickBot="1" x14ac:dyDescent="0.35">
      <c r="A110" s="20">
        <v>109</v>
      </c>
      <c r="B110" s="11">
        <v>5</v>
      </c>
      <c r="C110" s="11">
        <v>4</v>
      </c>
      <c r="D110" s="11">
        <v>4</v>
      </c>
      <c r="E110" s="11">
        <v>0</v>
      </c>
      <c r="F110" s="11">
        <v>0</v>
      </c>
      <c r="G110" s="11">
        <v>0</v>
      </c>
      <c r="H110" s="11">
        <v>1</v>
      </c>
    </row>
    <row r="111" spans="1:8" ht="15" thickBot="1" x14ac:dyDescent="0.35">
      <c r="A111" s="20">
        <v>110</v>
      </c>
      <c r="B111" s="11">
        <v>5</v>
      </c>
      <c r="C111" s="11">
        <v>5</v>
      </c>
      <c r="D111" s="11">
        <v>6</v>
      </c>
      <c r="E111" s="11">
        <v>1</v>
      </c>
      <c r="F111" s="11">
        <v>0</v>
      </c>
      <c r="G111" s="11">
        <v>0</v>
      </c>
      <c r="H111" s="11">
        <v>0</v>
      </c>
    </row>
    <row r="112" spans="1:8" ht="15" thickBot="1" x14ac:dyDescent="0.35">
      <c r="A112" s="20">
        <v>111</v>
      </c>
      <c r="B112" s="11">
        <v>5</v>
      </c>
      <c r="C112" s="11">
        <v>5</v>
      </c>
      <c r="D112" s="11">
        <v>5</v>
      </c>
      <c r="E112" s="11">
        <v>1</v>
      </c>
      <c r="F112" s="11">
        <v>0</v>
      </c>
      <c r="G112" s="11">
        <v>1</v>
      </c>
      <c r="H112" s="11">
        <v>1</v>
      </c>
    </row>
    <row r="113" spans="1:8" ht="15" thickBot="1" x14ac:dyDescent="0.35">
      <c r="A113" s="20">
        <v>112</v>
      </c>
      <c r="B113" s="11">
        <v>4</v>
      </c>
      <c r="C113" s="11">
        <v>5</v>
      </c>
      <c r="D113" s="11">
        <v>5</v>
      </c>
      <c r="E113" s="11">
        <v>0</v>
      </c>
      <c r="F113" s="11">
        <v>0</v>
      </c>
      <c r="G113" s="11">
        <v>0</v>
      </c>
      <c r="H113" s="11">
        <v>1</v>
      </c>
    </row>
    <row r="114" spans="1:8" ht="15" thickBot="1" x14ac:dyDescent="0.35">
      <c r="A114" s="20">
        <v>113</v>
      </c>
      <c r="B114" s="11">
        <v>4</v>
      </c>
      <c r="C114" s="11">
        <v>5</v>
      </c>
      <c r="D114" s="11">
        <v>4</v>
      </c>
      <c r="E114" s="11">
        <v>0</v>
      </c>
      <c r="F114" s="11">
        <v>1</v>
      </c>
      <c r="G114" s="11">
        <v>1</v>
      </c>
      <c r="H114" s="11">
        <v>1</v>
      </c>
    </row>
    <row r="115" spans="1:8" ht="15" thickBot="1" x14ac:dyDescent="0.35">
      <c r="A115" s="20">
        <v>114</v>
      </c>
      <c r="B115" s="11">
        <v>5</v>
      </c>
      <c r="C115" s="11">
        <v>5</v>
      </c>
      <c r="D115" s="11">
        <v>6</v>
      </c>
      <c r="E115" s="11">
        <v>0</v>
      </c>
      <c r="F115" s="11">
        <v>1</v>
      </c>
      <c r="G115" s="11">
        <v>1</v>
      </c>
      <c r="H115" s="11">
        <v>1</v>
      </c>
    </row>
    <row r="116" spans="1:8" ht="15" thickBot="1" x14ac:dyDescent="0.35">
      <c r="A116" s="20">
        <v>115</v>
      </c>
      <c r="B116" s="11">
        <v>5</v>
      </c>
      <c r="C116" s="11">
        <v>5</v>
      </c>
      <c r="D116" s="11">
        <v>4</v>
      </c>
      <c r="E116" s="11">
        <v>0</v>
      </c>
      <c r="F116" s="11">
        <v>1</v>
      </c>
      <c r="G116" s="11">
        <v>0</v>
      </c>
      <c r="H116" s="11">
        <v>1</v>
      </c>
    </row>
    <row r="117" spans="1:8" ht="15" thickBot="1" x14ac:dyDescent="0.35">
      <c r="A117" s="20">
        <v>116</v>
      </c>
      <c r="B117" s="11">
        <v>7</v>
      </c>
      <c r="C117" s="11">
        <v>7</v>
      </c>
      <c r="D117" s="11">
        <v>7</v>
      </c>
      <c r="E117" s="11">
        <v>1</v>
      </c>
      <c r="F117" s="11">
        <v>0</v>
      </c>
      <c r="G117" s="11">
        <v>0</v>
      </c>
      <c r="H117" s="11">
        <v>0</v>
      </c>
    </row>
    <row r="118" spans="1:8" ht="15" thickBot="1" x14ac:dyDescent="0.35">
      <c r="A118" s="20">
        <v>117</v>
      </c>
      <c r="B118" s="11">
        <v>5</v>
      </c>
      <c r="C118" s="11">
        <v>4</v>
      </c>
      <c r="D118" s="11">
        <v>6</v>
      </c>
      <c r="E118" s="11">
        <v>0</v>
      </c>
      <c r="F118" s="11">
        <v>0</v>
      </c>
      <c r="G118" s="11">
        <v>1</v>
      </c>
      <c r="H118" s="11">
        <v>1</v>
      </c>
    </row>
    <row r="119" spans="1:8" ht="15" thickBot="1" x14ac:dyDescent="0.35">
      <c r="A119" s="20">
        <v>118</v>
      </c>
      <c r="B119" s="11">
        <v>4</v>
      </c>
      <c r="C119" s="11">
        <v>4</v>
      </c>
      <c r="D119" s="11">
        <v>5</v>
      </c>
      <c r="E119" s="11">
        <v>0</v>
      </c>
      <c r="F119" s="11">
        <v>0</v>
      </c>
      <c r="G119" s="11">
        <v>1</v>
      </c>
      <c r="H119" s="11">
        <v>0</v>
      </c>
    </row>
    <row r="120" spans="1:8" ht="15" thickBot="1" x14ac:dyDescent="0.35">
      <c r="A120" s="20">
        <v>119</v>
      </c>
      <c r="B120" s="11">
        <v>5</v>
      </c>
      <c r="C120" s="11">
        <v>4</v>
      </c>
      <c r="D120" s="11">
        <v>4</v>
      </c>
      <c r="E120" s="11">
        <v>1</v>
      </c>
      <c r="F120" s="11">
        <v>0</v>
      </c>
      <c r="G120" s="11">
        <v>0</v>
      </c>
      <c r="H120" s="11">
        <v>0</v>
      </c>
    </row>
    <row r="121" spans="1:8" ht="15" thickBot="1" x14ac:dyDescent="0.35">
      <c r="A121" s="20">
        <v>120</v>
      </c>
      <c r="B121" s="11">
        <v>5</v>
      </c>
      <c r="C121" s="11">
        <v>6</v>
      </c>
      <c r="D121" s="11">
        <v>7</v>
      </c>
      <c r="E121" s="11">
        <v>1</v>
      </c>
      <c r="F121" s="11">
        <v>1</v>
      </c>
      <c r="G121" s="11">
        <v>0</v>
      </c>
      <c r="H121" s="11">
        <v>0</v>
      </c>
    </row>
    <row r="122" spans="1:8" ht="15" thickBot="1" x14ac:dyDescent="0.35">
      <c r="A122" s="20">
        <v>121</v>
      </c>
      <c r="B122" s="11">
        <v>7</v>
      </c>
      <c r="C122" s="11">
        <v>6</v>
      </c>
      <c r="D122" s="11">
        <v>7</v>
      </c>
      <c r="E122" s="11">
        <v>0</v>
      </c>
      <c r="F122" s="11">
        <v>1</v>
      </c>
      <c r="G122" s="11">
        <v>0</v>
      </c>
      <c r="H122" s="11">
        <v>1</v>
      </c>
    </row>
    <row r="123" spans="1:8" ht="15" thickBot="1" x14ac:dyDescent="0.35">
      <c r="A123" s="20">
        <v>122</v>
      </c>
      <c r="B123" s="11">
        <v>5</v>
      </c>
      <c r="C123" s="11">
        <v>4</v>
      </c>
      <c r="D123" s="11">
        <v>4</v>
      </c>
      <c r="E123" s="11">
        <v>0</v>
      </c>
      <c r="F123" s="11">
        <v>0</v>
      </c>
      <c r="G123" s="11">
        <v>0</v>
      </c>
      <c r="H123" s="11">
        <v>0</v>
      </c>
    </row>
    <row r="124" spans="1:8" ht="15" thickBot="1" x14ac:dyDescent="0.35">
      <c r="A124" s="20">
        <v>123</v>
      </c>
      <c r="B124" s="11">
        <v>7</v>
      </c>
      <c r="C124" s="11">
        <v>6</v>
      </c>
      <c r="D124" s="11">
        <v>7</v>
      </c>
      <c r="E124" s="11">
        <v>0</v>
      </c>
      <c r="F124" s="11">
        <v>1</v>
      </c>
      <c r="G124" s="11">
        <v>0</v>
      </c>
      <c r="H124" s="11">
        <v>0</v>
      </c>
    </row>
    <row r="125" spans="1:8" ht="15" thickBot="1" x14ac:dyDescent="0.35">
      <c r="A125" s="20">
        <v>124</v>
      </c>
      <c r="B125" s="11">
        <v>6</v>
      </c>
      <c r="C125" s="11">
        <v>6</v>
      </c>
      <c r="D125" s="11">
        <v>6</v>
      </c>
      <c r="E125" s="11">
        <v>1</v>
      </c>
      <c r="F125" s="11">
        <v>0</v>
      </c>
      <c r="G125" s="11">
        <v>1</v>
      </c>
      <c r="H125" s="11">
        <v>1</v>
      </c>
    </row>
    <row r="126" spans="1:8" ht="15" thickBot="1" x14ac:dyDescent="0.35">
      <c r="A126" s="20">
        <v>125</v>
      </c>
      <c r="B126" s="11">
        <v>4</v>
      </c>
      <c r="C126" s="11">
        <v>4</v>
      </c>
      <c r="D126" s="11">
        <v>4</v>
      </c>
      <c r="E126" s="11">
        <v>0</v>
      </c>
      <c r="F126" s="11">
        <v>0</v>
      </c>
      <c r="G126" s="11">
        <v>0</v>
      </c>
      <c r="H126" s="11">
        <v>1</v>
      </c>
    </row>
    <row r="127" spans="1:8" ht="15" thickBot="1" x14ac:dyDescent="0.35">
      <c r="A127" s="20">
        <v>126</v>
      </c>
      <c r="B127" s="11">
        <v>7</v>
      </c>
      <c r="C127" s="11">
        <v>6</v>
      </c>
      <c r="D127" s="11">
        <v>7</v>
      </c>
      <c r="E127" s="11">
        <v>0</v>
      </c>
      <c r="F127" s="11">
        <v>0</v>
      </c>
      <c r="G127" s="11">
        <v>1</v>
      </c>
      <c r="H127" s="11">
        <v>1</v>
      </c>
    </row>
    <row r="128" spans="1:8" ht="15" thickBot="1" x14ac:dyDescent="0.35">
      <c r="A128" s="20">
        <v>127</v>
      </c>
      <c r="B128" s="11">
        <v>4</v>
      </c>
      <c r="C128" s="11">
        <v>4</v>
      </c>
      <c r="D128" s="11">
        <v>4</v>
      </c>
      <c r="E128" s="11">
        <v>1</v>
      </c>
      <c r="F128" s="11">
        <v>1</v>
      </c>
      <c r="G128" s="11">
        <v>1</v>
      </c>
      <c r="H128" s="11">
        <v>0</v>
      </c>
    </row>
    <row r="129" spans="1:8" ht="15" thickBot="1" x14ac:dyDescent="0.35">
      <c r="A129" s="20">
        <v>128</v>
      </c>
      <c r="B129" s="11">
        <v>6</v>
      </c>
      <c r="C129" s="11">
        <v>6</v>
      </c>
      <c r="D129" s="11">
        <v>7</v>
      </c>
      <c r="E129" s="11">
        <v>0</v>
      </c>
      <c r="F129" s="11">
        <v>1</v>
      </c>
      <c r="G129" s="11">
        <v>1</v>
      </c>
      <c r="H129" s="11">
        <v>1</v>
      </c>
    </row>
    <row r="130" spans="1:8" ht="15" thickBot="1" x14ac:dyDescent="0.35">
      <c r="A130" s="20">
        <v>129</v>
      </c>
      <c r="B130" s="11">
        <v>4</v>
      </c>
      <c r="C130" s="11">
        <v>5</v>
      </c>
      <c r="D130" s="11">
        <v>5</v>
      </c>
      <c r="E130" s="11">
        <v>0</v>
      </c>
      <c r="F130" s="11">
        <v>1</v>
      </c>
      <c r="G130" s="11">
        <v>0</v>
      </c>
      <c r="H130" s="11">
        <v>1</v>
      </c>
    </row>
    <row r="131" spans="1:8" ht="15" thickBot="1" x14ac:dyDescent="0.35">
      <c r="A131" s="20">
        <v>130</v>
      </c>
      <c r="B131" s="11">
        <v>5</v>
      </c>
      <c r="C131" s="11">
        <v>5</v>
      </c>
      <c r="D131" s="11">
        <v>5</v>
      </c>
      <c r="E131" s="11">
        <v>0</v>
      </c>
      <c r="F131" s="11">
        <v>1</v>
      </c>
      <c r="G131" s="11">
        <v>1</v>
      </c>
      <c r="H131" s="11">
        <v>1</v>
      </c>
    </row>
    <row r="132" spans="1:8" ht="15" thickBot="1" x14ac:dyDescent="0.35">
      <c r="A132" s="20">
        <v>131</v>
      </c>
      <c r="B132" s="11">
        <v>3</v>
      </c>
      <c r="C132" s="11">
        <v>3</v>
      </c>
      <c r="D132" s="11">
        <v>3</v>
      </c>
      <c r="E132" s="11">
        <v>1</v>
      </c>
      <c r="F132" s="11">
        <v>1</v>
      </c>
      <c r="G132" s="11">
        <v>1</v>
      </c>
      <c r="H132" s="11">
        <v>1</v>
      </c>
    </row>
    <row r="133" spans="1:8" ht="15" thickBot="1" x14ac:dyDescent="0.35">
      <c r="A133" s="20">
        <v>132</v>
      </c>
      <c r="B133" s="11">
        <v>6</v>
      </c>
      <c r="C133" s="11">
        <v>6</v>
      </c>
      <c r="D133" s="11">
        <v>6</v>
      </c>
      <c r="E133" s="11">
        <v>1</v>
      </c>
      <c r="F133" s="11">
        <v>0</v>
      </c>
      <c r="G133" s="11">
        <v>0</v>
      </c>
      <c r="H133" s="11">
        <v>0</v>
      </c>
    </row>
    <row r="134" spans="1:8" ht="15" thickBot="1" x14ac:dyDescent="0.35">
      <c r="A134" s="20">
        <v>133</v>
      </c>
      <c r="B134" s="11">
        <v>5</v>
      </c>
      <c r="C134" s="11">
        <v>6</v>
      </c>
      <c r="D134" s="11">
        <v>7</v>
      </c>
      <c r="E134" s="11">
        <v>0</v>
      </c>
      <c r="F134" s="11">
        <v>0</v>
      </c>
      <c r="G134" s="11">
        <v>1</v>
      </c>
      <c r="H134" s="11">
        <v>0</v>
      </c>
    </row>
    <row r="135" spans="1:8" ht="15" thickBot="1" x14ac:dyDescent="0.35">
      <c r="A135" s="20">
        <v>134</v>
      </c>
      <c r="B135" s="11">
        <v>4</v>
      </c>
      <c r="C135" s="11">
        <v>4</v>
      </c>
      <c r="D135" s="11">
        <v>5</v>
      </c>
      <c r="E135" s="11">
        <v>0</v>
      </c>
      <c r="F135" s="11">
        <v>0</v>
      </c>
      <c r="G135" s="11">
        <v>1</v>
      </c>
      <c r="H135" s="11">
        <v>0</v>
      </c>
    </row>
    <row r="136" spans="1:8" ht="15" thickBot="1" x14ac:dyDescent="0.35">
      <c r="A136" s="20">
        <v>135</v>
      </c>
      <c r="B136" s="11">
        <v>5</v>
      </c>
      <c r="C136" s="11">
        <v>5</v>
      </c>
      <c r="D136" s="11">
        <v>6</v>
      </c>
      <c r="E136" s="11">
        <v>0</v>
      </c>
      <c r="F136" s="11">
        <v>1</v>
      </c>
      <c r="G136" s="11">
        <v>0</v>
      </c>
      <c r="H136" s="11">
        <v>1</v>
      </c>
    </row>
    <row r="137" spans="1:8" ht="15" thickBot="1" x14ac:dyDescent="0.35">
      <c r="A137" s="20">
        <v>136</v>
      </c>
      <c r="B137" s="11">
        <v>4</v>
      </c>
      <c r="C137" s="11">
        <v>3</v>
      </c>
      <c r="D137" s="11">
        <v>3</v>
      </c>
      <c r="E137" s="11">
        <v>0</v>
      </c>
      <c r="F137" s="11">
        <v>1</v>
      </c>
      <c r="G137" s="11">
        <v>1</v>
      </c>
      <c r="H137" s="11">
        <v>1</v>
      </c>
    </row>
    <row r="138" spans="1:8" ht="15" thickBot="1" x14ac:dyDescent="0.35">
      <c r="A138" s="20">
        <v>137</v>
      </c>
      <c r="B138" s="11">
        <v>4</v>
      </c>
      <c r="C138" s="11">
        <v>4</v>
      </c>
      <c r="D138" s="11">
        <v>5</v>
      </c>
      <c r="E138" s="11">
        <v>0</v>
      </c>
      <c r="F138" s="11">
        <v>0</v>
      </c>
      <c r="G138" s="11">
        <v>1</v>
      </c>
      <c r="H138" s="11">
        <v>0</v>
      </c>
    </row>
    <row r="139" spans="1:8" ht="15" thickBot="1" x14ac:dyDescent="0.35">
      <c r="A139" s="20">
        <v>138</v>
      </c>
      <c r="B139" s="11">
        <v>4</v>
      </c>
      <c r="C139" s="11">
        <v>3</v>
      </c>
      <c r="D139" s="11">
        <v>3</v>
      </c>
      <c r="E139" s="11">
        <v>0</v>
      </c>
      <c r="F139" s="11">
        <v>0</v>
      </c>
      <c r="G139" s="11">
        <v>0</v>
      </c>
      <c r="H139" s="11">
        <v>0</v>
      </c>
    </row>
    <row r="140" spans="1:8" ht="15" thickBot="1" x14ac:dyDescent="0.35">
      <c r="A140" s="20">
        <v>139</v>
      </c>
      <c r="B140" s="11">
        <v>6</v>
      </c>
      <c r="C140" s="11">
        <v>6</v>
      </c>
      <c r="D140" s="11">
        <v>6</v>
      </c>
      <c r="E140" s="11">
        <v>0</v>
      </c>
      <c r="F140" s="11">
        <v>0</v>
      </c>
      <c r="G140" s="11">
        <v>0</v>
      </c>
      <c r="H140" s="11">
        <v>1</v>
      </c>
    </row>
    <row r="141" spans="1:8" ht="15" thickBot="1" x14ac:dyDescent="0.35">
      <c r="A141" s="20">
        <v>140</v>
      </c>
      <c r="B141" s="11">
        <v>6</v>
      </c>
      <c r="C141" s="11">
        <v>6</v>
      </c>
      <c r="D141" s="11">
        <v>5</v>
      </c>
      <c r="E141" s="11">
        <v>1</v>
      </c>
      <c r="F141" s="11">
        <v>0</v>
      </c>
      <c r="G141" s="11">
        <v>0</v>
      </c>
      <c r="H141" s="11">
        <v>0</v>
      </c>
    </row>
    <row r="142" spans="1:8" ht="15" thickBot="1" x14ac:dyDescent="0.35">
      <c r="A142" s="20">
        <v>141</v>
      </c>
      <c r="B142" s="11">
        <v>5</v>
      </c>
      <c r="C142" s="11">
        <v>4</v>
      </c>
      <c r="D142" s="11">
        <v>4</v>
      </c>
      <c r="E142" s="11">
        <v>1</v>
      </c>
      <c r="F142" s="11">
        <v>0</v>
      </c>
      <c r="G142" s="11">
        <v>0</v>
      </c>
      <c r="H142" s="11">
        <v>0</v>
      </c>
    </row>
    <row r="143" spans="1:8" ht="15" thickBot="1" x14ac:dyDescent="0.35">
      <c r="A143" s="20">
        <v>142</v>
      </c>
      <c r="B143" s="11">
        <v>4</v>
      </c>
      <c r="C143" s="11">
        <v>4</v>
      </c>
      <c r="D143" s="11">
        <v>4</v>
      </c>
      <c r="E143" s="11">
        <v>0</v>
      </c>
      <c r="F143" s="11">
        <v>0</v>
      </c>
      <c r="G143" s="11">
        <v>0</v>
      </c>
      <c r="H143" s="11">
        <v>0</v>
      </c>
    </row>
    <row r="144" spans="1:8" ht="15" thickBot="1" x14ac:dyDescent="0.35">
      <c r="A144" s="20">
        <v>143</v>
      </c>
      <c r="B144" s="11">
        <v>6</v>
      </c>
      <c r="C144" s="11">
        <v>6</v>
      </c>
      <c r="D144" s="11">
        <v>7</v>
      </c>
      <c r="E144" s="11">
        <v>0</v>
      </c>
      <c r="F144" s="11">
        <v>0</v>
      </c>
      <c r="G144" s="11">
        <v>0</v>
      </c>
      <c r="H144" s="11">
        <v>0</v>
      </c>
    </row>
    <row r="145" spans="1:8" ht="15" thickBot="1" x14ac:dyDescent="0.35">
      <c r="A145" s="20">
        <v>144</v>
      </c>
      <c r="B145" s="11">
        <v>3</v>
      </c>
      <c r="C145" s="11">
        <v>4</v>
      </c>
      <c r="D145" s="11">
        <v>5</v>
      </c>
      <c r="E145" s="11">
        <v>0</v>
      </c>
      <c r="F145" s="11">
        <v>1</v>
      </c>
      <c r="G145" s="11">
        <v>1</v>
      </c>
      <c r="H145" s="11">
        <v>1</v>
      </c>
    </row>
    <row r="146" spans="1:8" ht="15" thickBot="1" x14ac:dyDescent="0.35">
      <c r="A146" s="20">
        <v>145</v>
      </c>
      <c r="B146" s="11">
        <v>7</v>
      </c>
      <c r="C146" s="11">
        <v>7</v>
      </c>
      <c r="D146" s="11">
        <v>7</v>
      </c>
      <c r="E146" s="11">
        <v>0</v>
      </c>
      <c r="F146" s="11">
        <v>0</v>
      </c>
      <c r="G146" s="11">
        <v>1</v>
      </c>
      <c r="H146" s="11">
        <v>0</v>
      </c>
    </row>
    <row r="147" spans="1:8" ht="15" thickBot="1" x14ac:dyDescent="0.35">
      <c r="A147" s="20">
        <v>146</v>
      </c>
      <c r="B147" s="11">
        <v>7</v>
      </c>
      <c r="C147" s="11">
        <v>6</v>
      </c>
      <c r="D147" s="11">
        <v>7</v>
      </c>
      <c r="E147" s="11">
        <v>0</v>
      </c>
      <c r="F147" s="11">
        <v>1</v>
      </c>
      <c r="G147" s="11">
        <v>0</v>
      </c>
      <c r="H147" s="11">
        <v>1</v>
      </c>
    </row>
    <row r="148" spans="1:8" ht="15" thickBot="1" x14ac:dyDescent="0.35">
      <c r="A148" s="20">
        <v>147</v>
      </c>
      <c r="B148" s="11">
        <v>6</v>
      </c>
      <c r="C148" s="11">
        <v>7</v>
      </c>
      <c r="D148" s="11">
        <v>7</v>
      </c>
      <c r="E148" s="11">
        <v>1</v>
      </c>
      <c r="F148" s="11">
        <v>1</v>
      </c>
      <c r="G148" s="11">
        <v>1</v>
      </c>
      <c r="H148" s="11">
        <v>0</v>
      </c>
    </row>
    <row r="149" spans="1:8" ht="15" thickBot="1" x14ac:dyDescent="0.35">
      <c r="A149" s="20">
        <v>148</v>
      </c>
      <c r="B149" s="11">
        <v>3</v>
      </c>
      <c r="C149" s="11">
        <v>3</v>
      </c>
      <c r="D149" s="11">
        <v>4</v>
      </c>
      <c r="E149" s="11">
        <v>0</v>
      </c>
      <c r="F149" s="11">
        <v>0</v>
      </c>
      <c r="G149" s="11">
        <v>1</v>
      </c>
      <c r="H149" s="11">
        <v>1</v>
      </c>
    </row>
    <row r="150" spans="1:8" ht="15" thickBot="1" x14ac:dyDescent="0.35">
      <c r="A150" s="20">
        <v>149</v>
      </c>
      <c r="B150" s="11">
        <v>3</v>
      </c>
      <c r="C150" s="11">
        <v>2</v>
      </c>
      <c r="D150" s="11">
        <v>2</v>
      </c>
      <c r="E150" s="11">
        <v>1</v>
      </c>
      <c r="F150" s="11">
        <v>0</v>
      </c>
      <c r="G150" s="11">
        <v>0</v>
      </c>
      <c r="H150" s="11">
        <v>1</v>
      </c>
    </row>
    <row r="151" spans="1:8" ht="15" thickBot="1" x14ac:dyDescent="0.35">
      <c r="A151" s="20">
        <v>150</v>
      </c>
      <c r="B151" s="11">
        <v>5</v>
      </c>
      <c r="C151" s="11">
        <v>5</v>
      </c>
      <c r="D151" s="11">
        <v>4</v>
      </c>
      <c r="E151" s="11">
        <v>1</v>
      </c>
      <c r="F151" s="11">
        <v>0</v>
      </c>
      <c r="G151" s="11">
        <v>1</v>
      </c>
      <c r="H151" s="11">
        <v>1</v>
      </c>
    </row>
    <row r="152" spans="1:8" ht="15" thickBot="1" x14ac:dyDescent="0.35">
      <c r="A152" s="20">
        <v>151</v>
      </c>
      <c r="B152" s="11">
        <v>5</v>
      </c>
      <c r="C152" s="11">
        <v>6</v>
      </c>
      <c r="D152" s="11">
        <v>6</v>
      </c>
      <c r="E152" s="11">
        <v>0</v>
      </c>
      <c r="F152" s="11">
        <v>1</v>
      </c>
      <c r="G152" s="11">
        <v>1</v>
      </c>
      <c r="H152" s="11">
        <v>0</v>
      </c>
    </row>
    <row r="153" spans="1:8" ht="15" thickBot="1" x14ac:dyDescent="0.35">
      <c r="A153" s="20">
        <v>152</v>
      </c>
      <c r="B153" s="11">
        <v>3</v>
      </c>
      <c r="C153" s="11">
        <v>4</v>
      </c>
      <c r="D153" s="11">
        <v>5</v>
      </c>
      <c r="E153" s="11">
        <v>0</v>
      </c>
      <c r="F153" s="11">
        <v>0</v>
      </c>
      <c r="G153" s="11">
        <v>1</v>
      </c>
      <c r="H153" s="11">
        <v>1</v>
      </c>
    </row>
    <row r="154" spans="1:8" ht="15" thickBot="1" x14ac:dyDescent="0.35">
      <c r="A154" s="20">
        <v>153</v>
      </c>
      <c r="B154" s="11">
        <v>2</v>
      </c>
      <c r="C154" s="11">
        <v>3</v>
      </c>
      <c r="D154" s="11">
        <v>4</v>
      </c>
      <c r="E154" s="11">
        <v>0</v>
      </c>
      <c r="F154" s="11">
        <v>1</v>
      </c>
      <c r="G154" s="11">
        <v>1</v>
      </c>
      <c r="H154" s="11">
        <v>0</v>
      </c>
    </row>
    <row r="155" spans="1:8" ht="15" thickBot="1" x14ac:dyDescent="0.35">
      <c r="A155" s="20">
        <v>154</v>
      </c>
      <c r="B155" s="11">
        <v>4</v>
      </c>
      <c r="C155" s="11">
        <v>4</v>
      </c>
      <c r="D155" s="11">
        <v>5</v>
      </c>
      <c r="E155" s="11">
        <v>1</v>
      </c>
      <c r="F155" s="11">
        <v>0</v>
      </c>
      <c r="G155" s="11">
        <v>0</v>
      </c>
      <c r="H155" s="11">
        <v>0</v>
      </c>
    </row>
    <row r="156" spans="1:8" ht="15" thickBot="1" x14ac:dyDescent="0.35">
      <c r="A156" s="20">
        <v>155</v>
      </c>
      <c r="B156" s="11">
        <v>5</v>
      </c>
      <c r="C156" s="11">
        <v>5</v>
      </c>
      <c r="D156" s="11">
        <v>6</v>
      </c>
      <c r="E156" s="11">
        <v>1</v>
      </c>
      <c r="F156" s="11">
        <v>0</v>
      </c>
      <c r="G156" s="11">
        <v>1</v>
      </c>
      <c r="H156" s="11">
        <v>1</v>
      </c>
    </row>
    <row r="157" spans="1:8" ht="15" thickBot="1" x14ac:dyDescent="0.35">
      <c r="A157" s="20">
        <v>156</v>
      </c>
      <c r="B157" s="11">
        <v>7</v>
      </c>
      <c r="C157" s="11">
        <v>7</v>
      </c>
      <c r="D157" s="11">
        <v>7</v>
      </c>
      <c r="E157" s="11">
        <v>0</v>
      </c>
      <c r="F157" s="11">
        <v>0</v>
      </c>
      <c r="G157" s="11">
        <v>1</v>
      </c>
      <c r="H157" s="11">
        <v>1</v>
      </c>
    </row>
    <row r="158" spans="1:8" ht="15" thickBot="1" x14ac:dyDescent="0.35">
      <c r="A158" s="20">
        <v>157</v>
      </c>
      <c r="B158" s="11">
        <v>6</v>
      </c>
      <c r="C158" s="11">
        <v>7</v>
      </c>
      <c r="D158" s="11">
        <v>6</v>
      </c>
      <c r="E158" s="11">
        <v>1</v>
      </c>
      <c r="F158" s="11">
        <v>0</v>
      </c>
      <c r="G158" s="11">
        <v>1</v>
      </c>
      <c r="H158" s="11">
        <v>0</v>
      </c>
    </row>
    <row r="159" spans="1:8" ht="15" thickBot="1" x14ac:dyDescent="0.35">
      <c r="A159" s="20">
        <v>158</v>
      </c>
      <c r="B159" s="11">
        <v>6</v>
      </c>
      <c r="C159" s="11">
        <v>4</v>
      </c>
      <c r="D159" s="11">
        <v>4</v>
      </c>
      <c r="E159" s="11">
        <v>0</v>
      </c>
      <c r="F159" s="11">
        <v>1</v>
      </c>
      <c r="G159" s="11">
        <v>0</v>
      </c>
      <c r="H159" s="11">
        <v>1</v>
      </c>
    </row>
    <row r="160" spans="1:8" ht="15" thickBot="1" x14ac:dyDescent="0.35">
      <c r="A160" s="20">
        <v>159</v>
      </c>
      <c r="B160" s="11">
        <v>6</v>
      </c>
      <c r="C160" s="11">
        <v>6</v>
      </c>
      <c r="D160" s="11">
        <v>6</v>
      </c>
      <c r="E160" s="11">
        <v>1</v>
      </c>
      <c r="F160" s="11">
        <v>0</v>
      </c>
      <c r="G160" s="11">
        <v>1</v>
      </c>
      <c r="H160" s="11">
        <v>0</v>
      </c>
    </row>
    <row r="161" spans="1:8" ht="15" thickBot="1" x14ac:dyDescent="0.35">
      <c r="A161" s="20">
        <v>160</v>
      </c>
      <c r="B161" s="11">
        <v>7</v>
      </c>
      <c r="C161" s="11">
        <v>7</v>
      </c>
      <c r="D161" s="11">
        <v>6</v>
      </c>
      <c r="E161" s="11">
        <v>0</v>
      </c>
      <c r="F161" s="11">
        <v>0</v>
      </c>
      <c r="G161" s="11">
        <v>0</v>
      </c>
      <c r="H161" s="11">
        <v>0</v>
      </c>
    </row>
    <row r="162" spans="1:8" ht="15" thickBot="1" x14ac:dyDescent="0.35">
      <c r="A162" s="20">
        <v>161</v>
      </c>
      <c r="B162" s="11">
        <v>6</v>
      </c>
      <c r="C162" s="11">
        <v>6</v>
      </c>
      <c r="D162" s="11">
        <v>5</v>
      </c>
      <c r="E162" s="11">
        <v>0</v>
      </c>
      <c r="F162" s="11">
        <v>0</v>
      </c>
      <c r="G162" s="11">
        <v>0</v>
      </c>
      <c r="H162" s="11">
        <v>1</v>
      </c>
    </row>
    <row r="163" spans="1:8" ht="15" thickBot="1" x14ac:dyDescent="0.35">
      <c r="A163" s="20">
        <v>162</v>
      </c>
      <c r="B163" s="11">
        <v>4</v>
      </c>
      <c r="C163" s="11">
        <v>4</v>
      </c>
      <c r="D163" s="11">
        <v>4</v>
      </c>
      <c r="E163" s="11">
        <v>0</v>
      </c>
      <c r="F163" s="11">
        <v>1</v>
      </c>
      <c r="G163" s="11">
        <v>1</v>
      </c>
      <c r="H163" s="11">
        <v>0</v>
      </c>
    </row>
    <row r="164" spans="1:8" ht="15" thickBot="1" x14ac:dyDescent="0.35">
      <c r="A164" s="20">
        <v>163</v>
      </c>
      <c r="B164" s="11">
        <v>6</v>
      </c>
      <c r="C164" s="11">
        <v>6</v>
      </c>
      <c r="D164" s="11">
        <v>7</v>
      </c>
      <c r="E164" s="11">
        <v>0</v>
      </c>
      <c r="F164" s="11">
        <v>0</v>
      </c>
      <c r="G164" s="11">
        <v>1</v>
      </c>
      <c r="H164" s="11">
        <v>0</v>
      </c>
    </row>
    <row r="165" spans="1:8" ht="15" thickBot="1" x14ac:dyDescent="0.35">
      <c r="A165" s="20">
        <v>164</v>
      </c>
      <c r="B165" s="11">
        <v>7</v>
      </c>
      <c r="C165" s="11">
        <v>7</v>
      </c>
      <c r="D165" s="11">
        <v>7</v>
      </c>
      <c r="E165" s="11">
        <v>0</v>
      </c>
      <c r="F165" s="11">
        <v>1</v>
      </c>
      <c r="G165" s="11">
        <v>1</v>
      </c>
      <c r="H165" s="11">
        <v>0</v>
      </c>
    </row>
    <row r="166" spans="1:8" ht="15" thickBot="1" x14ac:dyDescent="0.35">
      <c r="A166" s="20">
        <v>165</v>
      </c>
      <c r="B166" s="11">
        <v>5</v>
      </c>
      <c r="C166" s="11">
        <v>6</v>
      </c>
      <c r="D166" s="11">
        <v>6</v>
      </c>
      <c r="E166" s="11">
        <v>0</v>
      </c>
      <c r="F166" s="11">
        <v>0</v>
      </c>
      <c r="G166" s="11">
        <v>0</v>
      </c>
      <c r="H166" s="11">
        <v>0</v>
      </c>
    </row>
    <row r="167" spans="1:8" ht="15" thickBot="1" x14ac:dyDescent="0.35">
      <c r="A167" s="20">
        <v>166</v>
      </c>
      <c r="B167" s="11">
        <v>7</v>
      </c>
      <c r="C167" s="11">
        <v>7</v>
      </c>
      <c r="D167" s="11">
        <v>7</v>
      </c>
      <c r="E167" s="11">
        <v>1</v>
      </c>
      <c r="F167" s="11">
        <v>0</v>
      </c>
      <c r="G167" s="11">
        <v>1</v>
      </c>
      <c r="H167" s="11">
        <v>0</v>
      </c>
    </row>
    <row r="168" spans="1:8" ht="15" thickBot="1" x14ac:dyDescent="0.35">
      <c r="A168" s="20">
        <v>167</v>
      </c>
      <c r="B168" s="11">
        <v>3</v>
      </c>
      <c r="C168" s="11">
        <v>4</v>
      </c>
      <c r="D168" s="11">
        <v>5</v>
      </c>
      <c r="E168" s="11">
        <v>0</v>
      </c>
      <c r="F168" s="11">
        <v>0</v>
      </c>
      <c r="G168" s="11">
        <v>1</v>
      </c>
      <c r="H168" s="11">
        <v>1</v>
      </c>
    </row>
    <row r="169" spans="1:8" ht="15" thickBot="1" x14ac:dyDescent="0.35">
      <c r="A169" s="20">
        <v>168</v>
      </c>
      <c r="B169" s="11">
        <v>5</v>
      </c>
      <c r="C169" s="11">
        <v>3</v>
      </c>
      <c r="D169" s="11">
        <v>2</v>
      </c>
      <c r="E169" s="11">
        <v>0</v>
      </c>
      <c r="F169" s="11">
        <v>1</v>
      </c>
      <c r="G169" s="11">
        <v>0</v>
      </c>
      <c r="H169" s="11">
        <v>0</v>
      </c>
    </row>
    <row r="170" spans="1:8" ht="15" thickBot="1" x14ac:dyDescent="0.35">
      <c r="A170" s="20">
        <v>169</v>
      </c>
      <c r="B170" s="11">
        <v>4</v>
      </c>
      <c r="C170" s="11">
        <v>5</v>
      </c>
      <c r="D170" s="11">
        <v>5</v>
      </c>
      <c r="E170" s="11">
        <v>0</v>
      </c>
      <c r="F170" s="11">
        <v>0</v>
      </c>
      <c r="G170" s="11">
        <v>1</v>
      </c>
      <c r="H170" s="11">
        <v>0</v>
      </c>
    </row>
    <row r="171" spans="1:8" ht="15" thickBot="1" x14ac:dyDescent="0.35">
      <c r="A171" s="20">
        <v>170</v>
      </c>
      <c r="B171" s="11">
        <v>4</v>
      </c>
      <c r="C171" s="11">
        <v>4</v>
      </c>
      <c r="D171" s="11">
        <v>3</v>
      </c>
      <c r="E171" s="11">
        <v>1</v>
      </c>
      <c r="F171" s="11">
        <v>1</v>
      </c>
      <c r="G171" s="11">
        <v>1</v>
      </c>
      <c r="H171" s="11">
        <v>0</v>
      </c>
    </row>
    <row r="172" spans="1:8" ht="15" thickBot="1" x14ac:dyDescent="0.35">
      <c r="A172" s="20">
        <v>171</v>
      </c>
      <c r="B172" s="11">
        <v>3</v>
      </c>
      <c r="C172" s="11">
        <v>4</v>
      </c>
      <c r="D172" s="11">
        <v>3</v>
      </c>
      <c r="E172" s="11">
        <v>0</v>
      </c>
      <c r="F172" s="11">
        <v>0</v>
      </c>
      <c r="G172" s="11">
        <v>1</v>
      </c>
      <c r="H172" s="11">
        <v>1</v>
      </c>
    </row>
    <row r="173" spans="1:8" ht="15" thickBot="1" x14ac:dyDescent="0.35">
      <c r="A173" s="20">
        <v>172</v>
      </c>
      <c r="B173" s="11">
        <v>5</v>
      </c>
      <c r="C173" s="11">
        <v>4</v>
      </c>
      <c r="D173" s="11">
        <v>6</v>
      </c>
      <c r="E173" s="11">
        <v>1</v>
      </c>
      <c r="F173" s="11">
        <v>0</v>
      </c>
      <c r="G173" s="11">
        <v>1</v>
      </c>
      <c r="H173" s="11">
        <v>0</v>
      </c>
    </row>
    <row r="174" spans="1:8" ht="15" thickBot="1" x14ac:dyDescent="0.35">
      <c r="A174" s="20">
        <v>173</v>
      </c>
      <c r="B174" s="11">
        <v>4</v>
      </c>
      <c r="C174" s="11">
        <v>5</v>
      </c>
      <c r="D174" s="11">
        <v>5</v>
      </c>
      <c r="E174" s="11">
        <v>0</v>
      </c>
      <c r="F174" s="11">
        <v>0</v>
      </c>
      <c r="G174" s="11">
        <v>0</v>
      </c>
      <c r="H174" s="11">
        <v>0</v>
      </c>
    </row>
    <row r="175" spans="1:8" ht="15" thickBot="1" x14ac:dyDescent="0.35">
      <c r="A175" s="20">
        <v>174</v>
      </c>
      <c r="B175" s="11">
        <v>5</v>
      </c>
      <c r="C175" s="11">
        <v>4</v>
      </c>
      <c r="D175" s="11">
        <v>5</v>
      </c>
      <c r="E175" s="11">
        <v>0</v>
      </c>
      <c r="F175" s="11">
        <v>0</v>
      </c>
      <c r="G175" s="11">
        <v>1</v>
      </c>
      <c r="H175" s="11">
        <v>1</v>
      </c>
    </row>
    <row r="176" spans="1:8" ht="15" thickBot="1" x14ac:dyDescent="0.35">
      <c r="A176" s="20">
        <v>175</v>
      </c>
      <c r="B176" s="11">
        <v>4</v>
      </c>
      <c r="C176" s="11">
        <v>4</v>
      </c>
      <c r="D176" s="11">
        <v>5</v>
      </c>
      <c r="E176" s="11">
        <v>1</v>
      </c>
      <c r="F176" s="11">
        <v>0</v>
      </c>
      <c r="G176" s="11">
        <v>0</v>
      </c>
      <c r="H176" s="11">
        <v>0</v>
      </c>
    </row>
    <row r="177" spans="1:8" ht="15" thickBot="1" x14ac:dyDescent="0.35">
      <c r="A177" s="20">
        <v>176</v>
      </c>
      <c r="B177" s="11">
        <v>5</v>
      </c>
      <c r="C177" s="11">
        <v>4</v>
      </c>
      <c r="D177" s="11">
        <v>4</v>
      </c>
      <c r="E177" s="11">
        <v>0</v>
      </c>
      <c r="F177" s="11">
        <v>1</v>
      </c>
      <c r="G177" s="11">
        <v>1</v>
      </c>
      <c r="H177" s="11">
        <v>0</v>
      </c>
    </row>
    <row r="178" spans="1:8" ht="15" thickBot="1" x14ac:dyDescent="0.35">
      <c r="A178" s="20">
        <v>177</v>
      </c>
      <c r="B178" s="11">
        <v>4</v>
      </c>
      <c r="C178" s="11">
        <v>4</v>
      </c>
      <c r="D178" s="11">
        <v>4</v>
      </c>
      <c r="E178" s="11">
        <v>1</v>
      </c>
      <c r="F178" s="11">
        <v>0</v>
      </c>
      <c r="G178" s="11">
        <v>1</v>
      </c>
      <c r="H178" s="11">
        <v>1</v>
      </c>
    </row>
    <row r="179" spans="1:8" ht="15" thickBot="1" x14ac:dyDescent="0.35">
      <c r="A179" s="20">
        <v>178</v>
      </c>
      <c r="B179" s="11">
        <v>6</v>
      </c>
      <c r="C179" s="11">
        <v>5</v>
      </c>
      <c r="D179" s="11">
        <v>5</v>
      </c>
      <c r="E179" s="11">
        <v>0</v>
      </c>
      <c r="F179" s="11">
        <v>1</v>
      </c>
      <c r="G179" s="11">
        <v>0</v>
      </c>
      <c r="H179" s="11">
        <v>1</v>
      </c>
    </row>
    <row r="180" spans="1:8" ht="15" thickBot="1" x14ac:dyDescent="0.35">
      <c r="A180" s="20">
        <v>179</v>
      </c>
      <c r="B180" s="11">
        <v>5</v>
      </c>
      <c r="C180" s="11">
        <v>5</v>
      </c>
      <c r="D180" s="11">
        <v>5</v>
      </c>
      <c r="E180" s="11">
        <v>1</v>
      </c>
      <c r="F180" s="11">
        <v>1</v>
      </c>
      <c r="G180" s="11">
        <v>0</v>
      </c>
      <c r="H180" s="11">
        <v>0</v>
      </c>
    </row>
    <row r="181" spans="1:8" ht="15" thickBot="1" x14ac:dyDescent="0.35">
      <c r="A181" s="20">
        <v>180</v>
      </c>
      <c r="B181" s="11">
        <v>1</v>
      </c>
      <c r="C181" s="11">
        <v>2</v>
      </c>
      <c r="D181" s="11">
        <v>3</v>
      </c>
      <c r="E181" s="11">
        <v>0</v>
      </c>
      <c r="F181" s="11">
        <v>0</v>
      </c>
      <c r="G181" s="11">
        <v>0</v>
      </c>
      <c r="H181" s="11">
        <v>0</v>
      </c>
    </row>
    <row r="182" spans="1:8" ht="15" thickBot="1" x14ac:dyDescent="0.35">
      <c r="A182" s="20">
        <v>181</v>
      </c>
      <c r="B182" s="11">
        <v>5</v>
      </c>
      <c r="C182" s="11">
        <v>4</v>
      </c>
      <c r="D182" s="11">
        <v>4</v>
      </c>
      <c r="E182" s="11">
        <v>0</v>
      </c>
      <c r="F182" s="11">
        <v>1</v>
      </c>
      <c r="G182" s="11">
        <v>0</v>
      </c>
      <c r="H182" s="11">
        <v>0</v>
      </c>
    </row>
    <row r="183" spans="1:8" ht="15" thickBot="1" x14ac:dyDescent="0.35">
      <c r="A183" s="20">
        <v>182</v>
      </c>
      <c r="B183" s="11">
        <v>5</v>
      </c>
      <c r="C183" s="11">
        <v>5</v>
      </c>
      <c r="D183" s="11">
        <v>6</v>
      </c>
      <c r="E183" s="11">
        <v>0</v>
      </c>
      <c r="F183" s="11">
        <v>1</v>
      </c>
      <c r="G183" s="11">
        <v>1</v>
      </c>
      <c r="H183" s="11">
        <v>1</v>
      </c>
    </row>
    <row r="184" spans="1:8" ht="15" thickBot="1" x14ac:dyDescent="0.35">
      <c r="A184" s="20">
        <v>183</v>
      </c>
      <c r="B184" s="11">
        <v>4</v>
      </c>
      <c r="C184" s="11">
        <v>4</v>
      </c>
      <c r="D184" s="11">
        <v>4</v>
      </c>
      <c r="E184" s="11">
        <v>0</v>
      </c>
      <c r="F184" s="11">
        <v>0</v>
      </c>
      <c r="G184" s="11">
        <v>0</v>
      </c>
      <c r="H184" s="11">
        <v>0</v>
      </c>
    </row>
    <row r="185" spans="1:8" ht="15" thickBot="1" x14ac:dyDescent="0.35">
      <c r="A185" s="20">
        <v>184</v>
      </c>
      <c r="B185" s="11">
        <v>6</v>
      </c>
      <c r="C185" s="11">
        <v>6</v>
      </c>
      <c r="D185" s="11">
        <v>6</v>
      </c>
      <c r="E185" s="11">
        <v>1</v>
      </c>
      <c r="F185" s="11">
        <v>0</v>
      </c>
      <c r="G185" s="11">
        <v>1</v>
      </c>
      <c r="H185" s="11">
        <v>0</v>
      </c>
    </row>
    <row r="186" spans="1:8" ht="15" thickBot="1" x14ac:dyDescent="0.35">
      <c r="A186" s="20">
        <v>185</v>
      </c>
      <c r="B186" s="11">
        <v>4</v>
      </c>
      <c r="C186" s="11">
        <v>4</v>
      </c>
      <c r="D186" s="11">
        <v>4</v>
      </c>
      <c r="E186" s="11">
        <v>0</v>
      </c>
      <c r="F186" s="11">
        <v>0</v>
      </c>
      <c r="G186" s="11">
        <v>1</v>
      </c>
      <c r="H186" s="11">
        <v>0</v>
      </c>
    </row>
    <row r="187" spans="1:8" ht="15" thickBot="1" x14ac:dyDescent="0.35">
      <c r="A187" s="20">
        <v>186</v>
      </c>
      <c r="B187" s="11">
        <v>5</v>
      </c>
      <c r="C187" s="11">
        <v>6</v>
      </c>
      <c r="D187" s="11">
        <v>6</v>
      </c>
      <c r="E187" s="11">
        <v>0</v>
      </c>
      <c r="F187" s="11">
        <v>1</v>
      </c>
      <c r="G187" s="11">
        <v>1</v>
      </c>
      <c r="H187" s="11">
        <v>1</v>
      </c>
    </row>
    <row r="188" spans="1:8" ht="15" thickBot="1" x14ac:dyDescent="0.35">
      <c r="A188" s="20">
        <v>187</v>
      </c>
      <c r="B188" s="11">
        <v>4</v>
      </c>
      <c r="C188" s="11">
        <v>5</v>
      </c>
      <c r="D188" s="11">
        <v>5</v>
      </c>
      <c r="E188" s="11">
        <v>0</v>
      </c>
      <c r="F188" s="11">
        <v>1</v>
      </c>
      <c r="G188" s="11">
        <v>0</v>
      </c>
      <c r="H188" s="11">
        <v>0</v>
      </c>
    </row>
    <row r="189" spans="1:8" ht="15" thickBot="1" x14ac:dyDescent="0.35">
      <c r="A189" s="20">
        <v>188</v>
      </c>
      <c r="B189" s="11">
        <v>2</v>
      </c>
      <c r="C189" s="11">
        <v>3</v>
      </c>
      <c r="D189" s="11">
        <v>4</v>
      </c>
      <c r="E189" s="11">
        <v>0</v>
      </c>
      <c r="F189" s="11">
        <v>1</v>
      </c>
      <c r="G189" s="11">
        <v>0</v>
      </c>
      <c r="H189" s="11">
        <v>0</v>
      </c>
    </row>
    <row r="190" spans="1:8" ht="15" thickBot="1" x14ac:dyDescent="0.35">
      <c r="A190" s="20">
        <v>189</v>
      </c>
      <c r="B190" s="11">
        <v>7</v>
      </c>
      <c r="C190" s="11">
        <v>7</v>
      </c>
      <c r="D190" s="11">
        <v>7</v>
      </c>
      <c r="E190" s="11">
        <v>1</v>
      </c>
      <c r="F190" s="11">
        <v>0</v>
      </c>
      <c r="G190" s="11">
        <v>0</v>
      </c>
      <c r="H190" s="11">
        <v>0</v>
      </c>
    </row>
    <row r="191" spans="1:8" ht="15" thickBot="1" x14ac:dyDescent="0.35">
      <c r="A191" s="20">
        <v>190</v>
      </c>
      <c r="B191" s="11">
        <v>5</v>
      </c>
      <c r="C191" s="11">
        <v>5</v>
      </c>
      <c r="D191" s="11">
        <v>5</v>
      </c>
      <c r="E191" s="11">
        <v>0</v>
      </c>
      <c r="F191" s="11">
        <v>0</v>
      </c>
      <c r="G191" s="11">
        <v>1</v>
      </c>
      <c r="H191" s="11">
        <v>1</v>
      </c>
    </row>
    <row r="192" spans="1:8" ht="15" thickBot="1" x14ac:dyDescent="0.35">
      <c r="A192" s="20">
        <v>191</v>
      </c>
      <c r="B192" s="11">
        <v>5</v>
      </c>
      <c r="C192" s="11">
        <v>5</v>
      </c>
      <c r="D192" s="11">
        <v>5</v>
      </c>
      <c r="E192" s="11">
        <v>0</v>
      </c>
      <c r="F192" s="11">
        <v>0</v>
      </c>
      <c r="G192" s="11">
        <v>1</v>
      </c>
      <c r="H192" s="11">
        <v>0</v>
      </c>
    </row>
    <row r="193" spans="1:8" ht="15" thickBot="1" x14ac:dyDescent="0.35">
      <c r="A193" s="20">
        <v>192</v>
      </c>
      <c r="B193" s="11">
        <v>6</v>
      </c>
      <c r="C193" s="11">
        <v>6</v>
      </c>
      <c r="D193" s="11">
        <v>6</v>
      </c>
      <c r="E193" s="11">
        <v>0</v>
      </c>
      <c r="F193" s="11">
        <v>0</v>
      </c>
      <c r="G193" s="11">
        <v>1</v>
      </c>
      <c r="H193" s="11">
        <v>1</v>
      </c>
    </row>
    <row r="194" spans="1:8" ht="15" thickBot="1" x14ac:dyDescent="0.35">
      <c r="A194" s="20">
        <v>193</v>
      </c>
      <c r="B194" s="11">
        <v>4</v>
      </c>
      <c r="C194" s="11">
        <v>4</v>
      </c>
      <c r="D194" s="11">
        <v>4</v>
      </c>
      <c r="E194" s="11">
        <v>0</v>
      </c>
      <c r="F194" s="11">
        <v>0</v>
      </c>
      <c r="G194" s="11">
        <v>1</v>
      </c>
      <c r="H194" s="11">
        <v>0</v>
      </c>
    </row>
    <row r="195" spans="1:8" ht="15" thickBot="1" x14ac:dyDescent="0.35">
      <c r="A195" s="20">
        <v>194</v>
      </c>
      <c r="B195" s="11">
        <v>4</v>
      </c>
      <c r="C195" s="11">
        <v>4</v>
      </c>
      <c r="D195" s="11">
        <v>4</v>
      </c>
      <c r="E195" s="11">
        <v>1</v>
      </c>
      <c r="F195" s="11">
        <v>1</v>
      </c>
      <c r="G195" s="11">
        <v>1</v>
      </c>
      <c r="H195" s="11">
        <v>1</v>
      </c>
    </row>
    <row r="196" spans="1:8" ht="15" thickBot="1" x14ac:dyDescent="0.35">
      <c r="A196" s="20">
        <v>195</v>
      </c>
      <c r="B196" s="11">
        <v>3</v>
      </c>
      <c r="C196" s="11">
        <v>3</v>
      </c>
      <c r="D196" s="11">
        <v>4</v>
      </c>
      <c r="E196" s="11">
        <v>0</v>
      </c>
      <c r="F196" s="11">
        <v>1</v>
      </c>
      <c r="G196" s="11">
        <v>0</v>
      </c>
      <c r="H196" s="11">
        <v>0</v>
      </c>
    </row>
    <row r="197" spans="1:8" ht="15" thickBot="1" x14ac:dyDescent="0.35">
      <c r="A197" s="20">
        <v>196</v>
      </c>
      <c r="B197" s="11">
        <v>5</v>
      </c>
      <c r="C197" s="11">
        <v>6</v>
      </c>
      <c r="D197" s="11">
        <v>6</v>
      </c>
      <c r="E197" s="11">
        <v>0</v>
      </c>
      <c r="F197" s="11">
        <v>0</v>
      </c>
      <c r="G197" s="11">
        <v>0</v>
      </c>
      <c r="H197" s="11">
        <v>0</v>
      </c>
    </row>
    <row r="198" spans="1:8" ht="15" thickBot="1" x14ac:dyDescent="0.35">
      <c r="A198" s="20">
        <v>197</v>
      </c>
      <c r="B198" s="11">
        <v>5</v>
      </c>
      <c r="C198" s="11">
        <v>5</v>
      </c>
      <c r="D198" s="11">
        <v>6</v>
      </c>
      <c r="E198" s="11">
        <v>0</v>
      </c>
      <c r="F198" s="11">
        <v>1</v>
      </c>
      <c r="G198" s="11">
        <v>1</v>
      </c>
      <c r="H198" s="11">
        <v>0</v>
      </c>
    </row>
    <row r="199" spans="1:8" ht="15" thickBot="1" x14ac:dyDescent="0.35">
      <c r="A199" s="20">
        <v>198</v>
      </c>
      <c r="B199" s="11">
        <v>5</v>
      </c>
      <c r="C199" s="11">
        <v>4</v>
      </c>
      <c r="D199" s="11">
        <v>3</v>
      </c>
      <c r="E199" s="11">
        <v>1</v>
      </c>
      <c r="F199" s="11">
        <v>0</v>
      </c>
      <c r="G199" s="11">
        <v>0</v>
      </c>
      <c r="H199" s="11">
        <v>0</v>
      </c>
    </row>
    <row r="200" spans="1:8" ht="15" thickBot="1" x14ac:dyDescent="0.35">
      <c r="A200" s="20">
        <v>199</v>
      </c>
      <c r="B200" s="11">
        <v>5</v>
      </c>
      <c r="C200" s="11">
        <v>5</v>
      </c>
      <c r="D200" s="11">
        <v>4</v>
      </c>
      <c r="E200" s="11">
        <v>1</v>
      </c>
      <c r="F200" s="11">
        <v>1</v>
      </c>
      <c r="G200" s="11">
        <v>0</v>
      </c>
      <c r="H200" s="11">
        <v>1</v>
      </c>
    </row>
    <row r="201" spans="1:8" ht="15" thickBot="1" x14ac:dyDescent="0.35">
      <c r="A201" s="20">
        <v>200</v>
      </c>
      <c r="B201" s="11">
        <v>3</v>
      </c>
      <c r="C201" s="11">
        <v>4</v>
      </c>
      <c r="D201" s="11">
        <v>4</v>
      </c>
      <c r="E201" s="11">
        <v>0</v>
      </c>
      <c r="F201" s="11">
        <v>0</v>
      </c>
      <c r="G201" s="11">
        <v>0</v>
      </c>
      <c r="H201" s="11">
        <v>1</v>
      </c>
    </row>
    <row r="202" spans="1:8" ht="15" thickBot="1" x14ac:dyDescent="0.35">
      <c r="A202" s="20">
        <v>201</v>
      </c>
      <c r="B202" s="11">
        <v>4</v>
      </c>
      <c r="C202" s="11">
        <v>4</v>
      </c>
      <c r="D202" s="11">
        <v>4</v>
      </c>
      <c r="E202" s="11">
        <v>0</v>
      </c>
      <c r="F202" s="11">
        <v>0</v>
      </c>
      <c r="G202" s="11">
        <v>1</v>
      </c>
      <c r="H202" s="11">
        <v>0</v>
      </c>
    </row>
    <row r="203" spans="1:8" ht="15" thickBot="1" x14ac:dyDescent="0.35">
      <c r="A203" s="20">
        <v>202</v>
      </c>
      <c r="B203" s="11">
        <v>5</v>
      </c>
      <c r="C203" s="11">
        <v>5</v>
      </c>
      <c r="D203" s="11">
        <v>5</v>
      </c>
      <c r="E203" s="11">
        <v>1</v>
      </c>
      <c r="F203" s="11">
        <v>1</v>
      </c>
      <c r="G203" s="11">
        <v>1</v>
      </c>
      <c r="H203" s="11">
        <v>0</v>
      </c>
    </row>
    <row r="204" spans="1:8" ht="15" thickBot="1" x14ac:dyDescent="0.35">
      <c r="A204" s="20">
        <v>203</v>
      </c>
      <c r="B204" s="11">
        <v>6</v>
      </c>
      <c r="C204" s="11">
        <v>7</v>
      </c>
      <c r="D204" s="11">
        <v>7</v>
      </c>
      <c r="E204" s="11">
        <v>0</v>
      </c>
      <c r="F204" s="11">
        <v>0</v>
      </c>
      <c r="G204" s="11">
        <v>1</v>
      </c>
      <c r="H204" s="11">
        <v>0</v>
      </c>
    </row>
    <row r="205" spans="1:8" ht="15" thickBot="1" x14ac:dyDescent="0.35">
      <c r="A205" s="20">
        <v>204</v>
      </c>
      <c r="B205" s="11">
        <v>4</v>
      </c>
      <c r="C205" s="11">
        <v>4</v>
      </c>
      <c r="D205" s="11">
        <v>3</v>
      </c>
      <c r="E205" s="11">
        <v>0</v>
      </c>
      <c r="F205" s="11">
        <v>1</v>
      </c>
      <c r="G205" s="11">
        <v>0</v>
      </c>
      <c r="H205" s="11">
        <v>1</v>
      </c>
    </row>
    <row r="206" spans="1:8" ht="15" thickBot="1" x14ac:dyDescent="0.35">
      <c r="A206" s="20">
        <v>205</v>
      </c>
      <c r="B206" s="11">
        <v>5</v>
      </c>
      <c r="C206" s="11">
        <v>5</v>
      </c>
      <c r="D206" s="11">
        <v>5</v>
      </c>
      <c r="E206" s="11">
        <v>0</v>
      </c>
      <c r="F206" s="11">
        <v>1</v>
      </c>
      <c r="G206" s="11">
        <v>1</v>
      </c>
      <c r="H206" s="11">
        <v>1</v>
      </c>
    </row>
    <row r="207" spans="1:8" ht="15" thickBot="1" x14ac:dyDescent="0.35">
      <c r="A207" s="20">
        <v>206</v>
      </c>
      <c r="B207" s="11">
        <v>5</v>
      </c>
      <c r="C207" s="11">
        <v>5</v>
      </c>
      <c r="D207" s="11">
        <v>4</v>
      </c>
      <c r="E207" s="11">
        <v>1</v>
      </c>
      <c r="F207" s="11">
        <v>0</v>
      </c>
      <c r="G207" s="11">
        <v>1</v>
      </c>
      <c r="H207" s="11">
        <v>0</v>
      </c>
    </row>
    <row r="208" spans="1:8" ht="15" thickBot="1" x14ac:dyDescent="0.35">
      <c r="A208" s="20">
        <v>207</v>
      </c>
      <c r="B208" s="11">
        <v>5</v>
      </c>
      <c r="C208" s="11">
        <v>6</v>
      </c>
      <c r="D208" s="11">
        <v>6</v>
      </c>
      <c r="E208" s="11">
        <v>1</v>
      </c>
      <c r="F208" s="11">
        <v>0</v>
      </c>
      <c r="G208" s="11">
        <v>0</v>
      </c>
      <c r="H208" s="11">
        <v>0</v>
      </c>
    </row>
    <row r="209" spans="1:8" ht="15" thickBot="1" x14ac:dyDescent="0.35">
      <c r="A209" s="20">
        <v>208</v>
      </c>
      <c r="B209" s="11">
        <v>5</v>
      </c>
      <c r="C209" s="11">
        <v>6</v>
      </c>
      <c r="D209" s="11">
        <v>6</v>
      </c>
      <c r="E209" s="11">
        <v>1</v>
      </c>
      <c r="F209" s="11">
        <v>0</v>
      </c>
      <c r="G209" s="11">
        <v>0</v>
      </c>
      <c r="H209" s="11">
        <v>0</v>
      </c>
    </row>
    <row r="210" spans="1:8" ht="15" thickBot="1" x14ac:dyDescent="0.35">
      <c r="A210" s="20">
        <v>209</v>
      </c>
      <c r="B210" s="11">
        <v>7</v>
      </c>
      <c r="C210" s="11">
        <v>6</v>
      </c>
      <c r="D210" s="11">
        <v>5</v>
      </c>
      <c r="E210" s="11">
        <v>0</v>
      </c>
      <c r="F210" s="11">
        <v>1</v>
      </c>
      <c r="G210" s="11">
        <v>0</v>
      </c>
      <c r="H210" s="11">
        <v>1</v>
      </c>
    </row>
    <row r="211" spans="1:8" ht="15" thickBot="1" x14ac:dyDescent="0.35">
      <c r="A211" s="20">
        <v>210</v>
      </c>
      <c r="B211" s="11">
        <v>3</v>
      </c>
      <c r="C211" s="11">
        <v>4</v>
      </c>
      <c r="D211" s="11">
        <v>4</v>
      </c>
      <c r="E211" s="11">
        <v>1</v>
      </c>
      <c r="F211" s="11">
        <v>1</v>
      </c>
      <c r="G211" s="11">
        <v>1</v>
      </c>
      <c r="H211" s="11">
        <v>0</v>
      </c>
    </row>
    <row r="212" spans="1:8" ht="15" thickBot="1" x14ac:dyDescent="0.35">
      <c r="A212" s="20">
        <v>211</v>
      </c>
      <c r="B212" s="11">
        <v>2</v>
      </c>
      <c r="C212" s="11">
        <v>3</v>
      </c>
      <c r="D212" s="11">
        <v>4</v>
      </c>
      <c r="E212" s="11">
        <v>1</v>
      </c>
      <c r="F212" s="11">
        <v>0</v>
      </c>
      <c r="G212" s="11">
        <v>1</v>
      </c>
      <c r="H212" s="11">
        <v>0</v>
      </c>
    </row>
    <row r="213" spans="1:8" ht="15" thickBot="1" x14ac:dyDescent="0.35">
      <c r="A213" s="20">
        <v>212</v>
      </c>
      <c r="B213" s="11">
        <v>7</v>
      </c>
      <c r="C213" s="11">
        <v>6</v>
      </c>
      <c r="D213" s="11">
        <v>6</v>
      </c>
      <c r="E213" s="11">
        <v>0</v>
      </c>
      <c r="F213" s="11">
        <v>0</v>
      </c>
      <c r="G213" s="11">
        <v>1</v>
      </c>
      <c r="H213" s="11">
        <v>0</v>
      </c>
    </row>
    <row r="214" spans="1:8" ht="15" thickBot="1" x14ac:dyDescent="0.35">
      <c r="A214" s="20">
        <v>213</v>
      </c>
      <c r="B214" s="11">
        <v>6</v>
      </c>
      <c r="C214" s="11">
        <v>7</v>
      </c>
      <c r="D214" s="11">
        <v>7</v>
      </c>
      <c r="E214" s="11">
        <v>0</v>
      </c>
      <c r="F214" s="11">
        <v>0</v>
      </c>
      <c r="G214" s="11">
        <v>0</v>
      </c>
      <c r="H214" s="11">
        <v>1</v>
      </c>
    </row>
    <row r="215" spans="1:8" ht="15" thickBot="1" x14ac:dyDescent="0.35">
      <c r="A215" s="20">
        <v>214</v>
      </c>
      <c r="B215" s="11">
        <v>5</v>
      </c>
      <c r="C215" s="11">
        <v>5</v>
      </c>
      <c r="D215" s="11">
        <v>6</v>
      </c>
      <c r="E215" s="11">
        <v>0</v>
      </c>
      <c r="F215" s="11">
        <v>0</v>
      </c>
      <c r="G215" s="11">
        <v>1</v>
      </c>
      <c r="H215" s="11">
        <v>0</v>
      </c>
    </row>
    <row r="216" spans="1:8" ht="15" thickBot="1" x14ac:dyDescent="0.35">
      <c r="A216" s="20">
        <v>215</v>
      </c>
      <c r="B216" s="11">
        <v>6</v>
      </c>
      <c r="C216" s="11">
        <v>5</v>
      </c>
      <c r="D216" s="11">
        <v>4</v>
      </c>
      <c r="E216" s="11">
        <v>1</v>
      </c>
      <c r="F216" s="11">
        <v>0</v>
      </c>
      <c r="G216" s="11">
        <v>1</v>
      </c>
      <c r="H216" s="11">
        <v>0</v>
      </c>
    </row>
    <row r="217" spans="1:8" ht="15" thickBot="1" x14ac:dyDescent="0.35">
      <c r="A217" s="20">
        <v>216</v>
      </c>
      <c r="B217" s="11">
        <v>4</v>
      </c>
      <c r="C217" s="11">
        <v>3</v>
      </c>
      <c r="D217" s="11">
        <v>3</v>
      </c>
      <c r="E217" s="11">
        <v>1</v>
      </c>
      <c r="F217" s="11">
        <v>0</v>
      </c>
      <c r="G217" s="11">
        <v>0</v>
      </c>
      <c r="H217" s="11">
        <v>0</v>
      </c>
    </row>
    <row r="218" spans="1:8" ht="15" thickBot="1" x14ac:dyDescent="0.35">
      <c r="A218" s="20">
        <v>217</v>
      </c>
      <c r="B218" s="11">
        <v>5</v>
      </c>
      <c r="C218" s="11">
        <v>5</v>
      </c>
      <c r="D218" s="11">
        <v>5</v>
      </c>
      <c r="E218" s="11">
        <v>0</v>
      </c>
      <c r="F218" s="11">
        <v>1</v>
      </c>
      <c r="G218" s="11">
        <v>0</v>
      </c>
      <c r="H218" s="11">
        <v>1</v>
      </c>
    </row>
    <row r="219" spans="1:8" ht="15" thickBot="1" x14ac:dyDescent="0.35">
      <c r="A219" s="20">
        <v>218</v>
      </c>
      <c r="B219" s="11">
        <v>5</v>
      </c>
      <c r="C219" s="11">
        <v>5</v>
      </c>
      <c r="D219" s="11">
        <v>5</v>
      </c>
      <c r="E219" s="11">
        <v>0</v>
      </c>
      <c r="F219" s="11">
        <v>1</v>
      </c>
      <c r="G219" s="11">
        <v>1</v>
      </c>
      <c r="H219" s="11">
        <v>1</v>
      </c>
    </row>
    <row r="220" spans="1:8" ht="15" thickBot="1" x14ac:dyDescent="0.35">
      <c r="A220" s="20">
        <v>219</v>
      </c>
      <c r="B220" s="11">
        <v>7</v>
      </c>
      <c r="C220" s="11">
        <v>7</v>
      </c>
      <c r="D220" s="11">
        <v>7</v>
      </c>
      <c r="E220" s="11">
        <v>0</v>
      </c>
      <c r="F220" s="11">
        <v>1</v>
      </c>
      <c r="G220" s="11">
        <v>0</v>
      </c>
      <c r="H220" s="11">
        <v>0</v>
      </c>
    </row>
    <row r="221" spans="1:8" ht="15" thickBot="1" x14ac:dyDescent="0.35">
      <c r="A221" s="20">
        <v>220</v>
      </c>
      <c r="B221" s="11">
        <v>4</v>
      </c>
      <c r="C221" s="11">
        <v>4</v>
      </c>
      <c r="D221" s="11">
        <v>5</v>
      </c>
      <c r="E221" s="11">
        <v>0</v>
      </c>
      <c r="F221" s="11">
        <v>1</v>
      </c>
      <c r="G221" s="11">
        <v>1</v>
      </c>
      <c r="H221" s="11">
        <v>1</v>
      </c>
    </row>
    <row r="222" spans="1:8" ht="15" thickBot="1" x14ac:dyDescent="0.35">
      <c r="A222" s="20">
        <v>221</v>
      </c>
      <c r="B222" s="11">
        <v>4</v>
      </c>
      <c r="C222" s="11">
        <v>5</v>
      </c>
      <c r="D222" s="11">
        <v>5</v>
      </c>
      <c r="E222" s="11">
        <v>0</v>
      </c>
      <c r="F222" s="11">
        <v>1</v>
      </c>
      <c r="G222" s="11">
        <v>0</v>
      </c>
      <c r="H222" s="11">
        <v>0</v>
      </c>
    </row>
    <row r="223" spans="1:8" ht="15" thickBot="1" x14ac:dyDescent="0.35">
      <c r="A223" s="20">
        <v>222</v>
      </c>
      <c r="B223" s="11">
        <v>6</v>
      </c>
      <c r="C223" s="11">
        <v>7</v>
      </c>
      <c r="D223" s="11">
        <v>7</v>
      </c>
      <c r="E223" s="11">
        <v>0</v>
      </c>
      <c r="F223" s="11">
        <v>1</v>
      </c>
      <c r="G223" s="11">
        <v>0</v>
      </c>
      <c r="H223" s="11">
        <v>0</v>
      </c>
    </row>
    <row r="224" spans="1:8" ht="15" thickBot="1" x14ac:dyDescent="0.35">
      <c r="A224" s="20">
        <v>223</v>
      </c>
      <c r="B224" s="11">
        <v>4</v>
      </c>
      <c r="C224" s="11">
        <v>5</v>
      </c>
      <c r="D224" s="11">
        <v>5</v>
      </c>
      <c r="E224" s="11">
        <v>0</v>
      </c>
      <c r="F224" s="11">
        <v>0</v>
      </c>
      <c r="G224" s="11">
        <v>1</v>
      </c>
      <c r="H224" s="11">
        <v>0</v>
      </c>
    </row>
    <row r="225" spans="1:8" ht="15" thickBot="1" x14ac:dyDescent="0.35">
      <c r="A225" s="20">
        <v>224</v>
      </c>
      <c r="B225" s="11">
        <v>5</v>
      </c>
      <c r="C225" s="11">
        <v>5</v>
      </c>
      <c r="D225" s="11">
        <v>5</v>
      </c>
      <c r="E225" s="11">
        <v>1</v>
      </c>
      <c r="F225" s="11">
        <v>0</v>
      </c>
      <c r="G225" s="11">
        <v>1</v>
      </c>
      <c r="H225" s="11">
        <v>0</v>
      </c>
    </row>
    <row r="226" spans="1:8" ht="15" thickBot="1" x14ac:dyDescent="0.35">
      <c r="A226" s="20">
        <v>225</v>
      </c>
      <c r="B226" s="11">
        <v>7</v>
      </c>
      <c r="C226" s="11">
        <v>6</v>
      </c>
      <c r="D226" s="11">
        <v>6</v>
      </c>
      <c r="E226" s="11">
        <v>1</v>
      </c>
      <c r="F226" s="11">
        <v>1</v>
      </c>
      <c r="G226" s="11">
        <v>0</v>
      </c>
      <c r="H226" s="11">
        <v>0</v>
      </c>
    </row>
    <row r="227" spans="1:8" ht="15" thickBot="1" x14ac:dyDescent="0.35">
      <c r="A227" s="20">
        <v>226</v>
      </c>
      <c r="B227" s="11">
        <v>4</v>
      </c>
      <c r="C227" s="11">
        <v>4</v>
      </c>
      <c r="D227" s="11">
        <v>4</v>
      </c>
      <c r="E227" s="11">
        <v>0</v>
      </c>
      <c r="F227" s="11">
        <v>0</v>
      </c>
      <c r="G227" s="11">
        <v>0</v>
      </c>
      <c r="H227" s="11">
        <v>0</v>
      </c>
    </row>
    <row r="228" spans="1:8" ht="15" thickBot="1" x14ac:dyDescent="0.35">
      <c r="A228" s="20">
        <v>227</v>
      </c>
      <c r="B228" s="11">
        <v>5</v>
      </c>
      <c r="C228" s="11">
        <v>5</v>
      </c>
      <c r="D228" s="11">
        <v>5</v>
      </c>
      <c r="E228" s="11">
        <v>0</v>
      </c>
      <c r="F228" s="11">
        <v>0</v>
      </c>
      <c r="G228" s="11">
        <v>1</v>
      </c>
      <c r="H228" s="11">
        <v>1</v>
      </c>
    </row>
    <row r="229" spans="1:8" ht="15" thickBot="1" x14ac:dyDescent="0.35">
      <c r="A229" s="20">
        <v>228</v>
      </c>
      <c r="B229" s="11">
        <v>7</v>
      </c>
      <c r="C229" s="11">
        <v>7</v>
      </c>
      <c r="D229" s="11">
        <v>6</v>
      </c>
      <c r="E229" s="11">
        <v>0</v>
      </c>
      <c r="F229" s="11">
        <v>1</v>
      </c>
      <c r="G229" s="11">
        <v>1</v>
      </c>
      <c r="H229" s="11">
        <v>0</v>
      </c>
    </row>
    <row r="230" spans="1:8" ht="15" thickBot="1" x14ac:dyDescent="0.35">
      <c r="A230" s="20">
        <v>229</v>
      </c>
      <c r="B230" s="11">
        <v>6</v>
      </c>
      <c r="C230" s="11">
        <v>6</v>
      </c>
      <c r="D230" s="11">
        <v>6</v>
      </c>
      <c r="E230" s="11">
        <v>0</v>
      </c>
      <c r="F230" s="11">
        <v>1</v>
      </c>
      <c r="G230" s="11">
        <v>1</v>
      </c>
      <c r="H230" s="11">
        <v>0</v>
      </c>
    </row>
    <row r="231" spans="1:8" ht="15" thickBot="1" x14ac:dyDescent="0.35">
      <c r="A231" s="20">
        <v>230</v>
      </c>
      <c r="B231" s="11">
        <v>4</v>
      </c>
      <c r="C231" s="11">
        <v>4</v>
      </c>
      <c r="D231" s="11">
        <v>3</v>
      </c>
      <c r="E231" s="11">
        <v>0</v>
      </c>
      <c r="F231" s="11">
        <v>1</v>
      </c>
      <c r="G231" s="11">
        <v>0</v>
      </c>
      <c r="H231" s="11">
        <v>1</v>
      </c>
    </row>
    <row r="232" spans="1:8" ht="15" thickBot="1" x14ac:dyDescent="0.35">
      <c r="A232" s="20">
        <v>231</v>
      </c>
      <c r="B232" s="11">
        <v>7</v>
      </c>
      <c r="C232" s="11">
        <v>7</v>
      </c>
      <c r="D232" s="11">
        <v>6</v>
      </c>
      <c r="E232" s="11">
        <v>1</v>
      </c>
      <c r="F232" s="11">
        <v>0</v>
      </c>
      <c r="G232" s="11">
        <v>1</v>
      </c>
      <c r="H232" s="11">
        <v>0</v>
      </c>
    </row>
    <row r="233" spans="1:8" ht="15" thickBot="1" x14ac:dyDescent="0.35">
      <c r="A233" s="20">
        <v>232</v>
      </c>
      <c r="B233" s="11">
        <v>7</v>
      </c>
      <c r="C233" s="11">
        <v>7</v>
      </c>
      <c r="D233" s="11">
        <v>6</v>
      </c>
      <c r="E233" s="11">
        <v>0</v>
      </c>
      <c r="F233" s="11">
        <v>1</v>
      </c>
      <c r="G233" s="11">
        <v>1</v>
      </c>
      <c r="H233" s="11">
        <v>1</v>
      </c>
    </row>
    <row r="234" spans="1:8" ht="15" thickBot="1" x14ac:dyDescent="0.35">
      <c r="A234" s="20">
        <v>233</v>
      </c>
      <c r="B234" s="11">
        <v>5</v>
      </c>
      <c r="C234" s="11">
        <v>7</v>
      </c>
      <c r="D234" s="11">
        <v>7</v>
      </c>
      <c r="E234" s="11">
        <v>1</v>
      </c>
      <c r="F234" s="11">
        <v>0</v>
      </c>
      <c r="G234" s="11">
        <v>0</v>
      </c>
      <c r="H234" s="11">
        <v>0</v>
      </c>
    </row>
    <row r="235" spans="1:8" ht="15" thickBot="1" x14ac:dyDescent="0.35">
      <c r="A235" s="20">
        <v>234</v>
      </c>
      <c r="B235" s="11">
        <v>7</v>
      </c>
      <c r="C235" s="11">
        <v>6</v>
      </c>
      <c r="D235" s="11">
        <v>6</v>
      </c>
      <c r="E235" s="11">
        <v>0</v>
      </c>
      <c r="F235" s="11">
        <v>1</v>
      </c>
      <c r="G235" s="11">
        <v>1</v>
      </c>
      <c r="H235" s="11">
        <v>0</v>
      </c>
    </row>
    <row r="236" spans="1:8" ht="15" thickBot="1" x14ac:dyDescent="0.35">
      <c r="A236" s="20">
        <v>235</v>
      </c>
      <c r="B236" s="11">
        <v>4</v>
      </c>
      <c r="C236" s="11">
        <v>5</v>
      </c>
      <c r="D236" s="11">
        <v>5</v>
      </c>
      <c r="E236" s="11">
        <v>0</v>
      </c>
      <c r="F236" s="11">
        <v>0</v>
      </c>
      <c r="G236" s="11">
        <v>0</v>
      </c>
      <c r="H236" s="11">
        <v>0</v>
      </c>
    </row>
    <row r="237" spans="1:8" ht="15" thickBot="1" x14ac:dyDescent="0.35">
      <c r="A237" s="20">
        <v>236</v>
      </c>
      <c r="B237" s="11">
        <v>4</v>
      </c>
      <c r="C237" s="11">
        <v>3</v>
      </c>
      <c r="D237" s="11">
        <v>3</v>
      </c>
      <c r="E237" s="11">
        <v>0</v>
      </c>
      <c r="F237" s="11">
        <v>1</v>
      </c>
      <c r="G237" s="11">
        <v>1</v>
      </c>
      <c r="H237" s="11">
        <v>1</v>
      </c>
    </row>
    <row r="238" spans="1:8" ht="15" thickBot="1" x14ac:dyDescent="0.35">
      <c r="A238" s="20">
        <v>237</v>
      </c>
      <c r="B238" s="11">
        <v>7</v>
      </c>
      <c r="C238" s="11">
        <v>7</v>
      </c>
      <c r="D238" s="11">
        <v>7</v>
      </c>
      <c r="E238" s="11">
        <v>0</v>
      </c>
      <c r="F238" s="11">
        <v>0</v>
      </c>
      <c r="G238" s="11">
        <v>1</v>
      </c>
      <c r="H238" s="11">
        <v>0</v>
      </c>
    </row>
    <row r="239" spans="1:8" ht="15" thickBot="1" x14ac:dyDescent="0.35">
      <c r="A239" s="20">
        <v>238</v>
      </c>
      <c r="B239" s="11">
        <v>5</v>
      </c>
      <c r="C239" s="11">
        <v>5</v>
      </c>
      <c r="D239" s="11">
        <v>4</v>
      </c>
      <c r="E239" s="11">
        <v>1</v>
      </c>
      <c r="F239" s="11">
        <v>0</v>
      </c>
      <c r="G239" s="11">
        <v>0</v>
      </c>
      <c r="H239" s="11">
        <v>1</v>
      </c>
    </row>
    <row r="240" spans="1:8" ht="15" thickBot="1" x14ac:dyDescent="0.35">
      <c r="A240" s="20">
        <v>239</v>
      </c>
      <c r="B240" s="11">
        <v>5</v>
      </c>
      <c r="C240" s="11">
        <v>6</v>
      </c>
      <c r="D240" s="11">
        <v>6</v>
      </c>
      <c r="E240" s="11">
        <v>0</v>
      </c>
      <c r="F240" s="11">
        <v>1</v>
      </c>
      <c r="G240" s="11">
        <v>0</v>
      </c>
      <c r="H240" s="11">
        <v>1</v>
      </c>
    </row>
    <row r="241" spans="1:8" ht="15" thickBot="1" x14ac:dyDescent="0.35">
      <c r="A241" s="20">
        <v>240</v>
      </c>
      <c r="B241" s="11">
        <v>6</v>
      </c>
      <c r="C241" s="11">
        <v>5</v>
      </c>
      <c r="D241" s="11">
        <v>5</v>
      </c>
      <c r="E241" s="11">
        <v>1</v>
      </c>
      <c r="F241" s="11">
        <v>0</v>
      </c>
      <c r="G241" s="11">
        <v>0</v>
      </c>
      <c r="H241" s="11">
        <v>0</v>
      </c>
    </row>
    <row r="242" spans="1:8" ht="15" thickBot="1" x14ac:dyDescent="0.35">
      <c r="A242" s="20">
        <v>241</v>
      </c>
      <c r="B242" s="11">
        <v>7</v>
      </c>
      <c r="C242" s="11">
        <v>6</v>
      </c>
      <c r="D242" s="11">
        <v>5</v>
      </c>
      <c r="E242" s="11">
        <v>0</v>
      </c>
      <c r="F242" s="11">
        <v>1</v>
      </c>
      <c r="G242" s="11">
        <v>0</v>
      </c>
      <c r="H242" s="11">
        <v>0</v>
      </c>
    </row>
    <row r="243" spans="1:8" ht="15" thickBot="1" x14ac:dyDescent="0.35">
      <c r="A243" s="20">
        <v>242</v>
      </c>
      <c r="B243" s="11">
        <v>7</v>
      </c>
      <c r="C243" s="11">
        <v>7</v>
      </c>
      <c r="D243" s="11">
        <v>7</v>
      </c>
      <c r="E243" s="11">
        <v>1</v>
      </c>
      <c r="F243" s="11">
        <v>0</v>
      </c>
      <c r="G243" s="11">
        <v>0</v>
      </c>
      <c r="H243" s="11">
        <v>0</v>
      </c>
    </row>
    <row r="244" spans="1:8" ht="15" thickBot="1" x14ac:dyDescent="0.35">
      <c r="A244" s="20">
        <v>243</v>
      </c>
      <c r="B244" s="11">
        <v>5</v>
      </c>
      <c r="C244" s="11">
        <v>6</v>
      </c>
      <c r="D244" s="11">
        <v>5</v>
      </c>
      <c r="E244" s="11">
        <v>0</v>
      </c>
      <c r="F244" s="11">
        <v>0</v>
      </c>
      <c r="G244" s="11">
        <v>0</v>
      </c>
      <c r="H244" s="11">
        <v>0</v>
      </c>
    </row>
    <row r="245" spans="1:8" ht="15" thickBot="1" x14ac:dyDescent="0.35">
      <c r="A245" s="20">
        <v>244</v>
      </c>
      <c r="B245" s="11">
        <v>4</v>
      </c>
      <c r="C245" s="11">
        <v>5</v>
      </c>
      <c r="D245" s="11">
        <v>4</v>
      </c>
      <c r="E245" s="11">
        <v>1</v>
      </c>
      <c r="F245" s="11">
        <v>0</v>
      </c>
      <c r="G245" s="11">
        <v>0</v>
      </c>
      <c r="H245" s="11">
        <v>0</v>
      </c>
    </row>
    <row r="246" spans="1:8" ht="15" thickBot="1" x14ac:dyDescent="0.35">
      <c r="A246" s="20">
        <v>245</v>
      </c>
      <c r="B246" s="11">
        <v>6</v>
      </c>
      <c r="C246" s="11">
        <v>7</v>
      </c>
      <c r="D246" s="11">
        <v>6</v>
      </c>
      <c r="E246" s="11">
        <v>1</v>
      </c>
      <c r="F246" s="11">
        <v>1</v>
      </c>
      <c r="G246" s="11">
        <v>1</v>
      </c>
      <c r="H246" s="11">
        <v>0</v>
      </c>
    </row>
    <row r="247" spans="1:8" ht="15" thickBot="1" x14ac:dyDescent="0.35">
      <c r="A247" s="20">
        <v>246</v>
      </c>
      <c r="B247" s="11">
        <v>7</v>
      </c>
      <c r="C247" s="11">
        <v>7</v>
      </c>
      <c r="D247" s="11">
        <v>7</v>
      </c>
      <c r="E247" s="11">
        <v>0</v>
      </c>
      <c r="F247" s="11">
        <v>1</v>
      </c>
      <c r="G247" s="11">
        <v>1</v>
      </c>
      <c r="H247" s="11">
        <v>1</v>
      </c>
    </row>
    <row r="248" spans="1:8" ht="15" thickBot="1" x14ac:dyDescent="0.35">
      <c r="A248" s="20">
        <v>247</v>
      </c>
      <c r="B248" s="11">
        <v>4</v>
      </c>
      <c r="C248" s="11">
        <v>5</v>
      </c>
      <c r="D248" s="11">
        <v>5</v>
      </c>
      <c r="E248" s="11">
        <v>0</v>
      </c>
      <c r="F248" s="11">
        <v>0</v>
      </c>
      <c r="G248" s="11">
        <v>1</v>
      </c>
      <c r="H248" s="11">
        <v>1</v>
      </c>
    </row>
    <row r="249" spans="1:8" ht="15" thickBot="1" x14ac:dyDescent="0.35">
      <c r="A249" s="20">
        <v>248</v>
      </c>
      <c r="B249" s="11">
        <v>6</v>
      </c>
      <c r="C249" s="11">
        <v>7</v>
      </c>
      <c r="D249" s="11">
        <v>6</v>
      </c>
      <c r="E249" s="11">
        <v>1</v>
      </c>
      <c r="F249" s="11">
        <v>0</v>
      </c>
      <c r="G249" s="11">
        <v>1</v>
      </c>
      <c r="H249" s="11">
        <v>0</v>
      </c>
    </row>
    <row r="250" spans="1:8" ht="15" thickBot="1" x14ac:dyDescent="0.35">
      <c r="A250" s="20">
        <v>249</v>
      </c>
      <c r="B250" s="11">
        <v>5</v>
      </c>
      <c r="C250" s="11">
        <v>4</v>
      </c>
      <c r="D250" s="11">
        <v>4</v>
      </c>
      <c r="E250" s="11">
        <v>1</v>
      </c>
      <c r="F250" s="11">
        <v>0</v>
      </c>
      <c r="G250" s="11">
        <v>0</v>
      </c>
      <c r="H250" s="11">
        <v>0</v>
      </c>
    </row>
    <row r="251" spans="1:8" ht="15" thickBot="1" x14ac:dyDescent="0.35">
      <c r="A251" s="20">
        <v>250</v>
      </c>
      <c r="B251" s="11">
        <v>7</v>
      </c>
      <c r="C251" s="11">
        <v>7</v>
      </c>
      <c r="D251" s="11">
        <v>7</v>
      </c>
      <c r="E251" s="11">
        <v>0</v>
      </c>
      <c r="F251" s="11">
        <v>1</v>
      </c>
      <c r="G251" s="11">
        <v>1</v>
      </c>
      <c r="H251" s="11">
        <v>1</v>
      </c>
    </row>
    <row r="252" spans="1:8" ht="15" thickBot="1" x14ac:dyDescent="0.35">
      <c r="A252" s="20">
        <v>251</v>
      </c>
      <c r="B252" s="11">
        <v>7</v>
      </c>
      <c r="C252" s="11">
        <v>6</v>
      </c>
      <c r="D252" s="11">
        <v>6</v>
      </c>
      <c r="E252" s="11">
        <v>0</v>
      </c>
      <c r="F252" s="11">
        <v>0</v>
      </c>
      <c r="G252" s="11">
        <v>0</v>
      </c>
      <c r="H252" s="11">
        <v>0</v>
      </c>
    </row>
    <row r="253" spans="1:8" ht="15" thickBot="1" x14ac:dyDescent="0.35">
      <c r="A253" s="20">
        <v>252</v>
      </c>
      <c r="B253" s="11">
        <v>6</v>
      </c>
      <c r="C253" s="11">
        <v>5</v>
      </c>
      <c r="D253" s="11">
        <v>5</v>
      </c>
      <c r="E253" s="11">
        <v>1</v>
      </c>
      <c r="F253" s="11">
        <v>1</v>
      </c>
      <c r="G253" s="11">
        <v>1</v>
      </c>
      <c r="H253" s="11">
        <v>0</v>
      </c>
    </row>
    <row r="254" spans="1:8" ht="15" thickBot="1" x14ac:dyDescent="0.35">
      <c r="A254" s="20">
        <v>253</v>
      </c>
      <c r="B254" s="11">
        <v>6</v>
      </c>
      <c r="C254" s="11">
        <v>6</v>
      </c>
      <c r="D254" s="11">
        <v>5</v>
      </c>
      <c r="E254" s="11">
        <v>0</v>
      </c>
      <c r="F254" s="11">
        <v>1</v>
      </c>
      <c r="G254" s="11">
        <v>1</v>
      </c>
      <c r="H254" s="11">
        <v>1</v>
      </c>
    </row>
    <row r="255" spans="1:8" ht="15" thickBot="1" x14ac:dyDescent="0.35">
      <c r="A255" s="20">
        <v>254</v>
      </c>
      <c r="B255" s="11">
        <v>5</v>
      </c>
      <c r="C255" s="11">
        <v>5</v>
      </c>
      <c r="D255" s="11">
        <v>5</v>
      </c>
      <c r="E255" s="11">
        <v>0</v>
      </c>
      <c r="F255" s="11">
        <v>1</v>
      </c>
      <c r="G255" s="11">
        <v>0</v>
      </c>
      <c r="H255" s="11">
        <v>0</v>
      </c>
    </row>
    <row r="256" spans="1:8" ht="15" thickBot="1" x14ac:dyDescent="0.35">
      <c r="A256" s="20">
        <v>255</v>
      </c>
      <c r="B256" s="11">
        <v>7</v>
      </c>
      <c r="C256" s="11">
        <v>7</v>
      </c>
      <c r="D256" s="11">
        <v>6</v>
      </c>
      <c r="E256" s="11">
        <v>0</v>
      </c>
      <c r="F256" s="11">
        <v>1</v>
      </c>
      <c r="G256" s="11">
        <v>1</v>
      </c>
      <c r="H256" s="11">
        <v>1</v>
      </c>
    </row>
    <row r="257" spans="1:8" ht="15" thickBot="1" x14ac:dyDescent="0.35">
      <c r="A257" s="20">
        <v>256</v>
      </c>
      <c r="B257" s="11">
        <v>7</v>
      </c>
      <c r="C257" s="11">
        <v>5</v>
      </c>
      <c r="D257" s="11">
        <v>6</v>
      </c>
      <c r="E257" s="11">
        <v>1</v>
      </c>
      <c r="F257" s="11">
        <v>0</v>
      </c>
      <c r="G257" s="11">
        <v>1</v>
      </c>
      <c r="H257" s="11">
        <v>0</v>
      </c>
    </row>
    <row r="258" spans="1:8" ht="15" thickBot="1" x14ac:dyDescent="0.35">
      <c r="A258" s="20">
        <v>257</v>
      </c>
      <c r="B258" s="11">
        <v>4</v>
      </c>
      <c r="C258" s="11">
        <v>5</v>
      </c>
      <c r="D258" s="11">
        <v>4</v>
      </c>
      <c r="E258" s="11">
        <v>0</v>
      </c>
      <c r="F258" s="11">
        <v>1</v>
      </c>
      <c r="G258" s="11">
        <v>1</v>
      </c>
      <c r="H258" s="11">
        <v>1</v>
      </c>
    </row>
    <row r="259" spans="1:8" ht="15" thickBot="1" x14ac:dyDescent="0.35">
      <c r="A259" s="20">
        <v>258</v>
      </c>
      <c r="B259" s="11">
        <v>6</v>
      </c>
      <c r="C259" s="11">
        <v>7</v>
      </c>
      <c r="D259" s="11">
        <v>6</v>
      </c>
      <c r="E259" s="11">
        <v>0</v>
      </c>
      <c r="F259" s="11">
        <v>0</v>
      </c>
      <c r="G259" s="11">
        <v>0</v>
      </c>
      <c r="H259" s="11">
        <v>1</v>
      </c>
    </row>
    <row r="260" spans="1:8" ht="15" thickBot="1" x14ac:dyDescent="0.35">
      <c r="A260" s="20">
        <v>259</v>
      </c>
      <c r="B260" s="11">
        <v>6</v>
      </c>
      <c r="C260" s="11">
        <v>6</v>
      </c>
      <c r="D260" s="11">
        <v>6</v>
      </c>
      <c r="E260" s="11">
        <v>0</v>
      </c>
      <c r="F260" s="11">
        <v>0</v>
      </c>
      <c r="G260" s="11">
        <v>1</v>
      </c>
      <c r="H260" s="11">
        <v>0</v>
      </c>
    </row>
    <row r="261" spans="1:8" ht="15" thickBot="1" x14ac:dyDescent="0.35">
      <c r="A261" s="20">
        <v>260</v>
      </c>
      <c r="B261" s="11">
        <v>4</v>
      </c>
      <c r="C261" s="11">
        <v>5</v>
      </c>
      <c r="D261" s="11">
        <v>5</v>
      </c>
      <c r="E261" s="11">
        <v>0</v>
      </c>
      <c r="F261" s="11">
        <v>0</v>
      </c>
      <c r="G261" s="11">
        <v>1</v>
      </c>
      <c r="H261" s="11">
        <v>0</v>
      </c>
    </row>
    <row r="262" spans="1:8" ht="15" thickBot="1" x14ac:dyDescent="0.35">
      <c r="A262" s="20">
        <v>261</v>
      </c>
      <c r="B262" s="11">
        <v>7</v>
      </c>
      <c r="C262" s="11">
        <v>7</v>
      </c>
      <c r="D262" s="11">
        <v>7</v>
      </c>
      <c r="E262" s="11">
        <v>0</v>
      </c>
      <c r="F262" s="11">
        <v>1</v>
      </c>
      <c r="G262" s="11">
        <v>0</v>
      </c>
      <c r="H262" s="11">
        <v>0</v>
      </c>
    </row>
    <row r="263" spans="1:8" ht="15" thickBot="1" x14ac:dyDescent="0.35">
      <c r="A263" s="20">
        <v>262</v>
      </c>
      <c r="B263" s="11">
        <v>4</v>
      </c>
      <c r="C263" s="11">
        <v>5</v>
      </c>
      <c r="D263" s="11">
        <v>5</v>
      </c>
      <c r="E263" s="11">
        <v>1</v>
      </c>
      <c r="F263" s="11">
        <v>0</v>
      </c>
      <c r="G263" s="11">
        <v>1</v>
      </c>
      <c r="H263" s="11">
        <v>0</v>
      </c>
    </row>
    <row r="264" spans="1:8" ht="15" thickBot="1" x14ac:dyDescent="0.35">
      <c r="A264" s="20">
        <v>263</v>
      </c>
      <c r="B264" s="11">
        <v>4</v>
      </c>
      <c r="C264" s="11">
        <v>5</v>
      </c>
      <c r="D264" s="11">
        <v>5</v>
      </c>
      <c r="E264" s="11">
        <v>0</v>
      </c>
      <c r="F264" s="11">
        <v>1</v>
      </c>
      <c r="G264" s="11">
        <v>1</v>
      </c>
      <c r="H264" s="11">
        <v>1</v>
      </c>
    </row>
    <row r="265" spans="1:8" ht="15" thickBot="1" x14ac:dyDescent="0.35">
      <c r="A265" s="20">
        <v>264</v>
      </c>
      <c r="B265" s="11">
        <v>4</v>
      </c>
      <c r="C265" s="11">
        <v>4</v>
      </c>
      <c r="D265" s="11">
        <v>4</v>
      </c>
      <c r="E265" s="11">
        <v>0</v>
      </c>
      <c r="F265" s="11">
        <v>0</v>
      </c>
      <c r="G265" s="11">
        <v>1</v>
      </c>
      <c r="H265" s="11">
        <v>0</v>
      </c>
    </row>
    <row r="266" spans="1:8" ht="15" thickBot="1" x14ac:dyDescent="0.35">
      <c r="A266" s="20">
        <v>265</v>
      </c>
      <c r="B266" s="11">
        <v>6</v>
      </c>
      <c r="C266" s="11">
        <v>6</v>
      </c>
      <c r="D266" s="11">
        <v>5</v>
      </c>
      <c r="E266" s="11">
        <v>1</v>
      </c>
      <c r="F266" s="11">
        <v>1</v>
      </c>
      <c r="G266" s="11">
        <v>1</v>
      </c>
      <c r="H266" s="11">
        <v>0</v>
      </c>
    </row>
    <row r="267" spans="1:8" ht="15" thickBot="1" x14ac:dyDescent="0.35">
      <c r="A267" s="20">
        <v>266</v>
      </c>
      <c r="B267" s="11">
        <v>5</v>
      </c>
      <c r="C267" s="11">
        <v>6</v>
      </c>
      <c r="D267" s="11">
        <v>5</v>
      </c>
      <c r="E267" s="11">
        <v>0</v>
      </c>
      <c r="F267" s="11">
        <v>0</v>
      </c>
      <c r="G267" s="11">
        <v>0</v>
      </c>
      <c r="H267" s="11">
        <v>0</v>
      </c>
    </row>
    <row r="268" spans="1:8" ht="15" thickBot="1" x14ac:dyDescent="0.35">
      <c r="A268" s="20">
        <v>267</v>
      </c>
      <c r="B268" s="11">
        <v>5</v>
      </c>
      <c r="C268" s="11">
        <v>6</v>
      </c>
      <c r="D268" s="11">
        <v>6</v>
      </c>
      <c r="E268" s="11">
        <v>0</v>
      </c>
      <c r="F268" s="11">
        <v>1</v>
      </c>
      <c r="G268" s="11">
        <v>1</v>
      </c>
      <c r="H268" s="11">
        <v>1</v>
      </c>
    </row>
    <row r="269" spans="1:8" ht="15" thickBot="1" x14ac:dyDescent="0.35">
      <c r="A269" s="20">
        <v>268</v>
      </c>
      <c r="B269" s="11">
        <v>7</v>
      </c>
      <c r="C269" s="11">
        <v>7</v>
      </c>
      <c r="D269" s="11">
        <v>7</v>
      </c>
      <c r="E269" s="11">
        <v>0</v>
      </c>
      <c r="F269" s="11">
        <v>0</v>
      </c>
      <c r="G269" s="11">
        <v>1</v>
      </c>
      <c r="H269" s="11">
        <v>0</v>
      </c>
    </row>
    <row r="270" spans="1:8" ht="15" thickBot="1" x14ac:dyDescent="0.35">
      <c r="A270" s="20">
        <v>269</v>
      </c>
      <c r="B270" s="11">
        <v>6</v>
      </c>
      <c r="C270" s="11">
        <v>6</v>
      </c>
      <c r="D270" s="11">
        <v>5</v>
      </c>
      <c r="E270" s="11">
        <v>0</v>
      </c>
      <c r="F270" s="11">
        <v>1</v>
      </c>
      <c r="G270" s="11">
        <v>0</v>
      </c>
      <c r="H270" s="11">
        <v>1</v>
      </c>
    </row>
    <row r="271" spans="1:8" ht="15" thickBot="1" x14ac:dyDescent="0.35">
      <c r="A271" s="20">
        <v>270</v>
      </c>
      <c r="B271" s="11">
        <v>4</v>
      </c>
      <c r="C271" s="11">
        <v>4</v>
      </c>
      <c r="D271" s="11">
        <v>3</v>
      </c>
      <c r="E271" s="11">
        <v>0</v>
      </c>
      <c r="F271" s="11">
        <v>1</v>
      </c>
      <c r="G271" s="11">
        <v>1</v>
      </c>
      <c r="H271" s="11">
        <v>1</v>
      </c>
    </row>
    <row r="272" spans="1:8" ht="15" thickBot="1" x14ac:dyDescent="0.35">
      <c r="A272" s="20">
        <v>271</v>
      </c>
      <c r="B272" s="11">
        <v>4</v>
      </c>
      <c r="C272" s="11">
        <v>4</v>
      </c>
      <c r="D272" s="11">
        <v>5</v>
      </c>
      <c r="E272" s="11">
        <v>0</v>
      </c>
      <c r="F272" s="11">
        <v>1</v>
      </c>
      <c r="G272" s="11">
        <v>1</v>
      </c>
      <c r="H272" s="11">
        <v>1</v>
      </c>
    </row>
    <row r="273" spans="1:8" ht="15" thickBot="1" x14ac:dyDescent="0.35">
      <c r="A273" s="20">
        <v>272</v>
      </c>
      <c r="B273" s="11">
        <v>7</v>
      </c>
      <c r="C273" s="11">
        <v>6</v>
      </c>
      <c r="D273" s="11">
        <v>5</v>
      </c>
      <c r="E273" s="11">
        <v>0</v>
      </c>
      <c r="F273" s="11">
        <v>0</v>
      </c>
      <c r="G273" s="11">
        <v>1</v>
      </c>
      <c r="H273" s="11">
        <v>0</v>
      </c>
    </row>
    <row r="274" spans="1:8" ht="15" thickBot="1" x14ac:dyDescent="0.35">
      <c r="A274" s="20">
        <v>273</v>
      </c>
      <c r="B274" s="11">
        <v>7</v>
      </c>
      <c r="C274" s="11">
        <v>7</v>
      </c>
      <c r="D274" s="11">
        <v>6</v>
      </c>
      <c r="E274" s="11">
        <v>1</v>
      </c>
      <c r="F274" s="11">
        <v>0</v>
      </c>
      <c r="G274" s="11">
        <v>0</v>
      </c>
      <c r="H274" s="11">
        <v>0</v>
      </c>
    </row>
    <row r="275" spans="1:8" ht="15" thickBot="1" x14ac:dyDescent="0.35">
      <c r="A275" s="20">
        <v>274</v>
      </c>
      <c r="B275" s="11">
        <v>6</v>
      </c>
      <c r="C275" s="11">
        <v>6</v>
      </c>
      <c r="D275" s="11">
        <v>6</v>
      </c>
      <c r="E275" s="11">
        <v>0</v>
      </c>
      <c r="F275" s="11">
        <v>1</v>
      </c>
      <c r="G275" s="11">
        <v>0</v>
      </c>
      <c r="H275" s="11">
        <v>1</v>
      </c>
    </row>
    <row r="276" spans="1:8" ht="15" thickBot="1" x14ac:dyDescent="0.35">
      <c r="A276" s="20">
        <v>275</v>
      </c>
      <c r="B276" s="11">
        <v>6</v>
      </c>
      <c r="C276" s="11">
        <v>6</v>
      </c>
      <c r="D276" s="11">
        <v>6</v>
      </c>
      <c r="E276" s="11">
        <v>0</v>
      </c>
      <c r="F276" s="11">
        <v>0</v>
      </c>
      <c r="G276" s="11">
        <v>1</v>
      </c>
      <c r="H276" s="11">
        <v>1</v>
      </c>
    </row>
    <row r="277" spans="1:8" ht="15" thickBot="1" x14ac:dyDescent="0.35">
      <c r="A277" s="20">
        <v>276</v>
      </c>
      <c r="B277" s="11">
        <v>6</v>
      </c>
      <c r="C277" s="11">
        <v>7</v>
      </c>
      <c r="D277" s="11">
        <v>6</v>
      </c>
      <c r="E277" s="11">
        <v>0</v>
      </c>
      <c r="F277" s="11">
        <v>0</v>
      </c>
      <c r="G277" s="11">
        <v>0</v>
      </c>
      <c r="H277" s="11">
        <v>0</v>
      </c>
    </row>
    <row r="278" spans="1:8" ht="15" thickBot="1" x14ac:dyDescent="0.35">
      <c r="A278" s="20">
        <v>277</v>
      </c>
      <c r="B278" s="11">
        <v>5</v>
      </c>
      <c r="C278" s="11">
        <v>6</v>
      </c>
      <c r="D278" s="11">
        <v>5</v>
      </c>
      <c r="E278" s="11">
        <v>0</v>
      </c>
      <c r="F278" s="11">
        <v>1</v>
      </c>
      <c r="G278" s="11">
        <v>1</v>
      </c>
      <c r="H278" s="11">
        <v>1</v>
      </c>
    </row>
    <row r="279" spans="1:8" ht="15" thickBot="1" x14ac:dyDescent="0.35">
      <c r="A279" s="20">
        <v>278</v>
      </c>
      <c r="B279" s="11">
        <v>7</v>
      </c>
      <c r="C279" s="11">
        <v>7</v>
      </c>
      <c r="D279" s="11">
        <v>7</v>
      </c>
      <c r="E279" s="11">
        <v>0</v>
      </c>
      <c r="F279" s="11">
        <v>0</v>
      </c>
      <c r="G279" s="11">
        <v>1</v>
      </c>
      <c r="H279" s="11">
        <v>0</v>
      </c>
    </row>
    <row r="280" spans="1:8" ht="15" thickBot="1" x14ac:dyDescent="0.35">
      <c r="A280" s="20">
        <v>279</v>
      </c>
      <c r="B280" s="11">
        <v>6</v>
      </c>
      <c r="C280" s="11">
        <v>6</v>
      </c>
      <c r="D280" s="11">
        <v>7</v>
      </c>
      <c r="E280" s="11">
        <v>1</v>
      </c>
      <c r="F280" s="11">
        <v>0</v>
      </c>
      <c r="G280" s="11">
        <v>0</v>
      </c>
      <c r="H280" s="11">
        <v>0</v>
      </c>
    </row>
    <row r="281" spans="1:8" ht="15" thickBot="1" x14ac:dyDescent="0.35">
      <c r="A281" s="20">
        <v>280</v>
      </c>
      <c r="B281" s="11">
        <v>3</v>
      </c>
      <c r="C281" s="11">
        <v>5</v>
      </c>
      <c r="D281" s="11">
        <v>5</v>
      </c>
      <c r="E281" s="11">
        <v>0</v>
      </c>
      <c r="F281" s="11">
        <v>0</v>
      </c>
      <c r="G281" s="11">
        <v>0</v>
      </c>
      <c r="H281" s="11">
        <v>1</v>
      </c>
    </row>
    <row r="282" spans="1:8" ht="15" thickBot="1" x14ac:dyDescent="0.35">
      <c r="A282" s="20">
        <v>281</v>
      </c>
      <c r="B282" s="11">
        <v>7</v>
      </c>
      <c r="C282" s="11">
        <v>7</v>
      </c>
      <c r="D282" s="11">
        <v>5</v>
      </c>
      <c r="E282" s="11">
        <v>1</v>
      </c>
      <c r="F282" s="11">
        <v>0</v>
      </c>
      <c r="G282" s="11">
        <v>1</v>
      </c>
      <c r="H282" s="11">
        <v>0</v>
      </c>
    </row>
    <row r="283" spans="1:8" ht="15" thickBot="1" x14ac:dyDescent="0.35">
      <c r="A283" s="20">
        <v>282</v>
      </c>
      <c r="B283" s="11">
        <v>7</v>
      </c>
      <c r="C283" s="11">
        <v>7</v>
      </c>
      <c r="D283" s="11">
        <v>7</v>
      </c>
      <c r="E283" s="11">
        <v>0</v>
      </c>
      <c r="F283" s="11">
        <v>0</v>
      </c>
      <c r="G283" s="11">
        <v>1</v>
      </c>
      <c r="H283" s="11">
        <v>1</v>
      </c>
    </row>
    <row r="284" spans="1:8" ht="15" thickBot="1" x14ac:dyDescent="0.35">
      <c r="A284" s="20">
        <v>283</v>
      </c>
      <c r="B284" s="11">
        <v>5</v>
      </c>
      <c r="C284" s="11">
        <v>5</v>
      </c>
      <c r="D284" s="11">
        <v>5</v>
      </c>
      <c r="E284" s="11">
        <v>1</v>
      </c>
      <c r="F284" s="11">
        <v>1</v>
      </c>
      <c r="G284" s="11">
        <v>0</v>
      </c>
      <c r="H284" s="11">
        <v>0</v>
      </c>
    </row>
    <row r="285" spans="1:8" ht="15" thickBot="1" x14ac:dyDescent="0.35">
      <c r="A285" s="20">
        <v>284</v>
      </c>
      <c r="B285" s="11">
        <v>5</v>
      </c>
      <c r="C285" s="11">
        <v>7</v>
      </c>
      <c r="D285" s="11">
        <v>7</v>
      </c>
      <c r="E285" s="11">
        <v>0</v>
      </c>
      <c r="F285" s="11">
        <v>1</v>
      </c>
      <c r="G285" s="11">
        <v>1</v>
      </c>
      <c r="H285" s="11">
        <v>0</v>
      </c>
    </row>
    <row r="286" spans="1:8" ht="15" thickBot="1" x14ac:dyDescent="0.35">
      <c r="A286" s="20">
        <v>285</v>
      </c>
      <c r="B286" s="11">
        <v>6</v>
      </c>
      <c r="C286" s="11">
        <v>6</v>
      </c>
      <c r="D286" s="11">
        <v>5</v>
      </c>
      <c r="E286" s="11">
        <v>0</v>
      </c>
      <c r="F286" s="11">
        <v>1</v>
      </c>
      <c r="G286" s="11">
        <v>1</v>
      </c>
      <c r="H286" s="11">
        <v>0</v>
      </c>
    </row>
    <row r="287" spans="1:8" ht="15" thickBot="1" x14ac:dyDescent="0.35">
      <c r="A287" s="20">
        <v>286</v>
      </c>
      <c r="B287" s="11">
        <v>7</v>
      </c>
      <c r="C287" s="11">
        <v>7</v>
      </c>
      <c r="D287" s="11">
        <v>7</v>
      </c>
      <c r="E287" s="11">
        <v>0</v>
      </c>
      <c r="F287" s="11">
        <v>0</v>
      </c>
      <c r="G287" s="11">
        <v>1</v>
      </c>
      <c r="H287" s="11">
        <v>1</v>
      </c>
    </row>
    <row r="288" spans="1:8" ht="15" thickBot="1" x14ac:dyDescent="0.35">
      <c r="A288" s="20">
        <v>287</v>
      </c>
      <c r="B288" s="11">
        <v>7</v>
      </c>
      <c r="C288" s="11">
        <v>7</v>
      </c>
      <c r="D288" s="11">
        <v>7</v>
      </c>
      <c r="E288" s="11">
        <v>0</v>
      </c>
      <c r="F288" s="11">
        <v>0</v>
      </c>
      <c r="G288" s="11">
        <v>1</v>
      </c>
      <c r="H288" s="11">
        <v>0</v>
      </c>
    </row>
    <row r="289" spans="1:8" ht="15" thickBot="1" x14ac:dyDescent="0.35">
      <c r="A289" s="20">
        <v>288</v>
      </c>
      <c r="B289" s="11">
        <v>7</v>
      </c>
      <c r="C289" s="11">
        <v>7</v>
      </c>
      <c r="D289" s="11">
        <v>7</v>
      </c>
      <c r="E289" s="11">
        <v>1</v>
      </c>
      <c r="F289" s="11">
        <v>0</v>
      </c>
      <c r="G289" s="11">
        <v>1</v>
      </c>
      <c r="H289" s="11">
        <v>0</v>
      </c>
    </row>
    <row r="290" spans="1:8" ht="15" thickBot="1" x14ac:dyDescent="0.35">
      <c r="A290" s="20">
        <v>289</v>
      </c>
      <c r="B290" s="11">
        <v>7</v>
      </c>
      <c r="C290" s="11">
        <v>7</v>
      </c>
      <c r="D290" s="11">
        <v>7</v>
      </c>
      <c r="E290" s="11">
        <v>0</v>
      </c>
      <c r="F290" s="11">
        <v>1</v>
      </c>
      <c r="G290" s="11">
        <v>0</v>
      </c>
      <c r="H290" s="11">
        <v>1</v>
      </c>
    </row>
    <row r="291" spans="1:8" ht="15" thickBot="1" x14ac:dyDescent="0.35">
      <c r="A291" s="20">
        <v>290</v>
      </c>
      <c r="B291" s="11">
        <v>6</v>
      </c>
      <c r="C291" s="11">
        <v>7</v>
      </c>
      <c r="D291" s="11">
        <v>5</v>
      </c>
      <c r="E291" s="11">
        <v>0</v>
      </c>
      <c r="F291" s="11">
        <v>1</v>
      </c>
      <c r="G291" s="11">
        <v>0</v>
      </c>
      <c r="H291" s="11">
        <v>1</v>
      </c>
    </row>
    <row r="292" spans="1:8" ht="15" thickBot="1" x14ac:dyDescent="0.35">
      <c r="A292" s="20">
        <v>291</v>
      </c>
      <c r="B292" s="11">
        <v>6</v>
      </c>
      <c r="C292" s="11">
        <v>6</v>
      </c>
      <c r="D292" s="11">
        <v>6</v>
      </c>
      <c r="E292" s="11">
        <v>0</v>
      </c>
      <c r="F292" s="11">
        <v>1</v>
      </c>
      <c r="G292" s="11">
        <v>1</v>
      </c>
      <c r="H292" s="11">
        <v>0</v>
      </c>
    </row>
    <row r="293" spans="1:8" ht="15" thickBot="1" x14ac:dyDescent="0.35">
      <c r="A293" s="20">
        <v>292</v>
      </c>
      <c r="B293" s="11">
        <v>6</v>
      </c>
      <c r="C293" s="11">
        <v>6</v>
      </c>
      <c r="D293" s="11">
        <v>6</v>
      </c>
      <c r="E293" s="11">
        <v>0</v>
      </c>
      <c r="F293" s="11">
        <v>1</v>
      </c>
      <c r="G293" s="11">
        <v>1</v>
      </c>
      <c r="H293" s="11">
        <v>1</v>
      </c>
    </row>
    <row r="294" spans="1:8" ht="15" thickBot="1" x14ac:dyDescent="0.35">
      <c r="A294" s="20">
        <v>293</v>
      </c>
      <c r="B294" s="11">
        <v>6</v>
      </c>
      <c r="C294" s="11">
        <v>7</v>
      </c>
      <c r="D294" s="11">
        <v>6</v>
      </c>
      <c r="E294" s="11">
        <v>0</v>
      </c>
      <c r="F294" s="11">
        <v>0</v>
      </c>
      <c r="G294" s="11">
        <v>0</v>
      </c>
      <c r="H294" s="11">
        <v>1</v>
      </c>
    </row>
    <row r="295" spans="1:8" ht="15" thickBot="1" x14ac:dyDescent="0.35">
      <c r="A295" s="20">
        <v>294</v>
      </c>
      <c r="B295" s="11">
        <v>5</v>
      </c>
      <c r="C295" s="11">
        <v>5</v>
      </c>
      <c r="D295" s="11">
        <v>4</v>
      </c>
      <c r="E295" s="11">
        <v>1</v>
      </c>
      <c r="F295" s="11">
        <v>0</v>
      </c>
      <c r="G295" s="11">
        <v>1</v>
      </c>
      <c r="H295" s="11">
        <v>0</v>
      </c>
    </row>
    <row r="296" spans="1:8" ht="15" thickBot="1" x14ac:dyDescent="0.35">
      <c r="A296" s="20">
        <v>295</v>
      </c>
      <c r="B296" s="11">
        <v>7</v>
      </c>
      <c r="C296" s="11">
        <v>7</v>
      </c>
      <c r="D296" s="11">
        <v>7</v>
      </c>
      <c r="E296" s="11">
        <v>0</v>
      </c>
      <c r="F296" s="11">
        <v>0</v>
      </c>
      <c r="G296" s="11">
        <v>1</v>
      </c>
      <c r="H296" s="11">
        <v>0</v>
      </c>
    </row>
    <row r="297" spans="1:8" ht="15" thickBot="1" x14ac:dyDescent="0.35">
      <c r="A297" s="20">
        <v>296</v>
      </c>
      <c r="B297" s="11">
        <v>7</v>
      </c>
      <c r="C297" s="11">
        <v>7</v>
      </c>
      <c r="D297" s="11">
        <v>7</v>
      </c>
      <c r="E297" s="11">
        <v>1</v>
      </c>
      <c r="F297" s="11">
        <v>0</v>
      </c>
      <c r="G297" s="11">
        <v>0</v>
      </c>
      <c r="H297" s="11">
        <v>1</v>
      </c>
    </row>
    <row r="298" spans="1:8" ht="15" thickBot="1" x14ac:dyDescent="0.35">
      <c r="A298" s="20">
        <v>297</v>
      </c>
      <c r="B298" s="11">
        <v>7</v>
      </c>
      <c r="C298" s="11">
        <v>7</v>
      </c>
      <c r="D298" s="11">
        <v>5</v>
      </c>
      <c r="E298" s="11">
        <v>0</v>
      </c>
      <c r="F298" s="11">
        <v>1</v>
      </c>
      <c r="G298" s="11">
        <v>0</v>
      </c>
      <c r="H298" s="11">
        <v>1</v>
      </c>
    </row>
    <row r="299" spans="1:8" ht="15" thickBot="1" x14ac:dyDescent="0.35">
      <c r="A299" s="20">
        <v>298</v>
      </c>
      <c r="B299" s="11">
        <v>6</v>
      </c>
      <c r="C299" s="11">
        <v>6</v>
      </c>
      <c r="D299" s="11">
        <v>6</v>
      </c>
      <c r="E299" s="11">
        <v>0</v>
      </c>
      <c r="F299" s="11">
        <v>1</v>
      </c>
      <c r="G299" s="11">
        <v>1</v>
      </c>
      <c r="H299" s="11">
        <v>0</v>
      </c>
    </row>
    <row r="300" spans="1:8" ht="15" thickBot="1" x14ac:dyDescent="0.35">
      <c r="A300" s="20">
        <v>299</v>
      </c>
      <c r="B300" s="11">
        <v>4</v>
      </c>
      <c r="C300" s="11">
        <v>5</v>
      </c>
      <c r="D300" s="11">
        <v>5</v>
      </c>
      <c r="E300" s="11">
        <v>0</v>
      </c>
      <c r="F300" s="11">
        <v>1</v>
      </c>
      <c r="G300" s="11">
        <v>1</v>
      </c>
      <c r="H300" s="11">
        <v>0</v>
      </c>
    </row>
    <row r="301" spans="1:8" ht="15" thickBot="1" x14ac:dyDescent="0.35">
      <c r="A301" s="20">
        <v>300</v>
      </c>
      <c r="B301" s="11">
        <v>4</v>
      </c>
      <c r="C301" s="11">
        <v>6</v>
      </c>
      <c r="D301" s="11">
        <v>5</v>
      </c>
      <c r="E301" s="11">
        <v>0</v>
      </c>
      <c r="F301" s="11">
        <v>1</v>
      </c>
      <c r="G301" s="11">
        <v>0</v>
      </c>
      <c r="H301" s="11">
        <v>1</v>
      </c>
    </row>
    <row r="302" spans="1:8" ht="15" thickBot="1" x14ac:dyDescent="0.35">
      <c r="A302" s="20">
        <v>301</v>
      </c>
      <c r="B302" s="11">
        <v>7</v>
      </c>
      <c r="C302" s="11">
        <v>7</v>
      </c>
      <c r="D302" s="11">
        <v>6</v>
      </c>
      <c r="E302" s="11">
        <v>1</v>
      </c>
      <c r="F302" s="11">
        <v>0</v>
      </c>
      <c r="G302" s="11">
        <v>0</v>
      </c>
      <c r="H302" s="11">
        <v>0</v>
      </c>
    </row>
    <row r="303" spans="1:8" ht="15" thickBot="1" x14ac:dyDescent="0.35">
      <c r="A303" s="20">
        <v>302</v>
      </c>
      <c r="B303" s="11">
        <v>6</v>
      </c>
      <c r="C303" s="11">
        <v>5</v>
      </c>
      <c r="D303" s="11">
        <v>5</v>
      </c>
      <c r="E303" s="11">
        <v>0</v>
      </c>
      <c r="F303" s="11">
        <v>1</v>
      </c>
      <c r="G303" s="11">
        <v>1</v>
      </c>
      <c r="H303" s="11">
        <v>0</v>
      </c>
    </row>
    <row r="304" spans="1:8" ht="15" thickBot="1" x14ac:dyDescent="0.35">
      <c r="A304" s="20">
        <v>303</v>
      </c>
      <c r="B304" s="11">
        <v>5</v>
      </c>
      <c r="C304" s="11">
        <v>4</v>
      </c>
      <c r="D304" s="11">
        <v>5</v>
      </c>
      <c r="E304" s="11">
        <v>1</v>
      </c>
      <c r="F304" s="11">
        <v>1</v>
      </c>
      <c r="G304" s="11">
        <v>1</v>
      </c>
      <c r="H304" s="11">
        <v>1</v>
      </c>
    </row>
    <row r="305" spans="1:8" ht="15" thickBot="1" x14ac:dyDescent="0.35">
      <c r="A305" s="20">
        <v>304</v>
      </c>
      <c r="B305" s="11">
        <v>4</v>
      </c>
      <c r="C305" s="11">
        <v>5</v>
      </c>
      <c r="D305" s="11">
        <v>6</v>
      </c>
      <c r="E305" s="11">
        <v>0</v>
      </c>
      <c r="F305" s="11">
        <v>0</v>
      </c>
      <c r="G305" s="11">
        <v>0</v>
      </c>
      <c r="H305" s="11">
        <v>0</v>
      </c>
    </row>
    <row r="306" spans="1:8" ht="15" thickBot="1" x14ac:dyDescent="0.35">
      <c r="A306" s="20">
        <v>305</v>
      </c>
      <c r="B306" s="11">
        <v>7</v>
      </c>
      <c r="C306" s="11">
        <v>7</v>
      </c>
      <c r="D306" s="11">
        <v>7</v>
      </c>
      <c r="E306" s="11">
        <v>0</v>
      </c>
      <c r="F306" s="11">
        <v>0</v>
      </c>
      <c r="G306" s="11">
        <v>1</v>
      </c>
      <c r="H306" s="11">
        <v>0</v>
      </c>
    </row>
    <row r="307" spans="1:8" ht="15" thickBot="1" x14ac:dyDescent="0.35">
      <c r="A307" s="20">
        <v>306</v>
      </c>
      <c r="B307" s="11">
        <v>6</v>
      </c>
      <c r="C307" s="11">
        <v>6</v>
      </c>
      <c r="D307" s="11">
        <v>6</v>
      </c>
      <c r="E307" s="11">
        <v>0</v>
      </c>
      <c r="F307" s="11">
        <v>1</v>
      </c>
      <c r="G307" s="11">
        <v>0</v>
      </c>
      <c r="H307" s="11">
        <v>0</v>
      </c>
    </row>
    <row r="308" spans="1:8" ht="15" thickBot="1" x14ac:dyDescent="0.35">
      <c r="A308" s="20">
        <v>307</v>
      </c>
      <c r="B308" s="11">
        <v>6</v>
      </c>
      <c r="C308" s="11">
        <v>7</v>
      </c>
      <c r="D308" s="11">
        <v>6</v>
      </c>
      <c r="E308" s="11">
        <v>1</v>
      </c>
      <c r="F308" s="11">
        <v>0</v>
      </c>
      <c r="G308" s="11">
        <v>1</v>
      </c>
      <c r="H308" s="11">
        <v>0</v>
      </c>
    </row>
    <row r="309" spans="1:8" ht="15" thickBot="1" x14ac:dyDescent="0.35">
      <c r="A309" s="20">
        <v>308</v>
      </c>
      <c r="B309" s="11">
        <v>5</v>
      </c>
      <c r="C309" s="11">
        <v>6</v>
      </c>
      <c r="D309" s="11">
        <v>6</v>
      </c>
      <c r="E309" s="11">
        <v>0</v>
      </c>
      <c r="F309" s="11">
        <v>0</v>
      </c>
      <c r="G309" s="11">
        <v>0</v>
      </c>
      <c r="H309" s="11">
        <v>0</v>
      </c>
    </row>
    <row r="310" spans="1:8" ht="15" thickBot="1" x14ac:dyDescent="0.35">
      <c r="A310" s="20">
        <v>309</v>
      </c>
      <c r="B310" s="11">
        <v>7</v>
      </c>
      <c r="C310" s="11">
        <v>7</v>
      </c>
      <c r="D310" s="11">
        <v>7</v>
      </c>
      <c r="E310" s="11">
        <v>1</v>
      </c>
      <c r="F310" s="11">
        <v>0</v>
      </c>
      <c r="G310" s="11">
        <v>0</v>
      </c>
      <c r="H310" s="11">
        <v>0</v>
      </c>
    </row>
    <row r="311" spans="1:8" ht="15" thickBot="1" x14ac:dyDescent="0.35">
      <c r="A311" s="20">
        <v>310</v>
      </c>
      <c r="B311" s="11">
        <v>5</v>
      </c>
      <c r="C311" s="11">
        <v>6</v>
      </c>
      <c r="D311" s="11">
        <v>5</v>
      </c>
      <c r="E311" s="11">
        <v>1</v>
      </c>
      <c r="F311" s="11">
        <v>0</v>
      </c>
      <c r="G311" s="11">
        <v>0</v>
      </c>
      <c r="H311" s="11">
        <v>0</v>
      </c>
    </row>
    <row r="312" spans="1:8" ht="15" thickBot="1" x14ac:dyDescent="0.35">
      <c r="A312" s="20">
        <v>311</v>
      </c>
      <c r="B312" s="11">
        <v>4</v>
      </c>
      <c r="C312" s="11">
        <v>4</v>
      </c>
      <c r="D312" s="11">
        <v>4</v>
      </c>
      <c r="E312" s="11">
        <v>0</v>
      </c>
      <c r="F312" s="11">
        <v>1</v>
      </c>
      <c r="G312" s="11">
        <v>1</v>
      </c>
      <c r="H312" s="11">
        <v>0</v>
      </c>
    </row>
    <row r="313" spans="1:8" ht="15" thickBot="1" x14ac:dyDescent="0.35">
      <c r="A313" s="20">
        <v>312</v>
      </c>
      <c r="B313" s="11">
        <v>7</v>
      </c>
      <c r="C313" s="11">
        <v>7</v>
      </c>
      <c r="D313" s="11">
        <v>7</v>
      </c>
      <c r="E313" s="11">
        <v>1</v>
      </c>
      <c r="F313" s="11">
        <v>0</v>
      </c>
      <c r="G313" s="11">
        <v>1</v>
      </c>
      <c r="H313" s="11">
        <v>0</v>
      </c>
    </row>
    <row r="314" spans="1:8" ht="15" thickBot="1" x14ac:dyDescent="0.35">
      <c r="A314" s="20">
        <v>313</v>
      </c>
      <c r="B314" s="11">
        <v>5</v>
      </c>
      <c r="C314" s="11">
        <v>4</v>
      </c>
      <c r="D314" s="11">
        <v>4</v>
      </c>
      <c r="E314" s="11">
        <v>0</v>
      </c>
      <c r="F314" s="11">
        <v>1</v>
      </c>
      <c r="G314" s="11">
        <v>0</v>
      </c>
      <c r="H314" s="11">
        <v>1</v>
      </c>
    </row>
    <row r="315" spans="1:8" ht="15" thickBot="1" x14ac:dyDescent="0.35">
      <c r="A315" s="20">
        <v>314</v>
      </c>
      <c r="B315" s="11">
        <v>4</v>
      </c>
      <c r="C315" s="11">
        <v>5</v>
      </c>
      <c r="D315" s="11">
        <v>5</v>
      </c>
      <c r="E315" s="11">
        <v>1</v>
      </c>
      <c r="F315" s="11">
        <v>0</v>
      </c>
      <c r="G315" s="11">
        <v>1</v>
      </c>
      <c r="H315" s="11">
        <v>1</v>
      </c>
    </row>
    <row r="316" spans="1:8" ht="15" thickBot="1" x14ac:dyDescent="0.35">
      <c r="A316" s="20">
        <v>315</v>
      </c>
      <c r="B316" s="11">
        <v>5</v>
      </c>
      <c r="C316" s="11">
        <v>6</v>
      </c>
      <c r="D316" s="11">
        <v>6</v>
      </c>
      <c r="E316" s="11">
        <v>0</v>
      </c>
      <c r="F316" s="11">
        <v>1</v>
      </c>
      <c r="G316" s="11">
        <v>1</v>
      </c>
      <c r="H316" s="11">
        <v>0</v>
      </c>
    </row>
    <row r="317" spans="1:8" ht="15" thickBot="1" x14ac:dyDescent="0.35">
      <c r="A317" s="20">
        <v>316</v>
      </c>
      <c r="B317" s="11">
        <v>6</v>
      </c>
      <c r="C317" s="11">
        <v>6</v>
      </c>
      <c r="D317" s="11">
        <v>7</v>
      </c>
      <c r="E317" s="11">
        <v>0</v>
      </c>
      <c r="F317" s="11">
        <v>1</v>
      </c>
      <c r="G317" s="11">
        <v>1</v>
      </c>
      <c r="H317" s="11">
        <v>1</v>
      </c>
    </row>
    <row r="318" spans="1:8" ht="15" thickBot="1" x14ac:dyDescent="0.35">
      <c r="A318" s="20">
        <v>317</v>
      </c>
      <c r="B318" s="11">
        <v>4</v>
      </c>
      <c r="C318" s="11">
        <v>6</v>
      </c>
      <c r="D318" s="11">
        <v>5</v>
      </c>
      <c r="E318" s="11">
        <v>0</v>
      </c>
      <c r="F318" s="11">
        <v>0</v>
      </c>
      <c r="G318" s="11">
        <v>1</v>
      </c>
      <c r="H318" s="11">
        <v>0</v>
      </c>
    </row>
    <row r="319" spans="1:8" ht="15" thickBot="1" x14ac:dyDescent="0.35">
      <c r="A319" s="20">
        <v>318</v>
      </c>
      <c r="B319" s="11">
        <v>7</v>
      </c>
      <c r="C319" s="11">
        <v>7</v>
      </c>
      <c r="D319" s="11">
        <v>7</v>
      </c>
      <c r="E319" s="11">
        <v>0</v>
      </c>
      <c r="F319" s="11">
        <v>1</v>
      </c>
      <c r="G319" s="11">
        <v>1</v>
      </c>
      <c r="H319" s="11">
        <v>0</v>
      </c>
    </row>
    <row r="320" spans="1:8" ht="15" thickBot="1" x14ac:dyDescent="0.35">
      <c r="A320" s="20">
        <v>319</v>
      </c>
      <c r="B320" s="11">
        <v>5</v>
      </c>
      <c r="C320" s="11">
        <v>5</v>
      </c>
      <c r="D320" s="11">
        <v>4</v>
      </c>
      <c r="E320" s="11">
        <v>0</v>
      </c>
      <c r="F320" s="11">
        <v>1</v>
      </c>
      <c r="G320" s="11">
        <v>1</v>
      </c>
      <c r="H320" s="11">
        <v>0</v>
      </c>
    </row>
    <row r="321" spans="1:8" ht="15" thickBot="1" x14ac:dyDescent="0.35">
      <c r="A321" s="20">
        <v>320</v>
      </c>
      <c r="B321" s="11">
        <v>6</v>
      </c>
      <c r="C321" s="11">
        <v>7</v>
      </c>
      <c r="D321" s="11">
        <v>6</v>
      </c>
      <c r="E321" s="11">
        <v>1</v>
      </c>
      <c r="F321" s="11">
        <v>0</v>
      </c>
      <c r="G321" s="11">
        <v>1</v>
      </c>
      <c r="H321" s="11">
        <v>0</v>
      </c>
    </row>
    <row r="322" spans="1:8" ht="15" thickBot="1" x14ac:dyDescent="0.35">
      <c r="A322" s="20">
        <v>321</v>
      </c>
      <c r="B322" s="11">
        <v>6</v>
      </c>
      <c r="C322" s="11">
        <v>6</v>
      </c>
      <c r="D322" s="11">
        <v>5</v>
      </c>
      <c r="E322" s="11">
        <v>1</v>
      </c>
      <c r="F322" s="11">
        <v>1</v>
      </c>
      <c r="G322" s="11">
        <v>1</v>
      </c>
      <c r="H322" s="11">
        <v>1</v>
      </c>
    </row>
    <row r="323" spans="1:8" ht="15" thickBot="1" x14ac:dyDescent="0.35">
      <c r="A323" s="20">
        <v>322</v>
      </c>
      <c r="B323" s="11">
        <v>5</v>
      </c>
      <c r="C323" s="11">
        <v>5</v>
      </c>
      <c r="D323" s="11">
        <v>6</v>
      </c>
      <c r="E323" s="11">
        <v>1</v>
      </c>
      <c r="F323" s="11">
        <v>1</v>
      </c>
      <c r="G323" s="11">
        <v>1</v>
      </c>
      <c r="H323" s="11">
        <v>1</v>
      </c>
    </row>
    <row r="324" spans="1:8" ht="15" thickBot="1" x14ac:dyDescent="0.35">
      <c r="A324" s="20">
        <v>323</v>
      </c>
      <c r="B324" s="11">
        <v>7</v>
      </c>
      <c r="C324" s="11">
        <v>7</v>
      </c>
      <c r="D324" s="11">
        <v>7</v>
      </c>
      <c r="E324" s="11">
        <v>0</v>
      </c>
      <c r="F324" s="11">
        <v>0</v>
      </c>
      <c r="G324" s="11">
        <v>1</v>
      </c>
      <c r="H324" s="11">
        <v>1</v>
      </c>
    </row>
    <row r="325" spans="1:8" ht="15" thickBot="1" x14ac:dyDescent="0.35">
      <c r="A325" s="20">
        <v>324</v>
      </c>
      <c r="B325" s="11">
        <v>4</v>
      </c>
      <c r="C325" s="11">
        <v>4</v>
      </c>
      <c r="D325" s="11">
        <v>3</v>
      </c>
      <c r="E325" s="11">
        <v>1</v>
      </c>
      <c r="F325" s="11">
        <v>0</v>
      </c>
      <c r="G325" s="11">
        <v>1</v>
      </c>
      <c r="H325" s="11">
        <v>0</v>
      </c>
    </row>
    <row r="326" spans="1:8" ht="15" thickBot="1" x14ac:dyDescent="0.35">
      <c r="A326" s="20">
        <v>325</v>
      </c>
      <c r="B326" s="11">
        <v>5</v>
      </c>
      <c r="C326" s="11">
        <v>5</v>
      </c>
      <c r="D326" s="11">
        <v>4</v>
      </c>
      <c r="E326" s="11">
        <v>0</v>
      </c>
      <c r="F326" s="11">
        <v>1</v>
      </c>
      <c r="G326" s="11">
        <v>0</v>
      </c>
      <c r="H326" s="11">
        <v>1</v>
      </c>
    </row>
    <row r="327" spans="1:8" ht="15" thickBot="1" x14ac:dyDescent="0.35">
      <c r="A327" s="20">
        <v>326</v>
      </c>
      <c r="B327" s="11">
        <v>7</v>
      </c>
      <c r="C327" s="11">
        <v>7</v>
      </c>
      <c r="D327" s="11">
        <v>7</v>
      </c>
      <c r="E327" s="11">
        <v>0</v>
      </c>
      <c r="F327" s="11">
        <v>1</v>
      </c>
      <c r="G327" s="11">
        <v>1</v>
      </c>
      <c r="H327" s="11">
        <v>0</v>
      </c>
    </row>
    <row r="328" spans="1:8" ht="15" thickBot="1" x14ac:dyDescent="0.35">
      <c r="A328" s="20">
        <v>327</v>
      </c>
      <c r="B328" s="11">
        <v>7</v>
      </c>
      <c r="C328" s="11">
        <v>7</v>
      </c>
      <c r="D328" s="11">
        <v>7</v>
      </c>
      <c r="E328" s="11">
        <v>1</v>
      </c>
      <c r="F328" s="11">
        <v>0</v>
      </c>
      <c r="G328" s="11">
        <v>1</v>
      </c>
      <c r="H328" s="11">
        <v>0</v>
      </c>
    </row>
    <row r="329" spans="1:8" ht="15" thickBot="1" x14ac:dyDescent="0.35">
      <c r="A329" s="20">
        <v>328</v>
      </c>
      <c r="B329" s="11">
        <v>6</v>
      </c>
      <c r="C329" s="11">
        <v>6</v>
      </c>
      <c r="D329" s="11">
        <v>6</v>
      </c>
      <c r="E329" s="11">
        <v>0</v>
      </c>
      <c r="F329" s="11">
        <v>1</v>
      </c>
      <c r="G329" s="11">
        <v>1</v>
      </c>
      <c r="H329" s="11">
        <v>1</v>
      </c>
    </row>
    <row r="330" spans="1:8" ht="15" thickBot="1" x14ac:dyDescent="0.35">
      <c r="A330" s="20">
        <v>329</v>
      </c>
      <c r="B330" s="11">
        <v>5</v>
      </c>
      <c r="C330" s="11">
        <v>7</v>
      </c>
      <c r="D330" s="11">
        <v>6</v>
      </c>
      <c r="E330" s="11">
        <v>1</v>
      </c>
      <c r="F330" s="11">
        <v>0</v>
      </c>
      <c r="G330" s="11">
        <v>1</v>
      </c>
      <c r="H330" s="11">
        <v>1</v>
      </c>
    </row>
    <row r="331" spans="1:8" ht="15" thickBot="1" x14ac:dyDescent="0.35">
      <c r="A331" s="20">
        <v>330</v>
      </c>
      <c r="B331" s="11">
        <v>5</v>
      </c>
      <c r="C331" s="11">
        <v>5</v>
      </c>
      <c r="D331" s="11">
        <v>5</v>
      </c>
      <c r="E331" s="11">
        <v>0</v>
      </c>
      <c r="F331" s="11">
        <v>1</v>
      </c>
      <c r="G331" s="11">
        <v>0</v>
      </c>
      <c r="H331" s="11">
        <v>1</v>
      </c>
    </row>
    <row r="332" spans="1:8" ht="15" thickBot="1" x14ac:dyDescent="0.35">
      <c r="A332" s="20">
        <v>331</v>
      </c>
      <c r="B332" s="11">
        <v>7</v>
      </c>
      <c r="C332" s="11">
        <v>7</v>
      </c>
      <c r="D332" s="11">
        <v>7</v>
      </c>
      <c r="E332" s="11">
        <v>0</v>
      </c>
      <c r="F332" s="11">
        <v>1</v>
      </c>
      <c r="G332" s="11">
        <v>0</v>
      </c>
      <c r="H332" s="11">
        <v>1</v>
      </c>
    </row>
    <row r="333" spans="1:8" ht="15" thickBot="1" x14ac:dyDescent="0.35">
      <c r="A333" s="20">
        <v>332</v>
      </c>
      <c r="B333" s="11">
        <v>6</v>
      </c>
      <c r="C333" s="11">
        <v>4</v>
      </c>
      <c r="D333" s="11">
        <v>3</v>
      </c>
      <c r="E333" s="11">
        <v>0</v>
      </c>
      <c r="F333" s="11">
        <v>0</v>
      </c>
      <c r="G333" s="11">
        <v>0</v>
      </c>
      <c r="H333" s="11">
        <v>0</v>
      </c>
    </row>
    <row r="334" spans="1:8" ht="15" thickBot="1" x14ac:dyDescent="0.35">
      <c r="A334" s="20">
        <v>333</v>
      </c>
      <c r="B334" s="11">
        <v>6</v>
      </c>
      <c r="C334" s="11">
        <v>5</v>
      </c>
      <c r="D334" s="11">
        <v>5</v>
      </c>
      <c r="E334" s="11">
        <v>0</v>
      </c>
      <c r="F334" s="11">
        <v>0</v>
      </c>
      <c r="G334" s="11">
        <v>0</v>
      </c>
      <c r="H334" s="11">
        <v>0</v>
      </c>
    </row>
    <row r="335" spans="1:8" ht="15" thickBot="1" x14ac:dyDescent="0.35">
      <c r="A335" s="20">
        <v>334</v>
      </c>
      <c r="B335" s="11">
        <v>7</v>
      </c>
      <c r="C335" s="11">
        <v>7</v>
      </c>
      <c r="D335" s="11">
        <v>6</v>
      </c>
      <c r="E335" s="11">
        <v>1</v>
      </c>
      <c r="F335" s="11">
        <v>0</v>
      </c>
      <c r="G335" s="11">
        <v>1</v>
      </c>
      <c r="H335" s="11">
        <v>0</v>
      </c>
    </row>
    <row r="336" spans="1:8" ht="15" thickBot="1" x14ac:dyDescent="0.35">
      <c r="A336" s="20">
        <v>335</v>
      </c>
      <c r="B336" s="11">
        <v>7</v>
      </c>
      <c r="C336" s="11">
        <v>7</v>
      </c>
      <c r="D336" s="11">
        <v>7</v>
      </c>
      <c r="E336" s="11">
        <v>0</v>
      </c>
      <c r="F336" s="11">
        <v>0</v>
      </c>
      <c r="G336" s="11">
        <v>0</v>
      </c>
      <c r="H336" s="11">
        <v>0</v>
      </c>
    </row>
    <row r="337" spans="1:8" ht="15" thickBot="1" x14ac:dyDescent="0.35">
      <c r="A337" s="20">
        <v>336</v>
      </c>
      <c r="B337" s="11">
        <v>6</v>
      </c>
      <c r="C337" s="11">
        <v>7</v>
      </c>
      <c r="D337" s="11">
        <v>7</v>
      </c>
      <c r="E337" s="11">
        <v>0</v>
      </c>
      <c r="F337" s="11">
        <v>1</v>
      </c>
      <c r="G337" s="11">
        <v>0</v>
      </c>
      <c r="H337" s="11">
        <v>0</v>
      </c>
    </row>
    <row r="338" spans="1:8" ht="15" thickBot="1" x14ac:dyDescent="0.35">
      <c r="A338" s="20">
        <v>337</v>
      </c>
      <c r="B338" s="11">
        <v>4</v>
      </c>
      <c r="C338" s="11">
        <v>5</v>
      </c>
      <c r="D338" s="11">
        <v>5</v>
      </c>
      <c r="E338" s="11">
        <v>0</v>
      </c>
      <c r="F338" s="11">
        <v>0</v>
      </c>
      <c r="G338" s="11">
        <v>1</v>
      </c>
      <c r="H338" s="11">
        <v>1</v>
      </c>
    </row>
    <row r="339" spans="1:8" ht="15" thickBot="1" x14ac:dyDescent="0.35">
      <c r="A339" s="20">
        <v>338</v>
      </c>
      <c r="B339" s="11">
        <v>6</v>
      </c>
      <c r="C339" s="11">
        <v>7</v>
      </c>
      <c r="D339" s="11">
        <v>6</v>
      </c>
      <c r="E339" s="11">
        <v>0</v>
      </c>
      <c r="F339" s="11">
        <v>1</v>
      </c>
      <c r="G339" s="11">
        <v>0</v>
      </c>
      <c r="H339" s="11">
        <v>1</v>
      </c>
    </row>
    <row r="340" spans="1:8" ht="15" thickBot="1" x14ac:dyDescent="0.35">
      <c r="A340" s="20">
        <v>339</v>
      </c>
      <c r="B340" s="11">
        <v>7</v>
      </c>
      <c r="C340" s="11">
        <v>7</v>
      </c>
      <c r="D340" s="11">
        <v>6</v>
      </c>
      <c r="E340" s="11">
        <v>0</v>
      </c>
      <c r="F340" s="11">
        <v>1</v>
      </c>
      <c r="G340" s="11">
        <v>0</v>
      </c>
      <c r="H340" s="11">
        <v>1</v>
      </c>
    </row>
    <row r="341" spans="1:8" ht="15" thickBot="1" x14ac:dyDescent="0.35">
      <c r="A341" s="20">
        <v>340</v>
      </c>
      <c r="B341" s="11">
        <v>4</v>
      </c>
      <c r="C341" s="11">
        <v>6</v>
      </c>
      <c r="D341" s="11">
        <v>6</v>
      </c>
      <c r="E341" s="11">
        <v>1</v>
      </c>
      <c r="F341" s="11">
        <v>1</v>
      </c>
      <c r="G341" s="11">
        <v>0</v>
      </c>
      <c r="H341" s="11">
        <v>1</v>
      </c>
    </row>
    <row r="342" spans="1:8" ht="15" thickBot="1" x14ac:dyDescent="0.35">
      <c r="A342" s="20">
        <v>341</v>
      </c>
      <c r="B342" s="11">
        <v>6</v>
      </c>
      <c r="C342" s="11">
        <v>6</v>
      </c>
      <c r="D342" s="11">
        <v>5</v>
      </c>
      <c r="E342" s="11">
        <v>0</v>
      </c>
      <c r="F342" s="11">
        <v>1</v>
      </c>
      <c r="G342" s="11">
        <v>0</v>
      </c>
      <c r="H342" s="11">
        <v>0</v>
      </c>
    </row>
    <row r="343" spans="1:8" ht="15" thickBot="1" x14ac:dyDescent="0.35">
      <c r="A343" s="20">
        <v>342</v>
      </c>
      <c r="B343" s="11">
        <v>7</v>
      </c>
      <c r="C343" s="11">
        <v>6</v>
      </c>
      <c r="D343" s="11">
        <v>6</v>
      </c>
      <c r="E343" s="11">
        <v>0</v>
      </c>
      <c r="F343" s="11">
        <v>0</v>
      </c>
      <c r="G343" s="11">
        <v>1</v>
      </c>
      <c r="H343" s="11">
        <v>1</v>
      </c>
    </row>
    <row r="344" spans="1:8" ht="15" thickBot="1" x14ac:dyDescent="0.35">
      <c r="A344" s="20">
        <v>343</v>
      </c>
      <c r="B344" s="11">
        <v>6</v>
      </c>
      <c r="C344" s="11">
        <v>6</v>
      </c>
      <c r="D344" s="11">
        <v>5</v>
      </c>
      <c r="E344" s="11">
        <v>0</v>
      </c>
      <c r="F344" s="11">
        <v>0</v>
      </c>
      <c r="G344" s="11">
        <v>0</v>
      </c>
      <c r="H344" s="11">
        <v>1</v>
      </c>
    </row>
    <row r="345" spans="1:8" ht="15" thickBot="1" x14ac:dyDescent="0.35">
      <c r="A345" s="20">
        <v>344</v>
      </c>
      <c r="B345" s="11">
        <v>7</v>
      </c>
      <c r="C345" s="11">
        <v>7</v>
      </c>
      <c r="D345" s="11">
        <v>7</v>
      </c>
      <c r="E345" s="11">
        <v>0</v>
      </c>
      <c r="F345" s="11">
        <v>0</v>
      </c>
      <c r="G345" s="11">
        <v>1</v>
      </c>
      <c r="H345" s="11">
        <v>1</v>
      </c>
    </row>
    <row r="346" spans="1:8" ht="15" thickBot="1" x14ac:dyDescent="0.35">
      <c r="A346" s="20">
        <v>345</v>
      </c>
      <c r="B346" s="11">
        <v>4</v>
      </c>
      <c r="C346" s="11">
        <v>6</v>
      </c>
      <c r="D346" s="11">
        <v>6</v>
      </c>
      <c r="E346" s="11">
        <v>1</v>
      </c>
      <c r="F346" s="11">
        <v>1</v>
      </c>
      <c r="G346" s="11">
        <v>1</v>
      </c>
      <c r="H346" s="11">
        <v>0</v>
      </c>
    </row>
    <row r="347" spans="1:8" ht="15" thickBot="1" x14ac:dyDescent="0.35">
      <c r="A347" s="20">
        <v>346</v>
      </c>
      <c r="B347" s="11">
        <v>6</v>
      </c>
      <c r="C347" s="11">
        <v>5</v>
      </c>
      <c r="D347" s="11">
        <v>4</v>
      </c>
      <c r="E347" s="11">
        <v>1</v>
      </c>
      <c r="F347" s="11">
        <v>1</v>
      </c>
      <c r="G347" s="11">
        <v>1</v>
      </c>
      <c r="H347" s="11">
        <v>0</v>
      </c>
    </row>
    <row r="348" spans="1:8" ht="15" thickBot="1" x14ac:dyDescent="0.35">
      <c r="A348" s="20">
        <v>347</v>
      </c>
      <c r="B348" s="11">
        <v>5</v>
      </c>
      <c r="C348" s="11">
        <v>5</v>
      </c>
      <c r="D348" s="11">
        <v>4</v>
      </c>
      <c r="E348" s="11">
        <v>0</v>
      </c>
      <c r="F348" s="11">
        <v>0</v>
      </c>
      <c r="G348" s="11">
        <v>1</v>
      </c>
      <c r="H348" s="11">
        <v>1</v>
      </c>
    </row>
    <row r="349" spans="1:8" ht="15" thickBot="1" x14ac:dyDescent="0.35">
      <c r="A349" s="20">
        <v>348</v>
      </c>
      <c r="B349" s="11">
        <v>7</v>
      </c>
      <c r="C349" s="11">
        <v>7</v>
      </c>
      <c r="D349" s="11">
        <v>7</v>
      </c>
      <c r="E349" s="11">
        <v>1</v>
      </c>
      <c r="F349" s="11">
        <v>1</v>
      </c>
      <c r="G349" s="11">
        <v>1</v>
      </c>
      <c r="H349" s="11">
        <v>0</v>
      </c>
    </row>
    <row r="350" spans="1:8" ht="15" thickBot="1" x14ac:dyDescent="0.35">
      <c r="A350" s="20">
        <v>349</v>
      </c>
      <c r="B350" s="11">
        <v>4</v>
      </c>
      <c r="C350" s="11">
        <v>4</v>
      </c>
      <c r="D350" s="11">
        <v>3</v>
      </c>
      <c r="E350" s="11">
        <v>0</v>
      </c>
      <c r="F350" s="11">
        <v>1</v>
      </c>
      <c r="G350" s="11">
        <v>0</v>
      </c>
      <c r="H350" s="11">
        <v>1</v>
      </c>
    </row>
    <row r="351" spans="1:8" ht="15" thickBot="1" x14ac:dyDescent="0.35">
      <c r="A351" s="20">
        <v>350</v>
      </c>
      <c r="B351" s="11">
        <v>7</v>
      </c>
      <c r="C351" s="11">
        <v>7</v>
      </c>
      <c r="D351" s="11">
        <v>6</v>
      </c>
      <c r="E351" s="11">
        <v>0</v>
      </c>
      <c r="F351" s="11">
        <v>1</v>
      </c>
      <c r="G351" s="11">
        <v>1</v>
      </c>
      <c r="H351" s="11">
        <v>1</v>
      </c>
    </row>
    <row r="352" spans="1:8" ht="15" thickBot="1" x14ac:dyDescent="0.35">
      <c r="A352" s="20">
        <v>351</v>
      </c>
      <c r="B352" s="11">
        <v>5</v>
      </c>
      <c r="C352" s="11">
        <v>6</v>
      </c>
      <c r="D352" s="11">
        <v>5</v>
      </c>
      <c r="E352" s="11">
        <v>0</v>
      </c>
      <c r="F352" s="11">
        <v>0</v>
      </c>
      <c r="G352" s="11">
        <v>1</v>
      </c>
      <c r="H352" s="11">
        <v>0</v>
      </c>
    </row>
    <row r="353" spans="1:8" ht="15" thickBot="1" x14ac:dyDescent="0.35">
      <c r="A353" s="20">
        <v>352</v>
      </c>
      <c r="B353" s="11">
        <v>6</v>
      </c>
      <c r="C353" s="11">
        <v>7</v>
      </c>
      <c r="D353" s="11">
        <v>7</v>
      </c>
      <c r="E353" s="11">
        <v>0</v>
      </c>
      <c r="F353" s="11">
        <v>1</v>
      </c>
      <c r="G353" s="11">
        <v>0</v>
      </c>
      <c r="H353" s="11">
        <v>1</v>
      </c>
    </row>
    <row r="354" spans="1:8" ht="15" thickBot="1" x14ac:dyDescent="0.35">
      <c r="A354" s="20">
        <v>353</v>
      </c>
      <c r="B354" s="11">
        <v>7</v>
      </c>
      <c r="C354" s="11">
        <v>6</v>
      </c>
      <c r="D354" s="11">
        <v>5</v>
      </c>
      <c r="E354" s="11">
        <v>0</v>
      </c>
      <c r="F354" s="11">
        <v>1</v>
      </c>
      <c r="G354" s="11">
        <v>1</v>
      </c>
      <c r="H354" s="11">
        <v>1</v>
      </c>
    </row>
    <row r="355" spans="1:8" ht="15" thickBot="1" x14ac:dyDescent="0.35">
      <c r="A355" s="20">
        <v>354</v>
      </c>
      <c r="B355" s="11">
        <v>3</v>
      </c>
      <c r="C355" s="11">
        <v>2</v>
      </c>
      <c r="D355" s="11">
        <v>2</v>
      </c>
      <c r="E355" s="11">
        <v>1</v>
      </c>
      <c r="F355" s="11">
        <v>0</v>
      </c>
      <c r="G355" s="11">
        <v>1</v>
      </c>
      <c r="H355" s="11">
        <v>0</v>
      </c>
    </row>
    <row r="356" spans="1:8" ht="15" thickBot="1" x14ac:dyDescent="0.35">
      <c r="A356" s="20">
        <v>355</v>
      </c>
      <c r="B356" s="11">
        <v>7</v>
      </c>
      <c r="C356" s="11">
        <v>6</v>
      </c>
      <c r="D356" s="11">
        <v>6</v>
      </c>
      <c r="E356" s="11">
        <v>0</v>
      </c>
      <c r="F356" s="11">
        <v>1</v>
      </c>
      <c r="G356" s="11">
        <v>0</v>
      </c>
      <c r="H356" s="11">
        <v>1</v>
      </c>
    </row>
    <row r="357" spans="1:8" ht="15" thickBot="1" x14ac:dyDescent="0.35">
      <c r="A357" s="20">
        <v>356</v>
      </c>
      <c r="B357" s="11">
        <v>6</v>
      </c>
      <c r="C357" s="11">
        <v>6</v>
      </c>
      <c r="D357" s="11">
        <v>6</v>
      </c>
      <c r="E357" s="11">
        <v>1</v>
      </c>
      <c r="F357" s="11">
        <v>0</v>
      </c>
      <c r="G357" s="11">
        <v>1</v>
      </c>
      <c r="H357" s="11">
        <v>0</v>
      </c>
    </row>
    <row r="358" spans="1:8" ht="15" thickBot="1" x14ac:dyDescent="0.35">
      <c r="A358" s="20">
        <v>357</v>
      </c>
      <c r="B358" s="11">
        <v>6</v>
      </c>
      <c r="C358" s="11">
        <v>6</v>
      </c>
      <c r="D358" s="11">
        <v>6</v>
      </c>
      <c r="E358" s="11">
        <v>0</v>
      </c>
      <c r="F358" s="11">
        <v>1</v>
      </c>
      <c r="G358" s="11">
        <v>1</v>
      </c>
      <c r="H358" s="11">
        <v>0</v>
      </c>
    </row>
    <row r="359" spans="1:8" ht="15" thickBot="1" x14ac:dyDescent="0.35">
      <c r="A359" s="20">
        <v>358</v>
      </c>
      <c r="B359" s="11">
        <v>4</v>
      </c>
      <c r="C359" s="11">
        <v>5</v>
      </c>
      <c r="D359" s="11">
        <v>6</v>
      </c>
      <c r="E359" s="11">
        <v>1</v>
      </c>
      <c r="F359" s="11">
        <v>0</v>
      </c>
      <c r="G359" s="11">
        <v>0</v>
      </c>
      <c r="H359" s="11">
        <v>0</v>
      </c>
    </row>
    <row r="360" spans="1:8" ht="15" thickBot="1" x14ac:dyDescent="0.35">
      <c r="A360" s="20">
        <v>359</v>
      </c>
      <c r="B360" s="11">
        <v>7</v>
      </c>
      <c r="C360" s="11">
        <v>7</v>
      </c>
      <c r="D360" s="11">
        <v>7</v>
      </c>
      <c r="E360" s="11">
        <v>0</v>
      </c>
      <c r="F360" s="11">
        <v>0</v>
      </c>
      <c r="G360" s="11">
        <v>1</v>
      </c>
      <c r="H360" s="11">
        <v>1</v>
      </c>
    </row>
    <row r="361" spans="1:8" ht="15" thickBot="1" x14ac:dyDescent="0.35">
      <c r="A361" s="20">
        <v>360</v>
      </c>
      <c r="B361" s="11">
        <v>4</v>
      </c>
      <c r="C361" s="11">
        <v>4</v>
      </c>
      <c r="D361" s="11">
        <v>3</v>
      </c>
      <c r="E361" s="11">
        <v>0</v>
      </c>
      <c r="F361" s="11">
        <v>0</v>
      </c>
      <c r="G361" s="11">
        <v>1</v>
      </c>
      <c r="H361" s="11">
        <v>0</v>
      </c>
    </row>
    <row r="362" spans="1:8" ht="15" thickBot="1" x14ac:dyDescent="0.35">
      <c r="A362" s="20">
        <v>361</v>
      </c>
      <c r="B362" s="11">
        <v>7</v>
      </c>
      <c r="C362" s="11">
        <v>7</v>
      </c>
      <c r="D362" s="11">
        <v>6</v>
      </c>
      <c r="E362" s="11">
        <v>1</v>
      </c>
      <c r="F362" s="11">
        <v>0</v>
      </c>
      <c r="G362" s="11">
        <v>1</v>
      </c>
      <c r="H362" s="11">
        <v>1</v>
      </c>
    </row>
    <row r="363" spans="1:8" ht="15" thickBot="1" x14ac:dyDescent="0.35">
      <c r="A363" s="20">
        <v>362</v>
      </c>
      <c r="B363" s="11">
        <v>6</v>
      </c>
      <c r="C363" s="11">
        <v>6</v>
      </c>
      <c r="D363" s="11">
        <v>5</v>
      </c>
      <c r="E363" s="11">
        <v>0</v>
      </c>
      <c r="F363" s="11">
        <v>0</v>
      </c>
      <c r="G363" s="11">
        <v>0</v>
      </c>
      <c r="H363" s="11">
        <v>0</v>
      </c>
    </row>
    <row r="364" spans="1:8" ht="15" thickBot="1" x14ac:dyDescent="0.35">
      <c r="A364" s="20">
        <v>363</v>
      </c>
      <c r="B364" s="11">
        <v>7</v>
      </c>
      <c r="C364" s="11">
        <v>7</v>
      </c>
      <c r="D364" s="11">
        <v>6</v>
      </c>
      <c r="E364" s="11">
        <v>0</v>
      </c>
      <c r="F364" s="11">
        <v>0</v>
      </c>
      <c r="G364" s="11">
        <v>0</v>
      </c>
      <c r="H364" s="11">
        <v>1</v>
      </c>
    </row>
    <row r="365" spans="1:8" ht="15" thickBot="1" x14ac:dyDescent="0.35">
      <c r="A365" s="20">
        <v>364</v>
      </c>
      <c r="B365" s="11">
        <v>5</v>
      </c>
      <c r="C365" s="11">
        <v>7</v>
      </c>
      <c r="D365" s="11">
        <v>7</v>
      </c>
      <c r="E365" s="11">
        <v>0</v>
      </c>
      <c r="F365" s="11">
        <v>0</v>
      </c>
      <c r="G365" s="11">
        <v>1</v>
      </c>
      <c r="H365" s="11">
        <v>1</v>
      </c>
    </row>
    <row r="366" spans="1:8" ht="15" thickBot="1" x14ac:dyDescent="0.35">
      <c r="A366" s="20">
        <v>365</v>
      </c>
      <c r="B366" s="11">
        <v>7</v>
      </c>
      <c r="C366" s="11">
        <v>7</v>
      </c>
      <c r="D366" s="11">
        <v>7</v>
      </c>
      <c r="E366" s="11">
        <v>1</v>
      </c>
      <c r="F366" s="11">
        <v>0</v>
      </c>
      <c r="G366" s="11">
        <v>0</v>
      </c>
      <c r="H366" s="11">
        <v>0</v>
      </c>
    </row>
    <row r="367" spans="1:8" ht="15" thickBot="1" x14ac:dyDescent="0.35">
      <c r="A367" s="20">
        <v>366</v>
      </c>
      <c r="B367" s="11">
        <v>6</v>
      </c>
      <c r="C367" s="11">
        <v>6</v>
      </c>
      <c r="D367" s="11">
        <v>7</v>
      </c>
      <c r="E367" s="11">
        <v>0</v>
      </c>
      <c r="F367" s="11">
        <v>1</v>
      </c>
      <c r="G367" s="11">
        <v>1</v>
      </c>
      <c r="H367" s="11">
        <v>0</v>
      </c>
    </row>
    <row r="368" spans="1:8" ht="15" thickBot="1" x14ac:dyDescent="0.35">
      <c r="A368" s="20">
        <v>367</v>
      </c>
      <c r="B368" s="11">
        <v>7</v>
      </c>
      <c r="C368" s="11">
        <v>7</v>
      </c>
      <c r="D368" s="11">
        <v>5</v>
      </c>
      <c r="E368" s="11">
        <v>0</v>
      </c>
      <c r="F368" s="11">
        <v>0</v>
      </c>
      <c r="G368" s="11">
        <v>0</v>
      </c>
      <c r="H368" s="11">
        <v>0</v>
      </c>
    </row>
    <row r="369" spans="1:8" ht="15" thickBot="1" x14ac:dyDescent="0.35">
      <c r="A369" s="20">
        <v>368</v>
      </c>
      <c r="B369" s="11">
        <v>7</v>
      </c>
      <c r="C369" s="11">
        <v>7</v>
      </c>
      <c r="D369" s="11">
        <v>6</v>
      </c>
      <c r="E369" s="11">
        <v>0</v>
      </c>
      <c r="F369" s="11">
        <v>1</v>
      </c>
      <c r="G369" s="11">
        <v>0</v>
      </c>
      <c r="H369" s="11">
        <v>1</v>
      </c>
    </row>
    <row r="370" spans="1:8" ht="15" thickBot="1" x14ac:dyDescent="0.35">
      <c r="A370" s="20">
        <v>369</v>
      </c>
      <c r="B370" s="11">
        <v>4</v>
      </c>
      <c r="C370" s="11">
        <v>4</v>
      </c>
      <c r="D370" s="11">
        <v>3</v>
      </c>
      <c r="E370" s="11">
        <v>1</v>
      </c>
      <c r="F370" s="11">
        <v>1</v>
      </c>
      <c r="G370" s="11">
        <v>0</v>
      </c>
      <c r="H370" s="11">
        <v>0</v>
      </c>
    </row>
    <row r="371" spans="1:8" ht="15" thickBot="1" x14ac:dyDescent="0.35">
      <c r="A371" s="20">
        <v>370</v>
      </c>
      <c r="B371" s="11">
        <v>5</v>
      </c>
      <c r="C371" s="11">
        <v>4</v>
      </c>
      <c r="D371" s="11">
        <v>3</v>
      </c>
      <c r="E371" s="11">
        <v>0</v>
      </c>
      <c r="F371" s="11">
        <v>0</v>
      </c>
      <c r="G371" s="11">
        <v>1</v>
      </c>
      <c r="H371" s="11">
        <v>0</v>
      </c>
    </row>
    <row r="372" spans="1:8" ht="15" thickBot="1" x14ac:dyDescent="0.35">
      <c r="A372" s="20">
        <v>371</v>
      </c>
      <c r="B372" s="11">
        <v>3</v>
      </c>
      <c r="C372" s="11">
        <v>4</v>
      </c>
      <c r="D372" s="11">
        <v>2</v>
      </c>
      <c r="E372" s="11">
        <v>1</v>
      </c>
      <c r="F372" s="11">
        <v>0</v>
      </c>
      <c r="G372" s="11">
        <v>0</v>
      </c>
      <c r="H372" s="11">
        <v>1</v>
      </c>
    </row>
    <row r="373" spans="1:8" ht="15" thickBot="1" x14ac:dyDescent="0.35">
      <c r="A373" s="20">
        <v>372</v>
      </c>
      <c r="B373" s="11">
        <v>7</v>
      </c>
      <c r="C373" s="11">
        <v>7</v>
      </c>
      <c r="D373" s="11">
        <v>6</v>
      </c>
      <c r="E373" s="11">
        <v>0</v>
      </c>
      <c r="F373" s="11">
        <v>1</v>
      </c>
      <c r="G373" s="11">
        <v>1</v>
      </c>
      <c r="H373" s="11">
        <v>0</v>
      </c>
    </row>
    <row r="374" spans="1:8" ht="15" thickBot="1" x14ac:dyDescent="0.35">
      <c r="A374" s="20">
        <v>373</v>
      </c>
      <c r="B374" s="11">
        <v>7</v>
      </c>
      <c r="C374" s="11">
        <v>6</v>
      </c>
      <c r="D374" s="11">
        <v>7</v>
      </c>
      <c r="E374" s="11">
        <v>1</v>
      </c>
      <c r="F374" s="11">
        <v>0</v>
      </c>
      <c r="G374" s="11">
        <v>0</v>
      </c>
      <c r="H374" s="11">
        <v>1</v>
      </c>
    </row>
    <row r="375" spans="1:8" ht="15" thickBot="1" x14ac:dyDescent="0.35">
      <c r="A375" s="20">
        <v>374</v>
      </c>
      <c r="B375" s="11">
        <v>7</v>
      </c>
      <c r="C375" s="11">
        <v>7</v>
      </c>
      <c r="D375" s="11">
        <v>7</v>
      </c>
      <c r="E375" s="11">
        <v>0</v>
      </c>
      <c r="F375" s="11">
        <v>0</v>
      </c>
      <c r="G375" s="11">
        <v>0</v>
      </c>
      <c r="H375" s="11">
        <v>0</v>
      </c>
    </row>
    <row r="376" spans="1:8" ht="15" thickBot="1" x14ac:dyDescent="0.35">
      <c r="A376" s="20">
        <v>375</v>
      </c>
      <c r="B376" s="11">
        <v>4</v>
      </c>
      <c r="C376" s="11">
        <v>4</v>
      </c>
      <c r="D376" s="11">
        <v>3</v>
      </c>
      <c r="E376" s="11">
        <v>0</v>
      </c>
      <c r="F376" s="11">
        <v>0</v>
      </c>
      <c r="G376" s="11">
        <v>1</v>
      </c>
      <c r="H376" s="11">
        <v>0</v>
      </c>
    </row>
    <row r="377" spans="1:8" ht="15" thickBot="1" x14ac:dyDescent="0.35">
      <c r="A377" s="20">
        <v>376</v>
      </c>
      <c r="B377" s="11">
        <v>6</v>
      </c>
      <c r="C377" s="11">
        <v>6</v>
      </c>
      <c r="D377" s="11">
        <v>6</v>
      </c>
      <c r="E377" s="11">
        <v>0</v>
      </c>
      <c r="F377" s="11">
        <v>0</v>
      </c>
      <c r="G377" s="11">
        <v>1</v>
      </c>
      <c r="H377" s="11">
        <v>0</v>
      </c>
    </row>
    <row r="378" spans="1:8" ht="15" thickBot="1" x14ac:dyDescent="0.35">
      <c r="A378" s="20">
        <v>377</v>
      </c>
      <c r="B378" s="11">
        <v>4</v>
      </c>
      <c r="C378" s="11">
        <v>5</v>
      </c>
      <c r="D378" s="11">
        <v>5</v>
      </c>
      <c r="E378" s="11">
        <v>1</v>
      </c>
      <c r="F378" s="11">
        <v>0</v>
      </c>
      <c r="G378" s="11">
        <v>0</v>
      </c>
      <c r="H378" s="11">
        <v>0</v>
      </c>
    </row>
    <row r="379" spans="1:8" ht="15" thickBot="1" x14ac:dyDescent="0.35">
      <c r="A379" s="20">
        <v>378</v>
      </c>
      <c r="B379" s="11">
        <v>6</v>
      </c>
      <c r="C379" s="11">
        <v>5</v>
      </c>
      <c r="D379" s="11">
        <v>5</v>
      </c>
      <c r="E379" s="11">
        <v>1</v>
      </c>
      <c r="F379" s="11">
        <v>0</v>
      </c>
      <c r="G379" s="11">
        <v>1</v>
      </c>
      <c r="H379" s="11">
        <v>0</v>
      </c>
    </row>
    <row r="380" spans="1:8" ht="15" thickBot="1" x14ac:dyDescent="0.35">
      <c r="A380" s="20">
        <v>379</v>
      </c>
      <c r="B380" s="11">
        <v>5</v>
      </c>
      <c r="C380" s="11">
        <v>6</v>
      </c>
      <c r="D380" s="11">
        <v>6</v>
      </c>
      <c r="E380" s="11">
        <v>1</v>
      </c>
      <c r="F380" s="11">
        <v>1</v>
      </c>
      <c r="G380" s="11">
        <v>0</v>
      </c>
      <c r="H380" s="11">
        <v>1</v>
      </c>
    </row>
    <row r="381" spans="1:8" ht="15" thickBot="1" x14ac:dyDescent="0.35">
      <c r="A381" s="20">
        <v>380</v>
      </c>
      <c r="B381" s="11">
        <v>6</v>
      </c>
      <c r="C381" s="11">
        <v>7</v>
      </c>
      <c r="D381" s="11">
        <v>6</v>
      </c>
      <c r="E381" s="11">
        <v>0</v>
      </c>
      <c r="F381" s="11">
        <v>1</v>
      </c>
      <c r="G381" s="11">
        <v>0</v>
      </c>
      <c r="H381" s="11">
        <v>1</v>
      </c>
    </row>
    <row r="382" spans="1:8" ht="15" thickBot="1" x14ac:dyDescent="0.35">
      <c r="A382" s="20">
        <v>381</v>
      </c>
      <c r="B382" s="11">
        <v>7</v>
      </c>
      <c r="C382" s="11">
        <v>6</v>
      </c>
      <c r="D382" s="11">
        <v>5</v>
      </c>
      <c r="E382" s="11">
        <v>0</v>
      </c>
      <c r="F382" s="11">
        <v>0</v>
      </c>
      <c r="G382" s="11">
        <v>1</v>
      </c>
      <c r="H382" s="11">
        <v>1</v>
      </c>
    </row>
    <row r="383" spans="1:8" ht="15" thickBot="1" x14ac:dyDescent="0.35">
      <c r="A383" s="20">
        <v>382</v>
      </c>
      <c r="B383" s="11">
        <v>5</v>
      </c>
      <c r="C383" s="11">
        <v>6</v>
      </c>
      <c r="D383" s="11">
        <v>6</v>
      </c>
      <c r="E383" s="11">
        <v>0</v>
      </c>
      <c r="F383" s="11">
        <v>1</v>
      </c>
      <c r="G383" s="11">
        <v>1</v>
      </c>
      <c r="H383" s="11">
        <v>1</v>
      </c>
    </row>
    <row r="384" spans="1:8" ht="15" thickBot="1" x14ac:dyDescent="0.35">
      <c r="A384" s="20">
        <v>383</v>
      </c>
      <c r="B384" s="11">
        <v>6</v>
      </c>
      <c r="C384" s="11">
        <v>7</v>
      </c>
      <c r="D384" s="11">
        <v>6</v>
      </c>
      <c r="E384" s="11">
        <v>1</v>
      </c>
      <c r="F384" s="11">
        <v>0</v>
      </c>
      <c r="G384" s="11">
        <v>1</v>
      </c>
      <c r="H384" s="11">
        <v>0</v>
      </c>
    </row>
    <row r="385" spans="1:8" ht="15" thickBot="1" x14ac:dyDescent="0.35">
      <c r="A385" s="20">
        <v>384</v>
      </c>
      <c r="B385" s="11">
        <v>5</v>
      </c>
      <c r="C385" s="11">
        <v>5</v>
      </c>
      <c r="D385" s="11">
        <v>6</v>
      </c>
      <c r="E385" s="11">
        <v>0</v>
      </c>
      <c r="F385" s="11">
        <v>0</v>
      </c>
      <c r="G385" s="11">
        <v>0</v>
      </c>
      <c r="H385" s="11">
        <v>0</v>
      </c>
    </row>
    <row r="386" spans="1:8" ht="15" thickBot="1" x14ac:dyDescent="0.35">
      <c r="A386" s="20">
        <v>385</v>
      </c>
      <c r="B386" s="11">
        <v>5</v>
      </c>
      <c r="C386" s="11">
        <v>4</v>
      </c>
      <c r="D386" s="11">
        <v>4</v>
      </c>
      <c r="E386" s="11">
        <v>0</v>
      </c>
      <c r="F386" s="11">
        <v>0</v>
      </c>
      <c r="G386" s="11">
        <v>0</v>
      </c>
      <c r="H386" s="11">
        <v>0</v>
      </c>
    </row>
    <row r="387" spans="1:8" ht="15" thickBot="1" x14ac:dyDescent="0.35">
      <c r="A387" s="20">
        <v>386</v>
      </c>
      <c r="B387" s="11">
        <v>6</v>
      </c>
      <c r="C387" s="11">
        <v>6</v>
      </c>
      <c r="D387" s="11">
        <v>7</v>
      </c>
      <c r="E387" s="11">
        <v>0</v>
      </c>
      <c r="F387" s="11">
        <v>1</v>
      </c>
      <c r="G387" s="11">
        <v>0</v>
      </c>
      <c r="H387" s="11">
        <v>1</v>
      </c>
    </row>
    <row r="388" spans="1:8" ht="15" thickBot="1" x14ac:dyDescent="0.35">
      <c r="A388" s="20">
        <v>387</v>
      </c>
      <c r="B388" s="11">
        <v>7</v>
      </c>
      <c r="C388" s="11">
        <v>6</v>
      </c>
      <c r="D388" s="11">
        <v>5</v>
      </c>
      <c r="E388" s="11">
        <v>1</v>
      </c>
      <c r="F388" s="11">
        <v>0</v>
      </c>
      <c r="G388" s="11">
        <v>0</v>
      </c>
      <c r="H388" s="11">
        <v>0</v>
      </c>
    </row>
    <row r="389" spans="1:8" ht="15" thickBot="1" x14ac:dyDescent="0.35">
      <c r="A389" s="20">
        <v>388</v>
      </c>
      <c r="B389" s="11">
        <v>4</v>
      </c>
      <c r="C389" s="11">
        <v>5</v>
      </c>
      <c r="D389" s="11">
        <v>4</v>
      </c>
      <c r="E389" s="11">
        <v>0</v>
      </c>
      <c r="F389" s="11">
        <v>1</v>
      </c>
      <c r="G389" s="11">
        <v>1</v>
      </c>
      <c r="H389" s="11">
        <v>0</v>
      </c>
    </row>
    <row r="390" spans="1:8" ht="15" thickBot="1" x14ac:dyDescent="0.35">
      <c r="A390" s="20">
        <v>389</v>
      </c>
      <c r="B390" s="11">
        <v>7</v>
      </c>
      <c r="C390" s="11">
        <v>7</v>
      </c>
      <c r="D390" s="11">
        <v>5</v>
      </c>
      <c r="E390" s="11">
        <v>1</v>
      </c>
      <c r="F390" s="11">
        <v>0</v>
      </c>
      <c r="G390" s="11">
        <v>1</v>
      </c>
      <c r="H390" s="11">
        <v>0</v>
      </c>
    </row>
    <row r="391" spans="1:8" ht="15" thickBot="1" x14ac:dyDescent="0.35">
      <c r="A391" s="20">
        <v>390</v>
      </c>
      <c r="B391" s="11">
        <v>6</v>
      </c>
      <c r="C391" s="11">
        <v>5</v>
      </c>
      <c r="D391" s="11">
        <v>5</v>
      </c>
      <c r="E391" s="11">
        <v>0</v>
      </c>
      <c r="F391" s="11">
        <v>1</v>
      </c>
      <c r="G391" s="11">
        <v>0</v>
      </c>
      <c r="H391" s="11">
        <v>1</v>
      </c>
    </row>
    <row r="392" spans="1:8" ht="15" thickBot="1" x14ac:dyDescent="0.35">
      <c r="A392" s="20">
        <v>391</v>
      </c>
      <c r="B392" s="11">
        <v>6</v>
      </c>
      <c r="C392" s="11">
        <v>6</v>
      </c>
      <c r="D392" s="11">
        <v>6</v>
      </c>
      <c r="E392" s="11">
        <v>0</v>
      </c>
      <c r="F392" s="11">
        <v>1</v>
      </c>
      <c r="G392" s="11">
        <v>1</v>
      </c>
      <c r="H392" s="11">
        <v>0</v>
      </c>
    </row>
    <row r="393" spans="1:8" ht="15" thickBot="1" x14ac:dyDescent="0.35">
      <c r="A393" s="20">
        <v>392</v>
      </c>
      <c r="B393" s="11">
        <v>1</v>
      </c>
      <c r="C393" s="11">
        <v>2</v>
      </c>
      <c r="D393" s="11">
        <v>3</v>
      </c>
      <c r="E393" s="11">
        <v>1</v>
      </c>
      <c r="F393" s="11">
        <v>0</v>
      </c>
      <c r="G393" s="11">
        <v>0</v>
      </c>
      <c r="H393" s="11">
        <v>1</v>
      </c>
    </row>
    <row r="394" spans="1:8" ht="15" thickBot="1" x14ac:dyDescent="0.35">
      <c r="A394" s="20">
        <v>393</v>
      </c>
      <c r="B394" s="11">
        <v>4</v>
      </c>
      <c r="C394" s="11">
        <v>5</v>
      </c>
      <c r="D394" s="11">
        <v>4</v>
      </c>
      <c r="E394" s="11">
        <v>0</v>
      </c>
      <c r="F394" s="11">
        <v>1</v>
      </c>
      <c r="G394" s="11">
        <v>1</v>
      </c>
      <c r="H394" s="11">
        <v>0</v>
      </c>
    </row>
    <row r="395" spans="1:8" ht="15" thickBot="1" x14ac:dyDescent="0.35">
      <c r="A395" s="20">
        <v>394</v>
      </c>
      <c r="B395" s="11">
        <v>4</v>
      </c>
      <c r="C395" s="11">
        <v>5</v>
      </c>
      <c r="D395" s="11">
        <v>5</v>
      </c>
      <c r="E395" s="11">
        <v>0</v>
      </c>
      <c r="F395" s="11">
        <v>1</v>
      </c>
      <c r="G395" s="11">
        <v>0</v>
      </c>
      <c r="H395" s="11">
        <v>0</v>
      </c>
    </row>
    <row r="396" spans="1:8" ht="15" thickBot="1" x14ac:dyDescent="0.35">
      <c r="A396" s="20">
        <v>395</v>
      </c>
      <c r="B396" s="11">
        <v>5</v>
      </c>
      <c r="C396" s="11">
        <v>5</v>
      </c>
      <c r="D396" s="11">
        <v>5</v>
      </c>
      <c r="E396" s="11">
        <v>0</v>
      </c>
      <c r="F396" s="11">
        <v>1</v>
      </c>
      <c r="G396" s="11">
        <v>0</v>
      </c>
      <c r="H396" s="11">
        <v>1</v>
      </c>
    </row>
    <row r="397" spans="1:8" ht="15" thickBot="1" x14ac:dyDescent="0.35">
      <c r="A397" s="20">
        <v>396</v>
      </c>
      <c r="B397" s="11">
        <v>7</v>
      </c>
      <c r="C397" s="11">
        <v>7</v>
      </c>
      <c r="D397" s="11">
        <v>6</v>
      </c>
      <c r="E397" s="11">
        <v>0</v>
      </c>
      <c r="F397" s="11">
        <v>0</v>
      </c>
      <c r="G397" s="11">
        <v>1</v>
      </c>
      <c r="H397" s="11">
        <v>0</v>
      </c>
    </row>
  </sheetData>
  <autoFilter ref="A1:H1" xr:uid="{781DC8E7-D1E4-454E-9C2B-049F40EDEC19}"/>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08A7A203F9EA409151EAF98D46F5F0" ma:contentTypeVersion="4" ma:contentTypeDescription="Create a new document." ma:contentTypeScope="" ma:versionID="63a5aefebb817879b9ae315b560e41b2">
  <xsd:schema xmlns:xsd="http://www.w3.org/2001/XMLSchema" xmlns:xs="http://www.w3.org/2001/XMLSchema" xmlns:p="http://schemas.microsoft.com/office/2006/metadata/properties" xmlns:ns3="f4fb9f83-5f0c-4e2b-9d25-0e195cbf7afc" targetNamespace="http://schemas.microsoft.com/office/2006/metadata/properties" ma:root="true" ma:fieldsID="3e83967fdb349769898238420214f238" ns3:_="">
    <xsd:import namespace="f4fb9f83-5f0c-4e2b-9d25-0e195cbf7af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fb9f83-5f0c-4e2b-9d25-0e195cbf7a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6D40CC-6709-4E73-96E1-16C0E7A72F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fb9f83-5f0c-4e2b-9d25-0e195cbf7a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65BDDC-80C9-424F-9E3F-74EC98D379ED}">
  <ds:schemaRefs>
    <ds:schemaRef ds:uri="http://schemas.microsoft.com/sharepoint/v3/contenttype/forms"/>
  </ds:schemaRefs>
</ds:datastoreItem>
</file>

<file path=customXml/itemProps3.xml><?xml version="1.0" encoding="utf-8"?>
<ds:datastoreItem xmlns:ds="http://schemas.openxmlformats.org/officeDocument/2006/customXml" ds:itemID="{6AA9AB0C-0DBA-42FB-A4AE-70F10AFD3D2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questions</vt:lpstr>
      <vt:lpstr>1. tem comp</vt:lpstr>
      <vt:lpstr>2. Mattress Comp</vt:lpstr>
      <vt:lpstr>3. Online purchase</vt:lpstr>
      <vt:lpstr>4&amp;5.purchase factor hypothesis</vt:lpstr>
      <vt:lpstr>5. Purchase Reasons</vt:lpstr>
      <vt:lpstr>6. BR brand prefer</vt:lpstr>
      <vt:lpstr>7. BR brand attitudes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VANDANA JAIN</dc:creator>
  <cp:keywords/>
  <dc:description/>
  <cp:lastModifiedBy>VANDANA JAIN</cp:lastModifiedBy>
  <cp:revision/>
  <dcterms:created xsi:type="dcterms:W3CDTF">2021-08-25T15:50:42Z</dcterms:created>
  <dcterms:modified xsi:type="dcterms:W3CDTF">2022-05-16T18:34:59Z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0x0101005208A7A203F9EA409151EAF98D46F5F0</vt:lpwstr>
  </property>
</Properties>
</file>