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rtata\Documents\MAST6474\"/>
    </mc:Choice>
  </mc:AlternateContent>
  <xr:revisionPtr revIDLastSave="0" documentId="8_{FA41BEEE-C894-41B9-9161-541EAEE63301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Front Page" sheetId="1" r:id="rId1"/>
    <sheet name="Ownership and Purchase Intent" sheetId="2" r:id="rId2"/>
    <sheet name="Reasons for Purchase" sheetId="3" r:id="rId3"/>
    <sheet name="Purchase Influences" sheetId="4" r:id="rId4"/>
    <sheet name="Mattress Outlet Type" sheetId="5" r:id="rId5"/>
    <sheet name="Store vs Online Purchase" sheetId="6" r:id="rId6"/>
    <sheet name="Purchase Factors" sheetId="7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7" l="1"/>
  <c r="B18" i="7"/>
  <c r="B17" i="7"/>
  <c r="B16" i="7"/>
  <c r="B15" i="7"/>
  <c r="B14" i="7"/>
  <c r="B13" i="7"/>
  <c r="B12" i="7"/>
  <c r="B11" i="7"/>
  <c r="B10" i="7"/>
  <c r="B9" i="7"/>
  <c r="B8" i="7"/>
  <c r="B7" i="7"/>
  <c r="B9" i="6"/>
  <c r="B8" i="6"/>
  <c r="B7" i="6"/>
  <c r="B15" i="5"/>
  <c r="B14" i="5"/>
  <c r="B13" i="5"/>
  <c r="B12" i="5"/>
  <c r="B11" i="5"/>
  <c r="B10" i="5"/>
  <c r="B9" i="5"/>
  <c r="B8" i="5"/>
  <c r="B7" i="5"/>
  <c r="B16" i="4"/>
  <c r="B15" i="4"/>
  <c r="B14" i="4"/>
  <c r="B13" i="4"/>
  <c r="B12" i="4"/>
  <c r="B11" i="4"/>
  <c r="B10" i="4"/>
  <c r="B9" i="4"/>
  <c r="B8" i="4"/>
  <c r="B7" i="4"/>
  <c r="B18" i="3"/>
  <c r="B17" i="3"/>
  <c r="B16" i="3"/>
  <c r="B15" i="3"/>
  <c r="B14" i="3"/>
  <c r="B13" i="3"/>
  <c r="B12" i="3"/>
  <c r="B11" i="3"/>
  <c r="B10" i="3"/>
  <c r="B9" i="3"/>
  <c r="B8" i="3"/>
  <c r="B7" i="3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<sst xmlns="http://schemas.openxmlformats.org/spreadsheetml/2006/main" count="93" uniqueCount="85">
  <si>
    <t>Mattress ownership and purchase intention</t>
  </si>
  <si>
    <t>Reasons for purchase</t>
  </si>
  <si>
    <t>Mattress Industry Report</t>
  </si>
  <si>
    <t>Data</t>
  </si>
  <si>
    <t>"What are the main reasons you purchased your last mattress or are planning to purchase a new mattress in the next year? Please select all that apply."</t>
  </si>
  <si>
    <t>Sample: 1,500 internet users aged 21+</t>
  </si>
  <si>
    <t>Date: June 2017</t>
  </si>
  <si>
    <t>n: 947 internet users aged 21+ who purchased a mattress in last five years or who plan to purchase next year</t>
  </si>
  <si>
    <t>Report definition</t>
  </si>
  <si>
    <t>This Report examines the US retail market for mattresses. The market includes mattresses sold through retail outlets and direct to consumers including:</t>
  </si>
  <si>
    <t>Replace worn out mattress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</si>
  <si>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Innerspring</t>
    </r>
  </si>
  <si>
    <r>
      <t>●</t>
    </r>
    <r>
      <rPr>
        <sz val="7"/>
        <rFont val="Times New Roman"/>
        <family val="1"/>
      </rPr>
      <t xml:space="preserve">              </t>
    </r>
    <r>
      <rPr>
        <sz val="10"/>
        <rFont val="Verdana"/>
        <family val="2"/>
      </rPr>
      <t>Foam [Memory Foam and Latex]</t>
    </r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</si>
  <si>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Hybrid [Foam and Coil Spring Combination]</t>
    </r>
  </si>
  <si>
    <t>Back to Front Page</t>
  </si>
  <si>
    <t>"Do you currently own or intend to purchase any of the following mattress types in the next year?"</t>
  </si>
  <si>
    <t>Table of Contents</t>
  </si>
  <si>
    <t>Ownership and purchase interest</t>
  </si>
  <si>
    <t>To get a better quality mattress</t>
  </si>
  <si>
    <t>Want a different type of mattress</t>
  </si>
  <si>
    <t>Having trouble sleeping</t>
  </si>
  <si>
    <t>Sale or special offer</t>
  </si>
  <si>
    <t>Moving to a new home</t>
  </si>
  <si>
    <t>To get a different size mattress</t>
  </si>
  <si>
    <t>Need an additional mattress [e.g., second bedroom]</t>
  </si>
  <si>
    <t>Purchase Influences</t>
  </si>
  <si>
    <t>Base: 1,500 internet users aged 21+</t>
  </si>
  <si>
    <t>To get a mattress with advanced features [e.g., adjustable air]</t>
  </si>
  <si>
    <t>Mattress Outlet Type</t>
  </si>
  <si>
    <t>Changing needs of people living in my household [e.g., disability]</t>
  </si>
  <si>
    <t>A major life event [e.g., marriage, birth]</t>
  </si>
  <si>
    <t>Current ownership (all)</t>
  </si>
  <si>
    <t>Other</t>
  </si>
  <si>
    <t>Store vs Online Purchase</t>
  </si>
  <si>
    <t>Purchase Attributes</t>
  </si>
  <si>
    <t>Currently own but did not purchase in the past five years</t>
  </si>
  <si>
    <t>Currently own and purchased in the past five years</t>
  </si>
  <si>
    <t>Intend to purchase in the next year</t>
  </si>
  <si>
    <t>Do not own or intend to purchase</t>
  </si>
  <si>
    <t>Innerspring mattress</t>
  </si>
  <si>
    <t>Foam mattress [e.g., memory foam, latex]</t>
  </si>
  <si>
    <t>Futon</t>
  </si>
  <si>
    <t>Hybrid mattress [foam and coil spring combination]</t>
  </si>
  <si>
    <t>Water bed</t>
  </si>
  <si>
    <t>Note: current ownership (all) includes mattresses currently owned, whether or not they were purchased within the past five years</t>
  </si>
  <si>
    <t>"Where do you get information about mattresses and mattress purchasing?"</t>
  </si>
  <si>
    <t>"What type of outlet did you make your most recent mattress purchase from?"</t>
  </si>
  <si>
    <t>n: 819 internet users aged 21+ who purchased a mattress in last five years</t>
  </si>
  <si>
    <t>In-store</t>
  </si>
  <si>
    <t>Mattress specialty store [e.g., Mattress Firm, Sleep Experts]</t>
  </si>
  <si>
    <t>Friends/family</t>
  </si>
  <si>
    <t>Online retailer [e.g., Casper, Purple, Leesa]</t>
  </si>
  <si>
    <t>Online mattress reviews</t>
  </si>
  <si>
    <t>Mattress manufacturer websites</t>
  </si>
  <si>
    <t>Advertisements</t>
  </si>
  <si>
    <t>Consumer Reports</t>
  </si>
  <si>
    <t>Economy furniture store [e.g., Ashley Furniture, Rooms To Go]</t>
  </si>
  <si>
    <t>Retailer catalogs [online or print]</t>
  </si>
  <si>
    <t>Department store [e.g., Macy's, JCPenney, Sears]</t>
  </si>
  <si>
    <t>Home furniture magazine</t>
  </si>
  <si>
    <t>Discount &amp; warehouse club stores [e.g., Walmart, Costco, Sam's Club]</t>
  </si>
  <si>
    <t>Television networks [e.g., HGTV, QVC]</t>
  </si>
  <si>
    <t>Manufacturer [e.g., Sleep Number, Tempur-Pedic]</t>
  </si>
  <si>
    <t>Medical specialist [e.g., physician, chiropractor]</t>
  </si>
  <si>
    <t>IKEA</t>
  </si>
  <si>
    <t>Premium furniture store [e.g., Crate &amp; Barrel, Room and Board]</t>
  </si>
  <si>
    <t>Store vs online purchase</t>
  </si>
  <si>
    <t>"Did you make your most recent mattress purchase from a store or online?"</t>
  </si>
  <si>
    <t>n: 819 internet users aged 18+ who purchased a mattress in last five years</t>
  </si>
  <si>
    <t>Online</t>
  </si>
  <si>
    <t>Purchase factors</t>
  </si>
  <si>
    <t>"Which of the following factors were very important when you made your most recent mattress purchase?"</t>
  </si>
  <si>
    <t>Price</t>
  </si>
  <si>
    <t>Comfort</t>
  </si>
  <si>
    <t>Quality</t>
  </si>
  <si>
    <t>Durability</t>
  </si>
  <si>
    <t>Pressure relief</t>
  </si>
  <si>
    <t>Support</t>
  </si>
  <si>
    <t>Mattress type [e.g., innerspring, memory foam]</t>
  </si>
  <si>
    <t>Brand reputation</t>
  </si>
  <si>
    <t>Warranty</t>
  </si>
  <si>
    <t>Materials</t>
  </si>
  <si>
    <t>Temperature regulation [cooling]</t>
  </si>
  <si>
    <t>Online reviews</t>
  </si>
  <si>
    <t>Hypoallergenic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</si>
</sst>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rgb="FF000000"/>
      <name val="Calibri"/>
    </font>
    <font>
      <b/>
      <sz val="14"/>
      <name val="Calibri"/>
      <family val="2"/>
    </font>
    <font>
      <sz val="11"/>
      <name val="Calibri"/>
      <family val="2"/>
    </font>
    <font>
      <b/>
      <sz val="18"/>
      <name val="Calibri"/>
      <family val="2"/>
    </font>
    <font>
      <sz val="18"/>
      <color rgb="FF000000"/>
      <name val="Calibri"/>
      <family val="2"/>
    </font>
    <font>
      <b/>
      <sz val="20"/>
      <name val="Calibri"/>
      <family val="2"/>
    </font>
    <font>
      <b/>
      <sz val="12"/>
      <name val="Verdana"/>
      <family val="2"/>
    </font>
    <font>
      <i/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7"/>
      <name val="Times New Roman"/>
      <family val="1"/>
    </font>
    <font>
      <sz val="10"/>
      <name val="Verdana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/>
    </xf>
    <xf numFmtId="0" fontId="0" fillId="0" borderId="4" xfId="0" applyFont="1" applyBorder="1"/>
    <xf numFmtId="0" fontId="2" fillId="2" borderId="2" xfId="0" applyFont="1" applyFill="1" applyBorder="1" applyAlignment="1">
      <alignment horizontal="left" vertical="center"/>
    </xf>
    <xf numFmtId="164" fontId="0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 wrapText="1"/>
    </xf>
    <xf numFmtId="0" fontId="13" fillId="0" borderId="0" xfId="0" applyFont="1"/>
    <xf numFmtId="3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8" fillId="0" borderId="1" xfId="0" applyFont="1" applyBorder="1" applyAlignment="1">
      <alignment horizontal="left" vertical="center"/>
    </xf>
    <xf numFmtId="3" fontId="7" fillId="0" borderId="5" xfId="0" applyNumberFormat="1" applyFont="1" applyBorder="1" applyAlignment="1">
      <alignment horizontal="left" vertical="center" wrapText="1"/>
    </xf>
    <xf numFmtId="0" fontId="11" fillId="0" borderId="6" xfId="0" applyFont="1" applyBorder="1"/>
    <xf numFmtId="0" fontId="11" fillId="0" borderId="7" xfId="0" applyFont="1" applyBorder="1"/>
    <xf numFmtId="3" fontId="7" fillId="0" borderId="3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9" fillId="0" borderId="0" xfId="0" applyFont="1" applyAlignment="1">
      <alignment horizontal="left" vertical="center" wrapText="1"/>
    </xf>
    <xf numFmtId="0" fontId="16" fillId="0" borderId="1" xfId="1" applyBorder="1"/>
    <xf numFmtId="3" fontId="16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A19" sqref="A19"/>
    </sheetView>
  </sheetViews>
  <sheetFormatPr defaultColWidth="14.42578125" defaultRowHeight="15" customHeight="1" x14ac:dyDescent="0.25"/>
  <cols>
    <col min="1" max="1" width="82.85546875" customWidth="1"/>
    <col min="2" max="26" width="8.7109375" customWidth="1"/>
  </cols>
  <sheetData>
    <row r="1" spans="1:26" ht="14.25" customHeight="1" x14ac:dyDescent="0.35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9.75" customHeight="1" x14ac:dyDescent="0.25">
      <c r="A2" s="6"/>
    </row>
    <row r="3" spans="1:26" ht="14.25" customHeight="1" x14ac:dyDescent="0.25">
      <c r="A3" s="8" t="s">
        <v>3</v>
      </c>
    </row>
    <row r="4" spans="1:26" ht="14.25" customHeight="1" x14ac:dyDescent="0.25">
      <c r="A4" s="9" t="s">
        <v>5</v>
      </c>
    </row>
    <row r="5" spans="1:26" ht="14.25" customHeight="1" x14ac:dyDescent="0.25">
      <c r="A5" s="9" t="s">
        <v>6</v>
      </c>
    </row>
    <row r="6" spans="1:26" ht="14.25" customHeight="1" x14ac:dyDescent="0.25">
      <c r="A6" s="11"/>
    </row>
    <row r="7" spans="1:26" ht="14.25" customHeight="1" x14ac:dyDescent="0.25">
      <c r="A7" s="8" t="s">
        <v>8</v>
      </c>
    </row>
    <row r="8" spans="1:26" ht="14.25" customHeight="1" x14ac:dyDescent="0.25">
      <c r="A8" s="26" t="s">
        <v>9</v>
      </c>
    </row>
    <row r="9" spans="1:26" ht="14.25" customHeight="1" x14ac:dyDescent="0.25">
      <c r="A9" s="13" t="s">
        <v>11</v>
      </c>
    </row>
    <row r="10" spans="1:26" ht="14.25" customHeight="1" x14ac:dyDescent="0.25">
      <c r="A10" s="13" t="s">
        <v>12</v>
      </c>
    </row>
    <row r="11" spans="1:26" ht="14.25" customHeight="1" x14ac:dyDescent="0.25">
      <c r="A11" s="13" t="s">
        <v>13</v>
      </c>
    </row>
    <row r="12" spans="1:26" ht="14.25" customHeight="1" x14ac:dyDescent="0.25">
      <c r="A12" s="16"/>
    </row>
    <row r="13" spans="1:26" ht="14.25" customHeight="1" x14ac:dyDescent="0.25">
      <c r="A13" s="8" t="s">
        <v>16</v>
      </c>
    </row>
    <row r="14" spans="1:26" ht="14.25" customHeight="1" x14ac:dyDescent="0.25">
      <c r="A14" s="33" t="s">
        <v>17</v>
      </c>
    </row>
    <row r="15" spans="1:26" ht="14.25" customHeight="1" x14ac:dyDescent="0.25">
      <c r="A15" s="33" t="s">
        <v>1</v>
      </c>
    </row>
    <row r="16" spans="1:26" ht="14.25" customHeight="1" x14ac:dyDescent="0.25">
      <c r="A16" s="33" t="s">
        <v>25</v>
      </c>
    </row>
    <row r="17" spans="1:1" ht="14.25" customHeight="1" x14ac:dyDescent="0.25">
      <c r="A17" s="34" t="s">
        <v>28</v>
      </c>
    </row>
    <row r="18" spans="1:1" ht="14.25" customHeight="1" x14ac:dyDescent="0.25">
      <c r="A18" s="33" t="s">
        <v>33</v>
      </c>
    </row>
    <row r="19" spans="1:1" ht="14.25" customHeight="1" x14ac:dyDescent="0.25">
      <c r="A19" s="33" t="s">
        <v>34</v>
      </c>
    </row>
    <row r="20" spans="1:1" ht="14.25" customHeight="1" x14ac:dyDescent="0.25">
      <c r="A20" s="22"/>
    </row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hyperlinks>
    <hyperlink ref="A14" location="'Ownership and Purchase Intent'!A1" display="Ownership and purchase interest" xr:uid="{00000000-0004-0000-0000-000000000000}"/>
    <hyperlink ref="A15" location="'Reasons for Purchase'!A1" display="Reasons for purchase" xr:uid="{00000000-0004-0000-0000-000001000000}"/>
    <hyperlink ref="A16" location="'Purchase Influences'!A1" display="Purchase Influences" xr:uid="{00000000-0004-0000-0000-000002000000}"/>
    <hyperlink ref="A17" location="'Mattress Outlet Type'!A1" display="Mattress Outlet Type" xr:uid="{00000000-0004-0000-0000-000003000000}"/>
    <hyperlink ref="A18" location="'Store vs Online Purchase'!A1" display="Store vs Online Purchase" xr:uid="{00000000-0004-0000-0000-000004000000}"/>
    <hyperlink ref="A19" location="'Purchase Factors'!A1" display="Purchase Attributes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showGridLines="0" workbookViewId="0"/>
  </sheetViews>
  <sheetFormatPr defaultColWidth="14.42578125" defaultRowHeight="15" customHeight="1" x14ac:dyDescent="0.25"/>
  <cols>
    <col min="1" max="1" width="60" customWidth="1"/>
    <col min="2" max="6" width="13.28515625" customWidth="1"/>
    <col min="7" max="26" width="8.7109375" customWidth="1"/>
  </cols>
  <sheetData>
    <row r="1" spans="1:6" ht="14.25" customHeight="1" x14ac:dyDescent="0.25">
      <c r="A1" s="1" t="s">
        <v>0</v>
      </c>
      <c r="B1" s="2"/>
      <c r="C1" s="2"/>
      <c r="D1" s="14"/>
      <c r="E1" s="2"/>
      <c r="F1" s="14" t="s">
        <v>14</v>
      </c>
    </row>
    <row r="2" spans="1:6" ht="14.25" customHeight="1" x14ac:dyDescent="0.25">
      <c r="A2" s="7"/>
      <c r="B2" s="2"/>
      <c r="C2" s="2"/>
      <c r="D2" s="2"/>
      <c r="E2" s="2"/>
      <c r="F2" s="2"/>
    </row>
    <row r="3" spans="1:6" ht="14.25" customHeight="1" x14ac:dyDescent="0.25">
      <c r="A3" s="27" t="s">
        <v>15</v>
      </c>
      <c r="B3" s="28"/>
      <c r="C3" s="28"/>
      <c r="D3" s="28"/>
      <c r="E3" s="28"/>
      <c r="F3" s="29"/>
    </row>
    <row r="4" spans="1:6" ht="14.25" customHeight="1" x14ac:dyDescent="0.25">
      <c r="A4" s="7"/>
      <c r="B4" s="2"/>
      <c r="C4" s="2"/>
      <c r="D4" s="2"/>
      <c r="E4" s="2"/>
      <c r="F4" s="2"/>
    </row>
    <row r="5" spans="1:6" ht="14.25" customHeight="1" x14ac:dyDescent="0.25">
      <c r="A5" s="18" t="s">
        <v>26</v>
      </c>
      <c r="B5" s="2"/>
      <c r="C5" s="2"/>
      <c r="D5" s="2"/>
      <c r="E5" s="2"/>
      <c r="F5" s="2"/>
    </row>
    <row r="6" spans="1:6" ht="14.25" customHeight="1" x14ac:dyDescent="0.25">
      <c r="A6" s="18"/>
      <c r="B6" s="19"/>
      <c r="C6" s="20"/>
      <c r="D6" s="20"/>
      <c r="E6" s="20"/>
      <c r="F6" s="20"/>
    </row>
    <row r="7" spans="1:6" ht="63.75" customHeight="1" x14ac:dyDescent="0.25">
      <c r="A7" s="15"/>
      <c r="B7" s="21" t="s">
        <v>31</v>
      </c>
      <c r="C7" s="21" t="s">
        <v>35</v>
      </c>
      <c r="D7" s="21" t="s">
        <v>36</v>
      </c>
      <c r="E7" s="21" t="s">
        <v>37</v>
      </c>
      <c r="F7" s="21" t="s">
        <v>38</v>
      </c>
    </row>
    <row r="8" spans="1:6" ht="14.25" customHeight="1" x14ac:dyDescent="0.25">
      <c r="A8" s="15" t="s">
        <v>39</v>
      </c>
      <c r="B8" s="17">
        <f>699/1500</f>
        <v>0.46600000000000003</v>
      </c>
      <c r="C8" s="17">
        <f>394/1500</f>
        <v>0.26266666666666666</v>
      </c>
      <c r="D8" s="17">
        <f>305/1500</f>
        <v>0.20333333333333334</v>
      </c>
      <c r="E8" s="17">
        <f>118/1500</f>
        <v>7.8666666666666663E-2</v>
      </c>
      <c r="F8" s="17">
        <f>695/1500</f>
        <v>0.46333333333333332</v>
      </c>
    </row>
    <row r="9" spans="1:6" ht="14.25" customHeight="1" x14ac:dyDescent="0.25">
      <c r="A9" s="15" t="s">
        <v>40</v>
      </c>
      <c r="B9" s="17">
        <f>412/1500</f>
        <v>0.27466666666666667</v>
      </c>
      <c r="C9" s="17">
        <f>157/1500</f>
        <v>0.10466666666666667</v>
      </c>
      <c r="D9" s="17">
        <f>255/1500</f>
        <v>0.17</v>
      </c>
      <c r="E9" s="17">
        <f>184/1500</f>
        <v>0.12266666666666666</v>
      </c>
      <c r="F9" s="17">
        <f>934/1500</f>
        <v>0.6226666666666667</v>
      </c>
    </row>
    <row r="10" spans="1:6" ht="14.25" customHeight="1" x14ac:dyDescent="0.25">
      <c r="A10" s="15" t="s">
        <v>41</v>
      </c>
      <c r="B10" s="17">
        <f>288/1500</f>
        <v>0.192</v>
      </c>
      <c r="C10" s="17">
        <f>139/1500</f>
        <v>9.2666666666666661E-2</v>
      </c>
      <c r="D10" s="17">
        <f>149/1500</f>
        <v>9.9333333333333329E-2</v>
      </c>
      <c r="E10" s="17">
        <f>99/1500</f>
        <v>6.6000000000000003E-2</v>
      </c>
      <c r="F10" s="17">
        <f>1124/1500</f>
        <v>0.7493333333333333</v>
      </c>
    </row>
    <row r="11" spans="1:6" ht="14.25" customHeight="1" x14ac:dyDescent="0.25">
      <c r="A11" s="15" t="s">
        <v>42</v>
      </c>
      <c r="B11" s="17">
        <f>354/1500</f>
        <v>0.23599999999999999</v>
      </c>
      <c r="C11" s="17">
        <f>113/1500</f>
        <v>7.5333333333333335E-2</v>
      </c>
      <c r="D11" s="17">
        <f>243/1500</f>
        <v>0.16200000000000001</v>
      </c>
      <c r="E11" s="17">
        <f>177/1500</f>
        <v>0.11799999999999999</v>
      </c>
      <c r="F11" s="17">
        <f>1108/1500</f>
        <v>0.73866666666666669</v>
      </c>
    </row>
    <row r="12" spans="1:6" ht="14.25" customHeight="1" x14ac:dyDescent="0.25">
      <c r="A12" s="15" t="s">
        <v>43</v>
      </c>
      <c r="B12" s="17">
        <f>101/1500</f>
        <v>6.7333333333333328E-2</v>
      </c>
      <c r="C12" s="17">
        <f>62/1500</f>
        <v>4.1333333333333333E-2</v>
      </c>
      <c r="D12" s="17">
        <f>39/1500</f>
        <v>2.5999999999999999E-2</v>
      </c>
      <c r="E12" s="17">
        <f>47/1500</f>
        <v>3.1333333333333331E-2</v>
      </c>
      <c r="F12" s="17">
        <f>1381/1500</f>
        <v>0.92066666666666663</v>
      </c>
    </row>
    <row r="13" spans="1:6" ht="14.25" customHeight="1" x14ac:dyDescent="0.25">
      <c r="A13" s="18"/>
      <c r="B13" s="19"/>
      <c r="C13" s="23"/>
      <c r="D13" s="23"/>
      <c r="E13" s="23"/>
      <c r="F13" s="23"/>
    </row>
    <row r="14" spans="1:6" ht="14.25" customHeight="1" x14ac:dyDescent="0.25">
      <c r="A14" s="24" t="s">
        <v>44</v>
      </c>
      <c r="B14" s="19"/>
      <c r="C14" s="23"/>
      <c r="D14" s="23"/>
      <c r="E14" s="23"/>
      <c r="F14" s="23"/>
    </row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3:F3"/>
  </mergeCells>
  <hyperlinks>
    <hyperlink ref="F1" location="null!A1" display="Back to Front Page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showGridLines="0" workbookViewId="0"/>
  </sheetViews>
  <sheetFormatPr defaultColWidth="14.42578125" defaultRowHeight="15" customHeight="1" x14ac:dyDescent="0.25"/>
  <cols>
    <col min="1" max="1" width="64.28515625" customWidth="1"/>
    <col min="2" max="2" width="11.7109375" customWidth="1"/>
    <col min="3" max="26" width="8.7109375" customWidth="1"/>
  </cols>
  <sheetData>
    <row r="1" spans="1:2" ht="14.25" customHeight="1" x14ac:dyDescent="0.25">
      <c r="A1" s="1" t="s">
        <v>1</v>
      </c>
      <c r="B1" s="5"/>
    </row>
    <row r="2" spans="1:2" ht="14.25" customHeight="1" x14ac:dyDescent="0.25">
      <c r="A2" s="7"/>
      <c r="B2" s="5"/>
    </row>
    <row r="3" spans="1:2" ht="28.5" customHeight="1" x14ac:dyDescent="0.25">
      <c r="A3" s="30" t="s">
        <v>4</v>
      </c>
      <c r="B3" s="31"/>
    </row>
    <row r="4" spans="1:2" ht="14.25" customHeight="1" x14ac:dyDescent="0.25">
      <c r="A4" s="7"/>
      <c r="B4" s="10"/>
    </row>
    <row r="5" spans="1:2" ht="28.5" customHeight="1" x14ac:dyDescent="0.25">
      <c r="A5" s="32" t="s">
        <v>7</v>
      </c>
      <c r="B5" s="31"/>
    </row>
    <row r="6" spans="1:2" ht="14.25" customHeight="1" x14ac:dyDescent="0.25">
      <c r="B6" s="5"/>
    </row>
    <row r="7" spans="1:2" ht="14.25" customHeight="1" x14ac:dyDescent="0.25">
      <c r="A7" s="15" t="s">
        <v>10</v>
      </c>
      <c r="B7" s="17">
        <f>485/947</f>
        <v>0.5121436114044351</v>
      </c>
    </row>
    <row r="8" spans="1:2" ht="14.25" customHeight="1" x14ac:dyDescent="0.25">
      <c r="A8" s="15" t="s">
        <v>18</v>
      </c>
      <c r="B8" s="17">
        <f>414/947</f>
        <v>0.43717001055966209</v>
      </c>
    </row>
    <row r="9" spans="1:2" ht="14.25" customHeight="1" x14ac:dyDescent="0.25">
      <c r="A9" s="15" t="s">
        <v>19</v>
      </c>
      <c r="B9" s="17">
        <f>202/947</f>
        <v>0.21330517423442449</v>
      </c>
    </row>
    <row r="10" spans="1:2" ht="14.25" customHeight="1" x14ac:dyDescent="0.25">
      <c r="A10" s="15" t="s">
        <v>20</v>
      </c>
      <c r="B10" s="17">
        <f>200/947</f>
        <v>0.21119324181626187</v>
      </c>
    </row>
    <row r="11" spans="1:2" ht="14.25" customHeight="1" x14ac:dyDescent="0.25">
      <c r="A11" s="15" t="s">
        <v>21</v>
      </c>
      <c r="B11" s="17">
        <f>194/947</f>
        <v>0.20485744456177402</v>
      </c>
    </row>
    <row r="12" spans="1:2" ht="14.25" customHeight="1" x14ac:dyDescent="0.25">
      <c r="A12" s="15" t="s">
        <v>22</v>
      </c>
      <c r="B12" s="17">
        <f>179/947</f>
        <v>0.18901795142555439</v>
      </c>
    </row>
    <row r="13" spans="1:2" ht="14.25" customHeight="1" x14ac:dyDescent="0.25">
      <c r="A13" s="15" t="s">
        <v>23</v>
      </c>
      <c r="B13" s="17">
        <f>149/947</f>
        <v>0.1573389651531151</v>
      </c>
    </row>
    <row r="14" spans="1:2" ht="14.25" customHeight="1" x14ac:dyDescent="0.25">
      <c r="A14" s="15" t="s">
        <v>24</v>
      </c>
      <c r="B14" s="17">
        <f>121/947</f>
        <v>0.12777191129883844</v>
      </c>
    </row>
    <row r="15" spans="1:2" ht="14.25" customHeight="1" x14ac:dyDescent="0.25">
      <c r="A15" s="15" t="s">
        <v>27</v>
      </c>
      <c r="B15" s="17">
        <f>117/947</f>
        <v>0.1235480464625132</v>
      </c>
    </row>
    <row r="16" spans="1:2" ht="14.25" customHeight="1" x14ac:dyDescent="0.25">
      <c r="A16" s="15" t="s">
        <v>29</v>
      </c>
      <c r="B16" s="17">
        <f>95/947</f>
        <v>0.1003167898627244</v>
      </c>
    </row>
    <row r="17" spans="1:2" ht="14.25" customHeight="1" x14ac:dyDescent="0.25">
      <c r="A17" s="15" t="s">
        <v>30</v>
      </c>
      <c r="B17" s="17">
        <f>71/947</f>
        <v>7.4973600844772961E-2</v>
      </c>
    </row>
    <row r="18" spans="1:2" ht="14.25" customHeight="1" x14ac:dyDescent="0.25">
      <c r="A18" s="15" t="s">
        <v>32</v>
      </c>
      <c r="B18" s="17">
        <f>17/947</f>
        <v>1.7951425554382259E-2</v>
      </c>
    </row>
    <row r="19" spans="1:2" ht="14.25" customHeight="1" x14ac:dyDescent="0.25"/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3:B3"/>
    <mergeCell ref="A5:B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showGridLines="0" workbookViewId="0"/>
  </sheetViews>
  <sheetFormatPr defaultColWidth="14.42578125" defaultRowHeight="15" customHeight="1" x14ac:dyDescent="0.25"/>
  <cols>
    <col min="1" max="1" width="54.140625" customWidth="1"/>
    <col min="2" max="2" width="12.28515625" customWidth="1"/>
    <col min="3" max="26" width="8.7109375" customWidth="1"/>
  </cols>
  <sheetData>
    <row r="1" spans="1:2" ht="14.25" customHeight="1" x14ac:dyDescent="0.25">
      <c r="A1" s="1" t="s">
        <v>25</v>
      </c>
      <c r="B1" s="5"/>
    </row>
    <row r="2" spans="1:2" ht="14.25" customHeight="1" x14ac:dyDescent="0.25">
      <c r="A2" s="7"/>
      <c r="B2" s="5"/>
    </row>
    <row r="3" spans="1:2" ht="28.5" customHeight="1" x14ac:dyDescent="0.25">
      <c r="A3" s="30" t="s">
        <v>45</v>
      </c>
      <c r="B3" s="31"/>
    </row>
    <row r="4" spans="1:2" ht="14.25" customHeight="1" x14ac:dyDescent="0.25">
      <c r="A4" s="7"/>
      <c r="B4" s="5"/>
    </row>
    <row r="5" spans="1:2" ht="28.5" customHeight="1" x14ac:dyDescent="0.25">
      <c r="A5" s="32" t="s">
        <v>7</v>
      </c>
      <c r="B5" s="31"/>
    </row>
    <row r="6" spans="1:2" ht="14.25" customHeight="1" x14ac:dyDescent="0.25">
      <c r="B6" s="5"/>
    </row>
    <row r="7" spans="1:2" ht="14.25" customHeight="1" x14ac:dyDescent="0.25">
      <c r="A7" s="15" t="s">
        <v>48</v>
      </c>
      <c r="B7" s="17">
        <f>455/947</f>
        <v>0.48046462513199578</v>
      </c>
    </row>
    <row r="8" spans="1:2" ht="14.25" customHeight="1" x14ac:dyDescent="0.25">
      <c r="A8" s="15" t="s">
        <v>50</v>
      </c>
      <c r="B8" s="17">
        <f>354/947</f>
        <v>0.37381203801478352</v>
      </c>
    </row>
    <row r="9" spans="1:2" ht="14.25" customHeight="1" x14ac:dyDescent="0.25">
      <c r="A9" s="15" t="s">
        <v>52</v>
      </c>
      <c r="B9" s="17">
        <f>339/947</f>
        <v>0.35797254487856389</v>
      </c>
    </row>
    <row r="10" spans="1:2" ht="14.25" customHeight="1" x14ac:dyDescent="0.25">
      <c r="A10" s="15" t="s">
        <v>53</v>
      </c>
      <c r="B10" s="17">
        <f>327/947</f>
        <v>0.34530095036958819</v>
      </c>
    </row>
    <row r="11" spans="1:2" ht="14.25" customHeight="1" x14ac:dyDescent="0.25">
      <c r="A11" s="15" t="s">
        <v>54</v>
      </c>
      <c r="B11" s="17">
        <f>219/947</f>
        <v>0.23125659978880675</v>
      </c>
    </row>
    <row r="12" spans="1:2" ht="14.25" customHeight="1" x14ac:dyDescent="0.25">
      <c r="A12" s="15" t="s">
        <v>55</v>
      </c>
      <c r="B12" s="17">
        <f>209/947</f>
        <v>0.22069693769799367</v>
      </c>
    </row>
    <row r="13" spans="1:2" ht="14.25" customHeight="1" x14ac:dyDescent="0.25">
      <c r="A13" s="15" t="s">
        <v>57</v>
      </c>
      <c r="B13" s="17">
        <f>129/947</f>
        <v>0.13621964097148892</v>
      </c>
    </row>
    <row r="14" spans="1:2" ht="14.25" customHeight="1" x14ac:dyDescent="0.25">
      <c r="A14" s="15" t="s">
        <v>59</v>
      </c>
      <c r="B14" s="17">
        <f>91/947</f>
        <v>9.6092925026399156E-2</v>
      </c>
    </row>
    <row r="15" spans="1:2" ht="14.25" customHeight="1" x14ac:dyDescent="0.25">
      <c r="A15" s="15" t="s">
        <v>61</v>
      </c>
      <c r="B15" s="17">
        <f>86/947</f>
        <v>9.0813093980992604E-2</v>
      </c>
    </row>
    <row r="16" spans="1:2" ht="14.25" customHeight="1" x14ac:dyDescent="0.25">
      <c r="A16" s="15" t="s">
        <v>63</v>
      </c>
      <c r="B16" s="17">
        <f>76/947</f>
        <v>8.0253431890179514E-2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3:B3"/>
    <mergeCell ref="A5:B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showGridLines="0" workbookViewId="0"/>
  </sheetViews>
  <sheetFormatPr defaultColWidth="14.42578125" defaultRowHeight="15" customHeight="1" x14ac:dyDescent="0.25"/>
  <cols>
    <col min="1" max="1" width="57.42578125" customWidth="1"/>
    <col min="2" max="2" width="11.7109375" customWidth="1"/>
    <col min="3" max="26" width="8.7109375" customWidth="1"/>
  </cols>
  <sheetData>
    <row r="1" spans="1:3" ht="14.25" customHeight="1" x14ac:dyDescent="0.25">
      <c r="A1" s="1" t="s">
        <v>28</v>
      </c>
      <c r="B1" s="5"/>
    </row>
    <row r="2" spans="1:3" ht="14.25" customHeight="1" x14ac:dyDescent="0.25">
      <c r="A2" s="7"/>
      <c r="B2" s="5"/>
    </row>
    <row r="3" spans="1:3" ht="14.25" customHeight="1" x14ac:dyDescent="0.25">
      <c r="A3" s="30" t="s">
        <v>46</v>
      </c>
      <c r="B3" s="31"/>
    </row>
    <row r="4" spans="1:3" ht="14.25" customHeight="1" x14ac:dyDescent="0.25">
      <c r="A4" s="7"/>
      <c r="B4" s="5"/>
    </row>
    <row r="5" spans="1:3" ht="14.25" customHeight="1" x14ac:dyDescent="0.25">
      <c r="A5" s="32" t="s">
        <v>47</v>
      </c>
      <c r="B5" s="31"/>
    </row>
    <row r="6" spans="1:3" ht="14.25" customHeight="1" x14ac:dyDescent="0.25">
      <c r="B6" s="5"/>
    </row>
    <row r="7" spans="1:3" ht="14.25" customHeight="1" x14ac:dyDescent="0.25">
      <c r="A7" s="15" t="s">
        <v>49</v>
      </c>
      <c r="B7" s="17">
        <f>197/819</f>
        <v>0.24053724053724054</v>
      </c>
    </row>
    <row r="8" spans="1:3" ht="14.25" customHeight="1" x14ac:dyDescent="0.25">
      <c r="A8" s="15" t="s">
        <v>51</v>
      </c>
      <c r="B8" s="17">
        <f>151/819</f>
        <v>0.18437118437118438</v>
      </c>
      <c r="C8" s="25"/>
    </row>
    <row r="9" spans="1:3" ht="14.25" customHeight="1" x14ac:dyDescent="0.25">
      <c r="A9" s="15" t="s">
        <v>56</v>
      </c>
      <c r="B9" s="17">
        <f>90/819</f>
        <v>0.10989010989010989</v>
      </c>
    </row>
    <row r="10" spans="1:3" ht="14.25" customHeight="1" x14ac:dyDescent="0.25">
      <c r="A10" s="15" t="s">
        <v>58</v>
      </c>
      <c r="B10" s="17">
        <f>84/819</f>
        <v>0.10256410256410256</v>
      </c>
    </row>
    <row r="11" spans="1:3" ht="14.25" customHeight="1" x14ac:dyDescent="0.25">
      <c r="A11" s="15" t="s">
        <v>60</v>
      </c>
      <c r="B11" s="17">
        <f>83/819</f>
        <v>0.10134310134310134</v>
      </c>
    </row>
    <row r="12" spans="1:3" ht="14.25" customHeight="1" x14ac:dyDescent="0.25">
      <c r="A12" s="15" t="s">
        <v>62</v>
      </c>
      <c r="B12" s="17">
        <f>61/819</f>
        <v>7.448107448107448E-2</v>
      </c>
    </row>
    <row r="13" spans="1:3" ht="14.25" customHeight="1" x14ac:dyDescent="0.25">
      <c r="A13" s="15" t="s">
        <v>64</v>
      </c>
      <c r="B13" s="17">
        <f>47/819</f>
        <v>5.7387057387057384E-2</v>
      </c>
    </row>
    <row r="14" spans="1:3" ht="14.25" customHeight="1" x14ac:dyDescent="0.25">
      <c r="A14" s="15" t="s">
        <v>65</v>
      </c>
      <c r="B14" s="17">
        <f>39/819</f>
        <v>4.7619047619047616E-2</v>
      </c>
    </row>
    <row r="15" spans="1:3" ht="14.25" customHeight="1" x14ac:dyDescent="0.25">
      <c r="A15" s="15" t="s">
        <v>32</v>
      </c>
      <c r="B15" s="17">
        <f>67/819</f>
        <v>8.1807081807081808E-2</v>
      </c>
    </row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3:B3"/>
    <mergeCell ref="A5:B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showGridLines="0" workbookViewId="0"/>
  </sheetViews>
  <sheetFormatPr defaultColWidth="14.42578125" defaultRowHeight="15" customHeight="1" x14ac:dyDescent="0.25"/>
  <cols>
    <col min="1" max="1" width="57" customWidth="1"/>
    <col min="2" max="2" width="10.42578125" customWidth="1"/>
    <col min="3" max="26" width="8.7109375" customWidth="1"/>
  </cols>
  <sheetData>
    <row r="1" spans="1:2" ht="14.25" customHeight="1" x14ac:dyDescent="0.25">
      <c r="A1" s="1" t="s">
        <v>66</v>
      </c>
      <c r="B1" s="5"/>
    </row>
    <row r="2" spans="1:2" ht="14.25" customHeight="1" x14ac:dyDescent="0.25">
      <c r="A2" s="7"/>
      <c r="B2" s="5"/>
    </row>
    <row r="3" spans="1:2" ht="14.25" customHeight="1" x14ac:dyDescent="0.25">
      <c r="A3" s="30" t="s">
        <v>67</v>
      </c>
      <c r="B3" s="31"/>
    </row>
    <row r="4" spans="1:2" ht="14.25" customHeight="1" x14ac:dyDescent="0.25">
      <c r="A4" s="7"/>
      <c r="B4" s="5"/>
    </row>
    <row r="5" spans="1:2" ht="14.25" customHeight="1" x14ac:dyDescent="0.25">
      <c r="A5" s="32" t="s">
        <v>68</v>
      </c>
      <c r="B5" s="31"/>
    </row>
    <row r="6" spans="1:2" ht="14.25" customHeight="1" x14ac:dyDescent="0.25">
      <c r="B6" s="5"/>
    </row>
    <row r="7" spans="1:2" ht="14.25" customHeight="1" x14ac:dyDescent="0.25">
      <c r="A7" s="15" t="s">
        <v>48</v>
      </c>
      <c r="B7" s="17">
        <f>601/819</f>
        <v>0.73382173382173377</v>
      </c>
    </row>
    <row r="8" spans="1:2" ht="14.25" customHeight="1" x14ac:dyDescent="0.25">
      <c r="A8" s="15" t="s">
        <v>69</v>
      </c>
      <c r="B8" s="17">
        <f>176/819</f>
        <v>0.21489621489621491</v>
      </c>
    </row>
    <row r="9" spans="1:2" ht="14.25" customHeight="1" x14ac:dyDescent="0.25">
      <c r="A9" s="15" t="s">
        <v>32</v>
      </c>
      <c r="B9" s="17">
        <f>42/819</f>
        <v>5.128205128205128E-2</v>
      </c>
    </row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3:B3"/>
    <mergeCell ref="A5:B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showGridLines="0" workbookViewId="0"/>
  </sheetViews>
  <sheetFormatPr defaultColWidth="14.42578125" defaultRowHeight="15" customHeight="1" x14ac:dyDescent="0.25"/>
  <cols>
    <col min="1" max="1" width="61.7109375" customWidth="1"/>
    <col min="2" max="2" width="11.85546875" customWidth="1"/>
    <col min="3" max="26" width="8.7109375" customWidth="1"/>
  </cols>
  <sheetData>
    <row r="1" spans="1:2" ht="14.25" customHeight="1" x14ac:dyDescent="0.25">
      <c r="A1" s="1" t="s">
        <v>70</v>
      </c>
      <c r="B1" s="5"/>
    </row>
    <row r="2" spans="1:2" ht="14.25" customHeight="1" x14ac:dyDescent="0.25">
      <c r="A2" s="7"/>
      <c r="B2" s="5"/>
    </row>
    <row r="3" spans="1:2" ht="28.5" customHeight="1" x14ac:dyDescent="0.25">
      <c r="A3" s="30" t="s">
        <v>71</v>
      </c>
      <c r="B3" s="31"/>
    </row>
    <row r="4" spans="1:2" ht="14.25" customHeight="1" x14ac:dyDescent="0.25">
      <c r="A4" s="7"/>
      <c r="B4" s="5"/>
    </row>
    <row r="5" spans="1:2" ht="14.25" customHeight="1" x14ac:dyDescent="0.25">
      <c r="A5" s="12" t="s">
        <v>47</v>
      </c>
      <c r="B5" s="5"/>
    </row>
    <row r="6" spans="1:2" ht="14.25" customHeight="1" x14ac:dyDescent="0.25">
      <c r="B6" s="5"/>
    </row>
    <row r="7" spans="1:2" ht="14.25" customHeight="1" x14ac:dyDescent="0.25">
      <c r="A7" s="15" t="s">
        <v>72</v>
      </c>
      <c r="B7" s="17">
        <f>588/819</f>
        <v>0.71794871794871795</v>
      </c>
    </row>
    <row r="8" spans="1:2" ht="14.25" customHeight="1" x14ac:dyDescent="0.25">
      <c r="A8" s="15" t="s">
        <v>73</v>
      </c>
      <c r="B8" s="17">
        <f>507/819</f>
        <v>0.61904761904761907</v>
      </c>
    </row>
    <row r="9" spans="1:2" ht="14.25" customHeight="1" x14ac:dyDescent="0.25">
      <c r="A9" s="15" t="s">
        <v>74</v>
      </c>
      <c r="B9" s="17">
        <f>488/819</f>
        <v>0.59584859584859584</v>
      </c>
    </row>
    <row r="10" spans="1:2" ht="14.25" customHeight="1" x14ac:dyDescent="0.25">
      <c r="A10" s="15" t="s">
        <v>75</v>
      </c>
      <c r="B10" s="17">
        <f>455/819</f>
        <v>0.55555555555555558</v>
      </c>
    </row>
    <row r="11" spans="1:2" ht="14.25" customHeight="1" x14ac:dyDescent="0.25">
      <c r="A11" s="15" t="s">
        <v>76</v>
      </c>
      <c r="B11" s="17">
        <f>374/819</f>
        <v>0.45665445665445664</v>
      </c>
    </row>
    <row r="12" spans="1:2" ht="14.25" customHeight="1" x14ac:dyDescent="0.25">
      <c r="A12" s="15" t="s">
        <v>77</v>
      </c>
      <c r="B12" s="17">
        <f>330/819</f>
        <v>0.40293040293040294</v>
      </c>
    </row>
    <row r="13" spans="1:2" ht="14.25" customHeight="1" x14ac:dyDescent="0.25">
      <c r="A13" s="15" t="s">
        <v>78</v>
      </c>
      <c r="B13" s="17">
        <f>272/819</f>
        <v>0.3321123321123321</v>
      </c>
    </row>
    <row r="14" spans="1:2" ht="14.25" customHeight="1" x14ac:dyDescent="0.25">
      <c r="A14" s="15" t="s">
        <v>79</v>
      </c>
      <c r="B14" s="17">
        <f>245/819</f>
        <v>0.29914529914529914</v>
      </c>
    </row>
    <row r="15" spans="1:2" ht="14.25" customHeight="1" x14ac:dyDescent="0.25">
      <c r="A15" s="15" t="s">
        <v>80</v>
      </c>
      <c r="B15" s="17">
        <f>231/819</f>
        <v>0.28205128205128205</v>
      </c>
    </row>
    <row r="16" spans="1:2" ht="14.25" customHeight="1" x14ac:dyDescent="0.25">
      <c r="A16" s="15" t="s">
        <v>81</v>
      </c>
      <c r="B16" s="17">
        <f>187/819</f>
        <v>0.22832722832722832</v>
      </c>
    </row>
    <row r="17" spans="1:2" ht="14.25" customHeight="1" x14ac:dyDescent="0.25">
      <c r="A17" s="15" t="s">
        <v>82</v>
      </c>
      <c r="B17" s="17">
        <f>184/819</f>
        <v>0.22466422466422467</v>
      </c>
    </row>
    <row r="18" spans="1:2" ht="14.25" customHeight="1" x14ac:dyDescent="0.25">
      <c r="A18" s="15" t="s">
        <v>83</v>
      </c>
      <c r="B18" s="17">
        <f>174/819</f>
        <v>0.21245421245421245</v>
      </c>
    </row>
    <row r="19" spans="1:2" ht="14.25" customHeight="1" x14ac:dyDescent="0.25">
      <c r="A19" s="15" t="s">
        <v>84</v>
      </c>
      <c r="B19" s="17">
        <f>111/819</f>
        <v>0.13553113553113552</v>
      </c>
    </row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3:B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Page</vt:lpstr>
      <vt:lpstr>Ownership and Purchase Intent</vt:lpstr>
      <vt:lpstr>Reasons for Purchase</vt:lpstr>
      <vt:lpstr>Purchase Influences</vt:lpstr>
      <vt:lpstr>Mattress Outlet Type</vt:lpstr>
      <vt:lpstr>Store vs Online Purchase</vt:lpstr>
      <vt:lpstr>Purchase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Tatarczuk</dc:creator>
  <cp:lastModifiedBy>Rebecca Tatarczuk</cp:lastModifiedBy>
  <dcterms:created xsi:type="dcterms:W3CDTF">2019-04-20T14:11:51Z</dcterms:created>
  <dcterms:modified xsi:type="dcterms:W3CDTF">2019-04-24T20:49:52Z</dcterms:modified>
</cp:coreProperties>
</file>