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/>
  <mc:AlternateContent xmlns:mc="http://schemas.openxmlformats.org/markup-compatibility/2006">
    <mc:Choice Requires="x15">
      <x15ac:absPath xmlns:x15ac="http://schemas.microsoft.com/office/spreadsheetml/2010/11/ac" url="/Users/vojtechkukac/Desktop/"/>
    </mc:Choice>
  </mc:AlternateContent>
  <xr:revisionPtr revIDLastSave="0" documentId="13_ncr:1_{3F1FF1C0-9D86-7B4A-8DA1-91F89199FE27}" xr6:coauthVersionLast="47" xr6:coauthVersionMax="47" xr10:uidLastSave="{00000000-0000-0000-0000-000000000000}"/>
  <bookViews>
    <workbookView xWindow="0" yWindow="0" windowWidth="28800" windowHeight="18000" xr2:uid="{2979B9E7-1EB2-4551-B71C-D6C58FB60797}"/>
  </bookViews>
  <sheets>
    <sheet name="Přehled" sheetId="7" r:id="rId1"/>
    <sheet name="Pomocny" sheetId="9" state="hidden" r:id="rId2"/>
    <sheet name="Zdrojová data" sheetId="1" state="hidden" r:id="rId3"/>
  </sheets>
  <definedNames>
    <definedName name="_xlnm._FilterDatabase" localSheetId="1" hidden="1">Pomocny!$D$29:$D$29</definedName>
    <definedName name="_xlchart.v5.0" hidden="1">Pomocny!$R$11:$S$11</definedName>
    <definedName name="_xlchart.v5.1" hidden="1">Pomocny!$R$12:$S$25</definedName>
    <definedName name="_xlchart.v5.2" hidden="1">Pomocny!$T$11</definedName>
    <definedName name="_xlchart.v5.3" hidden="1">Pomocny!$T$12:$T$25</definedName>
    <definedName name="Průřez_Druh_produktu">#N/A</definedName>
    <definedName name="Průřez_Měsíc">#N/A</definedName>
    <definedName name="Průřez_Rok">#N/A</definedName>
    <definedName name="Průřez_Typ_nákupu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9" l="1"/>
  <c r="S14" i="9"/>
  <c r="S15" i="9"/>
  <c r="S16" i="9"/>
  <c r="S17" i="9"/>
  <c r="S18" i="9"/>
  <c r="S19" i="9"/>
  <c r="S20" i="9"/>
  <c r="S21" i="9"/>
  <c r="S22" i="9"/>
  <c r="S23" i="9"/>
  <c r="S24" i="9"/>
  <c r="S25" i="9"/>
  <c r="S12" i="9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T20" i="9"/>
  <c r="T22" i="9"/>
  <c r="T16" i="9"/>
  <c r="L1" i="7"/>
  <c r="T13" i="9"/>
  <c r="T19" i="9"/>
  <c r="T18" i="9"/>
  <c r="T24" i="9"/>
  <c r="P1" i="7"/>
  <c r="T15" i="9"/>
  <c r="T21" i="9"/>
  <c r="T12" i="9"/>
  <c r="T25" i="9"/>
  <c r="T14" i="9"/>
  <c r="T17" i="9"/>
  <c r="T23" i="9"/>
  <c r="T1" i="7" l="1"/>
  <c r="L152" i="1"/>
  <c r="L823" i="1"/>
  <c r="L859" i="1"/>
  <c r="L935" i="1"/>
  <c r="L967" i="1"/>
  <c r="L999" i="1"/>
  <c r="L1031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</calcChain>
</file>

<file path=xl/sharedStrings.xml><?xml version="1.0" encoding="utf-8"?>
<sst xmlns="http://schemas.openxmlformats.org/spreadsheetml/2006/main" count="4395" uniqueCount="77">
  <si>
    <t>Datum</t>
  </si>
  <si>
    <t>Produkt</t>
  </si>
  <si>
    <t>Druh produktu</t>
  </si>
  <si>
    <t>Polobotky</t>
  </si>
  <si>
    <t>Obuv</t>
  </si>
  <si>
    <t>Košile dámská</t>
  </si>
  <si>
    <t>Oblečení</t>
  </si>
  <si>
    <t>Tenisky pánské</t>
  </si>
  <si>
    <t>Kalhoty pánské</t>
  </si>
  <si>
    <t>Šaty</t>
  </si>
  <si>
    <t>Košile pánská</t>
  </si>
  <si>
    <t>Šátek</t>
  </si>
  <si>
    <t>Doplňky</t>
  </si>
  <si>
    <t>Sukně</t>
  </si>
  <si>
    <t>Kalhoty dámské</t>
  </si>
  <si>
    <t>Lodičky</t>
  </si>
  <si>
    <t>Kravata</t>
  </si>
  <si>
    <t>Praha</t>
  </si>
  <si>
    <t>Tenisky dámské</t>
  </si>
  <si>
    <t>Náklad</t>
  </si>
  <si>
    <t>Celkové tržby</t>
  </si>
  <si>
    <t>Celkem zisk</t>
  </si>
  <si>
    <t>Celkem zisk %</t>
  </si>
  <si>
    <t>Typ nákupu</t>
  </si>
  <si>
    <t>Online</t>
  </si>
  <si>
    <t>Obchod</t>
  </si>
  <si>
    <t>Kraj</t>
  </si>
  <si>
    <t>Liberecký</t>
  </si>
  <si>
    <t>Pardubický</t>
  </si>
  <si>
    <t>Královehradecký</t>
  </si>
  <si>
    <t>Olomoucký</t>
  </si>
  <si>
    <t>Moravskoslezský</t>
  </si>
  <si>
    <t>Zlínský</t>
  </si>
  <si>
    <t>Jihomoravský</t>
  </si>
  <si>
    <t>Vysočina</t>
  </si>
  <si>
    <t>Jihočeský</t>
  </si>
  <si>
    <t>Středočeský</t>
  </si>
  <si>
    <t>Plzeňský</t>
  </si>
  <si>
    <t>Karlovarský</t>
  </si>
  <si>
    <t>Ústecký</t>
  </si>
  <si>
    <t>Počet kusů</t>
  </si>
  <si>
    <t>Cena</t>
  </si>
  <si>
    <t>Prodejní přehled</t>
  </si>
  <si>
    <t>Rok</t>
  </si>
  <si>
    <t>Měsíc</t>
  </si>
  <si>
    <t>Tržba</t>
  </si>
  <si>
    <t>Zisk</t>
  </si>
  <si>
    <t>Tržka celkem</t>
  </si>
  <si>
    <t>Součet z Tržba</t>
  </si>
  <si>
    <t>Zisk celkem</t>
  </si>
  <si>
    <t>Součet z Zisk</t>
  </si>
  <si>
    <t>Vývoj tžeb po měsících</t>
  </si>
  <si>
    <t>Popisky řádků</t>
  </si>
  <si>
    <t>Celkový součet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</si>
  <si>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</si>
  <si>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</si>
  <si>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</si>
  <si>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</si>
  <si>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</si>
  <si>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</si>
  <si>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</si>
  <si>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</si>
  <si>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</si>
  <si>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</si>
  <si>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</si>
  <si>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</si>
  <si>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Druh produktů</t>
  </si>
  <si>
    <t>počet prodaných produktů</t>
  </si>
  <si>
    <t>Součet z Počet kusů</t>
  </si>
  <si>
    <t>Počet prodaných produktů</t>
  </si>
  <si>
    <t>Česká republika</t>
  </si>
  <si>
    <t>Stát</t>
  </si>
  <si>
    <t>tržby podle krajů</t>
  </si>
  <si>
    <t>Vývoj tržeb</t>
  </si>
  <si>
    <t>top nejprodávanější produkty</t>
  </si>
  <si>
    <t>TOP 5 produktů podle tržeb</t>
  </si>
  <si>
    <t>Popisky sloupců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</si>
</sst>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  <numFmt numFmtId="165" formatCode="#,##0\ &quot;Kč&quot;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/>
    <xf numFmtId="164" fontId="0" fillId="3" borderId="0" xfId="1" applyNumberFormat="1" applyFont="1" applyFill="1"/>
    <xf numFmtId="10" fontId="5" fillId="3" borderId="0" xfId="2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  <xf numFmtId="0" fontId="9" fillId="3" borderId="0" xfId="0" applyFont="1" applyFill="1"/>
    <xf numFmtId="165" fontId="8" fillId="3" borderId="0" xfId="0" applyNumberFormat="1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Měna" xfId="1" builtinId="4"/>
    <cellStyle name="Normální" xfId="0" builtinId="0"/>
    <cellStyle name="Procenta" xfId="2" builtinId="5"/>
  </cellStyles>
  <dxfs count="61"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numFmt numFmtId="165" formatCode="#,##0\ &quot;Kč&quot;"/>
    </dxf>
    <dxf>
      <numFmt numFmtId="164" formatCode="_-* #,##0\ &quot;Kč&quot;_-;\-* #,##0\ &quot;Kč&quot;_-;_-* &quot;-&quot;??\ &quot;Kč&quot;_-;_-@_-"/>
      <alignment horizontal="center" vertical="bottom" textRotation="0" wrapText="0" indent="0" justifyLastLine="0" shrinkToFit="0" readingOrder="0"/>
    </dxf>
    <dxf>
      <numFmt numFmtId="164" formatCode="_-* #,##0\ &quot;Kč&quot;_-;\-* #,##0\ &quot;Kč&quot;_-;_-* &quot;-&quot;??\ &quot;Kč&quot;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_-* #,##0\ &quot;Kč&quot;_-;\-* #,##0\ &quot;Kč&quot;_-;_-* &quot;-&quot;??\ &quot;Kč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_-* #,##0\ &quot;Kč&quot;_-;\-* #,##0\ &quot;Kč&quot;_-;_-* &quot;-&quot;??\ &quot;Kč&quot;_-;_-@_-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165" formatCode="#,##0\ &quot;Kč&quot;"/>
    </dxf>
    <dxf>
      <numFmt numFmtId="165" formatCode="#,##0\ &quot;Kč&quot;"/>
    </dxf>
    <dxf>
      <numFmt numFmtId="14" formatCode="0.00%"/>
    </dxf>
    <dxf>
      <numFmt numFmtId="165" formatCode="#,##0\ &quot;Kč&quot;"/>
    </dxf>
    <dxf>
      <numFmt numFmtId="165" formatCode="#,##0\ &quot;Kč&quot;"/>
    </dxf>
    <dxf>
      <border>
        <left/>
        <right/>
        <top/>
        <bottom/>
      </border>
    </dxf>
  </dxfs>
  <tableStyles count="1" defaultTableStyle="TableStyleMedium2" defaultPivotStyle="PivotStyleLight16">
    <tableStyle name="Styl průřezu 1" pivot="0" table="0" count="1" xr9:uid="{23A196CB-F55A-4736-94C1-482B4C52E295}">
      <tableStyleElement type="wholeTable" dxfId="60"/>
    </tableStyle>
  </tableStyles>
  <extLst>
    <ext xmlns:x14="http://schemas.microsoft.com/office/spreadsheetml/2009/9/main" uri="{EB79DEF2-80B8-43e5-95BD-54CBDDF9020C}">
      <x14:slicerStyles defaultSlicerStyle="SlicerStyleLight1">
        <x14:slicerStyle name="Styl průřezu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tx1"/>
                </a:solidFill>
              </a:rPr>
              <a:t>Vývoj tržeb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290463692038495E-2"/>
          <c:y val="0.19483814523184603"/>
          <c:w val="0.93578346456692918"/>
          <c:h val="0.62459937299504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Pomocny!$C$11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Kč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Pomocny!$B$12:$B$24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Pomocny!$C$12:$C$24</c:f>
              <c:numCache>
                <c:formatCode>General</c:formatCode>
                <c:ptCount val="12"/>
                <c:pt idx="0">
                  <c:v>406050</c:v>
                </c:pt>
                <c:pt idx="1">
                  <c:v>404850</c:v>
                </c:pt>
                <c:pt idx="2">
                  <c:v>361000</c:v>
                </c:pt>
                <c:pt idx="3">
                  <c:v>428100</c:v>
                </c:pt>
                <c:pt idx="4">
                  <c:v>443850</c:v>
                </c:pt>
                <c:pt idx="5">
                  <c:v>439950</c:v>
                </c:pt>
                <c:pt idx="6">
                  <c:v>440900</c:v>
                </c:pt>
                <c:pt idx="7">
                  <c:v>471300</c:v>
                </c:pt>
                <c:pt idx="8">
                  <c:v>476850</c:v>
                </c:pt>
                <c:pt idx="9">
                  <c:v>398600</c:v>
                </c:pt>
                <c:pt idx="10">
                  <c:v>432800</c:v>
                </c:pt>
                <c:pt idx="11">
                  <c:v>418250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F-354A-968F-5A4541B1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5"/>
        <c:axId val="756459952"/>
        <c:axId val="293780672"/>
      </c:barChart>
      <c:catAx>
        <c:axId val="7564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780672"/>
        <c:crosses val="autoZero"/>
        <c:auto val="1"/>
        <c:lblAlgn val="ctr"/>
        <c:lblOffset val="100"/>
        <c:noMultiLvlLbl val="0"/>
      </c:catAx>
      <c:valAx>
        <c:axId val="293780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6459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>
          <a:ln>
            <a:noFill/>
          </a:ln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Rozdělení tržeb podle druhů</a:t>
            </a:r>
          </a:p>
        </c:rich>
      </c:tx>
      <c:layout>
        <c:manualLayout>
          <c:xMode val="edge"/>
          <c:yMode val="edge"/>
          <c:x val="0.1723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Pomocny!$G$11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0-4F42-A7A7-5BB8B1B148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0-4F42-A7A7-5BB8B1B148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0-4F42-A7A7-5BB8B1B14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Pomocny!$F$12:$F$15</c:f>
              <c:strCache>
                <c:ptCount val="3"/>
                <c:pt idx="0">
                  <c:v>Doplňky</c:v>
                </c:pt>
                <c:pt idx="1">
                  <c:v>Oblečení</c:v>
                </c:pt>
                <c:pt idx="2">
                  <c:v>Obuv</c:v>
                </c:pt>
              </c:strCache>
            </c:strRef>
          </c:cat>
          <c:val>
            <c:numRef>
              <c:f>Pomocny!$G$12:$G$15</c:f>
              <c:numCache>
                <c:formatCode>General</c:formatCode>
                <c:ptCount val="3"/>
                <c:pt idx="0">
                  <c:v>408500</c:v>
                </c:pt>
                <c:pt idx="1">
                  <c:v>2816100</c:v>
                </c:pt>
                <c:pt idx="2">
                  <c:v>1897900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0-4F42-A7A7-5BB8B1B148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Pomocny!$K$11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Pomocny!$J$12:$J$24</c:f>
              <c:strCache>
                <c:ptCount val="12"/>
                <c:pt idx="0">
                  <c:v>Kalhoty dámské</c:v>
                </c:pt>
                <c:pt idx="1">
                  <c:v>Kalhoty pánské</c:v>
                </c:pt>
                <c:pt idx="2">
                  <c:v>Košile dámská</c:v>
                </c:pt>
                <c:pt idx="3">
                  <c:v>Košile pánská</c:v>
                </c:pt>
                <c:pt idx="4">
                  <c:v>Kravata</c:v>
                </c:pt>
                <c:pt idx="5">
                  <c:v>Lodičky</c:v>
                </c:pt>
                <c:pt idx="6">
                  <c:v>Polobotky</c:v>
                </c:pt>
                <c:pt idx="7">
                  <c:v>Sukně</c:v>
                </c:pt>
                <c:pt idx="8">
                  <c:v>Šátek</c:v>
                </c:pt>
                <c:pt idx="9">
                  <c:v>Šaty</c:v>
                </c:pt>
                <c:pt idx="10">
                  <c:v>Tenisky dámské</c:v>
                </c:pt>
                <c:pt idx="11">
                  <c:v>Tenisky pánské</c:v>
                </c:pt>
              </c:strCache>
            </c:strRef>
          </c:cat>
          <c:val>
            <c:numRef>
              <c:f>Pomocny!$K$12:$K$24</c:f>
              <c:numCache>
                <c:formatCode>General</c:formatCode>
                <c:ptCount val="12"/>
                <c:pt idx="0">
                  <c:v>494</c:v>
                </c:pt>
                <c:pt idx="1">
                  <c:v>564</c:v>
                </c:pt>
                <c:pt idx="2">
                  <c:v>479</c:v>
                </c:pt>
                <c:pt idx="3">
                  <c:v>435</c:v>
                </c:pt>
                <c:pt idx="4">
                  <c:v>423</c:v>
                </c:pt>
                <c:pt idx="5">
                  <c:v>502</c:v>
                </c:pt>
                <c:pt idx="6">
                  <c:v>577</c:v>
                </c:pt>
                <c:pt idx="7">
                  <c:v>489</c:v>
                </c:pt>
                <c:pt idx="8">
                  <c:v>442</c:v>
                </c:pt>
                <c:pt idx="9">
                  <c:v>470</c:v>
                </c:pt>
                <c:pt idx="10">
                  <c:v>441</c:v>
                </c:pt>
                <c:pt idx="1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434D-A3C1-AD2EC286F1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"/>
        <c:axId val="309018816"/>
        <c:axId val="355935680"/>
      </c:barChart>
      <c:catAx>
        <c:axId val="3090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935680"/>
        <c:crosses val="autoZero"/>
        <c:auto val="1"/>
        <c:lblAlgn val="ctr"/>
        <c:lblOffset val="100"/>
        <c:noMultiLvlLbl val="0"/>
      </c:catAx>
      <c:valAx>
        <c:axId val="35593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90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 b="1">
                <a:solidFill>
                  <a:schemeClr val="tx1"/>
                </a:solidFill>
              </a:rPr>
              <a:t>Vývoj tržeb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Pomocny!$E$30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Pomocny!$D$31:$D$83</c:f>
              <c:multiLvlStrCache>
                <c:ptCount val="48"/>
                <c:lvl>
                  <c:pt idx="0">
                    <c:v>Leden</c:v>
                  </c:pt>
                  <c:pt idx="1">
                    <c:v>Únor</c:v>
                  </c:pt>
                  <c:pt idx="2">
                    <c:v>Březen</c:v>
                  </c:pt>
                  <c:pt idx="3">
                    <c:v>Duben</c:v>
                  </c:pt>
                  <c:pt idx="4">
                    <c:v>Květen</c:v>
                  </c:pt>
                  <c:pt idx="5">
                    <c:v>Červen</c:v>
                  </c:pt>
                  <c:pt idx="6">
                    <c:v>Červenec</c:v>
                  </c:pt>
                  <c:pt idx="7">
                    <c:v>Srpen</c:v>
                  </c:pt>
                  <c:pt idx="8">
                    <c:v>Září</c:v>
                  </c:pt>
                  <c:pt idx="9">
                    <c:v>Říjen</c:v>
                  </c:pt>
                  <c:pt idx="10">
                    <c:v>Listopad</c:v>
                  </c:pt>
                  <c:pt idx="11">
                    <c:v>Prosinec</c:v>
                  </c:pt>
                  <c:pt idx="12">
                    <c:v>Leden</c:v>
                  </c:pt>
                  <c:pt idx="13">
                    <c:v>Únor</c:v>
                  </c:pt>
                  <c:pt idx="14">
                    <c:v>Březen</c:v>
                  </c:pt>
                  <c:pt idx="15">
                    <c:v>Duben</c:v>
                  </c:pt>
                  <c:pt idx="16">
                    <c:v>Květen</c:v>
                  </c:pt>
                  <c:pt idx="17">
                    <c:v>Červen</c:v>
                  </c:pt>
                  <c:pt idx="18">
                    <c:v>Červenec</c:v>
                  </c:pt>
                  <c:pt idx="19">
                    <c:v>Srpen</c:v>
                  </c:pt>
                  <c:pt idx="20">
                    <c:v>Září</c:v>
                  </c:pt>
                  <c:pt idx="21">
                    <c:v>Říjen</c:v>
                  </c:pt>
                  <c:pt idx="22">
                    <c:v>Listopad</c:v>
                  </c:pt>
                  <c:pt idx="23">
                    <c:v>Prosinec</c:v>
                  </c:pt>
                  <c:pt idx="24">
                    <c:v>Leden</c:v>
                  </c:pt>
                  <c:pt idx="25">
                    <c:v>Únor</c:v>
                  </c:pt>
                  <c:pt idx="26">
                    <c:v>Březen</c:v>
                  </c:pt>
                  <c:pt idx="27">
                    <c:v>Duben</c:v>
                  </c:pt>
                  <c:pt idx="28">
                    <c:v>Květen</c:v>
                  </c:pt>
                  <c:pt idx="29">
                    <c:v>Červen</c:v>
                  </c:pt>
                  <c:pt idx="30">
                    <c:v>Červenec</c:v>
                  </c:pt>
                  <c:pt idx="31">
                    <c:v>Srpen</c:v>
                  </c:pt>
                  <c:pt idx="32">
                    <c:v>Září</c:v>
                  </c:pt>
                  <c:pt idx="33">
                    <c:v>Říjen</c:v>
                  </c:pt>
                  <c:pt idx="34">
                    <c:v>Listopad</c:v>
                  </c:pt>
                  <c:pt idx="35">
                    <c:v>Prosinec</c:v>
                  </c:pt>
                  <c:pt idx="36">
                    <c:v>Leden</c:v>
                  </c:pt>
                  <c:pt idx="37">
                    <c:v>Únor</c:v>
                  </c:pt>
                  <c:pt idx="38">
                    <c:v>Březen</c:v>
                  </c:pt>
                  <c:pt idx="39">
                    <c:v>Duben</c:v>
                  </c:pt>
                  <c:pt idx="40">
                    <c:v>Květen</c:v>
                  </c:pt>
                  <c:pt idx="41">
                    <c:v>Červen</c:v>
                  </c:pt>
                  <c:pt idx="42">
                    <c:v>Červenec</c:v>
                  </c:pt>
                  <c:pt idx="43">
                    <c:v>Srpen</c:v>
                  </c:pt>
                  <c:pt idx="44">
                    <c:v>Září</c:v>
                  </c:pt>
                  <c:pt idx="45">
                    <c:v>Říjen</c:v>
                  </c:pt>
                  <c:pt idx="46">
                    <c:v>Listopad</c:v>
                  </c:pt>
                  <c:pt idx="47">
                    <c:v>Prosinec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Pomocny!$E$31:$E$83</c:f>
              <c:numCache>
                <c:formatCode>General</c:formatCode>
                <c:ptCount val="48"/>
                <c:pt idx="0">
                  <c:v>93700</c:v>
                </c:pt>
                <c:pt idx="1">
                  <c:v>137750</c:v>
                </c:pt>
                <c:pt idx="2">
                  <c:v>118850</c:v>
                </c:pt>
                <c:pt idx="3">
                  <c:v>110900</c:v>
                </c:pt>
                <c:pt idx="4">
                  <c:v>113550</c:v>
                </c:pt>
                <c:pt idx="5">
                  <c:v>116700</c:v>
                </c:pt>
                <c:pt idx="6">
                  <c:v>129300</c:v>
                </c:pt>
                <c:pt idx="7">
                  <c:v>114750</c:v>
                </c:pt>
                <c:pt idx="8">
                  <c:v>110200</c:v>
                </c:pt>
                <c:pt idx="9">
                  <c:v>86700</c:v>
                </c:pt>
                <c:pt idx="10">
                  <c:v>106200</c:v>
                </c:pt>
                <c:pt idx="11">
                  <c:v>118400</c:v>
                </c:pt>
                <c:pt idx="12">
                  <c:v>102250</c:v>
                </c:pt>
                <c:pt idx="13">
                  <c:v>102700</c:v>
                </c:pt>
                <c:pt idx="14">
                  <c:v>73350</c:v>
                </c:pt>
                <c:pt idx="15">
                  <c:v>109550</c:v>
                </c:pt>
                <c:pt idx="16">
                  <c:v>116550</c:v>
                </c:pt>
                <c:pt idx="17">
                  <c:v>112800</c:v>
                </c:pt>
                <c:pt idx="18">
                  <c:v>114700</c:v>
                </c:pt>
                <c:pt idx="19">
                  <c:v>125100</c:v>
                </c:pt>
                <c:pt idx="20">
                  <c:v>128400</c:v>
                </c:pt>
                <c:pt idx="21">
                  <c:v>104050</c:v>
                </c:pt>
                <c:pt idx="22">
                  <c:v>108350</c:v>
                </c:pt>
                <c:pt idx="23">
                  <c:v>97100</c:v>
                </c:pt>
                <c:pt idx="24">
                  <c:v>84300</c:v>
                </c:pt>
                <c:pt idx="25">
                  <c:v>90200</c:v>
                </c:pt>
                <c:pt idx="26">
                  <c:v>77350</c:v>
                </c:pt>
                <c:pt idx="27">
                  <c:v>124200</c:v>
                </c:pt>
                <c:pt idx="28">
                  <c:v>94750</c:v>
                </c:pt>
                <c:pt idx="29">
                  <c:v>79600</c:v>
                </c:pt>
                <c:pt idx="30">
                  <c:v>78750</c:v>
                </c:pt>
                <c:pt idx="31">
                  <c:v>122350</c:v>
                </c:pt>
                <c:pt idx="32">
                  <c:v>111650</c:v>
                </c:pt>
                <c:pt idx="33">
                  <c:v>94750</c:v>
                </c:pt>
                <c:pt idx="34">
                  <c:v>108200</c:v>
                </c:pt>
                <c:pt idx="35">
                  <c:v>74750</c:v>
                </c:pt>
                <c:pt idx="36">
                  <c:v>125800</c:v>
                </c:pt>
                <c:pt idx="37">
                  <c:v>74200</c:v>
                </c:pt>
                <c:pt idx="38">
                  <c:v>91450</c:v>
                </c:pt>
                <c:pt idx="39">
                  <c:v>83450</c:v>
                </c:pt>
                <c:pt idx="40">
                  <c:v>119000</c:v>
                </c:pt>
                <c:pt idx="41">
                  <c:v>130850</c:v>
                </c:pt>
                <c:pt idx="42">
                  <c:v>118150</c:v>
                </c:pt>
                <c:pt idx="43">
                  <c:v>109100</c:v>
                </c:pt>
                <c:pt idx="44">
                  <c:v>126600</c:v>
                </c:pt>
                <c:pt idx="45">
                  <c:v>113100</c:v>
                </c:pt>
                <c:pt idx="46">
                  <c:v>110050</c:v>
                </c:pt>
                <c:pt idx="4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146-AC76-FD86D2DC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9711"/>
        <c:axId val="753524127"/>
      </c:lineChart>
      <c:catAx>
        <c:axId val="6542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3524127"/>
        <c:crosses val="autoZero"/>
        <c:auto val="1"/>
        <c:lblAlgn val="ctr"/>
        <c:lblOffset val="100"/>
        <c:noMultiLvlLbl val="0"/>
      </c:catAx>
      <c:valAx>
        <c:axId val="753524127"/>
        <c:scaling>
          <c:orientation val="minMax"/>
        </c:scaling>
        <c:delete val="0"/>
        <c:axPos val="l"/>
        <c:numFmt formatCode="#,##0\ &quot;Kč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4259711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Kč&quot;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6576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Pomocny!$I$31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Kč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6576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Pomocny!$H$32:$H$37</c:f>
              <c:strCache>
                <c:ptCount val="5"/>
                <c:pt idx="0">
                  <c:v>Kalhoty dámské</c:v>
                </c:pt>
                <c:pt idx="1">
                  <c:v>Tenisky pánské</c:v>
                </c:pt>
                <c:pt idx="2">
                  <c:v>Šaty</c:v>
                </c:pt>
                <c:pt idx="3">
                  <c:v>Polobotky</c:v>
                </c:pt>
                <c:pt idx="4">
                  <c:v>Kalhoty pánské</c:v>
                </c:pt>
              </c:strCache>
            </c:strRef>
          </c:cat>
          <c:val>
            <c:numRef>
              <c:f>Pomocny!$I$32:$I$37</c:f>
              <c:numCache>
                <c:formatCode>General</c:formatCode>
                <c:ptCount val="5"/>
                <c:pt idx="0">
                  <c:v>469300</c:v>
                </c:pt>
                <c:pt idx="1">
                  <c:v>547500</c:v>
                </c:pt>
                <c:pt idx="2">
                  <c:v>564000</c:v>
                </c:pt>
                <c:pt idx="3">
                  <c:v>577000</c:v>
                </c:pt>
                <c:pt idx="4">
                  <c:v>761400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6-F747-948A-420FC791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40"/>
        <c:axId val="274118256"/>
        <c:axId val="163255664"/>
      </c:barChart>
      <c:catAx>
        <c:axId val="27411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255664"/>
        <c:crosses val="autoZero"/>
        <c:auto val="1"/>
        <c:lblAlgn val="ctr"/>
        <c:lblOffset val="100"/>
        <c:noMultiLvlLbl val="0"/>
      </c:catAx>
      <c:valAx>
        <c:axId val="163255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4118256"/>
        <c:crosses val="autoZero"/>
        <c:crossBetween val="between"/>
        <c:majorUnit val="20000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Pomocny!$L$31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D45-0944-9F91-CDB11C3599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45-0944-9F91-CDB11C3599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45-0944-9F91-CDB11C3599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5-0944-9F91-CDB11C3599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45-0944-9F91-CDB11C35991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4572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3D45-0944-9F91-CDB11C35991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4572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D45-0944-9F91-CDB11C35991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4572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3D45-0944-9F91-CDB11C35991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4572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D45-0944-9F91-CDB11C35991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4572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3D45-0944-9F91-CDB11C359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Pomocny!$K$32:$K$37</c:f>
              <c:strCache>
                <c:ptCount val="5"/>
                <c:pt idx="0">
                  <c:v>Kalhoty dámské</c:v>
                </c:pt>
                <c:pt idx="1">
                  <c:v>Tenisky pánské</c:v>
                </c:pt>
                <c:pt idx="2">
                  <c:v>Šaty</c:v>
                </c:pt>
                <c:pt idx="3">
                  <c:v>Polobotky</c:v>
                </c:pt>
                <c:pt idx="4">
                  <c:v>Kalhoty pánské</c:v>
                </c:pt>
              </c:strCache>
            </c:strRef>
          </c:cat>
          <c:val>
            <c:numRef>
              <c:f>Pomocny!$L$32:$L$37</c:f>
              <c:numCache>
                <c:formatCode>0.00%</c:formatCode>
                <c:ptCount val="5"/>
                <c:pt idx="0">
                  <c:v>0.16076322280076732</c:v>
                </c:pt>
                <c:pt idx="1">
                  <c:v>0.1875513839408057</c:v>
                </c:pt>
                <c:pt idx="2">
                  <c:v>0.19320361742943273</c:v>
                </c:pt>
                <c:pt idx="3">
                  <c:v>0.19765689229926006</c:v>
                </c:pt>
                <c:pt idx="4">
                  <c:v>0.26082488352973415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5-0944-9F91-CDB11C35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40"/>
        <c:axId val="319220992"/>
        <c:axId val="319630768"/>
      </c:barChart>
      <c:catAx>
        <c:axId val="319220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9630768"/>
        <c:crosses val="autoZero"/>
        <c:auto val="1"/>
        <c:lblAlgn val="ctr"/>
        <c:lblOffset val="100"/>
        <c:noMultiLvlLbl val="0"/>
      </c:catAx>
      <c:valAx>
        <c:axId val="31963076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19220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[Prodejni-interaktivni-prehled-k-vyplneni.xlsx]Pomocny!Kontingenční tabulka11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Pomocny!$G$4:$G$5</c:f>
              <c:strCache>
                <c:ptCount val="1"/>
                <c:pt idx="0">
                  <c:v>Obchod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Pomocny!$F$6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Pomocny!$G$6</c:f>
              <c:numCache>
                <c:formatCode>0.00%</c:formatCode>
                <c:ptCount val="1"/>
                <c:pt idx="0">
                  <c:v>0.48301610541727674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C-0C4E-9AFA-900D28DF9C50}"/>
            </c:ext>
          </c:extLst>
        </c:ser>
        <c:ser>
          <c:idx val="1"/>
          <c:order val="1"/>
          <c:tx>
            <c:strRef>
              <c:f>Pomocny!$H$4:$H$5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Pomocny!$F$6</c:f>
              <c:strCache>
                <c:ptCount val="1"/>
                <c:pt idx="0">
                  <c:v>Celkem</c:v>
                </c:pt>
              </c:strCache>
            </c:strRef>
          </c:cat>
          <c:val>
            <c:numRef>
              <c:f>Pomocny!$H$6</c:f>
              <c:numCache>
                <c:formatCode>0.00%</c:formatCode>
                <c:ptCount val="1"/>
                <c:pt idx="0">
                  <c:v>0.51698389458272331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C-0C4E-9AFA-900D28DF9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027726479"/>
        <c:axId val="285909712"/>
      </c:barChart>
      <c:catAx>
        <c:axId val="202772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5909712"/>
        <c:crosses val="autoZero"/>
        <c:auto val="1"/>
        <c:lblAlgn val="ctr"/>
        <c:lblOffset val="100"/>
        <c:noMultiLvlLbl val="0"/>
      </c:catAx>
      <c:valAx>
        <c:axId val="28590971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0277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Tržby podle krajů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2000" b="1" i="0" u="none" strike="noStrike" baseline="0">
              <a:solidFill>
                <a:schemeClr val="tx1"/>
              </a:solidFill>
              <a:latin typeface="Calibri" panose="020F0502020204030204"/>
            </a:rPr>
            <a:t>Tržby podle krajů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2DD046B4-06D5-DE4C-8867-C36EB3749ECD}">
          <cx:tx>
            <cx:txData>
              <cx:f>_xlchart.v5.2</cx:f>
              <cx:v>Tržba</cx:v>
            </cx:txData>
          </cx:tx>
          <cx:dataId val="0"/>
          <cx:layoutPr>
            <cx:geography cultureLanguage="cs-CZ" cultureRegion="CZ" attribution="Používá technologii Bing.">
              <cx:geoCache provider="{E9337A44-BEBE-4D9F-B70C-5C5E7DAFC167}">
                <cx:binary>7HvLkt04tt2vKDQ2VQTxIjq6egDy8LzzLWUqJ4yjVIpvgiBIguAXeGB/gD27Qw/uJ3hU9/6Xd+rV
Uqpuu6qjwhG3wiEpFEkc4IBYwN5rrY3868P8l4f68dS/mJu6NX95mH9+mQ9D95effjIP+WNzMq+a
4qFXRn0YXj2o5if14UPx8PjT+/5kizb7KfAR+ekhP/XD4/zyb3+F0bJHdVAPp6FQ7eX42LurRzPW
g/kHbb/a9OJBje3w1D2DkX5++W//7dFUv/zLi/6xG9/VRXV6+eL0vinauDBDXzwM6OeX9/Uv/9rC
h/73yxeP7VAM7sZ1jz+//O5jL1/89PzrfpjaixpmP4zvoS8Rr4LAJ1gI5IdhyHjw8kWt2uxzM+Kv
OOGEcuqTgAeEoS9ffXZqoPt9XbRfnvzaZD5O5fT+ff9oDLzOx/+/9Ppu2l8ePluUaHl8yAtYisKo
6NN6Repp3tH9xxf96Xs8/vbXZw/g1Z89+Qay5+v0f2v6JxD75X+a4fHhD0WM+q8o9rEP+9LHoR9S
8T1i+FX4hBdmTHAccv4Fnk+APU3ol3990Z7evzic3j02X1p/O3g/jvAMyB8/8CcD9VC8e+z/eFS5
TzEcwgBRjAMff48qeSWE8AOBqKCEhiL8AtwnWD9P6cvD347m147PQPz6/E+G3cWpfz++K/7YIwlB
VPgoCLnPw5ByEjwLouwVAuBQyENMmcCYfcHpE3hf5vT45fFvh++brs8A/KblTwbh9fDv/+Pxvfq3
//6UL//AVAiB1fd9jjAmIf6VVEheUYpJgAQnCE5pAHH3Uxb+hGIEP/Sn+oVUwCqeUtZ/nKJ/PSv+
MMAzRH9o/5Ph+sYZALVo/+HS/W52QxBgRgmhlDJGgL58y27oK8YR9akIQh8LSqH5W0h/04x+Hcxv
uj6D8ZuWPxmAF/0p/wPBezqPjHEBh06gAPmCfA8eeUUYQxhCLvMJxwwy5rfgwWyy8Z8JqZ/7PYPt
y3B/Nszq5fHf/+sfG0ghHVIRBlgATWEh+uHUYZAcXPghnEwC0JFngfTi45S+gPk7cuHnfs+B+/z4
Twbc/tTXajr1fyx0cOYQJz4H6KiP4Og9C5jBK06DEMQiEyIAQkO/wPQpB36alHvx5tS7Ly2/HcDv
ez+D8fvG/0xgftWw3xKC717g92t2jkUA4g4D7cQ/aHb6CmPEBadCcBGQZ1LhN0zn11Pa147fzR2k
+H9yjb4rctWo/jT9sUcJoqAf+qDmCCXIR5T9IAoYphAjQwYGC/uY3b5NX9dqHPIXx6d5/TNk8ln3
Z4fpWeufENA/XB08wSngWPmIsY9oQuj7lkoCG8EBEaDcxSf18CX+fYqMn1b8n9YGz7r/KpxfB/+T
wfnxDJhKmfpx+cOPaBj4IYRSDAeR4Kd09i2m/BUEUFB8DE6v79PwmW7/fDi966J+NP/MIf1hgGe4
/tD+J0N23//yL0BiHvP+9P6P99NwCJrgc3D9AVr6KmTsyaoJQc2DOHym/DYfZ/Ti8wR/+V9fDvNv
JzM/jvAM3B8/8CdD97yGtDo+/KEeDURhzjkLmA+ICs4oHMnvTywSPlBT/GTVMPaM+nye0e8H82vH
Zxh+ff7/Frr/uKTxtdQTn4bT6mON6Juqxj9u/VIOedb1H/hYn5u2739+CTGSCKA7/jdc9mmg7yT5
D/WrZz0fT2aAocJXYLBh8NmAPREIy4CiffzYwl8hRFgADhwFjw5i9ssXreqH/GMdC8gUhRoWqJYQ
bDxoMk8UCppCOOsEs6eReOBzsNa/vOqFql2m2q/r8vnnF+3YXKiiHczPL8GBePmi+/S5p+nCpDCD
NyU+45DxoQQD39Q9nK6gWAgfR/8lX/IGPKXRRq4IJNG0koFiY+S3fhd1eV+sgG+OUREMLKaV4tIz
w5SQ0vgyzDFN5ty/EvXwgcxZfdYJfB8u47yeZl4lc99oyefM3wTDwXoZSQTogKgsK5P0ufOOXUbX
ZtHlbT+1pcwV0StvaUxULlTLwUfRlDJ33rb+OqUNOmZcnBc+XmFk6q1FVRmH9TxJP+cblJdz0g3c
yEqMpSwFEZ++ohlJzFVQyWJmdkMGRK7UolcL0fmGpXblel5vvJaXgyTNFDfudVnEHtX+rm7aXgaT
ra9I3xQya/NxV7pJRHNIzEZYF6EKF5GYrJVpY0XCluWaudRIpOtq03mjjb0m3XdqsRse6mxX6fdM
aREtrMt2tHUHRRVdp/O8nVM97QAbs6uIOiOjPcA2aY+lmqoLQpqItyM/LHhJfD11SZmWYzSMQxbZ
Ss8b1OU6qpf5FAZiOQqLjjpvd9VC2o3q+4g1tpA4G31ZNbmWyOeSjJMnl46E572+Ji1K8tQoOdbT
NsywlpkjQoZh0x5UPfZJmG1wU9tVUM9zHAbX2A6hXMySaDfJGlWpFAZ3EVn4637o1syM0qZzJTFF
q1LtJhO+mWp+X2cIpsBFUi7ooqmXUQYG3Zat7qUOq8Oo2w90mmg8lJe1R5t1b4dMdoToaJyqJtla
u9TRx+8e2uasrhCWPKPSeWO2nXSVy6wodcRZtsSdbdaTCrzNrAM5zn22Djp9RKFyVhaMdHLO0RAX
pLoucwboFe27zpR7HdBSYvSahNVZwdTJdzaPVJbLQuF3be6ZSJn5oRPda1EsRoauZNLR8I4iHMSB
HrZeX0QLZ+u8hU0zsVnqRWFJAR3tGdjf+yoTbdQYRle+1yu5oNUS6Ku8xIFEtu9ly7s3OAh21nPV
aka6lChsElrvAleu+mmOPGw2uia+nIvujR7DTVa1Zx0pu3hC+KzZIuPdm8EvE92kb5HvYoXrTlZd
te3LahWMedTjtpO0dutQoTjrvFXedJdDWlyXnX+gzt2gAa+yuixkMw8fdFmft5rvZjIlzudboopt
Y8YdrbuEpPVKDHoXZIRL1dUqWdRFFoxzvGi+rDKFdgbwiyqS5zCYq+Mio/eKdsWZyV1isyCpplRF
uYuGNPc2JA2RrHt8tTBhVyLL68TjDkur1CRHTutoHLo0UqSPylm7LfL9DRpNsWHZKMOmDA96ojcG
z3oblDmPC9ZW0rqpiUcmYlaR+2Wh827y2xgC3F3uULddMsfWxBWt1La7c0WKY4OGu3TMWlk04ir3
y05qMmWyreElPI8cCmfIwUxDHrF0KleNma1k2udJkBW7xjXm3Kf5dcDGcl01jEV+Vk5XpvDUuvB6
s6Z1uPM46s9Z5m2W3BUr6rKVYx1aCy9lazQrcy6K+XVL0tcCheeiHDaLVn2U53247WbXxBOzaB0s
uroph2nfT1UtUZCI8XxBuyGr6BnqlnXa5M2qpC6PS7+Bk1RuTeXvDcawp8V85w3mjEN0Dyb0zg3q
3LRl1FX9uvVKJVleRKaHkzBkF7qtjgtBe1vQaHA2NjOT/ljGPc2J5Dwiqr/spjoCU2BXtOQcLeKE
+Bg3EAYjr4C4g7IcIv+0m7o6Eku473t8k+J0TSEWDkyvVFFeOoTemQk9WFXtFdJ7qs2RuXGD7HBO
4cTmtV6V6bxvbCo73R+HTsCs+r3vhyvnZecoTSNC+0PQh1FaHpo5X3WpF3flm3Tx3qvSK+S48GNg
9bt8qqRZ5jNs2GZgQnpcNVKVQuLKrBCvd13OYh92cFtYSIPBiuQh7AGT1G6UTWvWqQguRq73tS02
vEtPmdqObb/qXXrhTxy2erESvbqbVRjVHcvkvPBMNtrdhIhLXo+rHvKeNsOh7ar9nNvY1dntQIt1
WnuHfFZnQy+ui/e1KyfJgzRphzyTbnGXbvQ2Hi13bSYzP1jVVJ8HQ7AlDfyjzdkSbBQOt5h2kWFN
3HOXpOlNidvYTvi8d0MVqQdgIZdToaOyhkFoHiOc33lTdsny8GBEd3x68bShm0IwScSSTAqtTOgd
LcxzNJsav/XRnFAybyuvkaMj/WrAXi7bIpWc5BszsQRb3krPGwNZNpvCG9f96B/SB6Las7711iao
paGNLIP+UqUEMvgUailySZ2ysqpCm+jJbTxf0ahYeifRiPd2cU72aGrWvBmFhJtIlSx1J2SWV3nE
bXlytq0jl4XRNE2ncEitXBxOSDEVUdN0UVAP9x1NdxaLtYsKn7BtKfCdr5lMVR4NJIyGgL1llBRS
98OOsS6xamNnss6oWE9ldtlmeFVUeUIsjiY8yoKMCcm7dW1IothwlVduFQRmVbj7Yva3APE68/Q5
pe1ZE5JMFi17T8x+bKqtQfY6r+z7rvRfm4ofqdetxq7a5RmXzJ9Xc6sukcAXoXUPkLbWCvVxNoZn
83u7+EfcXJeqinPb5dKb+RlQvK1V6a717IHk44XF+ZrMdiNcv9FtqyM0s3dgDWxNf/B1feSNv5pG
f9dOKM4XvvInL6KhSxQZH5ZBQTTpqggykn/ITHrZ6epiIJpLnbPTgsQgXda9Lnl6XbB9Zdh9uQye
pGlz9G6aMZMpXWQ/ui5i07IPFeWRaMsr1LVXLCeHJSt6icjZIIq1myHwavEOB7yXtGcm4pAgUzWY
iHYll67WmdRijrWYXqemf+2N89WgG9ihfN124VqN5XnJySjryl8FaOe5fpZPa+hxHTeLD1vGVDfD
dBOSkshMj2+GgBcyNXw70IsALzeFF45R0FG6hut2F+Xijks9jHKedC3Dzp5szcvYlW/bichcBGff
3uP6jo8/qM71RZZ/vlr39ce/Hb/c1/t4t+vvz58u5/39pxvVwN9/+JH/cKAngfV1pL/fIXsSNF8v
lD2TSZ9uAX4RFr+n8XcJLARq4+sFvx8E1je15U9e8jcC66nnZ4HFQGAJBJfIAijwwCUxqJx+Fljk
FRR+4E8InnUAAhu0z98FFjwkvs8wedLdAXhlfxdYAmRQwCmIs0+C7cs6fAcoXJz8FYGF0NOdw+8V
FlR7CYe7UDA9Rn0GovJbhZVO1AE74X3UDugwE6MlA10nKxO+HXWzLlz5kOvhQ1BVsXJkiJasC2W5
zJL3c6JF18u6zh5YXgGHXDd+wUC1BJBJZnztESTHlkXh3NzwgB6nygQyCMJWtnP6BuOmlFQsG1r2
b6qmS+Os7Pa2nZTsWCozo/N4pMN5XfQX2azWtRUx8MMrTeorf/Svx9quZ85uJz0e8nFJIFZHoAh3
vrccMkuu29qdYVft0TDvKEJRb1234gWIRGvbzZxVg1SjWwsBBDArgEiNxTFvxpVi9f3HSQaLWlV5
CFS3XHWUXPFuDmIu3L1X8qQuTqbyalnkbxuCW5nW46EpyLFz4xa1arWkQzSZ/gwEbCt9609x2xUn
EvrS69wKheNZqsXaJ9mN7qu3rphuJy8/NaOHpKD1u5Q6GzW0epc26YXq2R5C1g7enMXzwmLLxHVA
bCc91B5Jzi6DrF9pPezcMl+MVq/EtG8bu4WwkHRzeTRVsG/CZseGMHEjvsmoS0rPQbpX500JaVYd
TIZdHISER043sYU0Jwck+iisShYNPEjaxpXSz/Sdpd0uKPI2Kd6lPPfiHE9v+zK4KBU9hL0cs/xO
YUjGGoG000gEcdpNvSTW22HQaHRob0MnLQVebIumiFMTMjlXVbXqEeRd8BHLaNRpXMMLENxEZQ9r
NQ+vM7ScsckeZ+WO48yjrH8gtr/OJ7xT3kVY2zMQovurrqS3ZTOuywoybzuT7QCSInQPc6ud9GtM
IzJYeC/KIUWWQGLc1IGSSYd9QJS0QxHzSSSLpoHsVNBH1WJ5VFavsTCbgVaTzJr6gYRH7lVA4vy3
rQU1ol143o5nZdOWa8NSEvnKKalsLwXpVk+D59Wy9ZjYLUF/hYGMOkwGma1MlsatCBPPY3d+21zn
pjnDyl1US3qqOjiHA2FAL4NtoIvYtizpJ1Cwi5nfFW15sP7bwhwwVrulII/B0uxIqCBTZ7tsCM8X
Yo+LKXbBFHxA+UGEQDP7CrJX7utbLw13bm7GqCPDJhXLxQwOiMcvDY3HokjSwd0Gnp/LfkJ2ReFY
oYFNsfb6Pq5aJ+tZVDJtiy7JbHfV9N2HDg8xde2u8EGm1F0RxCFHx3DwprWv7DpwQTQtfREPnpc0
zRDD3bD9NO9F7bjMSTXLCdcsqsmSGBHCNsje2QKIzySb0JzVWMU6cOvAO1PoLkcosRWLS/Ged7tx
wFu/aGLa+G88Vyup5/sMNTZqm3ZdwsZaKeJiPS6DpEN5UZoJFtSuoNL7pl/wDgRkjKZsnY69DGu9
xTAwXOGOwrDYmLGPpgKYS9le9m4Oo5mgw6SXbQN082mWuRryOMXGSuG8Tc31oSq6q6kWu66/bVSz
w4u6VnkRytnhO9eON0OBDqQ7uYZHzFfbQAxr0WXHDE37gfN1xehlChvcpaADIGbHfukkraKh1ntw
PiTfa1MlVZgmdo6tZ3asH+JqbuOxtRsIZ6uKauDWYTIHqznDEUm91Tilh3HxdktGJMWwUDi4CFLw
dXC90j7ZV6m3tVSvgc14Kd94NUS3dtyNDXQj7sHYaa/cINthXHe0iPv2SVyaG5fSdcnsrnIpTM+C
YeJHszX3Jt+0BTqbPXA9oH1jbJMsbHwzoTphhZG26c87FdU1beHtIjzyRtqWnDnhT5Gfdkh60uCb
bnQHYD+X/uL2XarAWNDndvReN7M5zgzGSps4mOc8HqrmyKYqKhQaI+RD1rAMZBouIMhYs2mX6bbJ
5tcTo5uOuEtehkdEPnpxgQZLESV+0Z4vrt6p1N8QKg4pS5OqGhNPz9KGdRshBh+oBJZOLzgmrRec
K2fQNpv7fTbz26w7+QOQVffgnXUsmGOMaFKHbR+RcGEwi6yMXG4eqqVAUaaiPs/YJeHLcj5WUyPh
KQYF1oZRyO1VO/fBZZMG+ZHOxbFFBb5cCnaZTmCuUJOdBuO/D1nTrZpsaKJpZO7opVW96gJxAfu6
OTfAVvWkDq7DWdTgHqwIZSNO7bzWebFP56CQ1QQWkx/oSZKclmC9DP5KLdMCCbyKbMiLrcdr+G2J
2YvLIlCbxZs2oTLe3szdJptnb13z+XUDyihemkc0JZNftbuxLUrpcEglV2SRzWQin9m3C8kgXQJI
vRISGfpQLxoctX5PLZhuOc9OoZ5fF82DzkHdT3mQR7PKk0Dc+oNNsJ+uHdhWT6eJTQNszbu5T9Ke
ygxYdectpzBlF2VbX7AFYkY13A5G7EVQRL6xt8FUXbGyz2QJSb4flax9uxNLJQfuXns+u9MCFIXu
3dG6W4/427kNE1ZCqlNVcMqH4ByN6cYDoyj1OlBqbcIY2GmejqZ2iKriTUemWIHBgHkgZwY7flgW
qQt8tNO8barhphh0UsO4Y7ltQJSkTXVlKvZGNPM9Fc1d1qZrnzdHW7gDBVMTj9MWQQJsRi19BWot
dxtN1BVobJtdzCo40IAlQQqBwKv2YmjP22WJyoABPiiTk59mEosWVBDWb4t5T3BdyWwgmxkU0IRI
hDZ9r9R2uSLNcEvgOIMtaMY5Qf64qsDKyOoET3TvlzX4E/m6JuxQcj+xxKzrsYpGNsb9eaDdmpUz
vPnBnJUxVuQN8+zGZu2FDcAuzekbWPVdXi9RalVcc9DgC5p2ZqogWarwXZ+LXeGAgrl5FAm1IrKd
GmORV0q2Ds6l9cHiquVSjYO0wTXys2pThgikvG4cEDcfnETgF1OfBhIPixSw22U4jmlcevXZ1Hqn
qilcZBeLIT7e4dQv9wMuDwUQ201gbBdV6bmFABENJV9h5Q+RFwRAvkq+gP4W7sxHA5i7cx373qyj
KhdOVr7nR3rgQ8SnWiq6lHE5OLQNKxCHQUkTPwtIUqN6WOEgBJpsu37XYrNy5UGTxeyKJdPruZqu
e9FU4AAs+S70a5HMlW0inKFYk+w9y5RZs65dFyMBP14tQWwgzaU8AqxiCsZe3I8ZRJJyxjFmLfCB
sVjZCd7djsNdXpoAItBWiKZJSJOffD2AleVlOupRFUSsYxE2wZkYFj+CrN5Kvtg3S7tk8QzYthPf
+92uBBbnhZXsa7FNs/AwlXXU6/em6R9GNOdSubyAU0/v0mI8MjVFQY6rdSXAy+T9ZeWBqVR0YRl7
HQjsXJzn4KRjEEGSpaqQbTibKEuVTUQHC6ECFBlDb6rRvB/Cm6mc52PZh/uBLQeivemYpzAzv5tk
UQS3gji6Egahwzi7MmZEh1Hgd5msGNvZdPngc3pFvIYnujRROqfo2pH0NqhNta+K/oERMAlqSl8v
XsCjJ5fGGp1GGc/ANySd3nFOiSxCMq7qHsxXb+lp3Kh2ioit32ZV0i3zuwX0fT/PVxa3q9k7a0tz
3WNUx722RioRxhxLb9TrrOvWnOuV1fOOL8GO6/Zcl6t8nrZFJu6MRq+HtgBK2MoBFzGah9gJOMIm
jLsGzH1K32oIsXXmJTXOobJTb9OxOANr+uCj1+3Q5HFOvJUuUy5rxm/GOoPw3/t7VgTXLaERzYcN
LubV0JldMNhjXZn3rFtiqobzydfXTw5LOYP/s+ishsgFduFcgB4zEdhcpZxEcNN51661V6Moj8i8
ARkJtjnsdtn61eul/VAVfuT590FZJgbX0k/r+3xADyrNIdmmG4Pdochg8fSwJ366z5f6YgjRKP1q
gmAwU9nrZeUCux2mMAmNlxA1gkcyo0aKdgSRo8DE7NbWr2IbkLdTiF53PcSusdoFuNt6ndnM1q4G
VW8g6Hf2Vk/eKlx82Oq2PONeAKYbdjftXIIZuZzTalhbi8aVB+7vohKRFuuyLCCmoSdDfkWCNiHL
UwStl1p28xqLdF0W4SVZMEhTz9+kiB9Beb3jDEhwNYv1DF5g58IJ6lLLbunBwk+9O/DTLichzix/
GzrvRs8AKwqg5uM9uBGIoO4PfT5vtKre2CcZTb15tVT0BtN8xaGAiZrqDFl1UfS6A5NxuLHgy3rc
A4XVSX/uHlRIbhfSbZZMQU2EQXbyIigGxCWMKgaSQCaNUKqTskR7kg3HsqJJMQ07w9DF+0LQPRTW
bt3whEx7CSxq2wkIQlQlel72EHxXxRBumxnfq6KWQZpH45xf9/kCtUuTVJTHYYcjZZksvCAaPb1Z
wjqPa+1Hrg5X4Vid8im8CvH8OlvcQ3noM7+TdZkrqPXhD1NdyxJzBs7aKJXCJRB9WN+xJ42s6vYe
ip65JK5fWxrs0rG7bWd9vOvK4k3rtR8Wv72pFCT1qvLP3AR0Uoeg6Vs5VX7sPUk+rijw5C4ZhntE
I5XzNe3UqV66+6EaTrNwB+P3kejmBygX38/BtMphfeYSfjXSm6MZaLQvQKSEEVi0VHaIXPMs76D8
7JWrEKlL5U/+MXXdTcU0Xk/1SdfZsmNA+COWl7HWrpVwJLp1lpfHEALMReMDswkayJITg1g4l2uR
Ap8Uen7A3NxSNF4TnDZ3vDCwf3UZrJEyD6hnNi7DB+d5kB6MBe2bAoHDqol8S5sI0fHC45B/p1Gs
Q8HWuPLEhqL+aglteT36bq/mYJEZqW8Yq2gM1U8BGQOKP+lssm2Xmmblu+LOJwW/VeToILetoYR4
fzbp7LZP8YO3VDz2wNoFZtFNAP80QPUoGFasz7QMTZvFbirFjvReTET+gaX9lJgWyVScg2MzJTxd
uk04dvXbBlhS6bXrbMnSY6XfBEu2df0yRlVldZRnlh3CMIO6dSb2OatkW1J10T7JP14u7UqIvpOs
Bo1IuwQRbytgW3q23MCmGutrVTRrCymacn1Je3EjwhZIXrZextiM+RbuGRx4KbNuWFmjkifdj1kX
ee2YKG7XLbzLAhVmuMV2YY3bgBlz6qZwDbT3//uqnyzQX7uy9ePFlf/D3rksR45jW/ZX+gOaaXyB
BCY9IOn0h9yl0CMkRUxgEaEIkAAJPkAQJH+lf6c/rDezsupm3tvVdst60oNbg7TKSJPC5U7gnLP3
2kcBwiX/XFfdI60//0wy/VlXxVf+oavGv0GtRECMQdJE+HZPpPyhq4a/sTiKABPiPyd+EkM8/UNX
JcFvIAspMDQaJJTFBF/0h666B2CQbYEKi+9HCSDEfwVcoTHYqL/KqpB8wUyBgsELBPWG3MVfZFVg
AY3QXZ/TRH/pyRBAaNBDsSYB/ggTEQoLKugoNc1sN/KMGNjAHl/SyxaERwb7NAMA5IoWHE7mWNQf
YjV9bs30FMcpu1tD/tOu9Qf3yVcFRbYchOpPeFvO4VipbGVEXpcQjTSJXXoeaVqMPVsfJqrzcGna
51Zu3/nwedRGYIZsyjH9tvVje+ZElWEVRrdV+8uOcZxZNAynJqFV6QVhXptIFn5Q0xPFHW/Zut3N
zVxdNkeurcfOU1q1mbFhVMgl7fM1msg+1fJLzef2kAgHo5mltJhlXR8Cycc7GbwvxrgD531YuqaH
te1JKLmhJS/Of5AQsEZpx/PUj+iIx/R1JnP/VKXxcqWKF8NIGeSmrc0w7/Z3s5tBUaD2Z2qqnyn1
Se5PUJjmSYPcQbUZw48qDdNjM6OozV4zXfq4l7nHxrcGLycfkiA51oKGl5nGlziZrg1K3ZgZ0dts
VSQu6mBsT5bhjuTVep1XtNUQnbq+x6AWjD+Eyyg+x0x4G0xbIR/nmR+hnv9INu/JYzWuM9Xno0hG
/MiRu2xee1+1oCd4y3APRTEk1EWqc7taXXoovVDcRzSmkFmKtbNv7UaXY8rJPbTX9sxgwQGJwaA0
ep+YbOcD4wSVJhCHHn5eo+L2oVZog9MlgLC/kBse/gt1YZ8Lxk5NDQ5o8zadC49/2Il96hv8ZR5H
HzQM4YOc+xWYCzGgGwzJB9SxXMzTG4SQDvPSBMplwlzMZzA5NoQmnFT2IV6CDQYri4GrBPqgyTFR
n5wbh2Kep+1WwREw3Ma4Z6c+m0gAkY4/0jW+aIb3uBkxZXaG0MypuOA1RI4lmL9HdXNIVK1yVIwj
UAuTbxMqpJymOqPdRkoeepf1sNJx/3ecr2gyZSRgutYdu60TPFKY8d+1/33BQL8l5iznJWs7VOLN
PVCpvkTr/AEx9DKP28O6ARpZoe+RVy0n2KbsZdhRClPR724wWUIJ2qnxzoXT55r1eRq7jwquQLjx
pohn/h6v8zOx9Cf4FvgUJ1++orvOLUCucGEASSSIn46emz56r4PmxdvSYuXrnaYm06r71SYOVInV
JJvRxkfpPGU8xKECt/1JzMHJNNVXHU1fU4WZX9cNqCIKs3XC1NX0oSs3eqyrHtM8Sb57G9A5b+1O
kJ+uoZ+8Qu340s+m7CsF17H1Psvqa1AF9yYV9xynJhL8V8Xb78tMnlQFoxqCLvOH+2Gu8FjPg8n7
H4xDB0rr9602cAU8CCtEolUX4WHGKFtAWzgMo7xjdFHQOfMexMkBjxjUv7nleQqZtXGfvT783sFx
QGwUbfr0PKjgHFzxJDx36fjsfF6Ea52LGorNKstVbG9taJ8G5+KsjV7GODlMcftIYONbul3HjdyL
J8W7V9OsXwCRQYr2fxLqyVx2/HFNmhd/xEkxQ9/toFV8NLEoBsA70xcdD+yQWqBqMhyztnLP0Viv
R1U1eZ+mV08HrFj7+iJo88OgoQmqkR3DhB4S2aJBSMSahZAtci8WSxG413XAVSP7+KGv9GNs7Vuc
jHjDw8Ed405C3jHhpRFcQ+/2bsDnQEh4mT9Jno1ddU7qNKcVV9nCR6iFG3leMAwVAoPF2KkgT4La
nUPTvmo7azCF4Ztqml+ejO76zb7WbffubIVWvsFdZIb1Bqwm79RwWBfisjnAJ7boFWL2+uFrhW7d
nuVqf+gUzOLwQdy45QkJ10xClA2G9k56fXeqt/ZHn05XTnuV9agO5YrFGPm8RsGhZjEsPWx9OUBH
LJnm9jx7/EFT+lrROifWex9hMRwaeKS5i4YfhnhvERHsiAcw5XF38jVccv+cDPGS+61tCyqDNJ+W
vojS+iENkjRbGnkZQ1F0tMNUprxLYNZy6mHYMSzmwHPFMgzHxTI7KPKdAcl2tn47Z4sZ5rwuhsoL
8A3deAg6drb1uSIWEgqilYdWp7/SFrRJtAX4CNvmU7/EhWv7KWfw17MG0IQQUmSTLFoJqQJqQofv
25yXiv5IbXJZCLxHx2h1gI0lDjCD49wKO9wFbs5RiETWtTifK/HvUi7OHnSnvCcjChC8pXEB02FC
BbUDPkLi4WUFnvxwqUeKYIOkODTT+4JnpwxjvM8xAy4Sxb0tUn/bPaIp10D6gPZJL4u6JC2W2j7M
IcgUu9Ch3ADuadplXKHjxYySIf3RZj2Lt1NIfgAtwPkToTq0MlWHhIj46Fn1RtKZ5xKU5QEs3yer
Zwp1YQwOodlAlWgL41PLom54fzYbnpUeZiw6jB6C2wJBbmS4yL+PXuqyRVAgfVGNU8hDwKKkfw0X
xXNndR7HvY+fP9oKlahnvdAlbx1EIce6Jlc2hm1E+ZewbNIeg2rlg+hjG04FGJB1Cq8wOJ42P/CL
RGgGNUI0hUhHm4OIcbBxRwiY9FkNOi4WUnkwS10ZYq4qeDIQiFIPk0ltvkB86PoWD1ZlwKNC5ys0
TKNCbtIUQYrSub8sHwhY1gUTLbYKSAYTRmQx5NzE6UPfpbrQEjaDp3kWLIfWjk8udqZQVRVlRk+/
0n540MmUYrwFWroN20mOrcnWVIqrD1gkFFveLnTN20CfeT0mlyqN7oMlfK1Hh1u15eXqzT+Sxhxj
5vlZOO7vmyjG2X7jDSndfFgYL9BaxRlNuyg38usQBPd6nUP0NvvkFi1NtlbHsXWXDuQzCCR5YDZ+
B5L7lHKqy8EGz46/0AF0zco+gvCc3pLKO/tr5D3jgz4pr3/VvfvY5hSOgSltCIYsHHC/QmD0Mumr
9pDKt4rg0Ysp3kc8GfQajK5cluhqogrEsuRx1kEngO/gHYdo7Evfqk+aRDevl8tx61I8fsmHb+QE
EFCDVJ/5bVCHSXeFXXZNfIw/D2xNCpvqej+EUz4dlrDFILxQOEISTypgHkgKUaxyHnx4uBszPGxv
3dYcdLwj2Y01uSclmmMNF959KA7rsoVjGAR46ePmXyW89MWLPk9cDKXxgpui5ifjYQBvqVJlVQ9d
Lqz3yOvql9ySY6NSetF8KuU8vXRgxQzpcmJCeA99bvvllKztfeqD5wtdGr2AgAJbWImch9d2aNuM
D+ZbMI/JgWD4Tea4vev9BkwgxEY1C1X4fVmtW+7hJ8tj5gvYykFYYBAQ4Ar7IWcLG/ETr2Cww6AG
CmREsS2pPabmDmW3K9PWmJxO7Csahg/ILq+AoIuAdW+EpqVIPjbVg9wMdbZKfrFYvHImXf8ZncAP
1sXL3bxJdmBR/MOL4mfPlxcO7Ap9tn5qZoLqVcfLQVTVlAdD0EPLw0DDmU7vORWmXAzFk7fBweCh
uyNsjQo+EZ6FdNa5q2O/7FgVFMTMrCApJhUUhQ3iTw3QPo/glR2aJsl6Ir8LR9F2qdtE1XoHA18f
VIxmwA/RkzCFG1yJsLvU+z+0IOhFeswgY5KWMehyUJ5CHdFepqX0p2PDZN4EdMOjaqPcGyf4DB4s
nxG9O5rXIasmW9ScPbZrlft49XMEPzpAeTzCssQsAYggWFR42iaAhZAoch/fZ6mGp0anPIexS7NO
Z2RJmqvX3YxbIH6F6/gm6y73h9THGfVfgt4jeZUIXI7Tg10YKee1+8ScTQvMsDCjUT/7MF3ucLyv
Nal9uO8n8KH61mi4aYtCU5vOcxak1Z1ouP8YJZ+nRNwkHqai6mD19awiIEmO66gReujwRW0NqUWJ
WRX/JWv8p2QNFoPVov9XUeP/vEdnVzb+8cV/6BrkN4JwJIN6AWQMdNg/ZI3oN/wR9A76txx6gP/y
d1nD/y0J8Oe43RFEJ79vKfs7Lob1ENhkhZgsCX3ipzT4V2QN7AHZAzd/CeQEkDR2YozRAPtA2K57
/CmQgxAHBymNFmT5IVbM4QmQnbpzEIzD9oHNy4qiO3QYR9gv6M4OournsZIZxhOC62u8b4eqO87J
dhlhbSD3An3AU+NywL6fU2UgwXmD/YUSNB5rFRzatavLcVC2mLRns6r3UNQnEMbARp/8XZeuAu2B
VglUIWa0on6rYKQkYDmk4Z8x2aPf90hznIP0++LqSxX1EnZu8N1zaDUtEhBli/DMhfD0PLP4WiUx
grHeF6a9Hvat/d5bJCXoKL46hjrSAckvFpeOd0mUwtcMFcsbm2/auFLZJELrMeXVZtcSaxFxKhuo
Icnq+3CqEugmyKbDJpSnVsnSEfUYBj2+fqPgAHrcn2lh4LgO9ZDAavN/cY4hcIhrdxDbGBdo23CF
jmFUYmLNuFd94j1kz9jGdyhX0BoC/pgO3M9mwfN69DCM+wp5mYR9G1YvhgPuJ5npey8TfM7HflP5
1hL3MkzXYPYX0EBNlFEFpDwd+vg+wUB3cYxjLGz6O58BDBh8oDGh97q0UHDWeVGwK6u8TbzcNT9B
9HsXNuiMqaV6A29oCxH1foH25OfotZ+2pBmQ9UjOQboU9RDGd0wG6mYj9uFLZy9JD+iwBoldtX6u
gy2Eg86/yhnQUp80hy0CjT6zsagQfICY0RyASn9096snB9jYxhz6JsFgA9Qa+g4sS81OKOndQ5p0
F9M5eqa2tjkwoIsJYXn3Y9OWLZEy44Cos9D6Esr59KZX2GMt/h4yo5nbpvAu1eCPPdmocojkQw0f
s9lSewjEEuT9hvGuH3AHB/QQC7Vm6A6cp7+E4Tjnwt+Nw91CHFJuQRzBVhx2g9FLYDViMOH4GBjG
Z9iQLfzIoaks0JfpB0dw6Q7/9s5287KmJocQlZYbfM0Z/qYxFFAXOlCyW59waGTR115w7b2YHAYb
v801Hj6WzkX0u3m6BFdUtDu726qGvki4rP6WvjgX5ny3X+F6ubLbLdnf5ZOdVQWNPGYcvq0Y0ryG
UgBbHeIClLBHCY+3rbk61kgg2HS+bTV9xyxbl+0KYMxPpx8R+XDwiz34xgb+sRNwFiP7HvQXDM/p
3WoLf7ebKXxnJPdQJBPr5zE86RTetNlNaix469FMwLgmcLD5bmVLfkbGKywEnd+dhDjgWXnYNNwj
sUIaMbsl3sBGKBDXK2a45VN/8XfzvO4ZyxMQpGszm+Nq5UcIp93tljtFrKf0alpd4GxANoUzv4Z6
OAKUhFk/XdN4OnhqHS8AQmmmdmNfIftYBvD60930x/45cEAkloXGUV8Tb8rlDgmYTWwgtMMBBNuO
EFgLV6jb7vmOF4gIoEG8IwcW7IGjvslV/4kHyDQOtU/hmMpruAMLcnl3NX42FbVrbsE01GAbKAg7
dL+iUCbYjRTgtBjKX/xbElXIPw34IBSsyKFmvBTg9A6j/Br1oEw6HmRRMwW5XuFy+ZhtADqc4wDk
Lqx4jSan6jO4TY9TFT6NbpqKSgffbDz+tEjKJeIpoqWktfeouL0Ni8YJ7ZMXLFVta6mKZA+3ROnw
rR+rnLIFHCGx5vz7k1/rVQAr7ODyCwZcpGZ+liLzVLQisme9tD0iYbADn0ONto+iQiBb+itJV4wW
7YDwUGXkcUwVJioikZ1yoBRdtEHB4dAjUTBhBOujhdiLdY5H69XPw4QLRgkIVqZCLUFhtVlKcJWs
HrSAGVHDpU7yNAJHGgFnOGwLxNewirvcmf5dIrxS9oIiz7XQ5jgw9dSF/pYpDelP6+DeQhMoRto9
DKxFoGns4RZK0cJh2iMBvbv5Ix55w2mUt03qZzDznuLHuhIQJ5thPoUaLEwlEEGrk9ts4X9t8de5
kQp+u/dBdwAE1CYoBaBCZaQ2VJjBnQkeKnSYtIO+VnlQtTxQdEUl65OfIGHkB0AebLSpYjIdYmvU
ZmOLuXIKg3Jpg0Nv6HuyhblIwvCFjev9IkMH4GNQJYSX9VAl5nlj5tw1ChGDsMs8xg6aNzfQdqTU
ge/fEGfB5yMMenMblFA4DrBUvLNFjDQ3u7DV+/J+8+XT2jr6qeIiuvRTdXA+HGVIeeQ7tqmWJGia
K3LFaxlQlPLaW0ozsLi0FfQBMzxNS3Af+ckPNDW2IItfH5JhRBhWfHQCHJFh81VPCGjVNXkN6h5U
3LvSWheJiVLME2CNB1J3mTHw9yoelf5WnxdJzblSAc1SvdGnitKCVuulg3B9t9Srdw3hNiFGdwsC
fBjJqNcjsLz7aqvXgw+aGaXSfOWrv2QaYMUxBZW0qOpxbRMwi1ichqzHrU+XX1PSPglfxTffRSPG
O4wobKg/GAhYz6RdvvS4tpelj6Fzq+QsWtadTZiYImHjiycQGcUbo88zjlQJ1+hXEjhRCOSEr+CJ
h9B/tRX+RuSH6rLzd5Zq76sExHHY6OHLsnxxOq2fWyI+VvPg5olde6WhdZgalkN02yLy0EQbz1r+
UyMwfRR1+hzDHMGsiXG51kBOYu34dUED1dakgImTHFSwBCc+6p/j0tnj3EfmHnVubu+4F01ZakkE
QF9+Xsx2Sn28lL6RYdb5zBUNXT73LBge3RB+06KTcPShycWG+3litncXrz/rda+SVjrM1oidCtNV
R9Shi6qWuhQCgkG0Gwp1Yx5CnbYl282G5HfbYTcghhruv2ent343J6bfbYrdsFC7dVFP/oPwdjNj
tzXCKf3kNP3QMQbPJe5cgYESSA3MEECLgLM0uWlcTdD3EGicp/ah2z2U3UyhcFUWzEwHSFufYpxt
vhsvMxSt8yzjezsGyzGh45vZbRp/N2xED+umlZ0u7ZzKc78bO95u8QTBsOSgH+5xCTigxf54kAZy
Aoc1lMIjiuAVgbo6bqJ6rHYTCclLgKgb6FP7o3PgAedNg6xFsRhggoWBOsrdkgI7EhfTblO1vztW
BN6VC8hF7mbWuNtaJCJjPq79G5oQmac9MxcyeSpj0wzZpf2YMWanwMdgrcAyS3fzTMIPqHY7TVYQ
J2vgOHcEkGnW77ZbCv9t0vNylZXqnwZBXhetNHiZZgQ/Ki5x/zDJmrwkzrMgMBCE4NBPy3W3+1Tw
DjEIDspuBMJqosXAO5RohfyU4ZpfBtGTXO0movHA8BEEejM77wHC6Op2y3HezUcGF9LH1q7TYICC
jS7KCdLBZQV151QJc64jOGshH6NbGMhybmV7jsw3C8dz2K1PNgBidd/DmTTPFt6o2U1SA7d0Grv0
3NgZaZjZoRqPXCLqG55rQ6FWq5qWDM5rS70fC5xYpHjYXQNv1tHhc1whZ9Lsti01s0NeA0FfbQKE
7WDuJrvNixrNMcFICrofjbmJYeIMuBTAmIYA6bwQsNu6/ZzbTSE3G8VQcdTnVg3Tzfc83H27vYap
I3I0uFQQNhoZi5wQaI02xXKEzqCD3kBslUvkTBkSA3NOkRF9XgcgLUL+sAOsT+u9wfUnni/ye2xs
qergJbYk89sRaH43epgtuAADKWM0MKzLfAPA3E8ROp41YO/VbndhNCCgtj3VDfp0zwzyZPV2t612
vgBnO+K7b+eZJDPsq64Fx1vPyL+M8cGt5JMh/rdmbAC9ue2+XWAQxMbJjG2o+hyk7ep7V8XQJvoY
I+Q5UH1fqFFMMErMcywBq0pxckT/mCySlbrUyEvScLuTY3fwGvYZ1oyC5BJm4ySeuwTyqLMK0hL7
ORvpHT1EwIVtoTF7DKOQUk88cCkiLgiOWooMgwEc5oh5bkVSXbpQgBZLYy+rFULk3lQPaEHmrUC4
6cS7yDt3BH+3rfocHTDErYojn550ZTQhUej7MlMyrg8zMRHkUvjbVXS0m04PmyfqPEbWvIibwMtU
1+B9T2pw72QrjHAPrZuQpN8QOpj6BmYFu7I1KMfJVnegj0Kn8WFNCE0JWpsXjci1P3ekSAYPDWsV
wEHhKQjgMaqzeljWsnYJegNMRnkbtnvOa0MO1DLvOAMMKtsN8NNApqWcsbIjw/0BPEdhb8IaiVPc
6q8AlE7oZt6mOjGnEMYLZcLlAlNt4avmY9zWC0IwMMY4jPilVREILSGAhm03UqvtJiKKKY1IB4xt
gQ9X4xrt8bqKqEK8wauwUQFIB/z2qQvh0mFsEh2wsDAyAUKgSMjOwj11aw1OKErsMfBQLbT6nGpM
z43Hkfhgc7FpjMFIedFTL5S7WrY8/nd8WEwjvz7mYTCBgqBthMSDeKfj2h3a2Yb5yuEdt9itULTT
siIzhGtnaLvjVHld0Q0NPCiI2m4Zjr4yr9TYX16HdQo9XFrwGdGJhViS0AgCn6lrvycbskBjGEdF
H0h2ndPqKDr2zfNC9RWxtAxE/D0PPHUWFr0Dq4FzJRWWiiTpN4dUXIGwDNAk/7FSQh6kJGHR8mTK
IV5zvBhcAf4g6Wljmj4I57836EZPDuoxJ02YO1GfxnakRSUqHyC8RMBrHS5ATg7hROUpXA5si5I8
CCtzjtoez4blH97sPbpo4meUZXqKBcLAMbLR/u7gAKXEBdBvroCosWNy4LOhqqLLggVJ5qC+Y6DQ
CpB+n32MAtCRYxTuUIZ4u1eFJIEpGrvcUqqeccd4sKnZjQgUgkjpBdCgac8y1uaEygSjjVteYk1C
YXA47vp4KMBNRIVFHhIrL4JvcBEmFF/sZ2GNLOye0m6S3USW463CsqJS4NjhWIl52QDaYOQyqrnG
I3hTnrTI0EJ/gBWD9AKggEc/wlKJhVa/IMq9krYZD8vY4zWtbS6wgeXacYVlFBSva0WUELUkuUOp
eqr42BQRigL8WD4f3RwaXJgbmDLdquPUH1wtimQNxLWm9jJr9zWtJiS+IozN7RbDHuGo4X4/hthO
Qn9ikwEWYsTS5vES6lsrLctQBfwjig0/2NGBvUrbTL+tIxPHIE1ukx/1FyzRK9Nom/9Ly/3PRX8h
xyY0hKr5zwG1U/Nt1vi9Du3/+p+4hf7bXzYx/6Ho/u1b/INUg7OD/aBhRPDs/b4o6x8J4BD/YwxO
OZoprMz+s6QbYPcWdo76KUmg3kLt/TdJl8UYqyhy59i5lkII/lcSwOQ/KrrYs+jHe0oZIxzbF+b/
WdH9t3vRE2QuSBXCJRDDpQrobdkftfZt2R+8FttXANd4BzC7/jEUK7B5K7pb3GAB07D2axEb76fh
MBzH/cGGZ8kKv9XI4UXYITLG61c4pxeyH4gZJ8P0h3A/KNF+ZOb98JD9GIX7gRL70WI4YzwQ6V3t
rZc4hPgJhAgbAfYjiU0mOQtQh5P9uPZb+DpJ72ewH2SHE81dNRYRtgWFGV/xEvsVczdpr8N+FVT7
pYDdIXVelfV+WVDcGu1+fcz7RTLtV4rD3aL2S6bHbTPv1w66c1QD3EQIUtR3Ee6mPg14iUUAO4Aj
zKnSIKjj/TJL9mutxf0GUgeWfFw/A2C6rXYq2jBSUFBxKdajD6fWwZx3g/tcuRCtuzP1HdUGamEA
LYmBZM5IJUrqTVjCMQpg0wS7RkLZ+NduGu66BMhz3DX8jKvicQ3TD9m3dUYcGc9LukJpHg8t9eVp
xa0/4fYH+NFdp4nCR9waIHioEbYBIx43Iq8ivzt19foO8DZ98E2anvTvRYZsEJtGyFr1XoLEXow2
AbR47vN5L1OYmb4pDE27oJqjX5xubC9qCtUtRJVDR6u+epp9s6h/3V4IofzijcTemWMVyO+VwSIt
uhdOupdQZL0RHltTdLz214YqO6PaOlTdbq5QfhmBs4CKTEEoFs1epC33O7zhKGDNXsLTvZj3qOrY
TBQdg73Q/+se1//LsoM/7zr4H8ef3b6w1Pz7vQn/H29EwI6Cf34x/v3XYPxpC+Gf2d39t+N8+321
XIIlcShMWPMJG+lvq+X+uBGxThkL5XBXMqw9AHzzlxsR4HUS/23LOXqIP+1EgMmV4FfwwOYK/sB6
/4UbEdTvf/C4YJ/7hAAgJvg//34lgqjY5NO5BdLT2Ke1iW4UrkuReCwokij6UrfYTXMkCZKhgntZ
h1A0pqLufuzm+y0yTwH/WXXYB8PnFSkyBDevWNN15FgvksVN+lNMyENu/ULRwUH0bKD+HXthITw2
9SWOeqz/wTRJ4Ldse15aLUucN4lISi+81yMxFxlxC8SdHqIBAToDEv80OMTM8S3d0QEJoP023Xi4
bYWU3gAeaFLHuZqwXQ0nxpf6Cv65AZDRtVhFpJPMGz0BBxs3al1n4RocKTgtf4Cb0aZDd0hd+sg4
/YloI7buLOTgsCPnBLj4qFQIJGh5RN5wPFbVfIxlmnMjohy/neWdBfoeRl9iVUljOYLicQqxHv2k
FT1PYehg3u1xGMSHFru9hpXrsrYl3+fIf61AEg5ddBYJXAcdJs9NjA4ZJMuXXZ+HXu0T5Eu3axt6
+BCWgz/MGGbJWHrMPtV6wfKC9W1LEWrWXZksuFVqH0pWMsBvtPjBS0jc29AfwFkmoPo2pJ2SiWTV
GD6nnv/CxwmKzIzeEDweVJxAXlgFix/JEvA6MPuWrf68TRb4RaN97DSAO+Al6qAbcGyzREQ09iZs
WBuax66vl0zx5t0XWl7asLPZoIC6jXx7a2aElGZHCsoNnhAHWTpp9RfdIRbtzLd28O4VwhKhSjow
WMWQ7oFdv67zUIM7iqaTrpDudDRZcqHGCVYjheA9jGm2YaNTvqj4SSFVmHvYKIfIYvqGkT96antz
Y5L94kSiyTUZw5MuiRgeVIvBFFsS5hEObtpAa4tXgEcLuyYV8Q5OAM5Yp6gkKe51UjDYZJ9skKrL
fv1a5vIE5m6+jBpipxjOa6ujQzJ5bT4EHWJqxDwsvkIXjW99xZqq1zpA9nCR2yd8dmyd+QFZkaZw
1HnYCDBgSaAYTgEdiwnYBIJXzZsNqhPEjpP04x7h77eI4vumGH9yaWGCsbi7m1RzqgYBNQ77TsoG
IhjSRnnvZvmpk8udt0HGihnjYNSmpkw9WcR2AsZN6Fu8pQYuhduOCiJkZhOchtbDujHEecY9Q53E
5g3Ub3vTYYc5C9medNRXtiBuTrzpse0VJutNf8WmieqKxOqrm6ef0CkGvF3b04iFAm4V97TD58Cw
ejCGpAKP4z6J19xL+G1Oo9fYTN8GG15VpGNkL2+W8Ffl+q+VbV6tiZ7hiULzTwAyoSOjK4RHHISt
h++2QnMcRnIdanGvWyznm2ygSgIdv3RR833ufXKshv5mqs+u9y/RiNhZHD+14NDhFGZVEvxqeQUc
elQHzE0OmwG9DyuHITdxmG0QNiCq+EthqP20Bf+bvfNYkh3JkuwXoQTUAGyd0/AIDw+6gQQFM3CO
v5nlfEf/2BzLySZVLdUyNb1pkW5JeZvMfO95uDuAa3pVj0ZnGYS32i1juFQYGWP+ooWY+688nL5t
ndOZz4WbpMHZTIYLbkvaK/DX4Cb2icNKwgpI0Fct8L/Tpj8hOh6T2N07isWSm82nY+FcnfV4mRNH
8wing186e5X5MlZxt2Dv/R2O2ARcZ88bsHGxSO08c9ylRoU11N8KfJxGiXMgbXd9E1wxql0byTrb
4KYzV9aiBPAgCNQHrbvOyXmFJhgOKFNujHrmfgRasUw1/W1wWG13jqLt2Vevtt7tlnD7ODmfpuGM
8Dfdfgluqkh3VZwdgIB82e1l7DvsqD5gLyn6s1FO+05gTsURi2Ir2xcvbUDDsHpHNyvZpHTpTWg/
Qa39DkajMBfDpXflrwyLbN0n09JGaTmggMsFvsJyXkRj92CPk34sw+TajOAWE6KRC0e3iHWR+VpL
D1ujcHpQekF3iLqfImdTEG+5ej5hee6gAHyWQVsuk2ysFpVIL5bZXnKwXoaAstaiwjTHOOW1pbG4
czL7M+wdY1XzCooqaw7UFKIMde0x7UlPSqV5vOahzUWol6ekwN/dOXJcesV5MLUzoMZNZs4YFLXg
zEMQu1mcXJpB+w0zsdO6TQUhZgzH5VT/OKiQtddIUhriZKUvsxyOY5PdWts5zBAFUt6bMXbvmhSw
aBTdOme670iJlbbY1VW8Qfg8Ymy8b3WYeYb7UObTfpzZ7pufpWNuZvklY/GKc/ppdoAR9nyVKv3g
dywH+aYaFToHljEelDw83MTPoLdmm1aZFCXin7RZvpGQiF96wyTzjP+3ENcuDV+73J4WsyCLCsun
0INo4ReYfsmu3FX2fQJRE21pXbTjFtznR427ogvbS2sb9yq+YCa81WWpf0+B+5m127ILD0Wd37Xa
eK3K4CnSuqtb9xcd8SX2ScXW4Zs2aK/tbJ0LIDkeL9JrmlUoPpya1YL9wNIE+6y57bVqUQAByB2w
NV1xKdv0MxXzfVYZz9YcnbM8JHUO3q/zY/Ib5sfcMZFYmViYRrSvt60eLAMZnmXYvrGHGlwb77P5
WogZc4/5PnjBYmBo4ZmwhC22Yw9fLI28/NGdOlq0PEgGYZF5TUFpuLeSyLNTKwVrxOmWfLSTf4SY
ijbje4wSgz/wYGztI6vtR4s1bsv6wWCtq1Fvc6hZ9PZq4yu0DChKHgiehuyDPbUZrjq2CpXdJZwk
WBs7gl0wNID4seSnydR2WYbsmUk/2itT7Z6bMGZJqvbRkdpM/xH1RnZv9k1nOauCBbbJIttRG22c
Dvic41XPqrtUO++E5XestuAmLKXmmpGVN4fuJ2RVXqmducNDt3enh1lt00PUreVQR6yN672HUWMJ
RalQtD+DYD/7+FnztrnxVnjkDyoJTlFXONEgjDeO2ubPZ9PMb6G6BaVVxySgacuRYXCRxDoCFuyD
WlEQcnAI+EjZdylCgq5YCb35OCl2QqQ+0IF1uwYFSdEVesVZsAEujCPkhUgxGCpgDGUBlKHnPqFl
I0BVHn3cIVYEVIlvNIescZ/DJjuFWnEv6mlnAnyIV/rJlichkQTBQVQXbFerlPBODyoiR0YgO3ky
qpinKbjH1OXRnG0aTM+yX6csf3ss4QUKGhiK6VopJoW+6xSgIpPnIbR2liJXVOI4Ze2bqYgWnWJb
NCnZHhwbuwzshQf+ogSDYYDDsMFiZAphBibjt4SYEbEpmyFotH+gNJKlCVkDBfsUOvNJn4tzAcWk
TotXDxIHu1iIHGwAwugmvXQ/envWkhuZtrcejkdVGuccXuBCVtHCJcNqW2SUIH+QRu7ggBjwQHjr
VyZXopmzx4EXohMzCuGHhJb9UTFA8jyGLswKidNpWU/nUoFHAggkDSQSDyJJCpkE8xuaOP5hhSwx
+vSq29OLB8ukgWnSY0/Cdf/Zy/xeD7x7fzQ/Bvb6rIQXctqk+auj+ChwUoxMbGfwYmnRb7LhxUhD
Jp0x4jVqOd+ILxfeCriDD1sBWAiiH1OILHrjfDkK0cLZ/TypM4oY3nDMLIWCuYxsSBeQChI+BlAv
er/JzR9TR2dxgERqg3ozYcN4uqEd+3rc5aZPaGQM10Rm8lUYJAnJRIlZw5y35jjr68EJkrUOVWGh
50O74ofBnQGfRjjDiF+DcUvCrhkVxCaW1akmgxcqvE0B5yZQwJtOoW+4M+EZMBGTGrg4NnwcUvDN
jv3AQ6bQOfYYM6kA08lGsDquO1yDpPGgiYPcaRV8x1IYngqT8YOGA0ZDyBgh9fQK2WN5nHeinFRA
7QkQmoB9grvqN0VOW8Ek0Ab3RRvqI44xjLoKCkSUwFpNChSkQwzqFToogCGURNPw0vvPU8u7/Y/L
EX8XrPhXWsN/RrT4L6hHqOyuJRBF/74aoaqG/qaZ5v+qs3/+zn/x2wqDRDB1M55puZaOrPCnFmHR
/eugzlo6IHysmdRW/CufUZgWNSU63g7dcgw0039WZz38u1TH0kHq+Qi+tvsPqbOG/u8I+Dh76cXW
beHQNWw6vIp/K8+KkSZUJ2E3Pbu4I1yTlEKb58ehGWscbt5+aJJyIzIAg/jyH4rmJWsA3+lxP69L
q0Pk5HC7YESd+D7bGE5gMrZT8GyCl9i3rb8uo+yx1ZyAYEtMyK29kuPgcKPnrykw+vkrK0bjYIza
A7/hqGfJ3m1Dl8MBCmzqmcewzZkobbnsC24QQuPgYenmra6nlQF9nWsX5x9qaeHpHx3kbqJLKy3m
BBNHerDgiAK3vGI8qW2VhLbiS19HzjVHFQxNssCRxpJGC2S9nMZ8M88B4kbZX9wZFu+YxIecLm2c
OOl17hB0Uzc7ypTjrys4T8N6H0APYI0dSnDSJQdyGR8zGxiCw/TaWVJsWhkSTuA8uEKowaaMU2Yh
/VRbtKP1GqbeKnRY2nvOr1nN3QGCwUtgFN8gwMF2NRFOzOy1LU1zO0yzsvbuBrRQThPZxe3VPOP4
Z3/Ml4RS+nXQ1uYqNyFQuQV0ZNiKleWu/Wnwtyitn4kkE5c1M2ycBn/heGj0ae2bhFymcHitpbML
bO7xP1Ey2Bg+UNh7zVplROmgMsCji2aWdFm2YqrZk+05xHyvl1nePRFr3PVW926zyvXFBy5yUqXY
VKe6lkfW7ksBvGblT1isWjDHwMWnTRZ4b57dg/lJUzjUoYWk3m6GOntPOTcvigcI949xDNpbpuq2
KPPPDmoY5jjjipm3B5PRLMYiw0/oJ3imZtlsfBInubBMYrzlCHiNkDeZQfiTGjN2D8DPjfmhR/+h
GCVy/dBoq9lKYBPexcn0VDcmTQgZlg0DOxzoj0NroOPzDvfHICXGlQkG1Mz2t0MFPNSpIryUIUaM
gm+lrf0UAruFeeii7sVoAwt5HY+SOb+LeD7ozQQnyO/PZRt+5nl0YirL990w7aMg4GweVcxPY/hW
yk4sE5sEl1mGgOv78c6Oq71TjWciJ3d+WLRbOGugrIDYeVZ/tuf+N/A59jg2u9lNqofBnguxGGNU
ebYsC67d13KGp5PIEZ1dZ3zGMojxIV7YGOQXPhubBYlvnkySQ4EI14Zlv08540QXMHRYGszKpop3
Fb/g6ahJt9tXLTp7Bzq66iT+c13bjhObCDsxn8MpOPWhc5IuB5Ym8TY8INeOmxhr4K4GHxns+xj/
/yKZQAzD/XjRXAKJZisu8AGOwB7PnJKWIRTCpZtmqE05Z2RTqphnzA0gq1oueIdsmWm4ck3sLllF
Hl0HQAXWWnzUsDlt5m+TaM9+IghexnydaiI9BCzbdeHNvCeT2JTxbJzZvzxMARYvvD61Sw/EiLli
Lv1Tnvf5OnZLe9kgKrSGchzJFbKevQvDaDW5bn5zmnHcQDGcWQ4sJjKgK13iO3Ecc1E1mzyw83Wh
sCKFAoz4RQoT0vKOKV8wk20eoX8yMjNhPUhs2i71n4bWJEau0CWBQx7Akm/97JY77Mf9JijuW2gn
rsKeMPH/2jXMfCa2g4fbbzXNJM301CMRrcAppkKoJNJSB0rQkzlGx9mIX8BUN++zQq+UNnxCUCwG
TJZKwVmwVYd7vQPYoil0C8ZZZxVOya0Iplm5KI49yd1HyDZXW6FffBgwroLB1MQHHdHcGwoTw88K
LVChY2oYMmIUzDDNlxMZw4pr9cvH07HFQKKtHYWgEYpFA5OG8eUrUJAaW+FqxrBHH8LuYoiIocsI
7pHGzpaC3NQKd4OMs2IXTWRZoXAG+dH0ibU1m/w2TFI/N0bGbQTcoKdAOoYQj0nPd9yDsaPi1RB3
Sswn6nwUQ+KZOSY4CaZLCD0tpJ4JYk8HuSeby3cByaeE6INM3bXvEsqPB+0n7MD+DPB//E4FXMVu
snKM1dNd2lCTAeXi5hKT9h3t6cSHfu6S/GWELeTAGPIUbEhCHeoVfihXIKJSIYkE7vJUQYoGwh8S
ahG0XC44BTLqCUf0X03fP7W1uKZ+9MFSbZ1BP9IVBomj9y7RTJRHQhepjRqCww1uUgU/qR2jRwNw
DcH9RReLd3Ya+wTeUo1L1kbwkkYOTirfF3X5QEHKMobTlPjO8aeF3ETC8JDy/jgQnVLITiaEp4Et
3phbeHT7XahrkE+1ZQQRSocMhVS6KyFFGRCjeq4FQrkaBpwtzMdbotBSbFzvTVhTHswpG/aUIn4Z
KkCLDwxaWwS4s9+NSDtx0dzqDyfkGTYZnEHxLN1G922AcZXAuqLR4FUnou7DwEIKA6wLFQv/+dZT
mKzQzD81wz1X8LMcBdLC1vBgQ9aqSH0q0JajkFsO7K0RuyaEV/xS8SWAzaUXm7CnU0QhuwTsLgeG
lxvQGRLoN401CKozpnjcV8uMbamOdAPUds52E0ww7lOcI8u9AyusghmGY+5phCGGDk06DjZT+REo
xFg4Ias4Cjvmwx8rTX9TyQmnoL4WiCF6PLFXLZ2OqSC/t8vw5MAyS2CaIU2ekGJ2Jayz1oKV2iXv
LQw0rolNnXykno5q8UuO+intsQmRLLIx6j1nhjxP1XQ16psifomO+zkrgGUg0meqPpCRyC1Z8BgW
Zuqx0a4eBbQ2F2pbBr3NaoFAlc3BBejftt2OACqQC/tx0oxj1yU1NqXgVisgXAwZrlCIOMN4GiDG
aZDjAghyGSS5Mg+3VV3+iMJ7wwbEbcFfKUSZDoEOj8rKJJfRQKarIdRFkOpC5JsyYYOSXzCRszOZ
4HXUaygT27Cvth6iKtS7RuHvMEHIFTDmR4VstYs1t+KrDi+vgptHBnNaMJHTW8GPVpGfMVWQJlOR
moTMSU3GJkwJ20AmIHYT2UehgjhxGzcroKvfUHBegq5Ntqbd2mj0YbKoVJQHFRqLM+keX8V82j8C
PyR/oGAXF02FgWJSQRPpoErFhAqZgdbUzfJlOIWh++2pQFEbu9e2tOuVTtaoInMU9zyHwbe8ZyqO
lPXKSlUDs1M5qpZnS6CJbwxl6TmO0K1G/M4J+SZrikmxhfLeJ/k0sOtZsdfsVoGKRQXko7LSDg6h
+Y23gSRCvIwHM11NGZGqAip6bDiEHIZ0mTpecbQj/85VQSxS2fadr8JZ80hMy+wJbInkZJnNcGtU
lMtOIQ1UeAdTFfOCzQDaI3c/XBUBS1QYLJH+sjcF2XFyYvEfgTGSY76KkGlkyWwyZTNrzk3T4mgY
kszG7cDUag5EiRrSaOyyBBO/tolw2vXk1RhLLplLAK5w4oecRBtf+l2q+4LHDGE3V8XeogTXLqwQ
wI0qFBdOCvSlEZVVgTmaQBxX80hhEKWbVKiuVPE6fIxy4ZK4a31zXHRD/RklXMI6qTyoHT9zZp1k
L/a5iu31KsAHV25kGJk/YxXua8MIeKXz2QST3BY18ldKEhBsKS5MqOWLoh6RTNoBT5qKDvKe8beV
zVUWRDdiFTAEicASL9baVZeBwp7gDlTSxzlbd7+xiihmZBUDFVoUDre4SgUZOxadQY7wGJr13R+m
/IbUY2vdrLgf1n7k/vpaWqwCFZAUTorigE2WHSjo4z6/+u89FkUQTgPyFa7FfOZzIvC4ypSj0VPe
xtm6oY5EW/w7rIuV/3H226vUQCtZyhsZKZckDqOOWwLOSRiN9aIXdXUf3/zGvUO3N9etzYRGkulZ
x4lzV+FvBRttnJxUdEdZA+wddAM/fS0eNbyLceBOGI7nN21k9KhajJpFEjyAZSg2PKcjG3tHKQnI
MXJWuIkn4Eo+g0HbfpnD2O1d4TTXmvFuzFgi576F9dc0jaOWtVcsUSMwaJEux6E6afPBjSZxsJM4
2A1AYuzOum9qrpwKIVAVwai79/RayH7DGpe6s6i+CfUQMfrJWCVuxhGkSHYhvvBFot4CPxovU7sl
S41pZgfAU794HURtDd1nWfcC792g0/9V9etS8wwMeAg/nWAtWI7hPmqq7ujruGPRPLWNpUG4ngFy
5mVoraJyg0Uy3Npmm3Nw47Zhkl9g6Q20drLL5U5OqXYectDxRbsfdA5wjUGkHSwCSH0TBAAtQdsI
VEaap/6h8Gk7S+d2ybFLruHmyH1MhDUb+vmS1sNTk+NQ8q3ZWswe27ckJFxWOPjK64DnNTD1Zh3Z
QPFqQp9T6mEDBuS+NAW0h9Gtlmyf74QWULPkR1+mR6UZEXiL/p1Ys9aytX9Ghm+SQdqbV8oPXQc4
G/dgKEDnOlooVkbOGY+7jHlnjmIj4Z3xUZXAbBM2LBZ1NyZpzIzR0PTxeBfzs9smeKL79JcVJ7s8
A6HZz+0Dy4VbNQP7k+G2Dpet9hzgzsEVjoQ9FFI/gJElnMbVOkEB4mEb11uc0BGoBaYv3bxkBgAD
qVPOY5ZozDobLw4sdNO57Mx5RmG2OhTGHBIUpVOgLMExczQ9p779MsXzcwJkISMOv/cQvg1gRA3I
Aiy+7smNKSeShf2aJQ3kybo2DyLSB3y3fHXLYNyxO0aS95jM4Y2s3cz/bkppbFn3H0M2MDLCCVAl
+VpzHaAhrG0BQ1JgN87Vts8nQB7OtjdNgG/sa1dW2f3qocD7VVnXJJwxgE7fMWd6xcXFdFFwuJRF
+dVojLyRBU1qDsQpmtlQiWE4QoODqsgTDmgXoQGX4C7lYkwJ4lvwbtQ+ccKU8736brJuWkUiYrjV
vLeW/AYZn72v8XxuONEZCES7xsxnVtCSYEZCCA7/8SrUaBRoRw3mFbFXPY/GZaFvc7eyMTdow6Lo
4Y21zit7H7Ge/d8RVNfZZDQaKw0HBpzlbSlObfTcZRGFFeydFJaj0+ZP4eaPvJ7v0uA4ndHntwyW
Rh8Eh7lqnjlUf7UKxur47zEC9+F/dNL/JzSBIUAPIrr/h0rpn82qf8e2xW/9Uyp1/4Ku6al/hMcD
REf1/FMqFX9xDWXoohgBYdZQ3qx/ZRPYNjhFOI0UzfiW+1e2LVO4iKUIqJ7Os+kfYxMQIf9b35Zl
8/cIekLZdRuW/jdVNqU+l2EVVpSFctw3aXqbUnHBrHQgPowo0z5YIWwfqS4+1n+jWHTTsCp8CAQN
6Cya5DCN39c0yzkRrVyqao6bzlYPyMlW1SVI7M+8wf5YdHdhrb/WqqxOp3uuJe1E58Yi519giqHY
Dp/8dhw65SgFXXsxzQ3gc8lQOB5ZM6a3OrWNLevbjKPq7O1BctVLbAMcrL1LQbNeQMOeyZV1CVTp
XpWO1O9NnMxsi8JTGiWTOWwu0vYPkSrt0zWr2DaZ1V0TVenXCSPZzrT8YWDnT1BSYOZS6dAoT4cq
BfQGVkFTYdqnwCidE2YO1d/Gvkmg14lSuwZTki+8eHgdVeVgOZSvzLQQvlpHbHHulfuchkKygKse
SNohNsV7S6qpV2WGzDbpwlAFh7VF1SGu1BsHG4+ZGdGsow7RpBcxVQWJDNrLXlUmZlGg1GP2nvVs
Wouxy+VmQmFdp7V1tVTtYqcKGHkieVZMk2fGxIdKlauqxojORqnKGxNV41iX7N1gtR3opGPBxFgI
0us+V+WPqJNEVdrqwC11bVTVpvN5XpjJftbd/UR/ZEGP5KRlF3hAv6qWhvOmvTYc/WYRrB9j+Whk
9QP7pY1PM6WgobJRVZUWnZUN3ZWSDksy1AD3MN1VZvieCkGAM4g+IH4Pzl3rFSVQ6OKucv1d29TP
DOg6SN5mlyrm1QzgqKPZD6uOqtXsVcEmxvFD5pbPuqreDBOLQ7dZXSf67iRhH3MCi8NgCPgYNowR
ExXGulU11sLGDrew0R8CzEPxtuFXlcanqCAWS3NHiFxWWQ9D0+6y6lf3zXUwLJP8j8NisAo8Gsba
GPhP/CDJObthUC16OzmhcWAjmn50GW9HqU4x6TUu9Ytvavl64nvjJNbzHzFRw3nyunXQ05ZTg7Yi
inpn+dSbCcSA/pVt/H6Yao/MT/IKSmtRZ/5TbmCCQmdvanaAdnXk8HGZtBk3oESWGSgJyQijTXB8
iumhiuFmWDTlaWwGm460L/SvL1Lrod9crTHg6VY9GhyVNkbN2JUC9B1nTqcjVucFJsJ1l0I0iLOL
h/cnNacfovJQ60wj5DWM4Ilwe9g3PyUTyvm6oW2Nz/XEDLsgewkyCrNnnA73dsBZYsQJl4bjmyvc
YGFjDAFyqibO4iK76KpXFkJE+6Ql3ZYS5ovR2nu3SI4AyPHLccZgbqOPV73UqIF5FTwHZbMORnFn
O81zVGHiKFVFi5xvpgUxjnDfPhn1o6/G9AEEm60PTAO2e1/qJkUL+nyvUfQEdGIvktBGwVLrFlRW
FcG6D7yaeT0zcNPRIsUJ31uJ0QA0fUGViHd2CjdKaxgbpandEmscllZLJWXvvwKw2DtegOuVODXw
M9Gx2EyQEmyz8deZzcGgt/yLG0Edit7bHv3d41NsPOpTW7t8rgrH2FCLcUwT84aYfocxcGfDs17Y
PcPiFHy3ua7to8E6d0PPdA2Ea4hn7JN990tZKNBIQzDYkl2OMeMmhFiNwd7P2PNjPbzjXLprx/kq
3egBXJt11Z27KqUzYCBfRq49XLlGbKzzKjpkM4DUNkufQ797MEz7W6v9C7Uny6SU2HFR3fCZ8Krk
CQCTtezirR1V79Zg/AyqHkjaJnexpsEFOeeYGIJm64b+tKeN8qFyhid/1L5gWtxp45GY1qeZ9vZa
eNNtUggpQ/kWLPdb5x1lPH0Ocp0/Ef9/ijTvaNwf4+qh4IaT5bg9aJUitwoZGJbX22ixrDa8AS66
Ey+tzntOggqDojtTrF3c1127NG3wDAIlkGXbSmfQjAMAYYO3nDsstvRqQQajIrhv3iSTc5TiPxHs
8jFLcM6kwLObxpskOovrY9g0afeizRA0xlwHoJg3qymM3nko5qsAOOTUNcmGbjY36DcsShZzH9Fu
FiOe1T5MYBpEsIHMHktHzv49u7TMrLCT1JSjiqkEB3RUVupNoPvcqKDggdy1doWGalLOIzUtWXtK
jUau+zRHKQASxjJCvEwj5ldHFJzPA7nrnBm+iphC9vJglHEL858EsXBxbXDOvKDKLHhCbPWybFeF
GzSsnoZd1I4fetPkn3V1g4kZaUSxCp2/OIhpFq/b4Ldxed2GajXGASOdFtAoZwXSGEwAK66DeXAf
p1L7wGG1osXxu0wbbsYYLVPZvnmjvFPGvIj4/lK22bjE0UMJN8XNynTgzTN/XkB1aWqxROjdnNt+
QaDU18ZFEalUSkiWxjAqhv3RdY4CwwTcknuMCG9W3O38PMKQkW+NiMN83fSrDrh/JKPlLMfHMRWf
td4ZiObFDB8xXFl69wZnnTYreezz8NuKUczyODqBbXyvamzso/w1dcfahI7eLNzBB1bQFCOwJvhG
cfYs6AJdEiU5NmlItJlPK6eNyuUgS9aHA2Dmk87GS9ZvyzmiNzZ21n/8HyYoiGUSsqF1+2ol+T81
NZfwwOaSCnn0pthUaCaAhWtymwoETww2a/0Qt2u7bMqDMMMzhOGJJ3Nzpcy7e5KdRikTsRfgimw+
LZq0IPbPZjIvLTTHQ190x9ivcWgP0C0hRKrHpXcRbYJ7ww7faxtIYlI/u4Tr09mk4zlYlv1HCgVu
pSGlL6SFSOXnd3rOm96IHiIVu9M257w1OemVZdN7lDrpesiTO89u+YbgQqU+wvmsNPMzmH3qdN0B
5KESvY23pnpPq2Lfh9To1A2ZIN8LVnQpswKVDjVLGTfkbnLvnDHD/xVt3cKwjo6obqF06YyuwvvW
TrRFXScZP2WPoDxseglDtqMzAhpBt+W23gp1K8OJSYddfC0MlnBeFI2nyCZSVdsMYaBH17hy6TL1
Cj7KKmRksykfbiZqs8JgJ6D+ejAfkph4cO/H1kazEy61fpXiCD/PhnbveGZ0HLqGSrEcvwwNg79j
rB2pNR4AZI2brGDt4ctgoTesVTUVmqrmgbeGvGzI9+J+nNzl7AOZMUH/ouqXj6JDaIl1LdpX7Ff6
Wf9KKwsLJLbpDcBnexEw7Wi9F61swEDIKkz0IP+49Xr2aq6YiGWZHRro/5gX167rcHeNcC3UTThv
ZNWutNICC+lw3J6we9dzPG4ZmatdiKu8V/Zy7PGgYssyWGPx6Rt7uucEz/lYf45TT5x8h1ti61WX
SQW94tyFQa3M7NAg94Oyt8cJTbBlYA/L9pfvYHrwlBfexxRP23iVAzLHF0+WDtf8iH3ern3S6ToM
o0ISVwJ1a9GYY8VmeXEIr6fKhI8Z31Om/KE6i3Kyrh52/TDGt68nbBEYXq4UqE2AwbA3OMrnryUI
FL3y/idRTN1wtjNUKsCe2CxVYBlYLa0MlRxQS8uu8+/moPxIRha1RAx8NctwWwQICuu2FKT2HJVI
KIkm4HLgFfZBfEjH5LVw6CqOq+TBUomGTmUbMpVyYFexxg7todqQgMjbitV8HT7hoR/gsZExYaG6
lCo5MasMhdZ5D5k+guqwp5sv9cdSkLcIB/xlzkAGYyKMEZpkE+JsM6mLKNLJa8R1T3KjKTda0mzH
yHiRuCoCIh5W0GxmlfkoQhqhIaFKwiC4t3Bnq3wItOG3cuJc4Q7wKh0WKazzcN6Z66SdnqlAo7qS
G/dA7CQp56XU8PTxjEQC18V+7uV1FC0A/tyvNqyONg7iLmEWT4VaVLrFIubS2qyikqzeGuNDonIw
BoGYXiVjILKtU5WViTLxk/fOA74XliBOqCDR9YdhdxxViDPGmtjoNKxVk3WI2ms3Y0APfwwSwDDD
rshRr0HtXokZsP5+1+zmDqA/g7Mon2MbQ0xblDxEcvkc97cRRsHC9PwfA6LQSp/cTUrdVbPQwQaU
vbOxnemU6WBTuvjD7TH/5Wefm4EhM+Q8gfmj5KConeP5og9OQQ0GE+xgwZHa6U7AFVjTxebEO4NF
eBbIkjKQV3qEPufGmLY0TgJ0ojmrwg0Po+A8AK53oRcsCmf6nPHXSNuD9a8fJZbkWAMcmrfTTY/f
pwZb0zQR0vtqm5RLr+OnGyl6nw9E5X8Th+pIszsAqWZWLr0rTKGfEH5CO3x0VXRJkuw0TD5IHzEm
y/7d5Zu4cuEVMwpLtRFeYHM9Wm70VsXRSy3yu9CP4jOF6KY7P0Ek+IgmjmzUkV3ZUQPOl+9tmZu4
qqYtoNWdVSdcamXy6yLKSrf4HQr23/bI+aMI1wnmU+Y2wF7sQs9OEhqLGPI5ZfRPIjD2XdtVPGHq
p678GYPwkhb6TzvgDEd3YNCOo6+hLp/noHruuB8FClikz1vekftJJNu2zz/qhI6xbmA12BDDXRja
xqyec4mxhr3BPo7bFyetCZn7yH2TS8FLgx0jwbmBZG2w15aQ8tmaI7D5CSoIT4R8eHbL6HPmkX/s
pMGPoHuYMcsb05aN6Z0LZ/RyLLmjdPcuYqkbVjYrgoijRoKNZwpGyGY9wbO5dpaTOaq6nZ4kvXgu
Kv9HmDnOfWFn67GqXLZO+maOjKOP9WYHTU+nXqy5r1oayX/asf0IPe0599BNHBldwB0DFJi4Ksri
qUqsKxjWYRUE1R588yUjlLozR+u3hftqed0LWEADQOunkcYbK4OxnGTJaq79q+9yrVOIdK8ZQIk6
B/p9/jOwi9dOYc+hvS62NNLA60UJShGTJ+EcXU4yRfc2mu4xNNKDXncP0pOnacT/44fnPG/WCmFp
5eNetN05o/4tHcyNwUqW/uPv1Ihexk5ftf302QhEbUyFe8hW91pMSoCvuYfc2vKsM8OdrLEJNfOj
HqonHc82aVTy/yOi+t/SE/rPWud/GN4/1v/0v2TR/9P/juqP779bM8Mf8S9RVccTeEN94bsm0QHq
s//UPJ2/kJdHZARHonvCN/4qqupiJsUf6gpfR+DE0/mnPdTR/4IkiBJKKYwj9H/QHuqb/6692/BY
jxq6SYs4kVhBoc2/dYdWned4pOgxS0sPxjA2LvwjFPvFxJsQ64lSCZWpsjC0W3p6bOLxNJvhjwyu
qcpgjU67RklQqSxMndOBWP/F8llfqfSWQ4yrIM7lEuuqiLwsShvRwfJbTKVpAmqGYml3uJ8HBx5O
mWPBxqv1x32Pzr5vrUNvrDnGZTZYKanbv6D5F6YLS98T19rIngvXOKQdmJ6KQZMtSVgXn0bkF+QL
3XRTyzZRLMC7KnZPIk9XPa6FBZqSs5AE37I/asLEmvX8sm2sx5CAHHWL74Clnyt5TlR+riRIZxGo
4yz/TKnr2SFo5xC4o1ax4FxdHFyieD2RvIpoHmSqa940FQx9yO4JLEMvPgdum99pOPiGRKwcmZ4w
uRrrymQn1Xvah2cZNG90DEhJthkC7nxTUL5Q6vrb2Jgawja9SzpYOq1fvzsFqs/cBLs8KxGeRhpM
hEqgmDUxy3KiJqOl4Hymv2JRuQQVA1DfIKXkwjNdDuscV/8Pe2ey3DiyXuF38droQGLGwhuCM0WJ
osbSBiFKVZiBxDw8gV/M7+Uvy/d6uI5e9P5uOqK7WlUlkUzkf/5zvtN0XIvTefo1atl0MbipGclw
lEMHSczi0oVDovY1YxVrPKFHwSvuFhUITFhfC36UmFTOekgmqFqLvGRag4HT6remVEWmNlYl159o
49ancm/k/GwAtb3kLZdmxs91amdp0EA77xgysHBc+5ZFkqWnv7iLA3to0QVEOG4Z9GasR9G+m7Ga
QR8oA83kfRRntIgnY773ZrQAFvqwTtic4djlQkyvHDYIX1zKMFGtBfzbFFsfulbdxZ5k4+ySJkt6
DYqL9r045aVw8epGgpIBDuXTpGMaMuTZG8ZG1b7t7bJ8bgn9BnnoZ5vZPlV1G97nNtbeCqNgyXqb
I15VnBekcc0heSU74mcxN6eio506m1kEulG380KQB/GIOrbg0Yj6RK1xSYAMVc6+8dOtvQzhYyJM
nJ4YczBbuaYW8ODmIvSYVRmdovX0iYwDY62OaO3p9f1kxls9WfBgTSicCQMQd7f8mKV4UhNp7x1s
civ19li5bSEfOh+lpyuLszaNuCQprVgJZKFdhDE1BNC4nWW3rZqBeyhX25VvsEKNwAmDt8oDe8nE
FnH4LE1zUH7Ah0SEz0wPVVBqkb62oi8zxp2YGFguSOQCNtTy5xJ3BKkt6nH0Kb12YU6meyTVAsMH
7wN/6F5zGtXLjaul7qxjjJFm07dAaTyaLLqSigZywCExQucbKyo8EJ+5Uwrq6JMFJWQxDuaYXx0x
f8gW8qyRpMUug5ebGPOdP+IRkQZX8b5Cw0hFeLXGutnSlOFC4XXPjNqccqK6As4A/zwkH5GRlFvp
j0GMDboLNXF0sVil49n2Hdb+QCr9xjlFEZdnL/IFQfWJMcHL30ovwt9iFqzwk69ckeRFNsLRXMyH
cKDYu/c46oYB16oYjHtlZEGe4aqEY60rTg1L8tWQZ4ic5rQ8Grn5lBPJLoDtdz09K7UsDpk/fhhO
9OaDuNrEzRtiL3KzllJ47yLTG/IRHf+ts7jNOKND9afr3beEm3i2cKkxHCybrbJxYc/Xcww8smuf
8hZyfWWguNSdudC7SvmrPvrXqHb2TogDQGh8MdS5AP4m8WgvzTluuGZYpcOZZNYkMFU0pdSaZS26
+hrfdCuqN8sCnI1KHAbxnjYB3Z5xHRu3vD3BhHJR4yAFjmxOwnFZu3Gyl0Xy3eWvYdax4m9afLW6
hk9kxMYHCcrDjN73a5JZnFkyRyfWmLkYCznvAq+RzdZOQn2TVPmN0Z1LE70nPDxWeB2fsGKD7s8v
7fw29Djiam1fm+NXpuu3quLS6XowYOPiDAD80odyG3IldX33BDfhmtBInqbzrtC9ZzpMPawxjJYM
3BgW8xGecRWeckHQKqel0uYXxPSZiuLDxmPrWOnei5ZfVUXHJ2981b11aWqlPbfat47FJ9N5Bhm8
1WDMktgCG7hyiG3pmIM0yo7UE0vLMHAbbBrHqPksfHlwKv1r6h8sa/oVOtOH1TaflrZgFy69N38A
fBwCsgkssCyeE0F7w7dD6n5p6qMfWnvVktOV6WFIiot8q5TFVvPyRzHIW1+Nz2lkP9KOwppdaqyo
5MXUDLnyY5CWTUG6d9LRzoZIUcDblfrCyB1/cK2/YbU66X56HOcWvisGw6L7achs7xZYj8YFW50f
p4dKlofa3mO13JdhlLGcgZEwfchEvEf0PXvQCSmazm+u2T/MBjlxN182TVeuPX85jfq3wzOT7B/i
DvjQcyM1GGgCxJ5gNE29W08GLhDLxvPqk5a5Vyq5aMKrxS8wBXttiDHy8bZx4woPje4lq7RrPmEB
Znx4eXthlciE/loO/tnwi5Nl4evu+5esmg6Gc9Hs2WI8yYk5L90x97r7LnGO5a0c+hcWjafCw2ou
DfBy/rbCi9pp3c4xgtaqLzGMQIRwwhrMe0aUbCKwaFq6cgUeZZYvz2n6GGlIXtWcmhshdmM33lr6
iB0CMyQtHUBk2U+XmyHydR3warNXnSbYg55VBJyCq4w8I9NN/jT0HO/S9e17kgnuxmNttyIIMpnl
vvN06zVN8XEr4K0i307Rt61IuJZi4iJGUAFEOyeH5X1TX4E288ECJLSNAerqiqxrKcaupWi7Jthd
6zazpOqq5ZSDIWMlh9HFz7zLMMdXykjuWxCOzL6QfG3F9NXQWiHZC8jMaHcaL35BGOEMOcQmHpKf
l1ijSklZZylbmcEGR077lMh53tBzCARdsYXjabyvqtp4nm3Y3KH9TjnZJswQ/8uISRJAcfubVKyY
xfoI4Vw3Ug3SELexnCCLFpiKczwq4jHfBVLvMI+HhUzqVLCPDF30eV0xvcEXfveKnjxbH72iKTeK
q9wAWBaAll1FXHYwQK2shyTSr+HIrNkoNjPY4YyDtz8vitu8KIKzDWeTp5pn3Wtsg42QFp8aeNc9
ZbGQCWBASwWDHgXeQsWHThQpegAZLRQ7GlQGFGnFk3YUWXpMCDgMCG354iS4x3gXlzMbpN+hZ9LP
HSlopPsHi1R0hb22mf3n2M1RCVFS2VZmBkoRC8efo+PwmxPxwOYbWEhqEfeHhAR2SRJ7Luz3ShVr
Udg+DD96Pz6TlA3anaky3GAXylESg5Y2dfZ8rN2GNSWQGKTlc16L15Q8eEUunKP9Ae2OmWE+pfA2
dNPc4ewI0uzqkCqPnc8WZbWFyxmJidIn84xi9F5HP2IVSV+Wcc2lANhuf0VWfZkS/UqZ430Xxsde
32HTulUk3IWKuptsGluVfScDr2ytI5l4/tRdEnXYBJ2NtC4JyXlPRehLFaYPm+zHTLq+UzF7dOv3
vEWy0fLD0pOVGN4ANF7oewkyji451tuMv6SJPxR8lngTmoePa9bg6lT3GOH5+YNNtXnWDY15NPTq
RY7eu55/1RACTONWABxGOjlEpv8Yg6ylKfhCCvA09OmWIWtPinVlWPplKtPndpz3eejd815/mAnJ
tnAKRngFM9yClIdX591RmYh6Atcg8b5zYGh+Z6zDfquxtGx+MxBi1A2X5Tr7ev7YYZPDS2DTfM8m
3uDWEAxpEwYwU+9gO9Bs271PODu9RW6nHgKDQjGUCspQY6GPFaYhd52bxxEEkrddLaI76WOPj8W7
q6YNnkWOaRoh1aOhUggIPKW3ESZEoiU3QJoKFBH1P2lwO9oKIJEplMSsoBLY9XwELpaHCMY6c2HK
sp1dVwSNop7Z0rKk5a9gKlhFD7UiU/iKHo6FVDwLBbbwIVzY2s8Y3oVY+Lv1CoFBhr8LcJG+sd+R
dCIN1CFAzLDn6Tz4mKNHBdMwuwfatb+Qho+Tgm2shQJvGAX7QziyN1NBOTLf/pilcx0VD7/CWq33
5o8CP2al+Z8WXA8iEUSH14vurX2uMzb0jwoKiKmZuMGdEY/hcOxhhTRj9KThxbG7lEosZNae9m+4
Ii58EUeBRhhBtxLyiDb2v7BPf48KSeLWxts/LWt/ybKGlPHn4d7TZ4OK89m0f2Ja44v/JuCYf+BH
w39mm2AdUWP4lb8JOMYfmNEp1MHQhsDjWdjJ/pdpjeQIT2jPNH3PMvmlv+d7/T88z3G5TjLpK8nl
r8R7XcUz+4c6HfiPum0Aq/Vd3f5HyxqjGF4jakqDrJFXE5pRNxf7PJrvQCgTGUAPrSftaBcQeGPW
pHH0wezWtvMtBI5u9c7HFOU0XEQ8SjP5NGEJWNs6H1wR080OS1hu4kh5+o1DnKSHsu1gVujfXKw8
2/p0LKRnFmOrkf4KPQvvS+E9mwbYVd9DJl3htMAvpd3Zc/FS17CwfQCR+ly/E1g7dmHzXBbuu7Dx
DccuNih/v4jiSrIOy6zkftLdmX1zX7rtrgj1z9qn6pcHUWLBNcxldTe6LDZUZ2r91djXMWaXZnpB
R7Spt1hPs+W0k00OQD/vNDDj034EwCIwXwwciOJQRdY2x19LB+aOZuJt2WYPrV6Q/2A4KK29gkst
C0m5dhtym3IduZNGeSgSdPq03Q7kUezkVNbGzki8YztXAZ2TAY3hwWIS6dNo+su0XRnRWuwsb60m
f7msQ5Y6JrI7XPOWp4TnryRoYGUgSLIsgIG/kl2/4b24MjTBKnvHE7KErliCzQRGvS86uCyOJC8L
T1GyFbbHbcH2N6cojKyx3v48a1YXOI48Ztzfwrh7bAFbJ0v02PHocZrs5uTu2SOtx6FYfkP0fC2q
5sGD+p0O7rYgnaNCm+u8wEpjHdmUnWp+A803bn5bvlrxeJ5NeZWjsaNK9jnR9XcAZk8OeFAKPJND
x8JKWyDXYUepOv/bFnWpcHIQsZvdYtKdLFmbtb5FdOvSpA5xVhph845J1tplS/xYp90QAJOZkvgB
wAagzOZc1uGPMloeI729pyZx18Fz6Yz63OdvDSzd2NHRG+OPYmnPRj6sZ/1Dta8LQbtFQ46U5/yw
zE+T1AjSENdhrzTSOeKE15FIyYgDQVa3hAa9lVN/Rl39lOH6/21hXJAWV8R8WTG9AKqAJa8u45gj
0+FXSWiDSMyn58zXKNO2VlVgpaaljuW//TgJBH/hlhfdG++p4A0GwUWUaCPaKnKqJOhhxstdOhyW
zgTC2Z3tEkSbCBhzPgbRv2v852mZP5P5q5HOvZ9wC3Sr+gnLxA+Ma9+zHb53Iave1g9YtfZ7VtZr
LNkr4C0U2BR4U4ICKaepyrsc2Wxx7SMljaTnva1h7jobHmHT30acN/oy7zP+l1KS4MqE/FFtwiW8
TYqa5YFAa/1trpPOhH5WONMVdQobXHgXzuKhGoxXkamyvM8EQ2AKKkifgb0DOO5FB2oz3y0EEVfW
RhvLO2dRYKNAK9Io0M3kkErmd9tGYJL7RtRnvBUfc+xjJeuVYLS3uedAM6a6yoAO0nVNBDvgJVYt
dQZ1dR62+ln11xWqya77r067fao67qiduqsMVFDib+yrPZVo52MNv/5igGpBZRweEkrzDNWe16ka
vdrVg4xivQJU3FunuvZS7S5Pp/wOiACStYfmGPGGytprRm6Yx3VQsgNnqUSDX1mIhjoEyixt2v0W
ylUYSrl74tpKQ/8xoQjQrWLcWlSGMPPZny7cIoo66PsrVIMgaULUYmI5hXA5bGgZtFXfYIthcZRY
ZKqILsJUtRLm6h+hair0uLQFnsYx4riccb1qNKQ89jxKQFRtcbMd4jRV4WxS1YLoqT7E3/+vS80J
PYmACgRgR7oTe9HQdTsIzFWqWXFRHYvL77ZFahc1j+NPU02Mi+pkNFQ7Yy1EgLrfZrbxalvIGJ1M
Y3j0Br0PEQYGYRZPmT99t7mC5FskHGwvXRmO9z1X5Alh4JOMlrCzaACjXKKIgP31t0nLq53vtudG
dWialmTlP7T5zusVGM7M852B5aHMUGUTjWsZ8G2aG7yu2muV+hQP115jCRktIKlqka6rsmgCb3D8
49SnJy7G4QawBeMXGIkuTNnk9SV3NtXIa0fruKWCtcoXeyUoffAqvIVyXJ7NZWSrMB4SCk7BDjrk
7FLyC/ST4GIbxu/0ZrfCD2YcyBtWiCQU6R2FK8m0BPcuvZ8B1YCsITpRGpKWTgjHqxkfMNVP+FJp
RFZ7npWRzvOuablDwt954V01wQLLcD/peKlsZkDKDLR1nqREjKkyJWFiUxePsWkg3K/n8KiAVhor
sBoH/DIRoMbkgfrpUwsEN/AN/qhCxaA69L/QdZrVwtw2vMPLkSzSU59IBomZnC1OMNSZctSCc5Bw
FuPS/7ItIktZuTwU+WKhFfO+ZelP+Ur1Qx/6u0xfmBNdSvZkBCFyarDa6ji4jUm1VFh85vWaw53f
d42o6+SkteEeBvmWgonEIUTqyC/HVdJSF/p0ksREklwacP3Wuiewu42rCbW7opilCM2Fnns5QlKo
CS4vL5R6HeB48dNpn4Yhvae8HpVkTO5oX1pTlOIckoiGabapA4dI/N3L7q1wjfsxgc9VYT8JSAOB
F5wb/s7gMDzCxGXnwy/q9UPt8kKi/5ZU6vG68cSZkjewykZQl8uhdCMMLMOASQDPemWP7VFagKZZ
16Nu1qsm3mcue6BiqmgRcZtt0rKW0cuIChd/GHlnJxu38vG1Sf+Wx905oZ6Teh5WZIl8YXDCQuHi
/DOW6j3GlQBkzT6QL0SInqsDFYqsdsbpjYB0dYh04rCjXPe8QI/dTFcUSb/5DRjoe1nqx6zGSyWm
AvdYV1PS0iKvxPHdmPwIPVce5IwQXrKf0fwrbKoo5tu2+hYjAGyNQ1Rpa4usBBYqLCFJpy2bQYXk
kzDZgIYoNrHhMiVPZ+htmIip6ZhrI8OkR4PaZPUnSknDoJY2a5Up20BIicgvJOXRE/XzIOp4N079
NWxdNbP3a2i5mCe7gpIOlxLsUFfua55hC+XKWQTtpZhZuURGd6xxAwWWEW1rulJ5VgN+jcvwp5M5
17ScqF1v24PgZMpL+5oz5AeTTxg/D0t85+WhG6tHXOPskNgfzbhaFiKcWmgbD0YEVCSbqjooe+tn
Y8RfzUhSn7AlKg8usqzDrjGZ3Y4cx3ekMdG6NjXXcE9XI/+ZVRuzcmsbH7MYaXW33iw9+0US73XR
deizXIKCmFz0BgUrOsI6eVpMbTP3/LTtBkzNZPFojSlNStoXmUfXviyuskExRzKwRwR5SgbbdWpW
2wxzbY5/wKxtBKuK/Hh1/ef4+JfGRzblfz4+XvLl53/8+58Nj3zpfw+PnsmTzTc82wBZzC/89+zI
50Y4PtYAH/lPRZH+Z3aEHe04BKIsgyFS8EV/nx29PwBLw7P4DZqyHM/7K8MjU+r/Gx4pDrBM04Rt
56lw1f9d/i+9N7Gr8nlnjniNBxODtxtTDs3KCwbHnB14xj6FU9ju2U1NfrIr55HUCbWsfB7JkZal
M6EZ4i738DPTkza/FLWzPDiMTqMUOYY5i90RT6Hyd0qVTc+xA63aO9pO6hz4ye9Mq0q3soNNUIAO
1uxwHKsE7KHyAMUYOuvFXiVkE6PYWJZe7iyVnk0krRW5uS65sxoqX6s12JY8lbmlDaiH6Bcfeugx
VCgnhBUXABdmSct5o3K79C+vsVeYga8yvbRs6g/gkbgdsowhidpOD5oNQ0KlgTViwZnKBxsqKeyq
zHCswsNTq5ImIwUA+jvKZ3ZMyowfg8l2oertyzhhfchCf8+NDz60fhyJKfMoz3jKkFyOyu6qShxP
bgM6twNcvRlCzJh63l1D0+7hB36VpG5BWwqaq/OF2gBMW6dEZaajOchVhloSpk60hTjljDtaELQG
2TBjTyN6zVz01OcAeQpi2RyLPQZucdeoxLaIyW6bhLh7leaGImFspsq/r1+xpNSXpmXhkBIKXNWq
VMdZ+P0HVbQzq8qdWJXvOKqGZxDirHPX2nd+SYdaz75VFVJtWvp7BD0+Fsb1ta+qfUyCU70q+5kH
zkPaf7CPfrgzdUBz38jdQEMQzwsgPqo0qFT1QVSLo//7WbTXsVFSbs+L2qvCoXTEHFDrNUuJVscM
4Vt4LHPmYQhU/oqeAwK08XQa6wHQyMLLST2tSbHwc63Kjjxaj3Laj3JVg4Qz9tD3wtu3/vTgaeGy
jtzssS1ptx1zkFi801iZqmolytJcYGPmjkpChuQJWcTxk42gkclS1UxMsdWWZRA8E4ftkwGVQKom
J011OnleuR9TTB7uXNZrCq+mta46oKTBY7uM6IWa7PYJale1NfyYjl6cA/2k0yIFksxUvVIx3zmY
EYEuzHXao3wKPhZBHOqoBhleJTK/hq+c1ZDzklFcxeGxnCrzPfHybVwHY5Z/8YO0VduVUMtf1X81
Yd1Zm7u2IiGfs1tfKMpqVGNWSHWWrTq0StWmZahaLdWv1VG0BbT4EtUQkAByI4FzFdq5NZF8L0Xr
hru201Vn1wCVgBE63UMjS1bmcjVVv9dC0deoGr+E6v4SqgVM9FhouLVZa2ugFh1HgjJV0xtWZcQb
pPlsI3nP6U1X/WIZpeorX3WOxZSPRWxEdkPGpcK0aSbr6P6BxxSNdG3FhPA7Q8GLY3NVpLSa5eQF
UnOhqaug2Ew1n2VmTDmO3p3xU79MTmjtRtWT1lKYxu6zX1OwRLsxDT9rH+z5MWvzH3lE13mpWs9n
1X8+s8kkPkitZ2wDTiFzlg20pcMSAQCWRoe+DHcVBWBsw+xuG+bF3lSAMSZbU48/Sr86q/XcPFtY
Dxfy5smBWjuo+9gt1LKCSZlInBqb+znb9Qpu2TJXA1FCqjrNVIW400eMUoUQBoZveRgb7w7FmajJ
cNVKWo5JvJBH2lpqem+WDVGcm7XOmexTNO+1kgN05DArpZ/eam4TjuyYRhaUAaVezSgFSg6olXKg
zCAaA0UeeJaGrkQpAToDQO8e/pgXyAKcV+O9u3H41Xf2Dw+FIlRSRYtmkc5fxEI/o97cg955134r
G8DiqgtWprOOwJEBVEUFqRVvV8kilipMU0LJiGJCXume2+VlVlJKh6biK3HFVjJLjN7io7uQvvis
0GF09BgbXUaQLAz8fF3XzQtjmumqZE7PHiflLNDa+smuP0lekSQQ+Q17i1VN297wrtje11Rl92F/
J2S4HlGLFJ3ZrhM6TUPKsKZ9XXwA+lmHTn2e0JryeDmbiQ0M8JWr19luFkBh3W606/tUGx8bx/1B
Y8GZU/AkCo2YKU8WxtcchctE6aK0sFt9tUr/GueL5xqPXSr5PET6t3TqHaCelaWUM8aRb19paQWi
ml3/dJ3oULPWXY1x/gSv970q0me/EDvEymsl+3OISBeFxo1M/tZHvOsQ8TJorEh6pdL2MkQ+H7GP
u8hDiPhnKRFQqYEg9c8u8uAECTtZQv5O+baIm8fM/JXUFWN6F2zc7KeOeR+t8XfiBO0xRYPU0CLV
GVyiTYJl3i+hv4GRtZq0d/JTpF83DnomJ/AmnsgxoXMKXpYa3bNA/ywQJeKxuw4MN5rp7PW5+uWi
l1bopjr6qYaOqis9lXcmfd9Bh87aj87RjcTOSU4jKmyKGstDftVVdDPO1Q7kGVLvdtAh0BDKmB1j
P0HswMZyTMfkISJNXaH5Fmi/Eg3YOIzowbJz1hHxHxJHe9mFlMQXfBcJw/ZEbPqD+sNtj7pMypjQ
8dVwb8j7W4ufzLQUdzPMHKwEiNONf6I67rNCs7bQrnF0wJpBT+vASaFtN0rjRuvW0bwLtO/YoncZ
LbzNmfNwQxVGh0heU3lfhneccMcWF89Cmw1sQpQiYE/hPWnaNYLuylbiO0CfTwHUDk2+QptP0Oh1
z2TwNeH4It4bSsZ3lKA/K2k/l08cO6zzQD0hkpkfYRdvG7YBNMu67AZsdgSW2hWE/nE2kQA41NeY
Be+mksIOtgvwdq/0bF4HZg68HB8FM0jOLJIxkwxqOKEjKAsMkOod1Gx0yGvNHDMzz5BlWTcRHKyO
y6FXsQ2PsWCqxHoG4GWNsuxxxBcjM1uqbVwHrk/cOLzGHBNubmz1UTTKbd1yC1iOvFwu7yO5TZtF
bfpJFlpYTYwMq4MOB2Uyn0ceHRutnOH7+qxQQ1lwdTFZYBcuO/RezZqxrZpARlbu9niua9bxstGy
zUS6EDV7FtxduPlpLbHnHvhz4slb43oHx684LwCTZLVUbcgCBGmTMTxrFAF6fbWbaHsnTxDZ9Z0r
pEccKX4bJTzFtsh/VGVN+Cl+zeGAoWfxs6fRvKtymri7c2O6r2SQ1/MEw9hAtgzxIkz9R+5m+iYM
XbY0rg+RaELWTBz/hcfNI5AQvBUtdpI+d7AxoMMZZrzr3PBjqnQn8Av5PSlP4AhlVTZpfWzw0veW
ds0oCV667s7KcHdgJSWcy/WyoFSrABGGBDSdUu0AdhRC+DQRgdaWeN+0INpSctCpRl+zanUCz1nd
CupVpCQ/AfXp2bWpeLISFhU0gK1tWb9Pmhvf1QqGM6TdAUePEtiseOs2YCLt727U5k0oU/A42ajv
Ys1482u+LS2E22jidJNJezF6g+jWJLhqDhouXsMgRdx+GT08wmL0D4XVbWmUcY9GwuWhxXcN9HzB
AWWVa1PgMo3y8wD5E8BsbG8azxC4zaI3DXKAmRI7G2Prx9TGLiQWepojx0ENb6YjWJFfIZ05+5AL
G140wDdLjbhoOiI/pTaFUQOfEtkhxVSwldIKsl/eP9J6U62I5xFnw14VS42LvmdjMCD7U4VGitfE
tHchZTb1RtX6UCXPT89z5Eq2/KOeuPM4TYwYbbFE0x96DBXcG7ufVp58AHhwt83AhsYYDhEAYAy+
nKbNsDEGcpGxa7VH/zAWCdcxbkVrc9ib2nCpQClwZoQQLX1yNboq1Mn5PBEDgs8gsszl7m+MeLWG
x6jmyjjBvVkbfeJRvbpqLHsJ2Huh/tEswy2A+UyEWHrCsln1MvY2OZ/2rYnYtvMVrQySEVMSVz7Z
JioISizMTuoBAr2V7YH5PbkZbq4MSNzMNEytfMePRiUbLNyimnlM7H4vJIRZz6KtCA5hngPGnAS+
YesKBeEA0byHGeOA26XufhNqRb3ns/WRghEk8n+HNwszX0qZRyrQTKvpwwzD6AD+qAqIU8fDecLe
HSXJVctb/VAs5PmUHfmfUspfklJAtvy5lHKX3H42fxqk4Ev/JqXYfzi0GCK5GrZB2SCwl79rKdYf
JksF3ScMYVH+pmDaf9dSxB+oLK7u/lfRoef+DzyGIIXl8huyttcNw3L0v9SC6PioMv+wiHdIUujs
/IXgo2YpDPfXJ1VRUftv/yL+VY9TChu6FBFcj7v70hz6nU/jeaqYFrNLFLE0SiqPCKJFTnhXp4R/
C8ujBUAfEUtK/6lQdep5+DNT9eqlcB8G2zqzOqBRhg6IQVWxT+0DZcrfY1WmT/P0w2mMZ850+tJV
iXup6txpDk62/RgOgROZr2j9o2dad8BwIzJ63S93rtKtiPzy4Nopl7Ksf259rV2PmPAPBZuxg5DE
Z0WG45PsbhXYPIdC1T9vsGNaRirptYVy+tYprhVt9SXON1VeP9O8GIgsfdRi7qqq4N6fOULhx3zo
cGmDaEnmDcz8e7sp550ucNhR0iAcjsMxmamkHiz/BMINKiRUiXLxWKkKD4qg1x6wFYNGUR4EHuCJ
TgHBgM6+sluTexT+pbWrPI+dcj9Wv32QyhFJFu+JiC2NiZglHeWa5DvJMAkvEg5ajR/KRxByi5+6
7947LkTvrKUWPF5usb+LTGluKl+SMU4fB108O8q3iTyWrrSLwM5ZKF+n3yEZ4PPEnHohoWzSwlZi
A40Gcuatuam5ENTKJopdtLi1WEch+N4nWEl75SkNlbtUOJcUsyk+55co7LYocacKMyqu6VfCpD0b
V3yqlb5OsK02yr/q/HayKie08ra6OGv9zPpldizvQuyvRCpONg29OZfkJfVuemO1q5gjtsU4G6by
3Conras8tZPOvX85gaFclxVr2M5j92CwFSVDk4mZILY+7YlwvnfaR8Vjj/7ybNVi423sPY/5Q6jM
vXOKUkC7ykpg/LUxALPupyi7PrddcqwwCDsYhTVaIEKMw5rNmke9sUYsxbUykHnKZdwtFs+HvLmQ
an2WsuNZHLuPxTA/D3Z9U19YKs9y9dZjYI5FdvDrkFyFtZ8xOC+2tp0QAjwjebAMhv9iwWmYsnQb
9PAtEiYkOOzSGrZpG/v03D+4mKlLTNUT5mpoQQQElN86VM7rWDsJZi/s2PmALxt2J9cqc2IfwAZN
YN6OMXG3ys2t4xrH261d8fLuPYqv5jTfA3w4DLn8IKj5yY+T9xk3ohhSp6+d4l57aBdCmA7/3cdS
XrZ8Xr3nLJ13KYZzHeO5hwGdzDpCoCQamFxSDOr0DqylcqznWNeddvlCNqPmuHj1tDe3LC+hNm5S
DO8DSxvlf0+UE56M+M1R3vhFb5stN2Le/EZ1V/RfJrexjaEc9a7y1kecjatG+e0bXWOPpjz4Ghpt
QBSqxpzvYdLXMOsTEPNXdRrLPZUlWNfkizUPGVRW/sXI3/QcWAtBBl4HLhDcH2mac5bG3dLegmUz
NzwIex4pcbONr2DbOzAJ4cbBX71eRqffDn20YYeh1qpwDCLebJNhvhYsN2wGU+4qEVZIo+DjCN8S
Rcdwr2PHQEd+JwN9ROSoSP0LG/pcL559SC4rnfvXSURWsQ3JRgc9xOfOx1OweN0xUfS4qoVwAo+8
gHGBVGANzzVEa/hHXA5xqGBPCLUZrgMuF2whWjOa98vAvXdaz9ATZjz3VAm168zF9Qt+/XOmGnwl
mjdpe+aqLA50PY9sBB8opDaox5MsqAmPjE7xmSbWV80k/sA1ceKe5nzgtsbM7jL+dGScmIP5sEmI
7Z1TmuuR4l+KqiF/Dux4N17XUKJiNk9uPNWbKRovWdrfuZFxFgLKBiFiXJlhcqhIGWH7jjZ4hvkD
5DmrbpxPWT2U26Jx3+Kiu9cXLDmGlX0ssfmL75zL8GQ8RTToMa8M19l37T1lrr/yBhtF2J/s0n03
IfqHYfOYT/2drs3jHnbWtZzTO40ct9vQKpn3lME42KTC2D2ULK2C3pfThtT1mw6zxLIpJa9UvoyC
BWYsneHBrVmBU0gWOLVOs3Vs3MeC2SvpBTlBC9uVaBFEBZ9s1G5nnWTAuKlYwlICgMZRnTilcXIa
chpSrL2C0b70RBH0JqKdo01nSzqs/Vuf4SdmJ1rUS7Do5lsSMcBL1nJySR9yM6TGco5p1ysIkU+y
4+BOL928fFcz459pEE0UJixInZe86c2a4Q/MDtDLL2qSjk3RhKh0/S+8ZnTPj4W28t3sRccnwo76
Cf8WsrH9s7AJDVpGQjEZLgHq5qo2GJln7Jk+3ZGkGhMRpUxrrQ4fzC7LEDAAhBaJ9T5UFkKKaN+a
gZTP4H93w3gYKXpcJZX35cwF3M14eZcxFVWsQBmYYs8FmUJSaDF1rFMwYZQpkZ4yyA7cjzs8BvUn
95gUxW/6GXr+MTOGHzjgXqOLZpr3YT7fNT1liFb2WAqeKvVzYqHWlEZ/nfXxze4xEI79EStOYFGB
ZxnySe+Mp/hEGwUb8uZpcMx70kKBSztF43cvCJ2VDjdF9SSy7Aaiiekm9CbAGw1Uq4IoaUYCHtC/
k/a0Tdn0lQyp5CPpJu9hKPfio0pxvdQaEIfJqehGpcU3HjGS2NckLG5NASa3S55YH9/rsbhP4g8t
114qfiiYHFos1MMPoTuv6ZJgX6qIpYSk4TLrhjMBL4TYTTpxsobuopVPAdnCYgmRHbIdyvRHK8If
VqLvoz69hOV/sndmS7Yj53V+FYfv0YEpMThsXex53jVPN4iqU1WYxwSQAJ7Bj+UH04dmW002JZKy
JYZk90UzghF9+tSAncj/X2t9a7C4d0hOTn+6h74t8Jjz6nLr7Htmco31cIQEgSEreahc/SUSzj5N
6rMxsFngkrioQqJByZPJgBMBBzLEV9i19wQVXvJRZCsGxQ1XqU8HiljZNY+yro/CE2fbQm+IvI9K
ko0lSfeQU3rgN092SE0DXKCumeD/tQdz7D8nL351TeCBIwQMzprRkXtFp1Sufzx2uKbGxNtGJdGX
kOZWs5VcsCCCQhGlMGTVpQHh1kmg+ZM6HQnh4b8icYqtCW8SwxyBv7Uy+g8/Zr/S89AVkpMqbUCr
klniWRvtQzwEt1IYW0Nv4csG3UyUBuPTt8hHCr1bpDc5HHm4AWtkm3gzeM0B7SYiGTET6qySAMiI
8tfbI81+04vF/YOxDYxTici1KH37PWvYUYpUf6SEkRqxOdXfT3POTE68upJHpxMWWBWk+ZCypuPq
98HubxvsdB1FW0cv/pfnurk+Ce/oe/9nKvk//eFfJjv3J8c2aVCyPYflJBPZP012ggYlWwjfhEHK
6cTf98tgZ/s/MQcyvfnIZcx385fyq0jOfdxydJP8PNd3x/nXiOSG5cMr/dPJzkKMd0xbEM9CJp9F
/D+e7DrPbqBhIh8RYU6ZpcYdeCl171bigdeQA3izoe024UraDJhFG9shJC4aCHXsiFCcNpSdWzz/
IN5x722B7LS492ROaVqrrgFITewfOHC8VLzHrjsffu77iETuweHM2qJ7N1vtkMFox1vjPSSjJIhR
JfVqcgil+EmLWhSl48braTfH/6ZjdItXgBLNHcRFwKAKuDA0DPpt67eB2wP+HFtDD+AN3CfQ/J08
2lvRIE9dVi+Mcp5h0yaB5ASCpiiDS6DTZAOTmDjHCMpdhlz9kOqnqHjPhVHutYwdoF3Kcw/dfBVW
4FuseNi5k+pPo+ESMElisaxUKJdR1ZwRCYJNFYD8Fb33XllxBhemxZaGTI0HyIIM0gUooWT6pqrd
66Hv7xG+DyC2x7004e775qXsbfJWr4BG+LYqxQ2MPSLyOQvSaaSXUt5YlRDbRIM3aFkTTZ83mnT3
nUnJUFR3T74NUrLrH6RMH4pJR0SnJwq/GLd2THeBPIhoWvPb4zLQJdcSmUHL3a3j5HO37V1utI8w
PB9HdwRt13JsstXDK9BiyQTs5DSOxJ7kgpY0nA8aJxf0Y3LXuughgrEb2ZhKszuwJXd6r/N+7BnE
upGVF8yboiNs+egzHlsTYjRsiTdHHXvDux/t/LGAesQbwHnvbG5N+A5uIhncmqrRTybpy6VOJyBW
qh9GrG84DZdz/YOv6ewVx0OfEpQck7OenwLb3PeF+GiKogbSV+/EoOZg+VZEcznveApdDayyhjvZ
v7RyflBSGhkwUU/6Of8Rdd6lMppVNeJycvsfEHpvxqK8ZW26nn+GfZUeeDbXbeoy5A+PWdt+toa6
76kME/JI2cdn4fGSdURxibT66gBniuMJ6iRNCdQJc8dm1XCHd3QjomoLkX3jzqd+Q89RGm1KMNqK
xXck/C3l5ltMdrjzN03TEtwmQc6a+BVzw1IDG2WwdadQ7yUulLNnsrAoyxIBpbbdG8lf+iOnGKKU
vfH4S/nNjO/whpaT4pXo0fUQRVShseX3ebOyje6r2l/AFc23djTbQEl1jTS1L1w/AeOfDDvZG2pj
JPAwom8vR10A8dUTw2tuW5EvAGcS4CPCmlQX8xvUJlgKtSXynZgjHyCFlY65hq7zaDfZ5Fgp6sY6
SfGrx4rIwHZI0+Omyt5yfac0LDhmdEkac20nxsZhPUux6c5wp3XrV2c38k6him5pNnsJC7KDvNoN
gEKTFtyG3/XYkjZoxZXvZaUFD0WkbyiMXtHZtCwsD+ouLTDlJTStPSnHvTAk07W1ZtpnW3+gUZ2l
zHgLfhAipU+hA0PDwvmOBu0+HsoLV67TTI4dHf/JSPoV8sGxNhu6Jqytl3VrH8trl6iHccJFzHkE
KY29L1DGFzyLhDZAY4ykSgu6QThbvBArMy1enTx2vn1j0oA04MsZ/XZD7IbjiG28S6cd33gNicp0
M3Rxua4whIReyScPYL4tIXxOwyULCZip+oPmpXOVYFDQJu2zTp7qQIMhgaWxPQVcpO2+PVWOxr04
vgKRpgGnOXaVj0JEFgEIZRoMRyol1wFCN1nM6xj0tIp3Z47Ao3KzY5rZP5zK/lBxdivcZp3RaJzH
4a4fxYMgPs5kj1QyHAJAPjlAnwawTxftqRFmeQiOIDHPJvgfGwwQhT30lvbjBzMnCn703AAMMhHd
JE0bud4t61ydbcBCc1tECWgoBjg0AR7KARAZgIjYmByAKB/ppnn14ssErqicuUU5ACMIxFuZUDmR
D9vwPAA5CnX64TrxwW/+hu6fm8DlV6SDRWpnPpINKMkEmOS7HxYoVuCFA6wSgEqAlfKAcAtGo2ve
yr2c2UsNEKYaFpPFUOrnOJX9Srs0EbGUcPCfOgBO+VfTVltooDfOTHcKZs4T1/ZjSkBurDnfcFDm
a3emQpVJ+G0Wz5PDB2WauVH2TJBqWZdMM1NKzHSpfuZMeTNxinXQ3p4ZVONMozJnLpXQI877pnjo
u9bbBrG+nqf6o2UG74XfPhHww8lyxYUbMAbhM9ABYMXIVTHmaoLwKKYQsvqZlWUDzYqAZ82QLhzh
mAn8R4H5rQcQEKgR+nKE3Dj46Xs8wToGyDXRWDrvLXnVIz2VpGiKp6YLPiKsHwC68Hzo/fBlxNol
EGQ8q8cuwT0+Q7p0YGAJIxE4XgMHfXh28JASqoQcZmLNVUN8O8xMsRy4mAdkjNcQ5WG8iqg+3HXV
uI2Chgqpvnwz23KNCfnOtxsmnd58j0JqeUoAVVHMOre4wGZ5tkGdCZBnEz54bUagzSw0b6aiqTdv
ZqQNMy0tBZvW5ck10t5VbpOe0b5UG9xJnRy3V6hDKvp5sPime+7gTxi2rI4wcv6Ezjuj2moeLA7X
t0TXH0YNSp5IGbz68Sh0d824SJpSfVSORSyCi0TRVuegJq1p/4yIg5AiWTWQKP8Ih5diRskNrvNo
wJYTMObSDh9Amu7Bgm6kqq+eCc6iLoEkhpcARp03nxAw6wLYdVEB8GV4HMPsvYM4XCr9VEO60zGG
CW5kyXHC8qzPODwDLp6aAXlR/wBc/EnO4LxoRuiVTvWUTaZHUKwjhvzmwNrTGveOQsSXAgafmeBF
Cr+qiPW7fVen4qDTaOvgzennQgeC3gBoGmqesE5UWA9tQvpkKaBFhLtimAmdVplDkzT4MCfFydQH
yMYRuM64TbdpotWrAOsdt8mqPdtUz9WDp7ajPoJSqgIDhZ51YGsjaCJMolELeQitC0WHcAMdCepc
p+qihQbSQL44WharNs+jdSFkPU8KfptW1Ejp1YBS3tLnK1Ap84RoecjaVS/p0enicrzwD2DC4Eu3
5J0se9CogPJawack0BaOg3s9EgAv+T0YrwJpfeV5ippbaZztmBDDXGqr/Kd0LrkF9Y4Hzd+g25zw
UeyKOD2gmV9xOm10HWP90LLR7mvnnFnq1m3tXRYOj/nUP/dK7gprBqpQq6HrNdRNhmvM+sBYMcAY
wxCtaDExZJ8hL9bnMvMfnRJK4VTsdI20tSdvfUudvPqBdTJBnIUDS5q7kX2xOzcHSY9iIYoVxljY
AVcRkz82Zs5899SofAM1hHcyK3/igRxyO6XkG2srYC+gnXCnzlSRIRBbEUjwOcQPBDf0tttaJQQC
rz0GsfqRU3dNiObQaGKD1L/zv9iAb5NA21c6RUtmChRd7Vui45mbrQifL4IwOCAinchYrkl4LJW5
rl1vk6BWFHjsTJdur4GvuUPh6ZpDycbS8DeVTDfOEbP5Qmb10U5ZRIyIImJVa9xx/HI8N8K+HQZn
W0YdWKLglBtyK/RyP+ToHNW7jI1THMkHIzVeiiimFnMq7+fa6LJ57jIU17i6YzVKdD3ANEJiI6ux
jjDOkYBhanGHvR/pp96WVDfxikyUNwcCiE7yISZRbacAJbOaToSG6w/Uo9pZ9ZF5qAf9KUt6mlf6
hdFHN3WsGOtxIBdzE3QTZFuUccrukjcI9DCPvOEpBQPRthbn4kEanz3/4dCAHWG85MalboctObyV
GTUXAjo2rTLZ+K7PXyUQis2khVgnqC9ZsAhD+y6PfA1Hk59hZQcbd/7kdLZBAqvbuq3Wb13XOKdV
PFvp2ErZY3GY/YpZU32rtsDU62IS5aXAeMIqRuSkCVOjXxlueNC6nnh8PJKNa8fnlsaouQ/IvVWY
k9Bobljo7IaB+TMIPKzE9TOfauYMj/uLHp0wAH73XngYbXXWpHdtq/BQSIwo2J302P6yrfIwxieV
vzpDREf38CF7SdtK4WygQ6w4pPf4khd6q2YUvfduluMNJMjLVOT39JO95L5HQVaw0laDhUcC2ukB
Ee1uKr1DBschapCcrHIdJiyxO4Ns58Bd2Mq6ZJt3F1L3V3cM44Xfja8O1pqQo8EtfkiR0tZQdbve
ekidhiyDT66L0l4EiNLb0C+xMgHhz//xUSH71QaeUylxLnFkNMu0GxkSixpc1fij4i/NB5vWI+7q
cd5taeR8vi10yT2Cog0+Lb7Bo1/dh/BiTAcL53h2e3XmybmYFdt/JS9hCKDX6vZm7a8c14Z6P9Cs
ZUieq7F3HJZHsL3C1m8XEhdHnD2bw0Adg3/wK6TIyvDNVWWoGAh3IXfmFDzrJY4ZC5nXvEGFfMX8
oq0SKM8OrLayPMASfnFZMINgNwGHJc4yqqHSDzNSDG/JqksYC9sQyBnCTQFCuK/yq8b3W07DZiyM
h7gg99xA/VL60RDR2aXGbOIbEDl76woU0wB3qD1YYUOFqnMbmsXZshV+Dse/90d31cDUWzFzHirI
Vloe3BQi/UCRUZxuyYdpuwZSsvYG0em5adJXbwzug5B9Ydxe3GJYAzhiray96UXfr8A+o2DLhnUs
HPmiXNdjty9i+6xl3amwLeyX0WubanNF41vjs9mU6s1yKTOm8uUuM0DRAO0wx2JtDqzUwzp549e4
brr4HBFRC2b+oC2G7RjyNlOzm7ZAZrJ4Na+R/peVB6GFZtimVhe7Nu8p7Dz5TnjwbQDv3bTp6g4P
nv1sErDUq/E+NpM7Ljd3g6KcuSq2Q1LdxK68UtrFxyEBcRMRUbb74ijHJFj5oqSXYtzxVGD4bvyn
n79IlSLseKagnTl/6NlqhnC+vcG6pwLPBTpCtxEDkAULa1D+Rzw3YdIkuCkoQNJDHGHVSEy7K5NV
q+rv2g9/sE/dSk+81tiGFi1msYU/6KdWO9a9ty06rlqYUAPdufEnCilKJktXbVk5b5KpXjZzI+FQ
baKqXWPQN2z+JAOFjsRnhFusk49M4g8QaG9Vpi+Vg6tY3HEWQSDbBaQMTBuXlyBRkU2byCqBDeEe
Tblpz423TkKmWp9bcKfsYFg1D2DXFw8RaLB+bsx1PXj9OMnxqy20kzNgdw2HEw2nxjmheFCandzJ
jIWANeRrbhzBymAsozHnPlC2tYvjh5YK8TWArWpfG+lrQSTKl4h0IvBbzoTgvsfJutVdJgec7xEl
CAXBeLOoDknTHWIl+53A48TiFxa7WRC5D5KjQYBrSeM5i2fBQUhx44LPi8e5Ol5zRMNFDQubirZN
bw8asDqYhfieAhyqrm29F7EebLsZ0jtM1z4hH0cAdG8NLsg13/UXwuVOlIUcCnFObDOCScDOqHua
fPg6mXhA/WCJlns/ep3Xn+a395RrxGu/37XsxsO549j12Pt5dvaDGNrjEKg7w+VOAfXEOJnEEdiB
tcPBvjRkYwJYN5XwL5Y1/LBgDyx6kxBLZCTagx6KRdU/NCMPsNGH/U0GzU9vRXoUEOeGCFwtcLDP
IgwFpEs/PRaK/b7RNMwMTpPD1+TZ9YekWPW9enSEt2LSqHD6Ntq6tryciLuWLG1Ky1buQympGOWF
oWH3bKCIuR0qpnPhVDv1ndHtmqi/5W0KJxgnitnYJ8RJwGoiuuqj9tJOxHMtRSUkn5cJ0GD2yQ1r
YpVQL8PQ6DcQpRhk8uHoSPMu0eGamzb7v7oEBxCRZVkainWbzf+yBMHH2SpH2/mT94VYxIsp6Sde
GgREyMHM2d7CcfNrb0a7kNTKTpPVtRmCZpVbNWh0QrvSZaPhcEgk6ZSs3OvAS5lfok2bXRM8QldY
dKkHukUl9b61uAp2xmHQRMbwF+xcpd5iaW6ERjcDxB5wSzrH1Bhj7o6SnCRsB0qwlCPoBpqdCWbg
HIyHaQm1b+v607cu1TsXHJQXF/J3HoKNsa+al9sblt57bLneuqpd+G9iXHh9ubXHrDoaFolb0rpA
1k6jY49brT8SdqUUKCPz43VQWCNckP1bon2TeLzJbIKzQwzUXZbGveO0+yLDgZRIcehinMah7T2V
GnBJg1jXSJfSjmLmO7dSxabLedY1Y1dEJpHu0sxWyma19rt+8rfpJ39oVTPxsP3LAsr5D+IJHI2v
6c80lF//A7+IKN5PqCe6z+lDUEO3HVSMX6KG7k+GQEbRDcRcPMN/iqkhnWiA1cTPBt7G4+v53yqK
/9PsYiOcKMgi2jrc4n/47z+G/xZ+lTdlNobskn7z//9L0eU3GK1b/G7AcP5MRBE+J6cg7YWKYvyW
U1MPtSTFrU/L1mU6tS19r/fVnc7W6OhpzT6j7uqYC1iuNGtSniliI6JHHod0AEL2qsXhOSZluymz
WB6ZKcNdgwFj2dlDs9HtOl+gOYkN7qIDcW7ubJVP0wxcmcLkiIC1JHJZHCbd/MoMQmp+MVYLuxpZ
RduRg65PJFfWbrDF7f9D0iKyCgwNYDDIlEJlGmib2mApbDenttIPZqkaXFnsJ5tauyZNm1zImq2I
aK865dKtXX5BYicX8Kx8tASvaE+5lKw62cctdIeMwRhjRk20p0qiecuJkBmG7i2xJm81sEhclFZD
l8fIGgParzO0S6X0tzJuIWH2goKjn69pg1g5eVmu23DYci+xliHNZYy/59rD7h9W8cnIynjd0nHg
k4ICYkJuzhh3wvabTcA+2JXccRvBGxIW3sQQsMYoAa1LKw9tNkwbq9m2OBdXpqTppdPkNZnwyZUa
RjDkn6+OOInW1192XGdAQmY3bQzUwKZq1ZkNZkDBeg0QrBbHDRgMdW7ALhzi7Kms8NTYfvERG360
qptumHlpLQ0+HVlqaVFs2tUUEje6tTLbZHzPrgkCTV1VcqUHhbHq0KBIznO5MbWVV9HSRi8KK5vC
whmuZr5M4H1kdlMulRhvg8q9VlDGQG6qpwDOCCfd+OjLyl4HBMpJXeftyvS8ZE30bE+t1E2qA54m
ZIOrOnTJeEOVZ9xm5koqnDckkqbuQDaPSzt2ynWq8Q6Jp+k6Cq/ecsFe83WkJyAMi8CN+vtpju/X
vrsizpCsnHb44ZLA37dmtRmbudmUKcjzDMApAXK+CreO7I5dYCzLGcfhV9+VtHd+og+bxqDOSWgU
h9C4EqI1rIwR4kttlG+VCWDVMLgt5z0m+CA4jrl133ZDyjoeRqbJXvDR5hqEy6QkPqQ0sY0q1kBW
eA5woeEHlGtjmydFPpf0PHZkdZa0DhMDbbheSRAhwhk2wyQ8diol7UT6FOHdCLZcq8mo8AtYY35Y
dvWUz4a5d1i/i3YEZoyy2vH32V/Ba9I/qSHDRqj4Hrq0xpfW28si6XoM8WO9tyd9G9buK1nhpUVs
il8mlWZh/JGyhmFDYR7D6CvOuCaEVLOXVn87tby83LCpjpEqrqFd+nt3kNjp3t0airDZ4PI0nfx2
dHCcMEvQcRxsmrZ+F5r91lASLjATolmg9NUb3zQ6MCbeCNqDJvbR+ta68gjgDrf80KOvYOgwHYkx
hYKvhXT5COXUo0Bu5Yv60IXLqqmtia105pNHqmWqQ24ZcIv6JIUtGKprXybW3gdhtIxh9qwzqA2V
i5Me3+qBsHC19wZ3a9G4UqdYWq2eHF8/AzqNKtkCeOHmzr0tcVO1GQzso17PLTnlvoC1CIUPfooF
E2vdWsV10MEpYVHMtLrY9VELFS/OH8KpulYpK+zcf/dr7bVuwmEZlMVnL/D/5TUDF6rXwjTlqWqa
B210d5YAXdlWhKJ0Di2v4ynRQEXH3VbI8B2US7P37PQlL9J+hrC81kFIg4TXH1kSvEs64ukMpx+y
NLXk2JgYKrPysY2MzxDUy9UKUTeIC6K+aoiXNIc8RFUa0CvDBrbWmI9jlS0N056XuET7SJ+3q6Hp
6I/OkYk0MjG2WcyLSRY4cYnS0xFxXk6F+Tw09lUktDiyG8WeC6zRbN6LiCWLNzO78wxHTOxQRIXx
E3H1PXUycwcRdY1XequLzoEq0WVr3AmrrKQa2W1vBmi13MzCgFOYluokWSNmuEtbYrCMmdp6ByR9
nOvbXjA3Om79DQilgYKzTMmbbprqvihMiw+mMy1ZmC8Tg9I/g8vj1h1AbIU+sUnRE9Wp5EFyLcNv
EL3RvJdsa7hjJDfcHc15RJE2djCptRZY47KkRT6ZdeKARAotZMUr0carO+dipxDqUlvAT6cgOiC5
mYO0X/uxMhDOHetANGhRBIE4tn2/Z0x39qPemysnzMiCmXGP947WUw5cbrzWodBvQZP0K8dEBPYz
c10V+XYAQmXSK2bSLyboGavhGNXwjVCb0ALKie13NdeSJXNBWUdTGRInvlHfoe88Ya2CWgDrWbnY
AiCfwThdIkcMxLViorPBePSs5JKa9SuOgY0RlOUCpt9nRHMa3/G7rtz7hJ9LTLFaywvKaNcpPFd2
gOh6DHaSRj6e4O8g4rFT8NfoksOlDrlH8++l7ucfhtO9M77tirnebcJ7vEqGcosKxQlVR891bd/Z
cylcTe1PwdfMfiTctGJCjKBBLgAwBA4I6dPK7OfUluw5+hgmrJcTL1fNyZjpq3B/OT4Cwq5gBmhJ
dnjsSstg7DzgAn3051K7bK63o/JaW2hIXfrQs1EljY7/1MX7B79y7MF0McbDxqEyL5x7UJJNPo7L
lolhNargNaubVSZUj6lPYIu3WcSW/SadC/nacXjI54o+pQgNsodnjWIsU0CcKnv1sNMN1EgT2qHB
yCYr2CuTK9iwCrGYrGDvbugdvKtpCCzi8qalMRBSGuasuUNwLhOUBisrRTIp9F9nrjyooYRCUop5
MGlZD6NxS0k4z0I6J0LJjQ842DLdf5poMYQW9TmU9BhRdgm7XfFllvbaGxriiMdUdBePPsRKMJcG
3m1BjeUerzMXK6oT6dV1VykxZA7IeU3MfcSiabGNt/A+6VeigbGcqxinAk4eD8IAHduttCspgU8S
f7eRyhFuKHPMaXV05nrHyoYWHypIB1XanydxwZRgscaObiXdkBW4VcgYF9Y2uItZNrKti1EwlLCA
k86W8LlmsqJvskSeXDRaB2iWLsqQTko5l1MOwSd5sIlCMY0fBP2ViMeXhD5LSa9lNRdcSpou0yyp
llKyUoUaSrFi8mY1ALE0unopybTmusyY3kwxF2iGc5Xmtz33atYUCxr8QM3WPccWzZvCjx4TaBJY
pxnayBXAJb+NPVdbNxa9nZRMOauSKk9/7vRMKPdk++aQj+KswkNMbI6m0IaSH59KUDy605LR4sbW
pIHpDsHO5QzRvPEYNGKfl5J2tUA9GAgU4dw5Sir/yaeE1KeMdAqeQkk16dxRas3OyJQIoz33lzoU
meoUmlqGRzNytzXc/hHhHJtQcqcb9bUzCERTp/OMOYsTl5JUJdj6za2pRARvYN+ti7mDTIHo8ylY
bVqSYPGwFrJcpvLBpoZVUMdqUMtaUc/K1GuOXy7g1ojqVtZhtKflazV3uqoJ03bCVk2fly0/f6lN
V9+bwBw0T94JdSvC4kfTsent585Yg/LYihLZYrwdILRlkAuIvlKgAmKNhGS5sErzWsD3n3OTQrgH
2xoucIkfrcZduEkMbLnwOACz/RC9CLE058VHRs2tbHR36/fk+2eThHiMAnPXduLJ6FncDlSA1blJ
scCdX6H/pm2y7SnUlVzeOwp2K0OridIZVBHFt1Tu7X0AwFkZwLKkm9dXy4mq3s75CiMJB/LWTnRo
a+Ey5CNbUe/bYNho+QeM7pmZoirYj7pEq5G9wJEQvzJXgyDoP2Io9mKedfIxj4UcfgDYxtZVWh8F
tuxpVJDgnPLd8tKLaTxWJuuRUiZHVsQfmsK2W3v5fVbNTQU0c8zFuiN9bJE843EIt6qmC4qrwq5U
OV6rcFpptEtwqWTrN2j0Vjusu9LU4MJZ5BesF3jj1ZQtd22f5pvSBixXK9xYqSZynA23dt+jpCT1
N1vJU6/wmAW29QwInK7UybhJXH+ThsiPXea+ddJ7isuDST1LD3+E3EhHaL3aknJ+9H4eSgxuJtWI
9UROm5//bte8NzKEACoz1NpFscX8vnG9vDghrvkLaSNYBmaLZMejbOOxqWu6P23vanW8knVM7Uk+
W0jCjmVnjnzw+3blj7crP8quaJvx7iuMy4KYYNHG7bj//B//1f2LecP/9T+/ZFr+9t//q1uUvwD7
NX7ShUcUB54GqCe4Qb9uUbyfBPVNBp9W6EtCkAr8zdbkL21RLGaG365RDN+DOOx6Hp46iyTkn3pR
cdyweklgIdQRFmnXxPjEFe+oJPJZW3l7IDHVxsn1fqXpyW0pn2EeUjIPGHRdWR33K4+PLgjsEd6k
vQ9zCEEU7UARwZnXtv6aTfx9q9EWMkWxvxpb9rApWTW9eEnvhK9+iK40Dsag3fIHjnqeAOTE7yfq
kalvns9avIQ1MfOenqOFo82YWd18aJpxZfDxgXa/oF84WpUeFMZwbpemBTfOEEtQTbnCpSTpa+7+
jT2fkFZ87ZtI3KELLkMcLSS0MGlqAcaLkRvzNAWgZav+6k4leYAkPhSCqR3L293UzTsVNz9moOSo
96OmkqlabdyASUhV8uJWdFFmMfwOVhoCEHpnZc6mzQhFj74P+Yee+wWMTBp/fO5l7WC9hAB2Q05z
xxPfZs0KgJrL58AoP6mah18vo28p85e2ogRHjZPDyL1TaeGvQnjpbj8ffcJHLqL5umcHHpCqpx+C
uxCtP5nwG2wyLmRghT+RuARr92cLLNCi8CSGwuEg9XHtmzCyxlC9NNCq4G2lmLUSZUMXh144wmmM
CHPOb3u18pBr0C0gI8zoU9YuvqUvcwppJTCgmhy0Lfaj77zzqNEBGaWsIprsiEC9BKUkyYrSEtFS
eAA8ZdzkgffKzMsUl6YY6ULrNlDtRjX5GzoAnCuqkAy6oFKqv1NzAE5cfHQehioAd3eJ6nq8Suhg
Zc6mycenVUyZ3PhcMQvHIuqRsmm3a2ZigIPXPNHyTUtXycqN+aYH/1ZM3Of7bNRWk4UN0L/EyfhI
Um2nFRhefCOdwFQnYMWYM/gJ90coOMsej8sKc5LPK4XYmKhpNI3Dap2VPJW29sUdnzv2oWnVc2g6
FCf12NnM6c2Jp4MuR7mkQQaWT/hRFNFpoqN632GBjgI6k+gf16EZhq+UnDrLxOZdYlb8tNN+uLAK
AxoznLF5X/ywbLeuUEtVVUiDVn+OHPk9WRiRhL1T3ibVw2BvgZENKewd53swn90XpiBMrhkIiJZP
eW7Zy1FH6Lcbpm+kF32REw3TtSw8lE64JpH0hhyMjhxoNSh6BmVJy0PNP3raV5ss7PY0KPmnDhts
DbFx4ejadhhpDLcT8ynE29GH4tSxRcoHj7vMmKw7YJfrcuRkSCdWPvSPMtCPuKvhQj9rLiZFs3Wu
U9UcQwX9BwZAWMsUyzguOVkIPMfZzNyNOQDyWeiyhALCbLgZSrSWrCJP2w0mGR8kWy0krTx9ZiJq
9pbEIh7zODVAbMOQXEvpQTmRo7OpeFmf6QW+neeoRUSbKVCIaIjgnlT4hIq+WLMqxs70b6A+KhAA
9vxCHgfRIsJ5/7HUR1ez5osF2ej/JOqjbXWfeZ7/oj6OY4bjcTa2/a4+/udVHzuf+3w4/Zupj2WG
btFFf119/NsCOHKCR5SPf68ADtyhgpU/4or3fxrAYbe6h0n/RwGczk6TjYJs8h8ygDPG7IpqoIPm
7CvVC33ugWlibnH028W8Hoj2lSzMJf4UO5EzF98SmyHS7/ys/bapnLhUwKe8qRu2/UBX59AwxfNS
1Xdme1LabHyzWN0nSSo3TTRq5yoUWznVCfHXgjxoaddQ7dhdJZOoFy33w54N5xXe8TYQuXEOXf+K
TrpOpzTbK8AUKy9DIaJmYgdNbthULXpA6nfwyHzb/8NfkXc2lHZ2hfHATtBuDfuunGi1s+uIWjy1
Hhs349Ixc6HtvF/l42MSs6Kr9UOWw78xe5Xd2ThqCDlGLGXJ6C4Hz5Y7X42gMax46feKWTdX/gaq
5r0zBnJBeW+6qzS8AniwWANNCjtNHQJt/nRoRF5ODm4+UYwnQM9iWyRqXxpTf9AtTx5Su8Saqthz
tcVZlk56o+Fic4vOPU3WtNFr3v8Jm5Vl27UhHMh62BkVRMhsGt6ZLqazr4wzZONDOtG4UTYMEH9P
aZYvVNt1jfs3SLOViMFXGN3/p9JsjDd3nZf279KshplyYLsDaPevSbOS2N66Uvq/rzRra+aunIXR
vyLNMrRXrAKNv580a41k4zI84n8uzWqcYGHv/d9Ls5WefmSC5eW/TpodLWKOkHWt/zel2bAz52of
MKV/Ks3C/Vv7ARmjv0mabdx0wCiS/jPSbJBWD9QL/SrNdi6Vc6w3/3lpdph8Sprt4d9Nms3GCmR0
BZfid2n27y7Nlt3B036VZhvZr7p6k0ToxDRD3g+p89Hgy1+LpJw4NbWlnsnXcApXtpXBBA8/rRjg
VxGz5pjcN6oPZiX129SFtQmFDixK+QV2XHxMldcce1k+QcWdWX7gZtLwTnksbwryIwTe1cqmA2VB
QxGVSvU/sncmS3FkaRZ+lbTau9rv9dmsqhbExCwECJRswlAAPs/XxyfoTb9A73rZi36K7H6v/hxE
CiSkVAplFl3WZtogAveIG9fv9J/zHdGuCCNZVH5oLW5fIes8msHF4bxblHPyELY0sOWNVYQzoHzQ
1iu1TAQ1O4l7C+Os/ZboZYA4yLGwu9fFLq77g3LMh53BxDZUj83bhGrFMs4JGk2bAjm1o04NsRgl
NV6jLrvdNm/2Qg+qK7VXPpeOZnuQ7mtbRdWsMv2LyrTIGa3OCB7axKPEuQQBtL1MkjCeNwlq88QA
3ehlh4i9EHfYbb/IOENTGWLvwYpRSpoXAfDtRZdFh66p0qW1hus25tb7UpPI/ZFmJE43B+9tzRLx
c11exGW+0/pRMq9q4rs8l1gOtDPzLLHGVZr6R+tmcA6hRq5uEbu5MBCClad+whmRXfpHyow09FpR
yqecqJXdsk2qGvkVonzYkKvJMman8ZnfNbjE2vA4FxzGuCRW7wfmiH/XDJy5CvGgjS0CdTfnq8QL
1/L/i6Ie5oRjrrdtcUgRG6VEBGQ9lIUBCiA6RwMzj8nKOQAMd2RRYdrrqJks+6xNt4axv+lDDa6p
3+2kcb9MYFIv5BTGWOMX0zi8AYZGEMmYAIiiXxyRdj5bc+K3NfYhjtqoOLEbIlDguwU7SMIQc+ub
uIRWhqARSmhZIIM2EJi3bjA3bc5nTERwg0JmI2sXQUAJGTQp0t0a5nrokFrieVOIHafXFRKcZUL0
KAlZCiL3QA22RuBFsZDA8WquSHzaKrTkvBEBNl5zO9JNRG/9ueHiWnL8TocyakAZMPM9FcPDKRHc
2RY1/MTCjB/j5e1ABeXEY2kjF+bOaHcqlSwdjrvMRg37reWeT9CbeRN24yr2kag1NseaKf64ALhZ
pefdzDbr8yiu0oNM5hy5RwVApWyfQmq8B27iTWFCxldjdoHtJdgXun/WteqaOAIlcgRASXCwdlR2
qHnrgy5iA5bE+5zBi0UpHQzVrnaZdwS2iwaNXJQu8TCl0Dpr/LvtTW32HLCr+DBCc75UXnUBoBu8
fo36MC0cwr8hv9gcJc9khX+lGOKZrTqiMGNCbUpStojeJJCm5rDPRc4MitSYVYpvKxr6G1xx/ZGM
9R0kJbtMEocyM7vlOiQW19MkR/pYODuBuN5J8109LyLsaNEy0K1q3oY9uqmxOOJ8+wQZO9NYkSnE
TpqcOV4P+Evv0e0n+a4zpO1bhKLbvuGOOP/8aNY50Y2i7/vxcNwAxoMZGt3QRYiUqKsRbmlHChhq
8QAtKSUQBBh6hFbG0BX1ZXumUB5tuwPCjACB/hxeA0kAKB/wiQegdz1xlGHZ4iyLn/rAvNC1fJ+K
5pu4cfqZGzYatkPtarSzo9ShlACrDHPs2HJmmi57WWA9RUTq5Na2lWWnfSIreBHkrKOdgTi2Pkws
Kg95ksyzEy1rOGBHZTHplow2PJM25gysB3qqtGU6JQbEjq9g4sm5H3ThtjnKeO7D+NjSc6zF1ZAc
+C2COHdi2PfLQEaY+qg66A7yvCpq21n6Js5jNdPK/lI2KOq8EtfdutEnJASGWLKC+566dshziQ0W
11HEkXlYWNt2PXGF6R6ISdPitfKQhqiMYHWZxgdRM0BXQhOy8jk3X2uetxxwJ+RVi4AsUpi3KJyS
FhsXKw0YuzXGgig4dVAYRruqevk6FGvMkuRVZhpd1/Q3BtXgLfwHkBgg6K4cLTnNGiSmQqLm0vvo
WK0ThpUOeiz6w3IiJHnbml2Rx+VC1y6VuRuEOmXw2ufRRxmhMlSCZZBT6Q/sK07KiXciW622AVi1
IcKlepQ7Bht7WwwXRQ0cSoZRuqpiYi20br8XRTMTAgcI+DpQggKab4giOTWkM9Mi54AZQCxyQcRS
2U3xupj7ZZgt3QibYtzP1VoTICvOkH0eAD59zYTHGhFHlu+Di3N9T6wYuS3UK8l55voEMhjpQslw
gxxkonR26xmxAEgCVDBvXEUPbTlUFzg/EgiYnMXUidmvRoUWIZ2ssUmck5HZj28keS4J4Ik0Xzqq
6XDUFulO7HUXeMzPPVKDF0F1Dl4Ps1viE2Fe89eyeDP49nnYUCpJCtL9Bsc9rEPWobbONgOZ5ayt
HeI5qR7qCVljxRQ3UeMuziULgVIZ40wGTbjQO+/Yks4E8yUMQuOPR6KNgjWGIgdIO8MNQtLARQEb
ucR7+i5il0yrxrlQ5XHwXocAhcENE2ht+mhuGo+saWugKCLfl2Iv6ojrQEuFvKkslx/RhVQvl/mY
PUYXirAt96A2fgFdWCtOl8aaIqXd0Lk0rf4SulCvw1WYUfJ4Al3Y5qC5R8o934EuJCzrQieP4kvo
QrdXp2LA1fh70YWZT8EpRQfKOdWT6EL0fBJrcvs1dKFbCJLtcJ1+A7oQoRyQtKF4CehCz+CEL266
/0Powg6eKf7XH4wuVGO92w3JPwpdmAzWplLV96ELCblH152cThMcVU8kNqFtmisGhTmJUY76OTNL
b+E0HHlGEl1i0J0QijgQDgcI0nH2cUugcChCmMPJps7apQgqbyVtd2FHJDnWts+Yl0HE0UwW6KI7
qxLNxgtgvy6C7I3ZNOemzdK7kGW3MnOEUk0tyeecovlMjYhdd4ck8JmucJRWebBjhw7r8DXeiTXG
BIhiJ30vUjInsnmVxyyaRNjtyDo9I+QFdZcnz+MkudEiY68Ym7Mwzd91DdwYI2EHVZfDQc0iKwcd
XwVIC6TOGqPPBpcjgys9i3UqlzvR0Gwyh7Pv8srqWPJYFSJgmNGHokzh+hc5QR/ppnDUvvLqeGtw
fLArkMtm7cAuKvRMPHQ5TvIG+RzE1mYHzvLrzHXPApZVVqO9q9aEBCWoVGZWrTZZGr4zLN9bAVvk
QCInYwbhp75jl2Y/09MmJYFD4GruiR4CrOMI29nC7bIL/QY9SA7FOtZ2RT0sVYH7d+LBbXVsILwu
mfdtB70hrymI7zR62m4xuXOwNy8DjUSQvqsWAuV/AydajWLWm1KSCevcOClzOdk/fIVpclRAoO3S
QhEQ45AFCEeMKjPsoSkBVAIPNVnM9vUkynM3TmMTzISvo/PcYEGsqr8wdGrxjd+UewIuBApGUKup
i+XP0vccmPKDL9iQGHyOFkEzGfchc2K8p2y2BFBbcC9qkLsdzZqLEZ5wmah3PX1nKU3a2YQRixam
ICdWHy/jQkduG4CuGB22e7atEdqa1JgZSUZterdcjtiJM9AmgGGXgM8ok8ds3AvPHLelhWQWDTBQ
2BgIgBMvbAIQVloTn9eGTpZSGGQLuC5HTYbOOLErsZDspZdm1pCtTW5jmKyLHdY9E4+3W7lT1qpR
YMw3KpawyftKcxDb+Ij3LLyoGHskRQerwBaNvqdrsplpFjqf3xjnsR2fZL2LHLjLO5Bwimk96zss
I+uf5TJxivNBodD3FIuwntYXg5L7vW8cj7rQEaJnHk5qzMUEaDYYrD08HzbQscg9icvMRI9IvJsG
cAvAcDQl81g4Vl6r2oGUUOuLqoa6kgfgAuw48OYZuqB5NE4RJU6E6Jm3pQ8CQatQJHUHaGk9HxOT
6axPbAyTRU4gLE6N81TLUOn3nDBUx53ZgdAIgkl/CEy9KF9ntgJmVSECGUmaiKoU9qcT+fsIOTPp
jzNUFQMZv8hzccnCRBOHopdnYdURY5mul4PWbvhmVyaMNtwqU7v586ptLtcJJxPtovG0OXBNrB4Y
/ElIvyB79zAbWomGfdS3MAQnWwOk37TbzamgKaQ+C68x31HaOcaxnC3LRpx061NMEPFs8K6E3HEO
7EDb0bHmnPBFb8dacZYV3dXYOgvZ1MtGspuUJabfUiEmQv4FgSk6Dyy6nunSjvQMuM4VFhT4BrWB
3VeCPkTsD6rcDLRVicx3qTcxRAHjQCsi1p+5Q/dDBFxDFsy97Jqy4PqAIFuVTdupZhLemm9LbyBC
y0HhxEPIPn3RdfCzQz2A0IFiaksUk6XAAFeyFlcaYyNm8Ow8H5NFZlLag3lVz1IXsT1MOS0Yr1pf
za2UyDYx5QlXo74fAUToNeMt8YHlstbAdbj1dckoPB+Vw5YzhO3iN9obAqxuotFeJbHj7mZw2aNW
nbKTsmoLTwbeZCg/M4WTTqvzQ0fHdSI7xzjtDEwhNvG7a7mflunEOqkvBcFgC8v10dWb6V6BIrtP
7WiZtGALdQz7A24EPtkMzQ2ULFPIuel4/sy0OFL1ela2uTFQy5OCfahXk9TWO80Kq2QAaXzpYCuc
ucq7iIV/FRnOGcF5c+Hl5xZSHt++GuMinbcS3ZzUdiMk7DtWXrw1/PUGm3q/146Rt/AMc6MZ5gly
wd11UVL9HLPjpLWcHTM04TYHgSJO+f8DnzlSFKa66n7+GPisibWzAtWltgA9Ph34LCxML5xwvPm2
wGc3JnjX56zwC4HPMjIJP7N91Pde80ng89r095ICm6MnmV7+pMBnvcmimWLBwaHtHx/47FT5Tgkr
Zf2jA58zD5QbA8YWm/AfFPjcD0GBWwH0/ePA56D03idD982BzzLjwBg6Xf5PEvhsNDWaYjKW/okD
n5OkP0sd8xsDn//8UDTDacZjFr/j8RSMFlSAbaiZfDEYrW+M9QwKDKlqXwlGA4AP9B3J8RSMhs5a
zohieDIYLXznNfUTwWjCrvawf/7hwWh+6V6UXQv35EcEow3UaLbytv5iMBpelNlQI2j+SjBapnlL
EKnPCkYzAOhtQeyzvy8YrUvwCtqNYy6qPzgYTZaTnxdy/Z8TjBbYkxeHXc6XgtHsdX/kBUCZXlAw
WtrFYqso4uPHwWgYEmAWt78djDYYcIZcQ/7oYLQ8qPoZnoqngsKLPFXbfoU9GCsZZ6WLwJzwS5in
h5i9qt/7JooPdiy9U87yIjy0SbieR16wAUxC6WuVGHY6JyljgWX0GopatCjd4IKIjUtdNzkkatlK
hcPMgsw3Fxl2AwyR8lD29nItfW8XxMd+aVKBzo10lY7EITUxad5eu7XOxzNHRYAy2/gm9FjLZ4JR
ypvoC1KeluPo7yT+CgKg0s6IRVXYttYYA/NE312HVF2mHNyh5CuhWl2t8kQL2C5QV9Pla9iINTQE
kLqyIPxAx1eLdh6/p0PqTVWiRWx3Ee355PyCDCwKh9PzWB7Ennk+hOOZNNIpjCfccZELYkiGbmjC
DBmcfSe00sMkN9+lUU2RBTfhrh3oWFdjRPLFut+m7EhmrdsmK/bMCxBNV3WRiJVGwdAfjYMkCN+i
mMxIMyQWe4SgAGyckOV+JD2Z7NPAsVatnDCkKWE49Jcb3bfZaZbGMYbggt3xFS7ZDkAp9AI9Z4ub
5MWm1vRqFhjrZD6u7f1gBJAOYn1PDARbrJuwmY/ahBYRLaJPiNfKuNIyY6fyHLI9sJpIla1y1VOi
m2JuW+1nFeGxacYdT6NEV0/HJHiVtmuZjVtk2MLMjfpgYQdi7mthva96bSEleAgdMCPRaSub9A4K
LGHPEAxFQFnvugSQyejd9HltHUiLE6gK/2gcEJJb2PsqOGtSCKdQuf0e73SjjWTlZieBHVwVAmdH
2iScts9ECwh4LOsz/B0bAiCXBNNdFK6b7v5+j95pnvLvr/8CXWeTF0MV+oG6dYl9/Okg3FQctd2o
T1/16I/wkk0/g+iZX6rLRz8sbs1xb5rryS9XNwk3ePDSz377qyttutAt1Oc0/74X3dvdnr7QB9Pe
6VBc/+0vl1cpaW1hrapwox7688Qd7EjAFHpES7p9Y7ef6WvXSS7xBTZX3IDIP4tjOl0HgGe4umvB
SEryzP/wa2G8cgl5IDrC9hyD88WHX+XT7/++LT+2+pca60e0g2eatitJN3xuK+h4pj3LMOErCt2j
WR+2gvnKtMnsw2Jo6yQk2nchHw96y/d9xG9pqq99jR/tnTSDqU+AqWc3AxZbYRima/BZHayUj5th
gmZJAbVKsOCR9BXu94Ka4f6p4H0/qyGIUgERI8ld8VzbFbYJBOxhQxivpCTDj+ATup9umi+2Ie7e
2CeP4u8YHmgIh6BQSbnaAVZmWzxpDxsCjpoHYE3i4zV4RNyX2iHu3tiz2gE/vyktk+idCf72SYew
Xtkw3HRSeVzdgA93B7F7gU/G3QD+rIbwQA4T6cpgaDmUjR53CJsOISzhOq5h2dix70bml9cQUn/+
ECGlbhKNJHSM7p+Nlc4rQpimqVMn1IYs3X9Uj/h2IsAXlg6fXODj0mEaG3AcsSow6BLGZy1gvTIM
4WCW/gBgfKFjw2fAyS+0wydLsUft4ErdpSWMKaiLgfLxI+G8AkDJrEkCFzRKy32pj4T4FBHxexuC
taSDCJrnQRI2ZkidZdLDycJ85XmeDvqByGoT+MOLnS1+wHLScFkl2owAtu591iMsuKQwp6aAN1Mw
ofyjxoZPuvTH5eT9Oupunfv9swU9QjgmSb2uZ8FapW887hHylWNJlyHUZg3BpHHXA1/SbPFrLt9z
15M6keqCbm8KnXHgs1mTHHcGD/dDj7lbyL+gdpgILsbEz312M3jMCbqw7dtW+GSkZJtlSNNj5PDu
9h/fPmV8Q1v9uoGfBWFydbt1D6/rB/v/33zB/Yb18ws8Ju08et20kb+78t3zNf3890dP3u0O6sEv
73dUt7f58OcfPt/nd350r/sPdf+f2+E1KeibYLj9xfDhXR6SIvW3v8y4Y3WZ/EQAw3UaXj48XPh1
N/nxTX12FPFrR/jaPY6qS7+5/uTSd/v15176JG9U8PSb/9BVf8wdbonTj5sHpMiHpM/n3uIoGa//
518fts/9yMsA8dyL711WCSd8P51dVsP91SYU1P0tGNyfe4tf/r1Wv/zXT9nl1U/7l++v0/srPrwN
Y9lzb7Mfvr+urjf3F3p4dUaQ5159u7q8ut78tFf98h+01y//eX/Fh7dhRfDc2xxdVlfN+3Dz6HG4
/y7Ylj33+mdDnf/3v4XZoyf5/vostZ57/dekFeXNk18C88Jzr36RhI94ZR/e+LRNe+6lPzzBBC0m
1/UnT/IDZPztafCTp64MdU8Nv0//74P55DdfwLQwXXiTXF9Wf/9fAAAA//8=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74081</xdr:rowOff>
    </xdr:from>
    <xdr:to>
      <xdr:col>30</xdr:col>
      <xdr:colOff>42334</xdr:colOff>
      <xdr:row>1</xdr:row>
      <xdr:rowOff>119800</xdr:rowOff>
    </xdr:to>
    <xdr:sp macro="" textlink="">
      <xdr:nvSpPr>
        <xdr:cNvPr id="13" name="Obdélní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512231"/>
          <a:ext cx="19701934" cy="457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239889</xdr:colOff>
      <xdr:row>2</xdr:row>
      <xdr:rowOff>14112</xdr:rowOff>
    </xdr:from>
    <xdr:to>
      <xdr:col>10</xdr:col>
      <xdr:colOff>211666</xdr:colOff>
      <xdr:row>18</xdr:row>
      <xdr:rowOff>56445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FDCE8CD-935B-244E-95AC-2B9A5848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84666</xdr:colOff>
      <xdr:row>2</xdr:row>
      <xdr:rowOff>42333</xdr:rowOff>
    </xdr:from>
    <xdr:to>
      <xdr:col>2</xdr:col>
      <xdr:colOff>197555</xdr:colOff>
      <xdr:row>8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56E9BC25-C3F9-9C4C-B4FB-8D8B809F8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6" y="661845"/>
              <a:ext cx="1444840" cy="1351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2</xdr:col>
      <xdr:colOff>253999</xdr:colOff>
      <xdr:row>19</xdr:row>
      <xdr:rowOff>141112</xdr:rowOff>
    </xdr:from>
    <xdr:to>
      <xdr:col>7</xdr:col>
      <xdr:colOff>893233</xdr:colOff>
      <xdr:row>38</xdr:row>
      <xdr:rowOff>15875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0165817-5B8F-1043-8CCF-0EB229DFC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973668</xdr:colOff>
      <xdr:row>20</xdr:row>
      <xdr:rowOff>42335</xdr:rowOff>
    </xdr:from>
    <xdr:to>
      <xdr:col>14</xdr:col>
      <xdr:colOff>1038579</xdr:colOff>
      <xdr:row>39</xdr:row>
      <xdr:rowOff>56445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9C78850-313D-7D49-9F3D-7B30E451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112888</xdr:colOff>
      <xdr:row>2</xdr:row>
      <xdr:rowOff>84666</xdr:rowOff>
    </xdr:from>
    <xdr:to>
      <xdr:col>16</xdr:col>
      <xdr:colOff>162983</xdr:colOff>
      <xdr:row>17</xdr:row>
      <xdr:rowOff>155222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f 5">
              <a:extLst>
                <a:ext uri="{FF2B5EF4-FFF2-40B4-BE49-F238E27FC236}">
                  <a16:creationId xmlns:a16="http://schemas.microsoft.com/office/drawing/2014/main" id="{F53BF82D-5B7B-194C-9D1C-99E8C613F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0288" y="706966"/>
              <a:ext cx="5320595" cy="3067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14</xdr:col>
      <xdr:colOff>1157110</xdr:colOff>
      <xdr:row>19</xdr:row>
      <xdr:rowOff>183444</xdr:rowOff>
    </xdr:from>
    <xdr:to>
      <xdr:col>30</xdr:col>
      <xdr:colOff>183443</xdr:colOff>
      <xdr:row>38</xdr:row>
      <xdr:rowOff>47976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C7A9CB6F-A6D8-7B42-A180-799D7DFB4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606779</xdr:colOff>
      <xdr:row>4</xdr:row>
      <xdr:rowOff>70558</xdr:rowOff>
    </xdr:from>
    <xdr:to>
      <xdr:col>23</xdr:col>
      <xdr:colOff>522111</xdr:colOff>
      <xdr:row>18</xdr:row>
      <xdr:rowOff>47980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DA428ACA-B43C-BA4A-8D2A-B1337AA7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409222</xdr:colOff>
      <xdr:row>4</xdr:row>
      <xdr:rowOff>86077</xdr:rowOff>
    </xdr:from>
    <xdr:to>
      <xdr:col>30</xdr:col>
      <xdr:colOff>310443</xdr:colOff>
      <xdr:row>18</xdr:row>
      <xdr:rowOff>76199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B01754A2-F62F-9F4E-9EB6-1847626D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87488</xdr:colOff>
      <xdr:row>8</xdr:row>
      <xdr:rowOff>156633</xdr:rowOff>
    </xdr:from>
    <xdr:to>
      <xdr:col>2</xdr:col>
      <xdr:colOff>205005</xdr:colOff>
      <xdr:row>27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ěsíc">
              <a:extLst>
                <a:ext uri="{FF2B5EF4-FFF2-40B4-BE49-F238E27FC236}">
                  <a16:creationId xmlns:a16="http://schemas.microsoft.com/office/drawing/2014/main" id="{66EEB4AC-690E-C726-C2D4-A4C21E62F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ěsí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88" y="2030657"/>
              <a:ext cx="1449468" cy="360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87489</xdr:colOff>
      <xdr:row>27</xdr:row>
      <xdr:rowOff>177801</xdr:rowOff>
    </xdr:from>
    <xdr:to>
      <xdr:col>2</xdr:col>
      <xdr:colOff>205006</xdr:colOff>
      <xdr:row>33</xdr:row>
      <xdr:rowOff>176390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ruh produktu">
              <a:extLst>
                <a:ext uri="{FF2B5EF4-FFF2-40B4-BE49-F238E27FC236}">
                  <a16:creationId xmlns:a16="http://schemas.microsoft.com/office/drawing/2014/main" id="{487855C0-18E2-16B5-1C32-20D34F6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uh produkt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89" y="5722435"/>
              <a:ext cx="1449468" cy="1113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225777</xdr:colOff>
      <xdr:row>0</xdr:row>
      <xdr:rowOff>43745</xdr:rowOff>
    </xdr:from>
    <xdr:to>
      <xdr:col>8</xdr:col>
      <xdr:colOff>352778</xdr:colOff>
      <xdr:row>1</xdr:row>
      <xdr:rowOff>28223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Typ nákupu">
              <a:extLst>
                <a:ext uri="{FF2B5EF4-FFF2-40B4-BE49-F238E27FC236}">
                  <a16:creationId xmlns:a16="http://schemas.microsoft.com/office/drawing/2014/main" id="{D76471C9-CF12-A98B-4E5B-4D8B287AE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 nákup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5655" y="43745"/>
              <a:ext cx="2899318" cy="418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20</xdr:col>
      <xdr:colOff>714375</xdr:colOff>
      <xdr:row>0</xdr:row>
      <xdr:rowOff>0</xdr:rowOff>
    </xdr:from>
    <xdr:to>
      <xdr:col>30</xdr:col>
      <xdr:colOff>142875</xdr:colOff>
      <xdr:row>1</xdr:row>
      <xdr:rowOff>142875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B4F330EA-3319-5D44-848D-DEAF17B93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2.637456828706" createdVersion="8" refreshedVersion="8" minRefreshableVersion="3" recordCount="1056" xr:uid="{A236EA9E-067C-1141-B72A-449DDF1CF60E}">
  <cacheSource type="worksheet">
    <worksheetSource name="ZdrojData"/>
  </cacheSource>
  <cacheFields count="12">
    <cacheField name="Datum" numFmtId="14">
      <sharedItems containsSemiMixedTypes="0" containsNonDate="0" containsDate="1" containsString="0" minDate="2018-01-01T00:00:00" maxDate="2022-01-01T00:00:00"/>
    </cacheField>
    <cacheField name="Produkt" numFmtId="0">
      <sharedItems count="12">
        <s v="Kalhoty dámské"/>
        <s v="Košile dámská"/>
        <s v="Sukně"/>
        <s v="Polobotky"/>
        <s v="Kalhoty pánské"/>
        <s v="Košile pánská"/>
        <s v="Šátek"/>
        <s v="Kravata"/>
        <s v="Tenisky dámské"/>
        <s v="Tenisky pánské"/>
        <s v="Lodičky"/>
        <s v="Šaty"/>
      </sharedItems>
    </cacheField>
    <cacheField name="Druh produktu" numFmtId="0">
      <sharedItems count="3">
        <s v="Oblečení"/>
        <s v="Obuv"/>
        <s v="Doplňky"/>
      </sharedItems>
    </cacheField>
    <cacheField name="Cena" numFmtId="164">
      <sharedItems containsSemiMixedTypes="0" containsString="0" containsNumber="1" containsInteger="1" minValue="350" maxValue="1500"/>
    </cacheField>
    <cacheField name="Náklad" numFmtId="164">
      <sharedItems containsSemiMixedTypes="0" containsString="0" containsNumber="1" minValue="273" maxValue="1188"/>
    </cacheField>
    <cacheField name="Počet kusů" numFmtId="1">
      <sharedItems containsSemiMixedTypes="0" containsString="0" containsNumber="1" containsInteger="1" minValue="1" maxValue="10" count="10">
        <n v="6"/>
        <n v="2"/>
        <n v="3"/>
        <n v="7"/>
        <n v="9"/>
        <n v="1"/>
        <n v="4"/>
        <n v="5"/>
        <n v="10"/>
        <n v="8"/>
      </sharedItems>
    </cacheField>
    <cacheField name="Kraj" numFmtId="0">
      <sharedItems count="14">
        <s v="Ústecký"/>
        <s v="Jihomoravský"/>
        <s v="Královehradecký"/>
        <s v="Vysočina"/>
        <s v="Liberecký"/>
        <s v="Jihočeský"/>
        <s v="Praha"/>
        <s v="Středočeský"/>
        <s v="Karlovarský"/>
        <s v="Zlínský"/>
        <s v="Moravskoslezský"/>
        <s v="Plzeňský"/>
        <s v="Pardubický"/>
        <s v="Olomoucký"/>
      </sharedItems>
    </cacheField>
    <cacheField name="Typ nákupu" numFmtId="0">
      <sharedItems count="2">
        <s v="Obchod"/>
        <s v="Online"/>
      </sharedItems>
    </cacheField>
    <cacheField name="Rok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Měsíc" numFmtId="0">
      <sharedItems count="12">
        <s v="Leden"/>
        <s v="Únor"/>
        <s v="Březen"/>
        <s v="Duben"/>
        <s v="Květen"/>
        <s v="Červen"/>
        <s v="Červenec"/>
        <s v="Srpen"/>
        <s v="Září"/>
        <s v="Říjen"/>
        <s v="Listopad"/>
        <s v="Prosinec"/>
      </sharedItems>
    </cacheField>
    <cacheField name="Tržba" numFmtId="164">
      <sharedItems containsSemiMixedTypes="0" containsString="0" containsNumber="1" containsInteger="1" minValue="350" maxValue="15000" count="74">
        <n v="5700"/>
        <n v="1700"/>
        <n v="1500"/>
        <n v="6650"/>
        <n v="8550"/>
        <n v="6000"/>
        <n v="9450"/>
        <n v="2550"/>
        <n v="850"/>
        <n v="1400"/>
        <n v="3000"/>
        <n v="900"/>
        <n v="3500"/>
        <n v="9500"/>
        <n v="3750"/>
        <n v="7650"/>
        <n v="4800"/>
        <n v="2400"/>
        <n v="10800"/>
        <n v="13500"/>
        <n v="4500"/>
        <n v="8400"/>
        <n v="4050"/>
        <n v="3600"/>
        <n v="5400"/>
        <n v="2700"/>
        <n v="8500"/>
        <n v="9000"/>
        <n v="8100"/>
        <n v="4000"/>
        <n v="4200"/>
        <n v="1050"/>
        <n v="2450"/>
        <n v="12150"/>
        <n v="10000"/>
        <n v="2500"/>
        <n v="1200"/>
        <n v="600"/>
        <n v="700"/>
        <n v="2250"/>
        <n v="6750"/>
        <n v="9600"/>
        <n v="3400"/>
        <n v="1000"/>
        <n v="12000"/>
        <n v="5950"/>
        <n v="6800"/>
        <n v="5100"/>
        <n v="5000"/>
        <n v="2000"/>
        <n v="15000"/>
        <n v="500"/>
        <n v="7200"/>
        <n v="4750"/>
        <n v="7000"/>
        <n v="1750"/>
        <n v="8000"/>
        <n v="750"/>
        <n v="4250"/>
        <n v="2850"/>
        <n v="7600"/>
        <n v="1900"/>
        <n v="5250"/>
        <n v="2100"/>
        <n v="7500"/>
        <n v="950"/>
        <n v="3800"/>
        <n v="2800"/>
        <n v="350"/>
        <n v="1800"/>
        <n v="3150"/>
        <n v="6300"/>
        <n v="10500"/>
        <n v="1350"/>
      </sharedItems>
    </cacheField>
    <cacheField name="Zisk" numFmtId="164">
      <sharedItems containsSemiMixedTypes="0" containsString="0" containsNumber="1" minValue="77" maxValue="3750"/>
    </cacheField>
  </cacheFields>
  <extLst>
    <ext xmlns:x14="http://schemas.microsoft.com/office/spreadsheetml/2009/9/main" uri="{725AE2AE-9491-48be-B2B4-4EB974FC3084}">
      <x14:pivotCacheDefinition pivotCacheId="746190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d v="2018-01-16T00:00:00"/>
    <x v="0"/>
    <x v="0"/>
    <n v="950"/>
    <n v="741"/>
    <x v="0"/>
    <x v="0"/>
    <x v="0"/>
    <x v="0"/>
    <x v="0"/>
    <x v="0"/>
    <n v="1254"/>
  </r>
  <r>
    <d v="2018-01-16T00:00:00"/>
    <x v="1"/>
    <x v="0"/>
    <n v="850"/>
    <n v="722.5"/>
    <x v="1"/>
    <x v="1"/>
    <x v="1"/>
    <x v="0"/>
    <x v="0"/>
    <x v="1"/>
    <n v="255"/>
  </r>
  <r>
    <d v="2018-01-22T00:00:00"/>
    <x v="2"/>
    <x v="0"/>
    <n v="500"/>
    <n v="400"/>
    <x v="2"/>
    <x v="2"/>
    <x v="1"/>
    <x v="0"/>
    <x v="0"/>
    <x v="2"/>
    <n v="300"/>
  </r>
  <r>
    <d v="2018-01-13T00:00:00"/>
    <x v="0"/>
    <x v="0"/>
    <n v="950"/>
    <n v="741"/>
    <x v="3"/>
    <x v="3"/>
    <x v="0"/>
    <x v="0"/>
    <x v="0"/>
    <x v="3"/>
    <n v="1463"/>
  </r>
  <r>
    <d v="2018-01-19T00:00:00"/>
    <x v="0"/>
    <x v="0"/>
    <n v="950"/>
    <n v="741"/>
    <x v="4"/>
    <x v="4"/>
    <x v="1"/>
    <x v="0"/>
    <x v="0"/>
    <x v="4"/>
    <n v="1881"/>
  </r>
  <r>
    <d v="2018-01-23T00:00:00"/>
    <x v="3"/>
    <x v="1"/>
    <n v="1000"/>
    <n v="900"/>
    <x v="0"/>
    <x v="5"/>
    <x v="1"/>
    <x v="0"/>
    <x v="0"/>
    <x v="5"/>
    <n v="600"/>
  </r>
  <r>
    <d v="2018-01-16T00:00:00"/>
    <x v="4"/>
    <x v="0"/>
    <n v="1350"/>
    <n v="1188"/>
    <x v="3"/>
    <x v="6"/>
    <x v="1"/>
    <x v="0"/>
    <x v="0"/>
    <x v="6"/>
    <n v="1134"/>
  </r>
  <r>
    <d v="2018-01-03T00:00:00"/>
    <x v="5"/>
    <x v="0"/>
    <n v="850"/>
    <n v="637.5"/>
    <x v="2"/>
    <x v="1"/>
    <x v="1"/>
    <x v="0"/>
    <x v="0"/>
    <x v="7"/>
    <n v="637.5"/>
  </r>
  <r>
    <d v="2018-01-25T00:00:00"/>
    <x v="1"/>
    <x v="0"/>
    <n v="850"/>
    <n v="722.5"/>
    <x v="5"/>
    <x v="7"/>
    <x v="1"/>
    <x v="0"/>
    <x v="0"/>
    <x v="8"/>
    <n v="127.5"/>
  </r>
  <r>
    <d v="2018-01-29T00:00:00"/>
    <x v="1"/>
    <x v="0"/>
    <n v="850"/>
    <n v="722.5"/>
    <x v="2"/>
    <x v="8"/>
    <x v="0"/>
    <x v="0"/>
    <x v="0"/>
    <x v="7"/>
    <n v="382.5"/>
  </r>
  <r>
    <d v="2018-01-29T00:00:00"/>
    <x v="6"/>
    <x v="2"/>
    <n v="350"/>
    <n v="273"/>
    <x v="6"/>
    <x v="5"/>
    <x v="0"/>
    <x v="0"/>
    <x v="0"/>
    <x v="9"/>
    <n v="308"/>
  </r>
  <r>
    <d v="2018-01-01T00:00:00"/>
    <x v="7"/>
    <x v="2"/>
    <n v="600"/>
    <n v="510"/>
    <x v="7"/>
    <x v="7"/>
    <x v="0"/>
    <x v="0"/>
    <x v="0"/>
    <x v="10"/>
    <n v="450"/>
  </r>
  <r>
    <d v="2018-01-05T00:00:00"/>
    <x v="8"/>
    <x v="1"/>
    <n v="900"/>
    <n v="675"/>
    <x v="5"/>
    <x v="3"/>
    <x v="1"/>
    <x v="0"/>
    <x v="0"/>
    <x v="11"/>
    <n v="225"/>
  </r>
  <r>
    <d v="2018-01-31T00:00:00"/>
    <x v="6"/>
    <x v="2"/>
    <n v="350"/>
    <n v="273"/>
    <x v="8"/>
    <x v="9"/>
    <x v="1"/>
    <x v="0"/>
    <x v="0"/>
    <x v="12"/>
    <n v="770"/>
  </r>
  <r>
    <d v="2018-01-06T00:00:00"/>
    <x v="9"/>
    <x v="1"/>
    <n v="1500"/>
    <n v="1125"/>
    <x v="1"/>
    <x v="9"/>
    <x v="1"/>
    <x v="0"/>
    <x v="0"/>
    <x v="10"/>
    <n v="750"/>
  </r>
  <r>
    <d v="2018-01-14T00:00:00"/>
    <x v="0"/>
    <x v="0"/>
    <n v="950"/>
    <n v="741"/>
    <x v="8"/>
    <x v="2"/>
    <x v="0"/>
    <x v="0"/>
    <x v="0"/>
    <x v="13"/>
    <n v="2090"/>
  </r>
  <r>
    <d v="2018-01-18T00:00:00"/>
    <x v="10"/>
    <x v="1"/>
    <n v="750"/>
    <n v="637.5"/>
    <x v="7"/>
    <x v="1"/>
    <x v="0"/>
    <x v="0"/>
    <x v="0"/>
    <x v="14"/>
    <n v="562.5"/>
  </r>
  <r>
    <d v="2018-01-04T00:00:00"/>
    <x v="5"/>
    <x v="0"/>
    <n v="850"/>
    <n v="637.5"/>
    <x v="4"/>
    <x v="1"/>
    <x v="0"/>
    <x v="0"/>
    <x v="0"/>
    <x v="15"/>
    <n v="1912.5"/>
  </r>
  <r>
    <d v="2018-01-10T00:00:00"/>
    <x v="10"/>
    <x v="1"/>
    <n v="750"/>
    <n v="637.5"/>
    <x v="6"/>
    <x v="8"/>
    <x v="1"/>
    <x v="0"/>
    <x v="0"/>
    <x v="10"/>
    <n v="450"/>
  </r>
  <r>
    <d v="2018-01-22T00:00:00"/>
    <x v="7"/>
    <x v="2"/>
    <n v="600"/>
    <n v="510"/>
    <x v="9"/>
    <x v="0"/>
    <x v="0"/>
    <x v="0"/>
    <x v="0"/>
    <x v="16"/>
    <n v="720"/>
  </r>
  <r>
    <d v="2018-01-04T00:00:00"/>
    <x v="11"/>
    <x v="0"/>
    <n v="1200"/>
    <n v="1080"/>
    <x v="7"/>
    <x v="10"/>
    <x v="1"/>
    <x v="0"/>
    <x v="0"/>
    <x v="5"/>
    <n v="600"/>
  </r>
  <r>
    <d v="2018-01-18T00:00:00"/>
    <x v="5"/>
    <x v="0"/>
    <n v="850"/>
    <n v="637.5"/>
    <x v="1"/>
    <x v="5"/>
    <x v="0"/>
    <x v="0"/>
    <x v="0"/>
    <x v="1"/>
    <n v="425"/>
  </r>
  <r>
    <d v="2018-02-11T00:00:00"/>
    <x v="11"/>
    <x v="0"/>
    <n v="1200"/>
    <n v="1080"/>
    <x v="1"/>
    <x v="9"/>
    <x v="1"/>
    <x v="0"/>
    <x v="1"/>
    <x v="17"/>
    <n v="240"/>
  </r>
  <r>
    <d v="2018-02-19T00:00:00"/>
    <x v="4"/>
    <x v="0"/>
    <n v="1350"/>
    <n v="1188"/>
    <x v="9"/>
    <x v="11"/>
    <x v="0"/>
    <x v="0"/>
    <x v="1"/>
    <x v="18"/>
    <n v="1296"/>
  </r>
  <r>
    <d v="2018-02-25T00:00:00"/>
    <x v="4"/>
    <x v="0"/>
    <n v="1350"/>
    <n v="1188"/>
    <x v="8"/>
    <x v="3"/>
    <x v="0"/>
    <x v="0"/>
    <x v="1"/>
    <x v="19"/>
    <n v="1620"/>
  </r>
  <r>
    <d v="2018-02-02T00:00:00"/>
    <x v="9"/>
    <x v="1"/>
    <n v="1500"/>
    <n v="1125"/>
    <x v="2"/>
    <x v="12"/>
    <x v="1"/>
    <x v="0"/>
    <x v="1"/>
    <x v="20"/>
    <n v="1125"/>
  </r>
  <r>
    <d v="2018-02-17T00:00:00"/>
    <x v="11"/>
    <x v="0"/>
    <n v="1200"/>
    <n v="1080"/>
    <x v="3"/>
    <x v="9"/>
    <x v="0"/>
    <x v="0"/>
    <x v="1"/>
    <x v="21"/>
    <n v="840"/>
  </r>
  <r>
    <d v="2018-02-13T00:00:00"/>
    <x v="11"/>
    <x v="0"/>
    <n v="1200"/>
    <n v="1080"/>
    <x v="3"/>
    <x v="5"/>
    <x v="0"/>
    <x v="0"/>
    <x v="1"/>
    <x v="21"/>
    <n v="840"/>
  </r>
  <r>
    <d v="2018-02-05T00:00:00"/>
    <x v="4"/>
    <x v="0"/>
    <n v="1350"/>
    <n v="1188"/>
    <x v="2"/>
    <x v="13"/>
    <x v="0"/>
    <x v="0"/>
    <x v="1"/>
    <x v="22"/>
    <n v="486"/>
  </r>
  <r>
    <d v="2018-02-19T00:00:00"/>
    <x v="7"/>
    <x v="2"/>
    <n v="600"/>
    <n v="510"/>
    <x v="0"/>
    <x v="10"/>
    <x v="0"/>
    <x v="0"/>
    <x v="1"/>
    <x v="23"/>
    <n v="540"/>
  </r>
  <r>
    <d v="2018-02-06T00:00:00"/>
    <x v="2"/>
    <x v="0"/>
    <n v="500"/>
    <n v="400"/>
    <x v="4"/>
    <x v="9"/>
    <x v="0"/>
    <x v="0"/>
    <x v="1"/>
    <x v="20"/>
    <n v="900"/>
  </r>
  <r>
    <d v="2018-02-25T00:00:00"/>
    <x v="8"/>
    <x v="1"/>
    <n v="900"/>
    <n v="675"/>
    <x v="0"/>
    <x v="0"/>
    <x v="0"/>
    <x v="0"/>
    <x v="1"/>
    <x v="24"/>
    <n v="1350"/>
  </r>
  <r>
    <d v="2018-02-20T00:00:00"/>
    <x v="4"/>
    <x v="0"/>
    <n v="1350"/>
    <n v="1188"/>
    <x v="1"/>
    <x v="7"/>
    <x v="0"/>
    <x v="0"/>
    <x v="1"/>
    <x v="25"/>
    <n v="324"/>
  </r>
  <r>
    <d v="2018-02-07T00:00:00"/>
    <x v="5"/>
    <x v="0"/>
    <n v="850"/>
    <n v="637.5"/>
    <x v="8"/>
    <x v="10"/>
    <x v="1"/>
    <x v="0"/>
    <x v="1"/>
    <x v="26"/>
    <n v="2125"/>
  </r>
  <r>
    <d v="2018-02-25T00:00:00"/>
    <x v="1"/>
    <x v="0"/>
    <n v="850"/>
    <n v="722.5"/>
    <x v="4"/>
    <x v="0"/>
    <x v="1"/>
    <x v="0"/>
    <x v="1"/>
    <x v="15"/>
    <n v="1147.5"/>
  </r>
  <r>
    <d v="2018-02-16T00:00:00"/>
    <x v="3"/>
    <x v="1"/>
    <n v="1000"/>
    <n v="900"/>
    <x v="4"/>
    <x v="9"/>
    <x v="1"/>
    <x v="0"/>
    <x v="1"/>
    <x v="27"/>
    <n v="900"/>
  </r>
  <r>
    <d v="2018-02-06T00:00:00"/>
    <x v="4"/>
    <x v="0"/>
    <n v="1350"/>
    <n v="1188"/>
    <x v="0"/>
    <x v="13"/>
    <x v="0"/>
    <x v="0"/>
    <x v="1"/>
    <x v="28"/>
    <n v="972"/>
  </r>
  <r>
    <d v="2018-02-03T00:00:00"/>
    <x v="5"/>
    <x v="0"/>
    <n v="850"/>
    <n v="637.5"/>
    <x v="8"/>
    <x v="0"/>
    <x v="1"/>
    <x v="0"/>
    <x v="1"/>
    <x v="26"/>
    <n v="2125"/>
  </r>
  <r>
    <d v="2018-02-05T00:00:00"/>
    <x v="2"/>
    <x v="0"/>
    <n v="500"/>
    <n v="400"/>
    <x v="9"/>
    <x v="3"/>
    <x v="0"/>
    <x v="0"/>
    <x v="1"/>
    <x v="29"/>
    <n v="800"/>
  </r>
  <r>
    <d v="2018-02-03T00:00:00"/>
    <x v="2"/>
    <x v="0"/>
    <n v="500"/>
    <n v="400"/>
    <x v="0"/>
    <x v="1"/>
    <x v="1"/>
    <x v="0"/>
    <x v="1"/>
    <x v="10"/>
    <n v="600"/>
  </r>
  <r>
    <d v="2018-02-13T00:00:00"/>
    <x v="7"/>
    <x v="2"/>
    <n v="600"/>
    <n v="510"/>
    <x v="3"/>
    <x v="6"/>
    <x v="1"/>
    <x v="0"/>
    <x v="1"/>
    <x v="30"/>
    <n v="630"/>
  </r>
  <r>
    <d v="2018-02-07T00:00:00"/>
    <x v="6"/>
    <x v="2"/>
    <n v="350"/>
    <n v="273"/>
    <x v="2"/>
    <x v="2"/>
    <x v="0"/>
    <x v="0"/>
    <x v="1"/>
    <x v="31"/>
    <n v="231"/>
  </r>
  <r>
    <d v="2018-02-01T00:00:00"/>
    <x v="0"/>
    <x v="0"/>
    <n v="950"/>
    <n v="741"/>
    <x v="8"/>
    <x v="2"/>
    <x v="0"/>
    <x v="0"/>
    <x v="1"/>
    <x v="13"/>
    <n v="2090"/>
  </r>
  <r>
    <d v="2018-02-04T00:00:00"/>
    <x v="11"/>
    <x v="0"/>
    <n v="1200"/>
    <n v="1080"/>
    <x v="7"/>
    <x v="2"/>
    <x v="0"/>
    <x v="0"/>
    <x v="1"/>
    <x v="5"/>
    <n v="600"/>
  </r>
  <r>
    <d v="2018-03-21T00:00:00"/>
    <x v="11"/>
    <x v="0"/>
    <n v="1200"/>
    <n v="1080"/>
    <x v="1"/>
    <x v="11"/>
    <x v="1"/>
    <x v="0"/>
    <x v="2"/>
    <x v="17"/>
    <n v="240"/>
  </r>
  <r>
    <d v="2018-03-18T00:00:00"/>
    <x v="7"/>
    <x v="2"/>
    <n v="600"/>
    <n v="510"/>
    <x v="0"/>
    <x v="9"/>
    <x v="1"/>
    <x v="0"/>
    <x v="2"/>
    <x v="23"/>
    <n v="540"/>
  </r>
  <r>
    <d v="2018-03-12T00:00:00"/>
    <x v="7"/>
    <x v="2"/>
    <n v="600"/>
    <n v="510"/>
    <x v="4"/>
    <x v="5"/>
    <x v="1"/>
    <x v="0"/>
    <x v="2"/>
    <x v="24"/>
    <n v="810"/>
  </r>
  <r>
    <d v="2018-03-27T00:00:00"/>
    <x v="7"/>
    <x v="2"/>
    <n v="600"/>
    <n v="510"/>
    <x v="4"/>
    <x v="13"/>
    <x v="1"/>
    <x v="0"/>
    <x v="2"/>
    <x v="24"/>
    <n v="810"/>
  </r>
  <r>
    <d v="2018-03-04T00:00:00"/>
    <x v="0"/>
    <x v="0"/>
    <n v="950"/>
    <n v="741"/>
    <x v="4"/>
    <x v="9"/>
    <x v="0"/>
    <x v="0"/>
    <x v="2"/>
    <x v="4"/>
    <n v="1881"/>
  </r>
  <r>
    <d v="2018-03-01T00:00:00"/>
    <x v="6"/>
    <x v="2"/>
    <n v="350"/>
    <n v="273"/>
    <x v="3"/>
    <x v="1"/>
    <x v="1"/>
    <x v="0"/>
    <x v="2"/>
    <x v="32"/>
    <n v="539"/>
  </r>
  <r>
    <d v="2018-03-23T00:00:00"/>
    <x v="4"/>
    <x v="0"/>
    <n v="1350"/>
    <n v="1188"/>
    <x v="4"/>
    <x v="5"/>
    <x v="0"/>
    <x v="0"/>
    <x v="2"/>
    <x v="33"/>
    <n v="1458"/>
  </r>
  <r>
    <d v="2018-03-20T00:00:00"/>
    <x v="7"/>
    <x v="2"/>
    <n v="600"/>
    <n v="510"/>
    <x v="9"/>
    <x v="5"/>
    <x v="1"/>
    <x v="0"/>
    <x v="2"/>
    <x v="16"/>
    <n v="720"/>
  </r>
  <r>
    <d v="2018-03-18T00:00:00"/>
    <x v="0"/>
    <x v="0"/>
    <n v="950"/>
    <n v="741"/>
    <x v="3"/>
    <x v="3"/>
    <x v="0"/>
    <x v="0"/>
    <x v="2"/>
    <x v="3"/>
    <n v="1463"/>
  </r>
  <r>
    <d v="2018-03-15T00:00:00"/>
    <x v="6"/>
    <x v="2"/>
    <n v="350"/>
    <n v="273"/>
    <x v="8"/>
    <x v="12"/>
    <x v="0"/>
    <x v="0"/>
    <x v="2"/>
    <x v="12"/>
    <n v="770"/>
  </r>
  <r>
    <d v="2018-03-25T00:00:00"/>
    <x v="4"/>
    <x v="0"/>
    <n v="1350"/>
    <n v="1188"/>
    <x v="8"/>
    <x v="12"/>
    <x v="0"/>
    <x v="0"/>
    <x v="2"/>
    <x v="19"/>
    <n v="1620"/>
  </r>
  <r>
    <d v="2018-03-23T00:00:00"/>
    <x v="8"/>
    <x v="1"/>
    <n v="900"/>
    <n v="675"/>
    <x v="2"/>
    <x v="1"/>
    <x v="1"/>
    <x v="0"/>
    <x v="2"/>
    <x v="25"/>
    <n v="675"/>
  </r>
  <r>
    <d v="2018-03-21T00:00:00"/>
    <x v="5"/>
    <x v="0"/>
    <n v="850"/>
    <n v="637.5"/>
    <x v="1"/>
    <x v="10"/>
    <x v="0"/>
    <x v="0"/>
    <x v="2"/>
    <x v="1"/>
    <n v="425"/>
  </r>
  <r>
    <d v="2018-03-05T00:00:00"/>
    <x v="3"/>
    <x v="1"/>
    <n v="1000"/>
    <n v="900"/>
    <x v="8"/>
    <x v="13"/>
    <x v="1"/>
    <x v="0"/>
    <x v="2"/>
    <x v="34"/>
    <n v="1000"/>
  </r>
  <r>
    <d v="2018-03-22T00:00:00"/>
    <x v="2"/>
    <x v="0"/>
    <n v="500"/>
    <n v="400"/>
    <x v="7"/>
    <x v="5"/>
    <x v="0"/>
    <x v="0"/>
    <x v="2"/>
    <x v="35"/>
    <n v="500"/>
  </r>
  <r>
    <d v="2018-03-01T00:00:00"/>
    <x v="2"/>
    <x v="0"/>
    <n v="500"/>
    <n v="400"/>
    <x v="9"/>
    <x v="10"/>
    <x v="1"/>
    <x v="0"/>
    <x v="2"/>
    <x v="29"/>
    <n v="800"/>
  </r>
  <r>
    <d v="2018-03-17T00:00:00"/>
    <x v="11"/>
    <x v="0"/>
    <n v="1200"/>
    <n v="1080"/>
    <x v="6"/>
    <x v="7"/>
    <x v="1"/>
    <x v="0"/>
    <x v="2"/>
    <x v="16"/>
    <n v="480"/>
  </r>
  <r>
    <d v="2018-03-15T00:00:00"/>
    <x v="2"/>
    <x v="0"/>
    <n v="500"/>
    <n v="400"/>
    <x v="4"/>
    <x v="9"/>
    <x v="0"/>
    <x v="0"/>
    <x v="2"/>
    <x v="20"/>
    <n v="900"/>
  </r>
  <r>
    <d v="2018-03-17T00:00:00"/>
    <x v="5"/>
    <x v="0"/>
    <n v="850"/>
    <n v="637.5"/>
    <x v="4"/>
    <x v="7"/>
    <x v="1"/>
    <x v="0"/>
    <x v="2"/>
    <x v="15"/>
    <n v="1912.5"/>
  </r>
  <r>
    <d v="2018-03-17T00:00:00"/>
    <x v="8"/>
    <x v="1"/>
    <n v="900"/>
    <n v="675"/>
    <x v="8"/>
    <x v="10"/>
    <x v="1"/>
    <x v="0"/>
    <x v="2"/>
    <x v="27"/>
    <n v="2250"/>
  </r>
  <r>
    <d v="2018-03-26T00:00:00"/>
    <x v="7"/>
    <x v="2"/>
    <n v="600"/>
    <n v="510"/>
    <x v="6"/>
    <x v="1"/>
    <x v="0"/>
    <x v="0"/>
    <x v="2"/>
    <x v="17"/>
    <n v="360"/>
  </r>
  <r>
    <d v="2018-03-11T00:00:00"/>
    <x v="11"/>
    <x v="0"/>
    <n v="1200"/>
    <n v="1080"/>
    <x v="5"/>
    <x v="13"/>
    <x v="1"/>
    <x v="0"/>
    <x v="2"/>
    <x v="36"/>
    <n v="120"/>
  </r>
  <r>
    <d v="2018-04-26T00:00:00"/>
    <x v="1"/>
    <x v="0"/>
    <n v="850"/>
    <n v="722.5"/>
    <x v="2"/>
    <x v="12"/>
    <x v="1"/>
    <x v="0"/>
    <x v="3"/>
    <x v="7"/>
    <n v="382.5"/>
  </r>
  <r>
    <d v="2018-04-08T00:00:00"/>
    <x v="7"/>
    <x v="2"/>
    <n v="600"/>
    <n v="510"/>
    <x v="5"/>
    <x v="13"/>
    <x v="0"/>
    <x v="0"/>
    <x v="3"/>
    <x v="37"/>
    <n v="90"/>
  </r>
  <r>
    <d v="2018-04-26T00:00:00"/>
    <x v="6"/>
    <x v="2"/>
    <n v="350"/>
    <n v="273"/>
    <x v="1"/>
    <x v="11"/>
    <x v="1"/>
    <x v="0"/>
    <x v="3"/>
    <x v="38"/>
    <n v="154"/>
  </r>
  <r>
    <d v="2018-04-21T00:00:00"/>
    <x v="11"/>
    <x v="0"/>
    <n v="1200"/>
    <n v="1080"/>
    <x v="3"/>
    <x v="9"/>
    <x v="0"/>
    <x v="0"/>
    <x v="3"/>
    <x v="21"/>
    <n v="840"/>
  </r>
  <r>
    <d v="2018-04-07T00:00:00"/>
    <x v="2"/>
    <x v="0"/>
    <n v="500"/>
    <n v="400"/>
    <x v="4"/>
    <x v="9"/>
    <x v="0"/>
    <x v="0"/>
    <x v="3"/>
    <x v="20"/>
    <n v="900"/>
  </r>
  <r>
    <d v="2018-04-07T00:00:00"/>
    <x v="7"/>
    <x v="2"/>
    <n v="600"/>
    <n v="510"/>
    <x v="7"/>
    <x v="11"/>
    <x v="1"/>
    <x v="0"/>
    <x v="3"/>
    <x v="10"/>
    <n v="450"/>
  </r>
  <r>
    <d v="2018-04-28T00:00:00"/>
    <x v="11"/>
    <x v="0"/>
    <n v="1200"/>
    <n v="1080"/>
    <x v="1"/>
    <x v="1"/>
    <x v="1"/>
    <x v="0"/>
    <x v="3"/>
    <x v="17"/>
    <n v="240"/>
  </r>
  <r>
    <d v="2018-04-03T00:00:00"/>
    <x v="9"/>
    <x v="1"/>
    <n v="1500"/>
    <n v="1125"/>
    <x v="2"/>
    <x v="8"/>
    <x v="1"/>
    <x v="0"/>
    <x v="3"/>
    <x v="20"/>
    <n v="1125"/>
  </r>
  <r>
    <d v="2018-04-18T00:00:00"/>
    <x v="2"/>
    <x v="0"/>
    <n v="500"/>
    <n v="400"/>
    <x v="9"/>
    <x v="0"/>
    <x v="0"/>
    <x v="0"/>
    <x v="3"/>
    <x v="29"/>
    <n v="800"/>
  </r>
  <r>
    <d v="2018-04-17T00:00:00"/>
    <x v="1"/>
    <x v="0"/>
    <n v="850"/>
    <n v="722.5"/>
    <x v="4"/>
    <x v="8"/>
    <x v="0"/>
    <x v="0"/>
    <x v="3"/>
    <x v="15"/>
    <n v="1147.5"/>
  </r>
  <r>
    <d v="2018-04-15T00:00:00"/>
    <x v="10"/>
    <x v="1"/>
    <n v="750"/>
    <n v="637.5"/>
    <x v="2"/>
    <x v="12"/>
    <x v="1"/>
    <x v="0"/>
    <x v="3"/>
    <x v="39"/>
    <n v="337.5"/>
  </r>
  <r>
    <d v="2018-04-30T00:00:00"/>
    <x v="10"/>
    <x v="1"/>
    <n v="750"/>
    <n v="637.5"/>
    <x v="4"/>
    <x v="1"/>
    <x v="1"/>
    <x v="0"/>
    <x v="3"/>
    <x v="40"/>
    <n v="1012.5"/>
  </r>
  <r>
    <d v="2018-04-26T00:00:00"/>
    <x v="11"/>
    <x v="0"/>
    <n v="1200"/>
    <n v="1080"/>
    <x v="9"/>
    <x v="9"/>
    <x v="1"/>
    <x v="0"/>
    <x v="3"/>
    <x v="41"/>
    <n v="960"/>
  </r>
  <r>
    <d v="2018-04-14T00:00:00"/>
    <x v="1"/>
    <x v="0"/>
    <n v="850"/>
    <n v="722.5"/>
    <x v="6"/>
    <x v="7"/>
    <x v="1"/>
    <x v="0"/>
    <x v="3"/>
    <x v="42"/>
    <n v="510"/>
  </r>
  <r>
    <d v="2018-04-15T00:00:00"/>
    <x v="2"/>
    <x v="0"/>
    <n v="500"/>
    <n v="400"/>
    <x v="1"/>
    <x v="5"/>
    <x v="1"/>
    <x v="0"/>
    <x v="3"/>
    <x v="43"/>
    <n v="200"/>
  </r>
  <r>
    <d v="2018-04-26T00:00:00"/>
    <x v="4"/>
    <x v="0"/>
    <n v="1350"/>
    <n v="1188"/>
    <x v="7"/>
    <x v="0"/>
    <x v="1"/>
    <x v="0"/>
    <x v="3"/>
    <x v="40"/>
    <n v="810"/>
  </r>
  <r>
    <d v="2018-04-07T00:00:00"/>
    <x v="10"/>
    <x v="1"/>
    <n v="750"/>
    <n v="637.5"/>
    <x v="4"/>
    <x v="6"/>
    <x v="1"/>
    <x v="0"/>
    <x v="3"/>
    <x v="40"/>
    <n v="1012.5"/>
  </r>
  <r>
    <d v="2018-04-18T00:00:00"/>
    <x v="9"/>
    <x v="1"/>
    <n v="1500"/>
    <n v="1125"/>
    <x v="9"/>
    <x v="0"/>
    <x v="1"/>
    <x v="0"/>
    <x v="3"/>
    <x v="44"/>
    <n v="3000"/>
  </r>
  <r>
    <d v="2018-04-05T00:00:00"/>
    <x v="6"/>
    <x v="2"/>
    <n v="350"/>
    <n v="273"/>
    <x v="2"/>
    <x v="1"/>
    <x v="0"/>
    <x v="0"/>
    <x v="3"/>
    <x v="31"/>
    <n v="231"/>
  </r>
  <r>
    <d v="2018-04-14T00:00:00"/>
    <x v="1"/>
    <x v="0"/>
    <n v="850"/>
    <n v="722.5"/>
    <x v="3"/>
    <x v="2"/>
    <x v="0"/>
    <x v="0"/>
    <x v="3"/>
    <x v="45"/>
    <n v="892.5"/>
  </r>
  <r>
    <d v="2018-04-25T00:00:00"/>
    <x v="8"/>
    <x v="1"/>
    <n v="900"/>
    <n v="675"/>
    <x v="6"/>
    <x v="2"/>
    <x v="0"/>
    <x v="0"/>
    <x v="3"/>
    <x v="23"/>
    <n v="900"/>
  </r>
  <r>
    <d v="2018-04-20T00:00:00"/>
    <x v="4"/>
    <x v="0"/>
    <n v="1350"/>
    <n v="1188"/>
    <x v="8"/>
    <x v="8"/>
    <x v="0"/>
    <x v="0"/>
    <x v="3"/>
    <x v="19"/>
    <n v="1620"/>
  </r>
  <r>
    <d v="2018-05-17T00:00:00"/>
    <x v="4"/>
    <x v="0"/>
    <n v="1350"/>
    <n v="1188"/>
    <x v="8"/>
    <x v="12"/>
    <x v="0"/>
    <x v="0"/>
    <x v="4"/>
    <x v="19"/>
    <n v="1620"/>
  </r>
  <r>
    <d v="2018-05-05T00:00:00"/>
    <x v="5"/>
    <x v="0"/>
    <n v="850"/>
    <n v="637.5"/>
    <x v="9"/>
    <x v="7"/>
    <x v="1"/>
    <x v="0"/>
    <x v="4"/>
    <x v="46"/>
    <n v="1700"/>
  </r>
  <r>
    <d v="2018-05-01T00:00:00"/>
    <x v="1"/>
    <x v="0"/>
    <n v="850"/>
    <n v="722.5"/>
    <x v="1"/>
    <x v="7"/>
    <x v="1"/>
    <x v="0"/>
    <x v="4"/>
    <x v="1"/>
    <n v="255"/>
  </r>
  <r>
    <d v="2018-05-27T00:00:00"/>
    <x v="8"/>
    <x v="1"/>
    <n v="900"/>
    <n v="675"/>
    <x v="0"/>
    <x v="9"/>
    <x v="1"/>
    <x v="0"/>
    <x v="4"/>
    <x v="24"/>
    <n v="1350"/>
  </r>
  <r>
    <d v="2018-05-07T00:00:00"/>
    <x v="3"/>
    <x v="1"/>
    <n v="1000"/>
    <n v="900"/>
    <x v="0"/>
    <x v="7"/>
    <x v="1"/>
    <x v="0"/>
    <x v="4"/>
    <x v="5"/>
    <n v="600"/>
  </r>
  <r>
    <d v="2018-05-27T00:00:00"/>
    <x v="10"/>
    <x v="1"/>
    <n v="750"/>
    <n v="637.5"/>
    <x v="1"/>
    <x v="12"/>
    <x v="0"/>
    <x v="0"/>
    <x v="4"/>
    <x v="2"/>
    <n v="225"/>
  </r>
  <r>
    <d v="2018-05-02T00:00:00"/>
    <x v="7"/>
    <x v="2"/>
    <n v="600"/>
    <n v="510"/>
    <x v="7"/>
    <x v="7"/>
    <x v="0"/>
    <x v="0"/>
    <x v="4"/>
    <x v="10"/>
    <n v="450"/>
  </r>
  <r>
    <d v="2018-05-18T00:00:00"/>
    <x v="9"/>
    <x v="1"/>
    <n v="1500"/>
    <n v="1125"/>
    <x v="6"/>
    <x v="7"/>
    <x v="1"/>
    <x v="0"/>
    <x v="4"/>
    <x v="5"/>
    <n v="1500"/>
  </r>
  <r>
    <d v="2018-05-14T00:00:00"/>
    <x v="1"/>
    <x v="0"/>
    <n v="850"/>
    <n v="722.5"/>
    <x v="0"/>
    <x v="3"/>
    <x v="1"/>
    <x v="0"/>
    <x v="4"/>
    <x v="47"/>
    <n v="765"/>
  </r>
  <r>
    <d v="2018-05-20T00:00:00"/>
    <x v="2"/>
    <x v="0"/>
    <n v="500"/>
    <n v="400"/>
    <x v="1"/>
    <x v="4"/>
    <x v="0"/>
    <x v="0"/>
    <x v="4"/>
    <x v="43"/>
    <n v="200"/>
  </r>
  <r>
    <d v="2018-05-07T00:00:00"/>
    <x v="4"/>
    <x v="0"/>
    <n v="1350"/>
    <n v="1188"/>
    <x v="4"/>
    <x v="4"/>
    <x v="1"/>
    <x v="0"/>
    <x v="4"/>
    <x v="33"/>
    <n v="1458"/>
  </r>
  <r>
    <d v="2018-05-03T00:00:00"/>
    <x v="3"/>
    <x v="1"/>
    <n v="1000"/>
    <n v="900"/>
    <x v="2"/>
    <x v="10"/>
    <x v="1"/>
    <x v="0"/>
    <x v="4"/>
    <x v="10"/>
    <n v="300"/>
  </r>
  <r>
    <d v="2018-05-31T00:00:00"/>
    <x v="2"/>
    <x v="0"/>
    <n v="500"/>
    <n v="400"/>
    <x v="1"/>
    <x v="10"/>
    <x v="1"/>
    <x v="0"/>
    <x v="4"/>
    <x v="43"/>
    <n v="200"/>
  </r>
  <r>
    <d v="2018-05-27T00:00:00"/>
    <x v="3"/>
    <x v="1"/>
    <n v="1000"/>
    <n v="900"/>
    <x v="7"/>
    <x v="5"/>
    <x v="1"/>
    <x v="0"/>
    <x v="4"/>
    <x v="48"/>
    <n v="500"/>
  </r>
  <r>
    <d v="2018-05-25T00:00:00"/>
    <x v="9"/>
    <x v="1"/>
    <n v="1500"/>
    <n v="1125"/>
    <x v="0"/>
    <x v="12"/>
    <x v="1"/>
    <x v="0"/>
    <x v="4"/>
    <x v="27"/>
    <n v="2250"/>
  </r>
  <r>
    <d v="2018-05-29T00:00:00"/>
    <x v="3"/>
    <x v="1"/>
    <n v="1000"/>
    <n v="900"/>
    <x v="1"/>
    <x v="13"/>
    <x v="1"/>
    <x v="0"/>
    <x v="4"/>
    <x v="49"/>
    <n v="200"/>
  </r>
  <r>
    <d v="2018-05-08T00:00:00"/>
    <x v="5"/>
    <x v="0"/>
    <n v="850"/>
    <n v="637.5"/>
    <x v="5"/>
    <x v="5"/>
    <x v="1"/>
    <x v="0"/>
    <x v="4"/>
    <x v="8"/>
    <n v="212.5"/>
  </r>
  <r>
    <d v="2018-05-08T00:00:00"/>
    <x v="9"/>
    <x v="1"/>
    <n v="1500"/>
    <n v="1125"/>
    <x v="8"/>
    <x v="5"/>
    <x v="0"/>
    <x v="0"/>
    <x v="4"/>
    <x v="50"/>
    <n v="3750"/>
  </r>
  <r>
    <d v="2018-05-27T00:00:00"/>
    <x v="1"/>
    <x v="0"/>
    <n v="850"/>
    <n v="722.5"/>
    <x v="9"/>
    <x v="6"/>
    <x v="0"/>
    <x v="0"/>
    <x v="4"/>
    <x v="46"/>
    <n v="1020"/>
  </r>
  <r>
    <d v="2018-05-28T00:00:00"/>
    <x v="4"/>
    <x v="0"/>
    <n v="1350"/>
    <n v="1188"/>
    <x v="7"/>
    <x v="12"/>
    <x v="1"/>
    <x v="0"/>
    <x v="4"/>
    <x v="40"/>
    <n v="810"/>
  </r>
  <r>
    <d v="2018-05-01T00:00:00"/>
    <x v="10"/>
    <x v="1"/>
    <n v="750"/>
    <n v="637.5"/>
    <x v="1"/>
    <x v="9"/>
    <x v="0"/>
    <x v="0"/>
    <x v="4"/>
    <x v="2"/>
    <n v="225"/>
  </r>
  <r>
    <d v="2018-05-16T00:00:00"/>
    <x v="2"/>
    <x v="0"/>
    <n v="500"/>
    <n v="400"/>
    <x v="5"/>
    <x v="13"/>
    <x v="0"/>
    <x v="0"/>
    <x v="4"/>
    <x v="51"/>
    <n v="100"/>
  </r>
  <r>
    <d v="2018-06-18T00:00:00"/>
    <x v="9"/>
    <x v="1"/>
    <n v="1500"/>
    <n v="1125"/>
    <x v="0"/>
    <x v="1"/>
    <x v="1"/>
    <x v="0"/>
    <x v="5"/>
    <x v="27"/>
    <n v="2250"/>
  </r>
  <r>
    <d v="2018-06-16T00:00:00"/>
    <x v="5"/>
    <x v="0"/>
    <n v="850"/>
    <n v="637.5"/>
    <x v="6"/>
    <x v="2"/>
    <x v="0"/>
    <x v="0"/>
    <x v="5"/>
    <x v="42"/>
    <n v="850"/>
  </r>
  <r>
    <d v="2018-06-19T00:00:00"/>
    <x v="3"/>
    <x v="1"/>
    <n v="1000"/>
    <n v="900"/>
    <x v="4"/>
    <x v="3"/>
    <x v="1"/>
    <x v="0"/>
    <x v="5"/>
    <x v="27"/>
    <n v="900"/>
  </r>
  <r>
    <d v="2018-06-01T00:00:00"/>
    <x v="5"/>
    <x v="0"/>
    <n v="850"/>
    <n v="637.5"/>
    <x v="2"/>
    <x v="11"/>
    <x v="0"/>
    <x v="0"/>
    <x v="5"/>
    <x v="7"/>
    <n v="637.5"/>
  </r>
  <r>
    <d v="2018-06-21T00:00:00"/>
    <x v="8"/>
    <x v="1"/>
    <n v="900"/>
    <n v="675"/>
    <x v="4"/>
    <x v="5"/>
    <x v="1"/>
    <x v="0"/>
    <x v="5"/>
    <x v="28"/>
    <n v="2025"/>
  </r>
  <r>
    <d v="2018-06-12T00:00:00"/>
    <x v="7"/>
    <x v="2"/>
    <n v="600"/>
    <n v="510"/>
    <x v="0"/>
    <x v="13"/>
    <x v="1"/>
    <x v="0"/>
    <x v="5"/>
    <x v="23"/>
    <n v="540"/>
  </r>
  <r>
    <d v="2018-06-19T00:00:00"/>
    <x v="11"/>
    <x v="0"/>
    <n v="1200"/>
    <n v="1080"/>
    <x v="0"/>
    <x v="6"/>
    <x v="0"/>
    <x v="0"/>
    <x v="5"/>
    <x v="52"/>
    <n v="720"/>
  </r>
  <r>
    <d v="2018-06-06T00:00:00"/>
    <x v="5"/>
    <x v="0"/>
    <n v="850"/>
    <n v="637.5"/>
    <x v="8"/>
    <x v="6"/>
    <x v="1"/>
    <x v="0"/>
    <x v="5"/>
    <x v="26"/>
    <n v="2125"/>
  </r>
  <r>
    <d v="2018-06-11T00:00:00"/>
    <x v="4"/>
    <x v="0"/>
    <n v="1350"/>
    <n v="1188"/>
    <x v="7"/>
    <x v="1"/>
    <x v="1"/>
    <x v="0"/>
    <x v="5"/>
    <x v="40"/>
    <n v="810"/>
  </r>
  <r>
    <d v="2018-06-23T00:00:00"/>
    <x v="4"/>
    <x v="0"/>
    <n v="1350"/>
    <n v="1188"/>
    <x v="9"/>
    <x v="10"/>
    <x v="0"/>
    <x v="0"/>
    <x v="5"/>
    <x v="18"/>
    <n v="1296"/>
  </r>
  <r>
    <d v="2018-06-14T00:00:00"/>
    <x v="0"/>
    <x v="0"/>
    <n v="950"/>
    <n v="741"/>
    <x v="8"/>
    <x v="5"/>
    <x v="0"/>
    <x v="0"/>
    <x v="5"/>
    <x v="13"/>
    <n v="2090"/>
  </r>
  <r>
    <d v="2018-06-08T00:00:00"/>
    <x v="11"/>
    <x v="0"/>
    <n v="1200"/>
    <n v="1080"/>
    <x v="0"/>
    <x v="3"/>
    <x v="1"/>
    <x v="0"/>
    <x v="5"/>
    <x v="52"/>
    <n v="720"/>
  </r>
  <r>
    <d v="2018-06-21T00:00:00"/>
    <x v="0"/>
    <x v="0"/>
    <n v="950"/>
    <n v="741"/>
    <x v="7"/>
    <x v="6"/>
    <x v="1"/>
    <x v="0"/>
    <x v="5"/>
    <x v="53"/>
    <n v="1045"/>
  </r>
  <r>
    <d v="2018-06-09T00:00:00"/>
    <x v="2"/>
    <x v="0"/>
    <n v="500"/>
    <n v="400"/>
    <x v="4"/>
    <x v="8"/>
    <x v="0"/>
    <x v="0"/>
    <x v="5"/>
    <x v="20"/>
    <n v="900"/>
  </r>
  <r>
    <d v="2018-06-03T00:00:00"/>
    <x v="6"/>
    <x v="2"/>
    <n v="350"/>
    <n v="273"/>
    <x v="3"/>
    <x v="5"/>
    <x v="0"/>
    <x v="0"/>
    <x v="5"/>
    <x v="32"/>
    <n v="539"/>
  </r>
  <r>
    <d v="2018-06-23T00:00:00"/>
    <x v="5"/>
    <x v="0"/>
    <n v="850"/>
    <n v="637.5"/>
    <x v="6"/>
    <x v="5"/>
    <x v="0"/>
    <x v="0"/>
    <x v="5"/>
    <x v="42"/>
    <n v="850"/>
  </r>
  <r>
    <d v="2018-06-11T00:00:00"/>
    <x v="1"/>
    <x v="0"/>
    <n v="850"/>
    <n v="722.5"/>
    <x v="5"/>
    <x v="2"/>
    <x v="1"/>
    <x v="0"/>
    <x v="5"/>
    <x v="8"/>
    <n v="127.5"/>
  </r>
  <r>
    <d v="2018-06-09T00:00:00"/>
    <x v="3"/>
    <x v="1"/>
    <n v="1000"/>
    <n v="900"/>
    <x v="3"/>
    <x v="0"/>
    <x v="1"/>
    <x v="0"/>
    <x v="5"/>
    <x v="54"/>
    <n v="700"/>
  </r>
  <r>
    <d v="2018-06-29T00:00:00"/>
    <x v="2"/>
    <x v="0"/>
    <n v="500"/>
    <n v="400"/>
    <x v="6"/>
    <x v="4"/>
    <x v="1"/>
    <x v="0"/>
    <x v="5"/>
    <x v="49"/>
    <n v="400"/>
  </r>
  <r>
    <d v="2018-06-27T00:00:00"/>
    <x v="8"/>
    <x v="1"/>
    <n v="900"/>
    <n v="675"/>
    <x v="5"/>
    <x v="4"/>
    <x v="1"/>
    <x v="0"/>
    <x v="5"/>
    <x v="11"/>
    <n v="225"/>
  </r>
  <r>
    <d v="2018-06-10T00:00:00"/>
    <x v="2"/>
    <x v="0"/>
    <n v="500"/>
    <n v="400"/>
    <x v="3"/>
    <x v="1"/>
    <x v="1"/>
    <x v="0"/>
    <x v="5"/>
    <x v="12"/>
    <n v="700"/>
  </r>
  <r>
    <d v="2018-06-02T00:00:00"/>
    <x v="6"/>
    <x v="2"/>
    <n v="350"/>
    <n v="273"/>
    <x v="7"/>
    <x v="10"/>
    <x v="0"/>
    <x v="0"/>
    <x v="5"/>
    <x v="55"/>
    <n v="385"/>
  </r>
  <r>
    <d v="2018-07-11T00:00:00"/>
    <x v="3"/>
    <x v="1"/>
    <n v="1000"/>
    <n v="900"/>
    <x v="9"/>
    <x v="1"/>
    <x v="1"/>
    <x v="0"/>
    <x v="6"/>
    <x v="56"/>
    <n v="800"/>
  </r>
  <r>
    <d v="2018-07-29T00:00:00"/>
    <x v="4"/>
    <x v="0"/>
    <n v="1350"/>
    <n v="1188"/>
    <x v="4"/>
    <x v="2"/>
    <x v="1"/>
    <x v="0"/>
    <x v="6"/>
    <x v="33"/>
    <n v="1458"/>
  </r>
  <r>
    <d v="2018-07-08T00:00:00"/>
    <x v="2"/>
    <x v="0"/>
    <n v="500"/>
    <n v="400"/>
    <x v="4"/>
    <x v="9"/>
    <x v="0"/>
    <x v="0"/>
    <x v="6"/>
    <x v="20"/>
    <n v="900"/>
  </r>
  <r>
    <d v="2018-07-27T00:00:00"/>
    <x v="11"/>
    <x v="0"/>
    <n v="1200"/>
    <n v="1080"/>
    <x v="1"/>
    <x v="0"/>
    <x v="0"/>
    <x v="0"/>
    <x v="6"/>
    <x v="17"/>
    <n v="240"/>
  </r>
  <r>
    <d v="2018-07-12T00:00:00"/>
    <x v="0"/>
    <x v="0"/>
    <n v="950"/>
    <n v="741"/>
    <x v="4"/>
    <x v="4"/>
    <x v="1"/>
    <x v="0"/>
    <x v="6"/>
    <x v="4"/>
    <n v="1881"/>
  </r>
  <r>
    <d v="2018-07-18T00:00:00"/>
    <x v="2"/>
    <x v="0"/>
    <n v="500"/>
    <n v="400"/>
    <x v="8"/>
    <x v="6"/>
    <x v="0"/>
    <x v="0"/>
    <x v="6"/>
    <x v="48"/>
    <n v="1000"/>
  </r>
  <r>
    <d v="2018-07-10T00:00:00"/>
    <x v="5"/>
    <x v="0"/>
    <n v="850"/>
    <n v="637.5"/>
    <x v="5"/>
    <x v="5"/>
    <x v="0"/>
    <x v="0"/>
    <x v="6"/>
    <x v="8"/>
    <n v="212.5"/>
  </r>
  <r>
    <d v="2018-07-10T00:00:00"/>
    <x v="3"/>
    <x v="1"/>
    <n v="1000"/>
    <n v="900"/>
    <x v="6"/>
    <x v="6"/>
    <x v="0"/>
    <x v="0"/>
    <x v="6"/>
    <x v="29"/>
    <n v="400"/>
  </r>
  <r>
    <d v="2018-07-17T00:00:00"/>
    <x v="2"/>
    <x v="0"/>
    <n v="500"/>
    <n v="400"/>
    <x v="6"/>
    <x v="12"/>
    <x v="1"/>
    <x v="0"/>
    <x v="6"/>
    <x v="49"/>
    <n v="400"/>
  </r>
  <r>
    <d v="2018-07-03T00:00:00"/>
    <x v="11"/>
    <x v="0"/>
    <n v="1200"/>
    <n v="1080"/>
    <x v="7"/>
    <x v="5"/>
    <x v="1"/>
    <x v="0"/>
    <x v="6"/>
    <x v="5"/>
    <n v="600"/>
  </r>
  <r>
    <d v="2018-07-04T00:00:00"/>
    <x v="3"/>
    <x v="1"/>
    <n v="1000"/>
    <n v="900"/>
    <x v="7"/>
    <x v="2"/>
    <x v="1"/>
    <x v="0"/>
    <x v="6"/>
    <x v="48"/>
    <n v="500"/>
  </r>
  <r>
    <d v="2018-07-10T00:00:00"/>
    <x v="6"/>
    <x v="2"/>
    <n v="350"/>
    <n v="273"/>
    <x v="2"/>
    <x v="9"/>
    <x v="1"/>
    <x v="0"/>
    <x v="6"/>
    <x v="31"/>
    <n v="231"/>
  </r>
  <r>
    <d v="2018-07-20T00:00:00"/>
    <x v="11"/>
    <x v="0"/>
    <n v="1200"/>
    <n v="1080"/>
    <x v="4"/>
    <x v="8"/>
    <x v="1"/>
    <x v="0"/>
    <x v="6"/>
    <x v="18"/>
    <n v="1080"/>
  </r>
  <r>
    <d v="2018-07-17T00:00:00"/>
    <x v="1"/>
    <x v="0"/>
    <n v="850"/>
    <n v="722.5"/>
    <x v="9"/>
    <x v="12"/>
    <x v="0"/>
    <x v="0"/>
    <x v="6"/>
    <x v="46"/>
    <n v="1020"/>
  </r>
  <r>
    <d v="2018-07-17T00:00:00"/>
    <x v="4"/>
    <x v="0"/>
    <n v="1350"/>
    <n v="1188"/>
    <x v="4"/>
    <x v="13"/>
    <x v="0"/>
    <x v="0"/>
    <x v="6"/>
    <x v="33"/>
    <n v="1458"/>
  </r>
  <r>
    <d v="2018-07-04T00:00:00"/>
    <x v="3"/>
    <x v="1"/>
    <n v="1000"/>
    <n v="900"/>
    <x v="8"/>
    <x v="4"/>
    <x v="1"/>
    <x v="0"/>
    <x v="6"/>
    <x v="34"/>
    <n v="1000"/>
  </r>
  <r>
    <d v="2018-07-19T00:00:00"/>
    <x v="9"/>
    <x v="1"/>
    <n v="1500"/>
    <n v="1125"/>
    <x v="2"/>
    <x v="13"/>
    <x v="0"/>
    <x v="0"/>
    <x v="6"/>
    <x v="20"/>
    <n v="1125"/>
  </r>
  <r>
    <d v="2018-07-23T00:00:00"/>
    <x v="3"/>
    <x v="1"/>
    <n v="1000"/>
    <n v="900"/>
    <x v="2"/>
    <x v="3"/>
    <x v="0"/>
    <x v="0"/>
    <x v="6"/>
    <x v="10"/>
    <n v="300"/>
  </r>
  <r>
    <d v="2018-07-26T00:00:00"/>
    <x v="3"/>
    <x v="1"/>
    <n v="1000"/>
    <n v="900"/>
    <x v="9"/>
    <x v="8"/>
    <x v="0"/>
    <x v="0"/>
    <x v="6"/>
    <x v="56"/>
    <n v="800"/>
  </r>
  <r>
    <d v="2018-07-13T00:00:00"/>
    <x v="4"/>
    <x v="0"/>
    <n v="1350"/>
    <n v="1188"/>
    <x v="9"/>
    <x v="2"/>
    <x v="1"/>
    <x v="0"/>
    <x v="6"/>
    <x v="18"/>
    <n v="1296"/>
  </r>
  <r>
    <d v="2018-07-05T00:00:00"/>
    <x v="3"/>
    <x v="1"/>
    <n v="1000"/>
    <n v="900"/>
    <x v="2"/>
    <x v="3"/>
    <x v="1"/>
    <x v="0"/>
    <x v="6"/>
    <x v="10"/>
    <n v="300"/>
  </r>
  <r>
    <d v="2018-07-30T00:00:00"/>
    <x v="10"/>
    <x v="1"/>
    <n v="750"/>
    <n v="637.5"/>
    <x v="5"/>
    <x v="12"/>
    <x v="0"/>
    <x v="0"/>
    <x v="6"/>
    <x v="57"/>
    <n v="112.5"/>
  </r>
  <r>
    <d v="2018-08-06T00:00:00"/>
    <x v="0"/>
    <x v="0"/>
    <n v="950"/>
    <n v="741"/>
    <x v="8"/>
    <x v="12"/>
    <x v="0"/>
    <x v="0"/>
    <x v="7"/>
    <x v="13"/>
    <n v="2090"/>
  </r>
  <r>
    <d v="2018-08-24T00:00:00"/>
    <x v="5"/>
    <x v="0"/>
    <n v="850"/>
    <n v="637.5"/>
    <x v="7"/>
    <x v="6"/>
    <x v="0"/>
    <x v="0"/>
    <x v="7"/>
    <x v="58"/>
    <n v="1062.5"/>
  </r>
  <r>
    <d v="2018-08-17T00:00:00"/>
    <x v="0"/>
    <x v="0"/>
    <n v="950"/>
    <n v="741"/>
    <x v="2"/>
    <x v="13"/>
    <x v="1"/>
    <x v="0"/>
    <x v="7"/>
    <x v="59"/>
    <n v="627"/>
  </r>
  <r>
    <d v="2018-08-14T00:00:00"/>
    <x v="4"/>
    <x v="0"/>
    <n v="1350"/>
    <n v="1188"/>
    <x v="8"/>
    <x v="6"/>
    <x v="1"/>
    <x v="0"/>
    <x v="7"/>
    <x v="19"/>
    <n v="1620"/>
  </r>
  <r>
    <d v="2018-08-22T00:00:00"/>
    <x v="10"/>
    <x v="1"/>
    <n v="750"/>
    <n v="637.5"/>
    <x v="1"/>
    <x v="2"/>
    <x v="1"/>
    <x v="0"/>
    <x v="7"/>
    <x v="2"/>
    <n v="225"/>
  </r>
  <r>
    <d v="2018-08-24T00:00:00"/>
    <x v="3"/>
    <x v="1"/>
    <n v="1000"/>
    <n v="900"/>
    <x v="5"/>
    <x v="0"/>
    <x v="1"/>
    <x v="0"/>
    <x v="7"/>
    <x v="43"/>
    <n v="100"/>
  </r>
  <r>
    <d v="2018-08-03T00:00:00"/>
    <x v="9"/>
    <x v="1"/>
    <n v="1500"/>
    <n v="1125"/>
    <x v="1"/>
    <x v="5"/>
    <x v="0"/>
    <x v="0"/>
    <x v="7"/>
    <x v="10"/>
    <n v="750"/>
  </r>
  <r>
    <d v="2018-08-31T00:00:00"/>
    <x v="3"/>
    <x v="1"/>
    <n v="1000"/>
    <n v="900"/>
    <x v="7"/>
    <x v="10"/>
    <x v="0"/>
    <x v="0"/>
    <x v="7"/>
    <x v="48"/>
    <n v="500"/>
  </r>
  <r>
    <d v="2018-08-31T00:00:00"/>
    <x v="6"/>
    <x v="2"/>
    <n v="350"/>
    <n v="273"/>
    <x v="3"/>
    <x v="12"/>
    <x v="1"/>
    <x v="0"/>
    <x v="7"/>
    <x v="32"/>
    <n v="539"/>
  </r>
  <r>
    <d v="2018-08-21T00:00:00"/>
    <x v="2"/>
    <x v="0"/>
    <n v="500"/>
    <n v="400"/>
    <x v="5"/>
    <x v="6"/>
    <x v="0"/>
    <x v="0"/>
    <x v="7"/>
    <x v="51"/>
    <n v="100"/>
  </r>
  <r>
    <d v="2018-08-02T00:00:00"/>
    <x v="3"/>
    <x v="1"/>
    <n v="1000"/>
    <n v="900"/>
    <x v="4"/>
    <x v="12"/>
    <x v="1"/>
    <x v="0"/>
    <x v="7"/>
    <x v="27"/>
    <n v="900"/>
  </r>
  <r>
    <d v="2018-08-06T00:00:00"/>
    <x v="9"/>
    <x v="1"/>
    <n v="1500"/>
    <n v="1125"/>
    <x v="0"/>
    <x v="1"/>
    <x v="0"/>
    <x v="0"/>
    <x v="7"/>
    <x v="27"/>
    <n v="2250"/>
  </r>
  <r>
    <d v="2018-08-21T00:00:00"/>
    <x v="4"/>
    <x v="0"/>
    <n v="1350"/>
    <n v="1188"/>
    <x v="9"/>
    <x v="2"/>
    <x v="1"/>
    <x v="0"/>
    <x v="7"/>
    <x v="18"/>
    <n v="1296"/>
  </r>
  <r>
    <d v="2018-08-04T00:00:00"/>
    <x v="5"/>
    <x v="0"/>
    <n v="850"/>
    <n v="637.5"/>
    <x v="0"/>
    <x v="6"/>
    <x v="1"/>
    <x v="0"/>
    <x v="7"/>
    <x v="47"/>
    <n v="1275"/>
  </r>
  <r>
    <d v="2018-08-17T00:00:00"/>
    <x v="11"/>
    <x v="0"/>
    <n v="1200"/>
    <n v="1080"/>
    <x v="1"/>
    <x v="9"/>
    <x v="0"/>
    <x v="0"/>
    <x v="7"/>
    <x v="17"/>
    <n v="240"/>
  </r>
  <r>
    <d v="2018-08-05T00:00:00"/>
    <x v="1"/>
    <x v="0"/>
    <n v="850"/>
    <n v="722.5"/>
    <x v="1"/>
    <x v="7"/>
    <x v="1"/>
    <x v="0"/>
    <x v="7"/>
    <x v="1"/>
    <n v="255"/>
  </r>
  <r>
    <d v="2018-08-29T00:00:00"/>
    <x v="1"/>
    <x v="0"/>
    <n v="850"/>
    <n v="722.5"/>
    <x v="0"/>
    <x v="11"/>
    <x v="1"/>
    <x v="0"/>
    <x v="7"/>
    <x v="47"/>
    <n v="765"/>
  </r>
  <r>
    <d v="2018-08-03T00:00:00"/>
    <x v="11"/>
    <x v="0"/>
    <n v="1200"/>
    <n v="1080"/>
    <x v="7"/>
    <x v="5"/>
    <x v="0"/>
    <x v="0"/>
    <x v="7"/>
    <x v="5"/>
    <n v="600"/>
  </r>
  <r>
    <d v="2018-08-01T00:00:00"/>
    <x v="1"/>
    <x v="0"/>
    <n v="850"/>
    <n v="722.5"/>
    <x v="5"/>
    <x v="11"/>
    <x v="1"/>
    <x v="0"/>
    <x v="7"/>
    <x v="8"/>
    <n v="127.5"/>
  </r>
  <r>
    <d v="2018-08-31T00:00:00"/>
    <x v="4"/>
    <x v="0"/>
    <n v="1350"/>
    <n v="1188"/>
    <x v="9"/>
    <x v="8"/>
    <x v="0"/>
    <x v="0"/>
    <x v="7"/>
    <x v="18"/>
    <n v="1296"/>
  </r>
  <r>
    <d v="2018-08-20T00:00:00"/>
    <x v="0"/>
    <x v="0"/>
    <n v="950"/>
    <n v="741"/>
    <x v="2"/>
    <x v="9"/>
    <x v="1"/>
    <x v="0"/>
    <x v="7"/>
    <x v="59"/>
    <n v="627"/>
  </r>
  <r>
    <d v="2018-08-18T00:00:00"/>
    <x v="0"/>
    <x v="0"/>
    <n v="950"/>
    <n v="741"/>
    <x v="9"/>
    <x v="13"/>
    <x v="1"/>
    <x v="0"/>
    <x v="7"/>
    <x v="60"/>
    <n v="1672"/>
  </r>
  <r>
    <d v="2018-09-15T00:00:00"/>
    <x v="0"/>
    <x v="0"/>
    <n v="950"/>
    <n v="741"/>
    <x v="1"/>
    <x v="7"/>
    <x v="0"/>
    <x v="0"/>
    <x v="8"/>
    <x v="61"/>
    <n v="418"/>
  </r>
  <r>
    <d v="2018-09-03T00:00:00"/>
    <x v="2"/>
    <x v="0"/>
    <n v="500"/>
    <n v="400"/>
    <x v="7"/>
    <x v="8"/>
    <x v="1"/>
    <x v="0"/>
    <x v="8"/>
    <x v="35"/>
    <n v="500"/>
  </r>
  <r>
    <d v="2018-09-20T00:00:00"/>
    <x v="11"/>
    <x v="0"/>
    <n v="1200"/>
    <n v="1080"/>
    <x v="4"/>
    <x v="3"/>
    <x v="0"/>
    <x v="0"/>
    <x v="8"/>
    <x v="18"/>
    <n v="1080"/>
  </r>
  <r>
    <d v="2018-09-18T00:00:00"/>
    <x v="9"/>
    <x v="1"/>
    <n v="1500"/>
    <n v="1125"/>
    <x v="0"/>
    <x v="3"/>
    <x v="0"/>
    <x v="0"/>
    <x v="8"/>
    <x v="27"/>
    <n v="2250"/>
  </r>
  <r>
    <d v="2018-09-12T00:00:00"/>
    <x v="8"/>
    <x v="1"/>
    <n v="900"/>
    <n v="675"/>
    <x v="6"/>
    <x v="0"/>
    <x v="1"/>
    <x v="0"/>
    <x v="8"/>
    <x v="23"/>
    <n v="900"/>
  </r>
  <r>
    <d v="2018-09-24T00:00:00"/>
    <x v="11"/>
    <x v="0"/>
    <n v="1200"/>
    <n v="1080"/>
    <x v="7"/>
    <x v="0"/>
    <x v="0"/>
    <x v="0"/>
    <x v="8"/>
    <x v="5"/>
    <n v="600"/>
  </r>
  <r>
    <d v="2018-09-10T00:00:00"/>
    <x v="9"/>
    <x v="1"/>
    <n v="1500"/>
    <n v="1125"/>
    <x v="6"/>
    <x v="13"/>
    <x v="0"/>
    <x v="0"/>
    <x v="8"/>
    <x v="5"/>
    <n v="1500"/>
  </r>
  <r>
    <d v="2018-09-18T00:00:00"/>
    <x v="4"/>
    <x v="0"/>
    <n v="1350"/>
    <n v="1188"/>
    <x v="1"/>
    <x v="3"/>
    <x v="1"/>
    <x v="0"/>
    <x v="8"/>
    <x v="25"/>
    <n v="324"/>
  </r>
  <r>
    <d v="2018-09-23T00:00:00"/>
    <x v="8"/>
    <x v="1"/>
    <n v="900"/>
    <n v="675"/>
    <x v="9"/>
    <x v="3"/>
    <x v="0"/>
    <x v="0"/>
    <x v="8"/>
    <x v="52"/>
    <n v="1800"/>
  </r>
  <r>
    <d v="2018-09-07T00:00:00"/>
    <x v="10"/>
    <x v="1"/>
    <n v="750"/>
    <n v="637.5"/>
    <x v="3"/>
    <x v="3"/>
    <x v="1"/>
    <x v="0"/>
    <x v="8"/>
    <x v="62"/>
    <n v="787.5"/>
  </r>
  <r>
    <d v="2018-09-13T00:00:00"/>
    <x v="3"/>
    <x v="1"/>
    <n v="1000"/>
    <n v="900"/>
    <x v="8"/>
    <x v="5"/>
    <x v="1"/>
    <x v="0"/>
    <x v="8"/>
    <x v="34"/>
    <n v="1000"/>
  </r>
  <r>
    <d v="2018-09-28T00:00:00"/>
    <x v="8"/>
    <x v="1"/>
    <n v="900"/>
    <n v="675"/>
    <x v="5"/>
    <x v="9"/>
    <x v="0"/>
    <x v="0"/>
    <x v="8"/>
    <x v="11"/>
    <n v="225"/>
  </r>
  <r>
    <d v="2018-09-23T00:00:00"/>
    <x v="3"/>
    <x v="1"/>
    <n v="1000"/>
    <n v="900"/>
    <x v="4"/>
    <x v="9"/>
    <x v="1"/>
    <x v="0"/>
    <x v="8"/>
    <x v="27"/>
    <n v="900"/>
  </r>
  <r>
    <d v="2018-09-09T00:00:00"/>
    <x v="0"/>
    <x v="0"/>
    <n v="950"/>
    <n v="741"/>
    <x v="3"/>
    <x v="9"/>
    <x v="1"/>
    <x v="0"/>
    <x v="8"/>
    <x v="3"/>
    <n v="1463"/>
  </r>
  <r>
    <d v="2018-09-06T00:00:00"/>
    <x v="5"/>
    <x v="0"/>
    <n v="850"/>
    <n v="637.5"/>
    <x v="2"/>
    <x v="2"/>
    <x v="1"/>
    <x v="0"/>
    <x v="8"/>
    <x v="7"/>
    <n v="637.5"/>
  </r>
  <r>
    <d v="2018-09-26T00:00:00"/>
    <x v="10"/>
    <x v="1"/>
    <n v="750"/>
    <n v="637.5"/>
    <x v="5"/>
    <x v="8"/>
    <x v="0"/>
    <x v="0"/>
    <x v="8"/>
    <x v="57"/>
    <n v="112.5"/>
  </r>
  <r>
    <d v="2018-09-22T00:00:00"/>
    <x v="10"/>
    <x v="1"/>
    <n v="750"/>
    <n v="637.5"/>
    <x v="9"/>
    <x v="2"/>
    <x v="0"/>
    <x v="0"/>
    <x v="8"/>
    <x v="5"/>
    <n v="900"/>
  </r>
  <r>
    <d v="2018-09-30T00:00:00"/>
    <x v="3"/>
    <x v="1"/>
    <n v="1000"/>
    <n v="900"/>
    <x v="5"/>
    <x v="3"/>
    <x v="1"/>
    <x v="0"/>
    <x v="8"/>
    <x v="43"/>
    <n v="100"/>
  </r>
  <r>
    <d v="2018-09-10T00:00:00"/>
    <x v="8"/>
    <x v="1"/>
    <n v="900"/>
    <n v="675"/>
    <x v="6"/>
    <x v="8"/>
    <x v="1"/>
    <x v="0"/>
    <x v="8"/>
    <x v="23"/>
    <n v="900"/>
  </r>
  <r>
    <d v="2018-09-26T00:00:00"/>
    <x v="3"/>
    <x v="1"/>
    <n v="1000"/>
    <n v="900"/>
    <x v="0"/>
    <x v="13"/>
    <x v="1"/>
    <x v="0"/>
    <x v="8"/>
    <x v="5"/>
    <n v="600"/>
  </r>
  <r>
    <d v="2018-09-13T00:00:00"/>
    <x v="3"/>
    <x v="1"/>
    <n v="1000"/>
    <n v="900"/>
    <x v="1"/>
    <x v="7"/>
    <x v="0"/>
    <x v="0"/>
    <x v="8"/>
    <x v="49"/>
    <n v="200"/>
  </r>
  <r>
    <d v="2018-09-29T00:00:00"/>
    <x v="1"/>
    <x v="0"/>
    <n v="850"/>
    <n v="722.5"/>
    <x v="9"/>
    <x v="7"/>
    <x v="0"/>
    <x v="0"/>
    <x v="8"/>
    <x v="46"/>
    <n v="1020"/>
  </r>
  <r>
    <d v="2018-10-26T00:00:00"/>
    <x v="2"/>
    <x v="0"/>
    <n v="500"/>
    <n v="400"/>
    <x v="3"/>
    <x v="5"/>
    <x v="1"/>
    <x v="0"/>
    <x v="9"/>
    <x v="12"/>
    <n v="700"/>
  </r>
  <r>
    <d v="2018-10-03T00:00:00"/>
    <x v="1"/>
    <x v="0"/>
    <n v="850"/>
    <n v="722.5"/>
    <x v="0"/>
    <x v="6"/>
    <x v="0"/>
    <x v="0"/>
    <x v="9"/>
    <x v="47"/>
    <n v="765"/>
  </r>
  <r>
    <d v="2018-10-31T00:00:00"/>
    <x v="6"/>
    <x v="2"/>
    <n v="350"/>
    <n v="273"/>
    <x v="0"/>
    <x v="5"/>
    <x v="1"/>
    <x v="0"/>
    <x v="9"/>
    <x v="63"/>
    <n v="462"/>
  </r>
  <r>
    <d v="2018-10-31T00:00:00"/>
    <x v="10"/>
    <x v="1"/>
    <n v="750"/>
    <n v="637.5"/>
    <x v="8"/>
    <x v="6"/>
    <x v="1"/>
    <x v="0"/>
    <x v="9"/>
    <x v="64"/>
    <n v="1125"/>
  </r>
  <r>
    <d v="2018-10-08T00:00:00"/>
    <x v="4"/>
    <x v="0"/>
    <n v="1350"/>
    <n v="1188"/>
    <x v="3"/>
    <x v="12"/>
    <x v="0"/>
    <x v="0"/>
    <x v="9"/>
    <x v="6"/>
    <n v="1134"/>
  </r>
  <r>
    <d v="2018-10-11T00:00:00"/>
    <x v="4"/>
    <x v="0"/>
    <n v="1350"/>
    <n v="1188"/>
    <x v="3"/>
    <x v="5"/>
    <x v="0"/>
    <x v="0"/>
    <x v="9"/>
    <x v="6"/>
    <n v="1134"/>
  </r>
  <r>
    <d v="2018-10-10T00:00:00"/>
    <x v="6"/>
    <x v="2"/>
    <n v="350"/>
    <n v="273"/>
    <x v="0"/>
    <x v="2"/>
    <x v="1"/>
    <x v="0"/>
    <x v="9"/>
    <x v="63"/>
    <n v="462"/>
  </r>
  <r>
    <d v="2018-10-03T00:00:00"/>
    <x v="10"/>
    <x v="1"/>
    <n v="750"/>
    <n v="637.5"/>
    <x v="6"/>
    <x v="0"/>
    <x v="0"/>
    <x v="0"/>
    <x v="9"/>
    <x v="10"/>
    <n v="450"/>
  </r>
  <r>
    <d v="2018-10-10T00:00:00"/>
    <x v="11"/>
    <x v="0"/>
    <n v="1200"/>
    <n v="1080"/>
    <x v="0"/>
    <x v="13"/>
    <x v="0"/>
    <x v="0"/>
    <x v="9"/>
    <x v="52"/>
    <n v="720"/>
  </r>
  <r>
    <d v="2018-10-05T00:00:00"/>
    <x v="0"/>
    <x v="0"/>
    <n v="950"/>
    <n v="741"/>
    <x v="5"/>
    <x v="3"/>
    <x v="0"/>
    <x v="0"/>
    <x v="9"/>
    <x v="65"/>
    <n v="209"/>
  </r>
  <r>
    <d v="2018-10-09T00:00:00"/>
    <x v="0"/>
    <x v="0"/>
    <n v="950"/>
    <n v="741"/>
    <x v="0"/>
    <x v="2"/>
    <x v="1"/>
    <x v="0"/>
    <x v="9"/>
    <x v="0"/>
    <n v="1254"/>
  </r>
  <r>
    <d v="2018-10-06T00:00:00"/>
    <x v="7"/>
    <x v="2"/>
    <n v="600"/>
    <n v="510"/>
    <x v="0"/>
    <x v="7"/>
    <x v="1"/>
    <x v="0"/>
    <x v="9"/>
    <x v="23"/>
    <n v="540"/>
  </r>
  <r>
    <d v="2018-10-19T00:00:00"/>
    <x v="10"/>
    <x v="1"/>
    <n v="750"/>
    <n v="637.5"/>
    <x v="1"/>
    <x v="11"/>
    <x v="0"/>
    <x v="0"/>
    <x v="9"/>
    <x v="2"/>
    <n v="225"/>
  </r>
  <r>
    <d v="2018-10-20T00:00:00"/>
    <x v="0"/>
    <x v="0"/>
    <n v="950"/>
    <n v="741"/>
    <x v="3"/>
    <x v="13"/>
    <x v="1"/>
    <x v="0"/>
    <x v="9"/>
    <x v="3"/>
    <n v="1463"/>
  </r>
  <r>
    <d v="2018-10-26T00:00:00"/>
    <x v="2"/>
    <x v="0"/>
    <n v="500"/>
    <n v="400"/>
    <x v="1"/>
    <x v="13"/>
    <x v="0"/>
    <x v="0"/>
    <x v="9"/>
    <x v="43"/>
    <n v="200"/>
  </r>
  <r>
    <d v="2018-10-07T00:00:00"/>
    <x v="11"/>
    <x v="0"/>
    <n v="1200"/>
    <n v="1080"/>
    <x v="5"/>
    <x v="1"/>
    <x v="0"/>
    <x v="0"/>
    <x v="9"/>
    <x v="36"/>
    <n v="120"/>
  </r>
  <r>
    <d v="2018-10-10T00:00:00"/>
    <x v="2"/>
    <x v="0"/>
    <n v="500"/>
    <n v="400"/>
    <x v="5"/>
    <x v="4"/>
    <x v="0"/>
    <x v="0"/>
    <x v="9"/>
    <x v="51"/>
    <n v="100"/>
  </r>
  <r>
    <d v="2018-10-19T00:00:00"/>
    <x v="2"/>
    <x v="0"/>
    <n v="500"/>
    <n v="400"/>
    <x v="1"/>
    <x v="9"/>
    <x v="1"/>
    <x v="0"/>
    <x v="9"/>
    <x v="43"/>
    <n v="200"/>
  </r>
  <r>
    <d v="2018-10-09T00:00:00"/>
    <x v="6"/>
    <x v="2"/>
    <n v="350"/>
    <n v="273"/>
    <x v="6"/>
    <x v="3"/>
    <x v="1"/>
    <x v="0"/>
    <x v="9"/>
    <x v="9"/>
    <n v="308"/>
  </r>
  <r>
    <d v="2018-10-31T00:00:00"/>
    <x v="0"/>
    <x v="0"/>
    <n v="950"/>
    <n v="741"/>
    <x v="6"/>
    <x v="13"/>
    <x v="1"/>
    <x v="0"/>
    <x v="9"/>
    <x v="66"/>
    <n v="836"/>
  </r>
  <r>
    <d v="2018-10-08T00:00:00"/>
    <x v="3"/>
    <x v="1"/>
    <n v="1000"/>
    <n v="900"/>
    <x v="6"/>
    <x v="1"/>
    <x v="1"/>
    <x v="0"/>
    <x v="9"/>
    <x v="29"/>
    <n v="400"/>
  </r>
  <r>
    <d v="2018-10-30T00:00:00"/>
    <x v="10"/>
    <x v="1"/>
    <n v="750"/>
    <n v="637.5"/>
    <x v="9"/>
    <x v="5"/>
    <x v="1"/>
    <x v="0"/>
    <x v="9"/>
    <x v="5"/>
    <n v="900"/>
  </r>
  <r>
    <d v="2018-11-16T00:00:00"/>
    <x v="6"/>
    <x v="2"/>
    <n v="350"/>
    <n v="273"/>
    <x v="9"/>
    <x v="12"/>
    <x v="1"/>
    <x v="0"/>
    <x v="10"/>
    <x v="67"/>
    <n v="616"/>
  </r>
  <r>
    <d v="2018-11-05T00:00:00"/>
    <x v="1"/>
    <x v="0"/>
    <n v="850"/>
    <n v="722.5"/>
    <x v="1"/>
    <x v="9"/>
    <x v="1"/>
    <x v="0"/>
    <x v="10"/>
    <x v="1"/>
    <n v="255"/>
  </r>
  <r>
    <d v="2018-11-18T00:00:00"/>
    <x v="8"/>
    <x v="1"/>
    <n v="900"/>
    <n v="675"/>
    <x v="0"/>
    <x v="2"/>
    <x v="0"/>
    <x v="0"/>
    <x v="10"/>
    <x v="24"/>
    <n v="1350"/>
  </r>
  <r>
    <d v="2018-11-07T00:00:00"/>
    <x v="8"/>
    <x v="1"/>
    <n v="900"/>
    <n v="675"/>
    <x v="4"/>
    <x v="5"/>
    <x v="0"/>
    <x v="0"/>
    <x v="10"/>
    <x v="28"/>
    <n v="2025"/>
  </r>
  <r>
    <d v="2018-11-05T00:00:00"/>
    <x v="7"/>
    <x v="2"/>
    <n v="600"/>
    <n v="510"/>
    <x v="6"/>
    <x v="6"/>
    <x v="0"/>
    <x v="0"/>
    <x v="10"/>
    <x v="17"/>
    <n v="360"/>
  </r>
  <r>
    <d v="2018-11-12T00:00:00"/>
    <x v="1"/>
    <x v="0"/>
    <n v="850"/>
    <n v="722.5"/>
    <x v="5"/>
    <x v="11"/>
    <x v="1"/>
    <x v="0"/>
    <x v="10"/>
    <x v="8"/>
    <n v="127.5"/>
  </r>
  <r>
    <d v="2018-11-15T00:00:00"/>
    <x v="7"/>
    <x v="2"/>
    <n v="600"/>
    <n v="510"/>
    <x v="0"/>
    <x v="1"/>
    <x v="0"/>
    <x v="0"/>
    <x v="10"/>
    <x v="23"/>
    <n v="540"/>
  </r>
  <r>
    <d v="2018-11-25T00:00:00"/>
    <x v="0"/>
    <x v="0"/>
    <n v="950"/>
    <n v="741"/>
    <x v="3"/>
    <x v="12"/>
    <x v="1"/>
    <x v="0"/>
    <x v="10"/>
    <x v="3"/>
    <n v="1463"/>
  </r>
  <r>
    <d v="2018-11-03T00:00:00"/>
    <x v="8"/>
    <x v="1"/>
    <n v="900"/>
    <n v="675"/>
    <x v="9"/>
    <x v="7"/>
    <x v="1"/>
    <x v="0"/>
    <x v="10"/>
    <x v="52"/>
    <n v="1800"/>
  </r>
  <r>
    <d v="2018-11-05T00:00:00"/>
    <x v="1"/>
    <x v="0"/>
    <n v="850"/>
    <n v="722.5"/>
    <x v="3"/>
    <x v="11"/>
    <x v="0"/>
    <x v="0"/>
    <x v="10"/>
    <x v="45"/>
    <n v="892.5"/>
  </r>
  <r>
    <d v="2018-11-13T00:00:00"/>
    <x v="6"/>
    <x v="2"/>
    <n v="350"/>
    <n v="273"/>
    <x v="6"/>
    <x v="6"/>
    <x v="0"/>
    <x v="0"/>
    <x v="10"/>
    <x v="9"/>
    <n v="308"/>
  </r>
  <r>
    <d v="2018-11-08T00:00:00"/>
    <x v="0"/>
    <x v="0"/>
    <n v="950"/>
    <n v="741"/>
    <x v="3"/>
    <x v="11"/>
    <x v="1"/>
    <x v="0"/>
    <x v="10"/>
    <x v="3"/>
    <n v="1463"/>
  </r>
  <r>
    <d v="2018-11-22T00:00:00"/>
    <x v="9"/>
    <x v="1"/>
    <n v="1500"/>
    <n v="1125"/>
    <x v="4"/>
    <x v="12"/>
    <x v="0"/>
    <x v="0"/>
    <x v="10"/>
    <x v="19"/>
    <n v="3375"/>
  </r>
  <r>
    <d v="2018-11-02T00:00:00"/>
    <x v="1"/>
    <x v="0"/>
    <n v="850"/>
    <n v="722.5"/>
    <x v="0"/>
    <x v="3"/>
    <x v="0"/>
    <x v="0"/>
    <x v="10"/>
    <x v="47"/>
    <n v="765"/>
  </r>
  <r>
    <d v="2018-11-25T00:00:00"/>
    <x v="7"/>
    <x v="2"/>
    <n v="600"/>
    <n v="510"/>
    <x v="7"/>
    <x v="13"/>
    <x v="0"/>
    <x v="0"/>
    <x v="10"/>
    <x v="10"/>
    <n v="450"/>
  </r>
  <r>
    <d v="2018-11-05T00:00:00"/>
    <x v="11"/>
    <x v="0"/>
    <n v="1200"/>
    <n v="1080"/>
    <x v="6"/>
    <x v="11"/>
    <x v="0"/>
    <x v="0"/>
    <x v="10"/>
    <x v="16"/>
    <n v="480"/>
  </r>
  <r>
    <d v="2018-11-20T00:00:00"/>
    <x v="0"/>
    <x v="0"/>
    <n v="950"/>
    <n v="741"/>
    <x v="5"/>
    <x v="10"/>
    <x v="1"/>
    <x v="0"/>
    <x v="10"/>
    <x v="65"/>
    <n v="209"/>
  </r>
  <r>
    <d v="2018-11-12T00:00:00"/>
    <x v="8"/>
    <x v="1"/>
    <n v="900"/>
    <n v="675"/>
    <x v="4"/>
    <x v="10"/>
    <x v="1"/>
    <x v="0"/>
    <x v="10"/>
    <x v="28"/>
    <n v="2025"/>
  </r>
  <r>
    <d v="2018-11-05T00:00:00"/>
    <x v="11"/>
    <x v="0"/>
    <n v="1200"/>
    <n v="1080"/>
    <x v="3"/>
    <x v="4"/>
    <x v="1"/>
    <x v="0"/>
    <x v="10"/>
    <x v="21"/>
    <n v="840"/>
  </r>
  <r>
    <d v="2018-11-29T00:00:00"/>
    <x v="1"/>
    <x v="0"/>
    <n v="850"/>
    <n v="722.5"/>
    <x v="1"/>
    <x v="5"/>
    <x v="1"/>
    <x v="0"/>
    <x v="10"/>
    <x v="1"/>
    <n v="255"/>
  </r>
  <r>
    <d v="2018-11-14T00:00:00"/>
    <x v="0"/>
    <x v="0"/>
    <n v="950"/>
    <n v="741"/>
    <x v="9"/>
    <x v="0"/>
    <x v="1"/>
    <x v="0"/>
    <x v="10"/>
    <x v="60"/>
    <n v="1672"/>
  </r>
  <r>
    <d v="2018-11-29T00:00:00"/>
    <x v="6"/>
    <x v="2"/>
    <n v="350"/>
    <n v="273"/>
    <x v="5"/>
    <x v="8"/>
    <x v="0"/>
    <x v="0"/>
    <x v="10"/>
    <x v="68"/>
    <n v="77"/>
  </r>
  <r>
    <d v="2018-12-01T00:00:00"/>
    <x v="1"/>
    <x v="0"/>
    <n v="850"/>
    <n v="722.5"/>
    <x v="5"/>
    <x v="12"/>
    <x v="1"/>
    <x v="0"/>
    <x v="11"/>
    <x v="8"/>
    <n v="127.5"/>
  </r>
  <r>
    <d v="2018-12-04T00:00:00"/>
    <x v="6"/>
    <x v="2"/>
    <n v="350"/>
    <n v="273"/>
    <x v="6"/>
    <x v="10"/>
    <x v="1"/>
    <x v="0"/>
    <x v="11"/>
    <x v="9"/>
    <n v="308"/>
  </r>
  <r>
    <d v="2018-12-27T00:00:00"/>
    <x v="0"/>
    <x v="0"/>
    <n v="950"/>
    <n v="741"/>
    <x v="0"/>
    <x v="1"/>
    <x v="1"/>
    <x v="0"/>
    <x v="11"/>
    <x v="0"/>
    <n v="1254"/>
  </r>
  <r>
    <d v="2018-12-13T00:00:00"/>
    <x v="7"/>
    <x v="2"/>
    <n v="600"/>
    <n v="510"/>
    <x v="4"/>
    <x v="10"/>
    <x v="0"/>
    <x v="0"/>
    <x v="11"/>
    <x v="24"/>
    <n v="810"/>
  </r>
  <r>
    <d v="2018-12-21T00:00:00"/>
    <x v="4"/>
    <x v="0"/>
    <n v="1350"/>
    <n v="1188"/>
    <x v="4"/>
    <x v="0"/>
    <x v="0"/>
    <x v="0"/>
    <x v="11"/>
    <x v="33"/>
    <n v="1458"/>
  </r>
  <r>
    <d v="2018-12-05T00:00:00"/>
    <x v="8"/>
    <x v="1"/>
    <n v="900"/>
    <n v="675"/>
    <x v="4"/>
    <x v="12"/>
    <x v="0"/>
    <x v="0"/>
    <x v="11"/>
    <x v="28"/>
    <n v="2025"/>
  </r>
  <r>
    <d v="2018-12-11T00:00:00"/>
    <x v="0"/>
    <x v="0"/>
    <n v="950"/>
    <n v="741"/>
    <x v="3"/>
    <x v="12"/>
    <x v="1"/>
    <x v="0"/>
    <x v="11"/>
    <x v="3"/>
    <n v="1463"/>
  </r>
  <r>
    <d v="2018-12-09T00:00:00"/>
    <x v="9"/>
    <x v="1"/>
    <n v="1500"/>
    <n v="1125"/>
    <x v="8"/>
    <x v="6"/>
    <x v="0"/>
    <x v="0"/>
    <x v="11"/>
    <x v="50"/>
    <n v="3750"/>
  </r>
  <r>
    <d v="2018-12-10T00:00:00"/>
    <x v="2"/>
    <x v="0"/>
    <n v="500"/>
    <n v="400"/>
    <x v="7"/>
    <x v="13"/>
    <x v="0"/>
    <x v="0"/>
    <x v="11"/>
    <x v="35"/>
    <n v="500"/>
  </r>
  <r>
    <d v="2018-12-29T00:00:00"/>
    <x v="2"/>
    <x v="0"/>
    <n v="500"/>
    <n v="400"/>
    <x v="3"/>
    <x v="13"/>
    <x v="1"/>
    <x v="0"/>
    <x v="11"/>
    <x v="12"/>
    <n v="700"/>
  </r>
  <r>
    <d v="2018-12-10T00:00:00"/>
    <x v="10"/>
    <x v="1"/>
    <n v="750"/>
    <n v="637.5"/>
    <x v="2"/>
    <x v="9"/>
    <x v="0"/>
    <x v="0"/>
    <x v="11"/>
    <x v="39"/>
    <n v="337.5"/>
  </r>
  <r>
    <d v="2018-12-26T00:00:00"/>
    <x v="6"/>
    <x v="2"/>
    <n v="350"/>
    <n v="273"/>
    <x v="8"/>
    <x v="2"/>
    <x v="1"/>
    <x v="0"/>
    <x v="11"/>
    <x v="12"/>
    <n v="770"/>
  </r>
  <r>
    <d v="2018-12-01T00:00:00"/>
    <x v="0"/>
    <x v="0"/>
    <n v="950"/>
    <n v="741"/>
    <x v="2"/>
    <x v="1"/>
    <x v="1"/>
    <x v="0"/>
    <x v="11"/>
    <x v="59"/>
    <n v="627"/>
  </r>
  <r>
    <d v="2018-12-11T00:00:00"/>
    <x v="3"/>
    <x v="1"/>
    <n v="1000"/>
    <n v="900"/>
    <x v="2"/>
    <x v="1"/>
    <x v="1"/>
    <x v="0"/>
    <x v="11"/>
    <x v="10"/>
    <n v="300"/>
  </r>
  <r>
    <d v="2018-12-24T00:00:00"/>
    <x v="4"/>
    <x v="0"/>
    <n v="1350"/>
    <n v="1188"/>
    <x v="0"/>
    <x v="6"/>
    <x v="1"/>
    <x v="0"/>
    <x v="11"/>
    <x v="28"/>
    <n v="972"/>
  </r>
  <r>
    <d v="2018-12-21T00:00:00"/>
    <x v="8"/>
    <x v="1"/>
    <n v="900"/>
    <n v="675"/>
    <x v="9"/>
    <x v="9"/>
    <x v="0"/>
    <x v="0"/>
    <x v="11"/>
    <x v="52"/>
    <n v="1800"/>
  </r>
  <r>
    <d v="2018-12-21T00:00:00"/>
    <x v="11"/>
    <x v="0"/>
    <n v="1200"/>
    <n v="1080"/>
    <x v="8"/>
    <x v="13"/>
    <x v="1"/>
    <x v="0"/>
    <x v="11"/>
    <x v="44"/>
    <n v="1200"/>
  </r>
  <r>
    <d v="2018-12-25T00:00:00"/>
    <x v="3"/>
    <x v="1"/>
    <n v="1000"/>
    <n v="900"/>
    <x v="7"/>
    <x v="5"/>
    <x v="1"/>
    <x v="0"/>
    <x v="11"/>
    <x v="48"/>
    <n v="500"/>
  </r>
  <r>
    <d v="2018-12-04T00:00:00"/>
    <x v="10"/>
    <x v="1"/>
    <n v="750"/>
    <n v="637.5"/>
    <x v="3"/>
    <x v="8"/>
    <x v="0"/>
    <x v="0"/>
    <x v="11"/>
    <x v="62"/>
    <n v="787.5"/>
  </r>
  <r>
    <d v="2018-12-26T00:00:00"/>
    <x v="3"/>
    <x v="1"/>
    <n v="1000"/>
    <n v="900"/>
    <x v="0"/>
    <x v="5"/>
    <x v="0"/>
    <x v="0"/>
    <x v="11"/>
    <x v="5"/>
    <n v="600"/>
  </r>
  <r>
    <d v="2018-12-14T00:00:00"/>
    <x v="0"/>
    <x v="0"/>
    <n v="950"/>
    <n v="741"/>
    <x v="5"/>
    <x v="11"/>
    <x v="0"/>
    <x v="0"/>
    <x v="11"/>
    <x v="65"/>
    <n v="209"/>
  </r>
  <r>
    <d v="2018-12-25T00:00:00"/>
    <x v="6"/>
    <x v="2"/>
    <n v="350"/>
    <n v="273"/>
    <x v="2"/>
    <x v="3"/>
    <x v="0"/>
    <x v="0"/>
    <x v="11"/>
    <x v="31"/>
    <n v="231"/>
  </r>
  <r>
    <d v="2019-01-25T00:00:00"/>
    <x v="10"/>
    <x v="1"/>
    <n v="750"/>
    <n v="637.5"/>
    <x v="6"/>
    <x v="1"/>
    <x v="0"/>
    <x v="1"/>
    <x v="0"/>
    <x v="10"/>
    <n v="450"/>
  </r>
  <r>
    <d v="2019-01-25T00:00:00"/>
    <x v="11"/>
    <x v="0"/>
    <n v="1200"/>
    <n v="1080"/>
    <x v="4"/>
    <x v="12"/>
    <x v="1"/>
    <x v="1"/>
    <x v="0"/>
    <x v="18"/>
    <n v="1080"/>
  </r>
  <r>
    <d v="2019-01-14T00:00:00"/>
    <x v="11"/>
    <x v="0"/>
    <n v="1200"/>
    <n v="1080"/>
    <x v="4"/>
    <x v="2"/>
    <x v="1"/>
    <x v="1"/>
    <x v="0"/>
    <x v="18"/>
    <n v="1080"/>
  </r>
  <r>
    <d v="2019-01-09T00:00:00"/>
    <x v="1"/>
    <x v="0"/>
    <n v="850"/>
    <n v="722.5"/>
    <x v="6"/>
    <x v="9"/>
    <x v="0"/>
    <x v="1"/>
    <x v="0"/>
    <x v="42"/>
    <n v="510"/>
  </r>
  <r>
    <d v="2019-01-10T00:00:00"/>
    <x v="10"/>
    <x v="1"/>
    <n v="750"/>
    <n v="637.5"/>
    <x v="7"/>
    <x v="12"/>
    <x v="0"/>
    <x v="1"/>
    <x v="0"/>
    <x v="14"/>
    <n v="562.5"/>
  </r>
  <r>
    <d v="2019-01-02T00:00:00"/>
    <x v="4"/>
    <x v="0"/>
    <n v="1350"/>
    <n v="1188"/>
    <x v="8"/>
    <x v="9"/>
    <x v="0"/>
    <x v="1"/>
    <x v="0"/>
    <x v="19"/>
    <n v="1620"/>
  </r>
  <r>
    <d v="2019-01-13T00:00:00"/>
    <x v="4"/>
    <x v="0"/>
    <n v="1350"/>
    <n v="1188"/>
    <x v="1"/>
    <x v="2"/>
    <x v="0"/>
    <x v="1"/>
    <x v="0"/>
    <x v="25"/>
    <n v="324"/>
  </r>
  <r>
    <d v="2019-01-31T00:00:00"/>
    <x v="4"/>
    <x v="0"/>
    <n v="1350"/>
    <n v="1188"/>
    <x v="2"/>
    <x v="13"/>
    <x v="0"/>
    <x v="1"/>
    <x v="0"/>
    <x v="22"/>
    <n v="486"/>
  </r>
  <r>
    <d v="2019-01-08T00:00:00"/>
    <x v="6"/>
    <x v="2"/>
    <n v="350"/>
    <n v="273"/>
    <x v="1"/>
    <x v="13"/>
    <x v="1"/>
    <x v="1"/>
    <x v="0"/>
    <x v="38"/>
    <n v="154"/>
  </r>
  <r>
    <d v="2019-01-26T00:00:00"/>
    <x v="10"/>
    <x v="1"/>
    <n v="750"/>
    <n v="637.5"/>
    <x v="0"/>
    <x v="2"/>
    <x v="1"/>
    <x v="1"/>
    <x v="0"/>
    <x v="20"/>
    <n v="675"/>
  </r>
  <r>
    <d v="2019-01-29T00:00:00"/>
    <x v="10"/>
    <x v="1"/>
    <n v="750"/>
    <n v="637.5"/>
    <x v="0"/>
    <x v="6"/>
    <x v="0"/>
    <x v="1"/>
    <x v="0"/>
    <x v="20"/>
    <n v="675"/>
  </r>
  <r>
    <d v="2019-01-28T00:00:00"/>
    <x v="6"/>
    <x v="2"/>
    <n v="350"/>
    <n v="273"/>
    <x v="1"/>
    <x v="11"/>
    <x v="1"/>
    <x v="1"/>
    <x v="0"/>
    <x v="38"/>
    <n v="154"/>
  </r>
  <r>
    <d v="2019-01-16T00:00:00"/>
    <x v="2"/>
    <x v="0"/>
    <n v="500"/>
    <n v="400"/>
    <x v="5"/>
    <x v="0"/>
    <x v="0"/>
    <x v="1"/>
    <x v="0"/>
    <x v="51"/>
    <n v="100"/>
  </r>
  <r>
    <d v="2019-01-27T00:00:00"/>
    <x v="8"/>
    <x v="1"/>
    <n v="900"/>
    <n v="675"/>
    <x v="5"/>
    <x v="2"/>
    <x v="0"/>
    <x v="1"/>
    <x v="0"/>
    <x v="11"/>
    <n v="225"/>
  </r>
  <r>
    <d v="2019-01-19T00:00:00"/>
    <x v="2"/>
    <x v="0"/>
    <n v="500"/>
    <n v="400"/>
    <x v="8"/>
    <x v="7"/>
    <x v="1"/>
    <x v="1"/>
    <x v="0"/>
    <x v="48"/>
    <n v="1000"/>
  </r>
  <r>
    <d v="2019-01-14T00:00:00"/>
    <x v="10"/>
    <x v="1"/>
    <n v="750"/>
    <n v="637.5"/>
    <x v="5"/>
    <x v="13"/>
    <x v="0"/>
    <x v="1"/>
    <x v="0"/>
    <x v="57"/>
    <n v="112.5"/>
  </r>
  <r>
    <d v="2019-01-20T00:00:00"/>
    <x v="5"/>
    <x v="0"/>
    <n v="850"/>
    <n v="637.5"/>
    <x v="9"/>
    <x v="5"/>
    <x v="1"/>
    <x v="1"/>
    <x v="0"/>
    <x v="46"/>
    <n v="1700"/>
  </r>
  <r>
    <d v="2019-01-01T00:00:00"/>
    <x v="4"/>
    <x v="0"/>
    <n v="1350"/>
    <n v="1188"/>
    <x v="2"/>
    <x v="6"/>
    <x v="1"/>
    <x v="1"/>
    <x v="0"/>
    <x v="22"/>
    <n v="486"/>
  </r>
  <r>
    <d v="2019-01-11T00:00:00"/>
    <x v="4"/>
    <x v="0"/>
    <n v="1350"/>
    <n v="1188"/>
    <x v="7"/>
    <x v="4"/>
    <x v="1"/>
    <x v="1"/>
    <x v="0"/>
    <x v="40"/>
    <n v="810"/>
  </r>
  <r>
    <d v="2019-01-02T00:00:00"/>
    <x v="4"/>
    <x v="0"/>
    <n v="1350"/>
    <n v="1188"/>
    <x v="1"/>
    <x v="5"/>
    <x v="0"/>
    <x v="1"/>
    <x v="0"/>
    <x v="25"/>
    <n v="324"/>
  </r>
  <r>
    <d v="2019-01-29T00:00:00"/>
    <x v="8"/>
    <x v="1"/>
    <n v="900"/>
    <n v="675"/>
    <x v="8"/>
    <x v="3"/>
    <x v="0"/>
    <x v="1"/>
    <x v="0"/>
    <x v="27"/>
    <n v="2250"/>
  </r>
  <r>
    <d v="2019-01-14T00:00:00"/>
    <x v="1"/>
    <x v="0"/>
    <n v="850"/>
    <n v="722.5"/>
    <x v="6"/>
    <x v="2"/>
    <x v="0"/>
    <x v="1"/>
    <x v="0"/>
    <x v="42"/>
    <n v="510"/>
  </r>
  <r>
    <d v="2019-02-12T00:00:00"/>
    <x v="0"/>
    <x v="0"/>
    <n v="950"/>
    <n v="741"/>
    <x v="3"/>
    <x v="11"/>
    <x v="1"/>
    <x v="1"/>
    <x v="1"/>
    <x v="3"/>
    <n v="1463"/>
  </r>
  <r>
    <d v="2019-02-19T00:00:00"/>
    <x v="3"/>
    <x v="1"/>
    <n v="1000"/>
    <n v="900"/>
    <x v="4"/>
    <x v="5"/>
    <x v="0"/>
    <x v="1"/>
    <x v="1"/>
    <x v="27"/>
    <n v="900"/>
  </r>
  <r>
    <d v="2019-02-25T00:00:00"/>
    <x v="2"/>
    <x v="0"/>
    <n v="500"/>
    <n v="400"/>
    <x v="3"/>
    <x v="5"/>
    <x v="1"/>
    <x v="1"/>
    <x v="1"/>
    <x v="12"/>
    <n v="700"/>
  </r>
  <r>
    <d v="2019-02-20T00:00:00"/>
    <x v="10"/>
    <x v="1"/>
    <n v="750"/>
    <n v="637.5"/>
    <x v="8"/>
    <x v="4"/>
    <x v="1"/>
    <x v="1"/>
    <x v="1"/>
    <x v="64"/>
    <n v="1125"/>
  </r>
  <r>
    <d v="2019-02-28T00:00:00"/>
    <x v="1"/>
    <x v="0"/>
    <n v="850"/>
    <n v="722.5"/>
    <x v="0"/>
    <x v="2"/>
    <x v="1"/>
    <x v="1"/>
    <x v="1"/>
    <x v="47"/>
    <n v="765"/>
  </r>
  <r>
    <d v="2019-02-04T00:00:00"/>
    <x v="5"/>
    <x v="0"/>
    <n v="850"/>
    <n v="637.5"/>
    <x v="3"/>
    <x v="11"/>
    <x v="0"/>
    <x v="1"/>
    <x v="1"/>
    <x v="45"/>
    <n v="1487.5"/>
  </r>
  <r>
    <d v="2019-02-15T00:00:00"/>
    <x v="5"/>
    <x v="0"/>
    <n v="850"/>
    <n v="637.5"/>
    <x v="0"/>
    <x v="6"/>
    <x v="1"/>
    <x v="1"/>
    <x v="1"/>
    <x v="47"/>
    <n v="1275"/>
  </r>
  <r>
    <d v="2019-02-11T00:00:00"/>
    <x v="5"/>
    <x v="0"/>
    <n v="850"/>
    <n v="637.5"/>
    <x v="1"/>
    <x v="2"/>
    <x v="0"/>
    <x v="1"/>
    <x v="1"/>
    <x v="1"/>
    <n v="425"/>
  </r>
  <r>
    <d v="2019-02-05T00:00:00"/>
    <x v="5"/>
    <x v="0"/>
    <n v="850"/>
    <n v="637.5"/>
    <x v="4"/>
    <x v="11"/>
    <x v="1"/>
    <x v="1"/>
    <x v="1"/>
    <x v="15"/>
    <n v="1912.5"/>
  </r>
  <r>
    <d v="2019-02-22T00:00:00"/>
    <x v="6"/>
    <x v="2"/>
    <n v="350"/>
    <n v="273"/>
    <x v="1"/>
    <x v="12"/>
    <x v="1"/>
    <x v="1"/>
    <x v="1"/>
    <x v="38"/>
    <n v="154"/>
  </r>
  <r>
    <d v="2019-02-20T00:00:00"/>
    <x v="3"/>
    <x v="1"/>
    <n v="1000"/>
    <n v="900"/>
    <x v="2"/>
    <x v="4"/>
    <x v="0"/>
    <x v="1"/>
    <x v="1"/>
    <x v="10"/>
    <n v="300"/>
  </r>
  <r>
    <d v="2019-02-12T00:00:00"/>
    <x v="8"/>
    <x v="1"/>
    <n v="900"/>
    <n v="675"/>
    <x v="6"/>
    <x v="0"/>
    <x v="1"/>
    <x v="1"/>
    <x v="1"/>
    <x v="23"/>
    <n v="900"/>
  </r>
  <r>
    <d v="2019-02-02T00:00:00"/>
    <x v="9"/>
    <x v="1"/>
    <n v="1500"/>
    <n v="1125"/>
    <x v="1"/>
    <x v="8"/>
    <x v="1"/>
    <x v="1"/>
    <x v="1"/>
    <x v="10"/>
    <n v="750"/>
  </r>
  <r>
    <d v="2019-02-13T00:00:00"/>
    <x v="9"/>
    <x v="1"/>
    <n v="1500"/>
    <n v="1125"/>
    <x v="4"/>
    <x v="12"/>
    <x v="0"/>
    <x v="1"/>
    <x v="1"/>
    <x v="19"/>
    <n v="3375"/>
  </r>
  <r>
    <d v="2019-02-08T00:00:00"/>
    <x v="2"/>
    <x v="0"/>
    <n v="500"/>
    <n v="400"/>
    <x v="6"/>
    <x v="13"/>
    <x v="0"/>
    <x v="1"/>
    <x v="1"/>
    <x v="49"/>
    <n v="400"/>
  </r>
  <r>
    <d v="2019-02-01T00:00:00"/>
    <x v="9"/>
    <x v="1"/>
    <n v="1500"/>
    <n v="1125"/>
    <x v="7"/>
    <x v="6"/>
    <x v="0"/>
    <x v="1"/>
    <x v="1"/>
    <x v="64"/>
    <n v="1875"/>
  </r>
  <r>
    <d v="2019-02-05T00:00:00"/>
    <x v="2"/>
    <x v="0"/>
    <n v="500"/>
    <n v="400"/>
    <x v="8"/>
    <x v="4"/>
    <x v="0"/>
    <x v="1"/>
    <x v="1"/>
    <x v="48"/>
    <n v="1000"/>
  </r>
  <r>
    <d v="2019-02-05T00:00:00"/>
    <x v="3"/>
    <x v="1"/>
    <n v="1000"/>
    <n v="900"/>
    <x v="2"/>
    <x v="4"/>
    <x v="0"/>
    <x v="1"/>
    <x v="1"/>
    <x v="10"/>
    <n v="300"/>
  </r>
  <r>
    <d v="2019-02-26T00:00:00"/>
    <x v="1"/>
    <x v="0"/>
    <n v="850"/>
    <n v="722.5"/>
    <x v="0"/>
    <x v="3"/>
    <x v="0"/>
    <x v="1"/>
    <x v="1"/>
    <x v="47"/>
    <n v="765"/>
  </r>
  <r>
    <d v="2019-02-18T00:00:00"/>
    <x v="8"/>
    <x v="1"/>
    <n v="900"/>
    <n v="675"/>
    <x v="1"/>
    <x v="8"/>
    <x v="1"/>
    <x v="1"/>
    <x v="1"/>
    <x v="69"/>
    <n v="450"/>
  </r>
  <r>
    <d v="2019-02-23T00:00:00"/>
    <x v="2"/>
    <x v="0"/>
    <n v="500"/>
    <n v="400"/>
    <x v="2"/>
    <x v="6"/>
    <x v="1"/>
    <x v="1"/>
    <x v="1"/>
    <x v="2"/>
    <n v="300"/>
  </r>
  <r>
    <d v="2019-02-11T00:00:00"/>
    <x v="5"/>
    <x v="0"/>
    <n v="850"/>
    <n v="637.5"/>
    <x v="5"/>
    <x v="13"/>
    <x v="0"/>
    <x v="1"/>
    <x v="1"/>
    <x v="8"/>
    <n v="212.5"/>
  </r>
  <r>
    <d v="2019-03-23T00:00:00"/>
    <x v="7"/>
    <x v="2"/>
    <n v="600"/>
    <n v="510"/>
    <x v="5"/>
    <x v="2"/>
    <x v="1"/>
    <x v="1"/>
    <x v="2"/>
    <x v="37"/>
    <n v="90"/>
  </r>
  <r>
    <d v="2019-03-05T00:00:00"/>
    <x v="3"/>
    <x v="1"/>
    <n v="1000"/>
    <n v="900"/>
    <x v="0"/>
    <x v="10"/>
    <x v="0"/>
    <x v="1"/>
    <x v="2"/>
    <x v="5"/>
    <n v="600"/>
  </r>
  <r>
    <d v="2019-03-31T00:00:00"/>
    <x v="6"/>
    <x v="2"/>
    <n v="350"/>
    <n v="273"/>
    <x v="7"/>
    <x v="12"/>
    <x v="1"/>
    <x v="1"/>
    <x v="2"/>
    <x v="55"/>
    <n v="385"/>
  </r>
  <r>
    <d v="2019-03-31T00:00:00"/>
    <x v="0"/>
    <x v="0"/>
    <n v="950"/>
    <n v="741"/>
    <x v="5"/>
    <x v="3"/>
    <x v="1"/>
    <x v="1"/>
    <x v="2"/>
    <x v="65"/>
    <n v="209"/>
  </r>
  <r>
    <d v="2019-03-25T00:00:00"/>
    <x v="7"/>
    <x v="2"/>
    <n v="600"/>
    <n v="510"/>
    <x v="3"/>
    <x v="6"/>
    <x v="0"/>
    <x v="1"/>
    <x v="2"/>
    <x v="30"/>
    <n v="630"/>
  </r>
  <r>
    <d v="2019-03-11T00:00:00"/>
    <x v="6"/>
    <x v="2"/>
    <n v="350"/>
    <n v="273"/>
    <x v="6"/>
    <x v="10"/>
    <x v="1"/>
    <x v="1"/>
    <x v="2"/>
    <x v="9"/>
    <n v="308"/>
  </r>
  <r>
    <d v="2019-03-28T00:00:00"/>
    <x v="4"/>
    <x v="0"/>
    <n v="1350"/>
    <n v="1188"/>
    <x v="8"/>
    <x v="2"/>
    <x v="0"/>
    <x v="1"/>
    <x v="2"/>
    <x v="19"/>
    <n v="1620"/>
  </r>
  <r>
    <d v="2019-03-30T00:00:00"/>
    <x v="6"/>
    <x v="2"/>
    <n v="350"/>
    <n v="273"/>
    <x v="1"/>
    <x v="10"/>
    <x v="0"/>
    <x v="1"/>
    <x v="2"/>
    <x v="38"/>
    <n v="154"/>
  </r>
  <r>
    <d v="2019-03-08T00:00:00"/>
    <x v="11"/>
    <x v="0"/>
    <n v="1200"/>
    <n v="1080"/>
    <x v="5"/>
    <x v="12"/>
    <x v="1"/>
    <x v="1"/>
    <x v="2"/>
    <x v="36"/>
    <n v="120"/>
  </r>
  <r>
    <d v="2019-03-14T00:00:00"/>
    <x v="5"/>
    <x v="0"/>
    <n v="850"/>
    <n v="637.5"/>
    <x v="7"/>
    <x v="10"/>
    <x v="1"/>
    <x v="1"/>
    <x v="2"/>
    <x v="58"/>
    <n v="1062.5"/>
  </r>
  <r>
    <d v="2019-03-18T00:00:00"/>
    <x v="3"/>
    <x v="1"/>
    <n v="1000"/>
    <n v="900"/>
    <x v="0"/>
    <x v="5"/>
    <x v="1"/>
    <x v="1"/>
    <x v="2"/>
    <x v="5"/>
    <n v="600"/>
  </r>
  <r>
    <d v="2019-03-26T00:00:00"/>
    <x v="7"/>
    <x v="2"/>
    <n v="600"/>
    <n v="510"/>
    <x v="9"/>
    <x v="10"/>
    <x v="0"/>
    <x v="1"/>
    <x v="2"/>
    <x v="16"/>
    <n v="720"/>
  </r>
  <r>
    <d v="2019-03-30T00:00:00"/>
    <x v="11"/>
    <x v="0"/>
    <n v="1200"/>
    <n v="1080"/>
    <x v="1"/>
    <x v="3"/>
    <x v="0"/>
    <x v="1"/>
    <x v="2"/>
    <x v="17"/>
    <n v="240"/>
  </r>
  <r>
    <d v="2019-03-30T00:00:00"/>
    <x v="4"/>
    <x v="0"/>
    <n v="1350"/>
    <n v="1188"/>
    <x v="9"/>
    <x v="0"/>
    <x v="0"/>
    <x v="1"/>
    <x v="2"/>
    <x v="18"/>
    <n v="1296"/>
  </r>
  <r>
    <d v="2019-03-07T00:00:00"/>
    <x v="6"/>
    <x v="2"/>
    <n v="350"/>
    <n v="273"/>
    <x v="4"/>
    <x v="8"/>
    <x v="0"/>
    <x v="1"/>
    <x v="2"/>
    <x v="70"/>
    <n v="693"/>
  </r>
  <r>
    <d v="2019-03-19T00:00:00"/>
    <x v="1"/>
    <x v="0"/>
    <n v="850"/>
    <n v="722.5"/>
    <x v="5"/>
    <x v="9"/>
    <x v="0"/>
    <x v="1"/>
    <x v="2"/>
    <x v="8"/>
    <n v="127.5"/>
  </r>
  <r>
    <d v="2019-03-14T00:00:00"/>
    <x v="2"/>
    <x v="0"/>
    <n v="500"/>
    <n v="400"/>
    <x v="2"/>
    <x v="1"/>
    <x v="0"/>
    <x v="1"/>
    <x v="2"/>
    <x v="2"/>
    <n v="300"/>
  </r>
  <r>
    <d v="2019-03-13T00:00:00"/>
    <x v="6"/>
    <x v="2"/>
    <n v="350"/>
    <n v="273"/>
    <x v="5"/>
    <x v="13"/>
    <x v="0"/>
    <x v="1"/>
    <x v="2"/>
    <x v="68"/>
    <n v="77"/>
  </r>
  <r>
    <d v="2019-03-09T00:00:00"/>
    <x v="5"/>
    <x v="0"/>
    <n v="850"/>
    <n v="637.5"/>
    <x v="1"/>
    <x v="4"/>
    <x v="1"/>
    <x v="1"/>
    <x v="2"/>
    <x v="1"/>
    <n v="425"/>
  </r>
  <r>
    <d v="2019-03-24T00:00:00"/>
    <x v="11"/>
    <x v="0"/>
    <n v="1200"/>
    <n v="1080"/>
    <x v="5"/>
    <x v="2"/>
    <x v="0"/>
    <x v="1"/>
    <x v="2"/>
    <x v="36"/>
    <n v="120"/>
  </r>
  <r>
    <d v="2019-03-06T00:00:00"/>
    <x v="7"/>
    <x v="2"/>
    <n v="600"/>
    <n v="510"/>
    <x v="2"/>
    <x v="3"/>
    <x v="0"/>
    <x v="1"/>
    <x v="2"/>
    <x v="69"/>
    <n v="270"/>
  </r>
  <r>
    <d v="2019-03-21T00:00:00"/>
    <x v="5"/>
    <x v="0"/>
    <n v="850"/>
    <n v="637.5"/>
    <x v="7"/>
    <x v="8"/>
    <x v="1"/>
    <x v="1"/>
    <x v="2"/>
    <x v="58"/>
    <n v="1062.5"/>
  </r>
  <r>
    <d v="2019-04-18T00:00:00"/>
    <x v="6"/>
    <x v="2"/>
    <n v="350"/>
    <n v="273"/>
    <x v="3"/>
    <x v="10"/>
    <x v="0"/>
    <x v="1"/>
    <x v="3"/>
    <x v="32"/>
    <n v="539"/>
  </r>
  <r>
    <d v="2019-04-01T00:00:00"/>
    <x v="3"/>
    <x v="1"/>
    <n v="1000"/>
    <n v="900"/>
    <x v="3"/>
    <x v="11"/>
    <x v="1"/>
    <x v="1"/>
    <x v="3"/>
    <x v="54"/>
    <n v="700"/>
  </r>
  <r>
    <d v="2019-04-04T00:00:00"/>
    <x v="3"/>
    <x v="1"/>
    <n v="1000"/>
    <n v="900"/>
    <x v="8"/>
    <x v="5"/>
    <x v="1"/>
    <x v="1"/>
    <x v="3"/>
    <x v="34"/>
    <n v="1000"/>
  </r>
  <r>
    <d v="2019-04-16T00:00:00"/>
    <x v="2"/>
    <x v="0"/>
    <n v="500"/>
    <n v="400"/>
    <x v="4"/>
    <x v="13"/>
    <x v="1"/>
    <x v="1"/>
    <x v="3"/>
    <x v="20"/>
    <n v="900"/>
  </r>
  <r>
    <d v="2019-04-14T00:00:00"/>
    <x v="7"/>
    <x v="2"/>
    <n v="600"/>
    <n v="510"/>
    <x v="5"/>
    <x v="10"/>
    <x v="1"/>
    <x v="1"/>
    <x v="3"/>
    <x v="37"/>
    <n v="90"/>
  </r>
  <r>
    <d v="2019-04-15T00:00:00"/>
    <x v="8"/>
    <x v="1"/>
    <n v="900"/>
    <n v="675"/>
    <x v="2"/>
    <x v="13"/>
    <x v="0"/>
    <x v="1"/>
    <x v="3"/>
    <x v="25"/>
    <n v="675"/>
  </r>
  <r>
    <d v="2019-04-09T00:00:00"/>
    <x v="9"/>
    <x v="1"/>
    <n v="1500"/>
    <n v="1125"/>
    <x v="7"/>
    <x v="10"/>
    <x v="1"/>
    <x v="1"/>
    <x v="3"/>
    <x v="64"/>
    <n v="1875"/>
  </r>
  <r>
    <d v="2019-04-13T00:00:00"/>
    <x v="0"/>
    <x v="0"/>
    <n v="950"/>
    <n v="741"/>
    <x v="7"/>
    <x v="10"/>
    <x v="0"/>
    <x v="1"/>
    <x v="3"/>
    <x v="53"/>
    <n v="1045"/>
  </r>
  <r>
    <d v="2019-04-20T00:00:00"/>
    <x v="8"/>
    <x v="1"/>
    <n v="900"/>
    <n v="675"/>
    <x v="2"/>
    <x v="6"/>
    <x v="0"/>
    <x v="1"/>
    <x v="3"/>
    <x v="25"/>
    <n v="675"/>
  </r>
  <r>
    <d v="2019-04-11T00:00:00"/>
    <x v="4"/>
    <x v="0"/>
    <n v="1350"/>
    <n v="1188"/>
    <x v="1"/>
    <x v="8"/>
    <x v="1"/>
    <x v="1"/>
    <x v="3"/>
    <x v="25"/>
    <n v="324"/>
  </r>
  <r>
    <d v="2019-04-21T00:00:00"/>
    <x v="10"/>
    <x v="1"/>
    <n v="750"/>
    <n v="637.5"/>
    <x v="3"/>
    <x v="6"/>
    <x v="1"/>
    <x v="1"/>
    <x v="3"/>
    <x v="62"/>
    <n v="787.5"/>
  </r>
  <r>
    <d v="2019-04-24T00:00:00"/>
    <x v="6"/>
    <x v="2"/>
    <n v="350"/>
    <n v="273"/>
    <x v="8"/>
    <x v="0"/>
    <x v="1"/>
    <x v="1"/>
    <x v="3"/>
    <x v="12"/>
    <n v="770"/>
  </r>
  <r>
    <d v="2019-04-18T00:00:00"/>
    <x v="3"/>
    <x v="1"/>
    <n v="1000"/>
    <n v="900"/>
    <x v="1"/>
    <x v="6"/>
    <x v="0"/>
    <x v="1"/>
    <x v="3"/>
    <x v="49"/>
    <n v="200"/>
  </r>
  <r>
    <d v="2019-04-17T00:00:00"/>
    <x v="9"/>
    <x v="1"/>
    <n v="1500"/>
    <n v="1125"/>
    <x v="0"/>
    <x v="3"/>
    <x v="1"/>
    <x v="1"/>
    <x v="3"/>
    <x v="27"/>
    <n v="2250"/>
  </r>
  <r>
    <d v="2019-04-30T00:00:00"/>
    <x v="9"/>
    <x v="1"/>
    <n v="1500"/>
    <n v="1125"/>
    <x v="2"/>
    <x v="2"/>
    <x v="1"/>
    <x v="1"/>
    <x v="3"/>
    <x v="20"/>
    <n v="1125"/>
  </r>
  <r>
    <d v="2019-04-22T00:00:00"/>
    <x v="0"/>
    <x v="0"/>
    <n v="950"/>
    <n v="741"/>
    <x v="9"/>
    <x v="8"/>
    <x v="1"/>
    <x v="1"/>
    <x v="3"/>
    <x v="60"/>
    <n v="1672"/>
  </r>
  <r>
    <d v="2019-04-23T00:00:00"/>
    <x v="10"/>
    <x v="1"/>
    <n v="750"/>
    <n v="637.5"/>
    <x v="2"/>
    <x v="13"/>
    <x v="1"/>
    <x v="1"/>
    <x v="3"/>
    <x v="39"/>
    <n v="337.5"/>
  </r>
  <r>
    <d v="2019-04-17T00:00:00"/>
    <x v="4"/>
    <x v="0"/>
    <n v="1350"/>
    <n v="1188"/>
    <x v="9"/>
    <x v="11"/>
    <x v="1"/>
    <x v="1"/>
    <x v="3"/>
    <x v="18"/>
    <n v="1296"/>
  </r>
  <r>
    <d v="2019-04-22T00:00:00"/>
    <x v="9"/>
    <x v="1"/>
    <n v="1500"/>
    <n v="1125"/>
    <x v="4"/>
    <x v="9"/>
    <x v="1"/>
    <x v="1"/>
    <x v="3"/>
    <x v="19"/>
    <n v="3375"/>
  </r>
  <r>
    <d v="2019-04-11T00:00:00"/>
    <x v="7"/>
    <x v="2"/>
    <n v="600"/>
    <n v="510"/>
    <x v="1"/>
    <x v="3"/>
    <x v="0"/>
    <x v="1"/>
    <x v="3"/>
    <x v="36"/>
    <n v="180"/>
  </r>
  <r>
    <d v="2019-04-01T00:00:00"/>
    <x v="7"/>
    <x v="2"/>
    <n v="600"/>
    <n v="510"/>
    <x v="3"/>
    <x v="1"/>
    <x v="0"/>
    <x v="1"/>
    <x v="3"/>
    <x v="30"/>
    <n v="630"/>
  </r>
  <r>
    <d v="2019-04-26T00:00:00"/>
    <x v="1"/>
    <x v="0"/>
    <n v="850"/>
    <n v="722.5"/>
    <x v="5"/>
    <x v="10"/>
    <x v="0"/>
    <x v="1"/>
    <x v="3"/>
    <x v="8"/>
    <n v="127.5"/>
  </r>
  <r>
    <d v="2019-05-17T00:00:00"/>
    <x v="5"/>
    <x v="0"/>
    <n v="850"/>
    <n v="637.5"/>
    <x v="6"/>
    <x v="8"/>
    <x v="1"/>
    <x v="1"/>
    <x v="4"/>
    <x v="42"/>
    <n v="850"/>
  </r>
  <r>
    <d v="2019-05-01T00:00:00"/>
    <x v="6"/>
    <x v="2"/>
    <n v="350"/>
    <n v="273"/>
    <x v="4"/>
    <x v="9"/>
    <x v="0"/>
    <x v="1"/>
    <x v="4"/>
    <x v="70"/>
    <n v="693"/>
  </r>
  <r>
    <d v="2019-05-13T00:00:00"/>
    <x v="11"/>
    <x v="0"/>
    <n v="1200"/>
    <n v="1080"/>
    <x v="3"/>
    <x v="10"/>
    <x v="0"/>
    <x v="1"/>
    <x v="4"/>
    <x v="21"/>
    <n v="840"/>
  </r>
  <r>
    <d v="2019-05-09T00:00:00"/>
    <x v="6"/>
    <x v="2"/>
    <n v="350"/>
    <n v="273"/>
    <x v="3"/>
    <x v="13"/>
    <x v="1"/>
    <x v="1"/>
    <x v="4"/>
    <x v="32"/>
    <n v="539"/>
  </r>
  <r>
    <d v="2019-05-09T00:00:00"/>
    <x v="4"/>
    <x v="0"/>
    <n v="1350"/>
    <n v="1188"/>
    <x v="0"/>
    <x v="9"/>
    <x v="1"/>
    <x v="1"/>
    <x v="4"/>
    <x v="28"/>
    <n v="972"/>
  </r>
  <r>
    <d v="2019-05-02T00:00:00"/>
    <x v="3"/>
    <x v="1"/>
    <n v="1000"/>
    <n v="900"/>
    <x v="1"/>
    <x v="11"/>
    <x v="1"/>
    <x v="1"/>
    <x v="4"/>
    <x v="49"/>
    <n v="200"/>
  </r>
  <r>
    <d v="2019-05-16T00:00:00"/>
    <x v="11"/>
    <x v="0"/>
    <n v="1200"/>
    <n v="1080"/>
    <x v="2"/>
    <x v="7"/>
    <x v="0"/>
    <x v="1"/>
    <x v="4"/>
    <x v="23"/>
    <n v="360"/>
  </r>
  <r>
    <d v="2019-05-20T00:00:00"/>
    <x v="3"/>
    <x v="1"/>
    <n v="1000"/>
    <n v="900"/>
    <x v="3"/>
    <x v="4"/>
    <x v="0"/>
    <x v="1"/>
    <x v="4"/>
    <x v="54"/>
    <n v="700"/>
  </r>
  <r>
    <d v="2019-05-10T00:00:00"/>
    <x v="4"/>
    <x v="0"/>
    <n v="1350"/>
    <n v="1188"/>
    <x v="6"/>
    <x v="2"/>
    <x v="1"/>
    <x v="1"/>
    <x v="4"/>
    <x v="24"/>
    <n v="648"/>
  </r>
  <r>
    <d v="2019-05-21T00:00:00"/>
    <x v="8"/>
    <x v="1"/>
    <n v="900"/>
    <n v="675"/>
    <x v="7"/>
    <x v="1"/>
    <x v="0"/>
    <x v="1"/>
    <x v="4"/>
    <x v="20"/>
    <n v="1125"/>
  </r>
  <r>
    <d v="2019-05-07T00:00:00"/>
    <x v="3"/>
    <x v="1"/>
    <n v="1000"/>
    <n v="900"/>
    <x v="4"/>
    <x v="7"/>
    <x v="1"/>
    <x v="1"/>
    <x v="4"/>
    <x v="27"/>
    <n v="900"/>
  </r>
  <r>
    <d v="2019-05-29T00:00:00"/>
    <x v="0"/>
    <x v="0"/>
    <n v="950"/>
    <n v="741"/>
    <x v="8"/>
    <x v="5"/>
    <x v="0"/>
    <x v="1"/>
    <x v="4"/>
    <x v="13"/>
    <n v="2090"/>
  </r>
  <r>
    <d v="2019-05-24T00:00:00"/>
    <x v="9"/>
    <x v="1"/>
    <n v="1500"/>
    <n v="1125"/>
    <x v="6"/>
    <x v="12"/>
    <x v="1"/>
    <x v="1"/>
    <x v="4"/>
    <x v="5"/>
    <n v="1500"/>
  </r>
  <r>
    <d v="2019-05-26T00:00:00"/>
    <x v="2"/>
    <x v="0"/>
    <n v="500"/>
    <n v="400"/>
    <x v="7"/>
    <x v="6"/>
    <x v="1"/>
    <x v="1"/>
    <x v="4"/>
    <x v="35"/>
    <n v="500"/>
  </r>
  <r>
    <d v="2019-05-08T00:00:00"/>
    <x v="5"/>
    <x v="0"/>
    <n v="850"/>
    <n v="637.5"/>
    <x v="8"/>
    <x v="8"/>
    <x v="1"/>
    <x v="1"/>
    <x v="4"/>
    <x v="26"/>
    <n v="2125"/>
  </r>
  <r>
    <d v="2019-05-08T00:00:00"/>
    <x v="11"/>
    <x v="0"/>
    <n v="1200"/>
    <n v="1080"/>
    <x v="9"/>
    <x v="2"/>
    <x v="0"/>
    <x v="1"/>
    <x v="4"/>
    <x v="41"/>
    <n v="960"/>
  </r>
  <r>
    <d v="2019-05-31T00:00:00"/>
    <x v="6"/>
    <x v="2"/>
    <n v="350"/>
    <n v="273"/>
    <x v="4"/>
    <x v="12"/>
    <x v="0"/>
    <x v="1"/>
    <x v="4"/>
    <x v="70"/>
    <n v="693"/>
  </r>
  <r>
    <d v="2019-05-15T00:00:00"/>
    <x v="10"/>
    <x v="1"/>
    <n v="750"/>
    <n v="637.5"/>
    <x v="0"/>
    <x v="3"/>
    <x v="0"/>
    <x v="1"/>
    <x v="4"/>
    <x v="20"/>
    <n v="675"/>
  </r>
  <r>
    <d v="2019-05-16T00:00:00"/>
    <x v="1"/>
    <x v="0"/>
    <n v="850"/>
    <n v="722.5"/>
    <x v="4"/>
    <x v="11"/>
    <x v="0"/>
    <x v="1"/>
    <x v="4"/>
    <x v="15"/>
    <n v="1147.5"/>
  </r>
  <r>
    <d v="2019-05-07T00:00:00"/>
    <x v="11"/>
    <x v="0"/>
    <n v="1200"/>
    <n v="1080"/>
    <x v="1"/>
    <x v="13"/>
    <x v="1"/>
    <x v="1"/>
    <x v="4"/>
    <x v="17"/>
    <n v="240"/>
  </r>
  <r>
    <d v="2019-05-23T00:00:00"/>
    <x v="2"/>
    <x v="0"/>
    <n v="500"/>
    <n v="400"/>
    <x v="8"/>
    <x v="7"/>
    <x v="0"/>
    <x v="1"/>
    <x v="4"/>
    <x v="48"/>
    <n v="1000"/>
  </r>
  <r>
    <d v="2019-05-11T00:00:00"/>
    <x v="10"/>
    <x v="1"/>
    <n v="750"/>
    <n v="637.5"/>
    <x v="5"/>
    <x v="13"/>
    <x v="0"/>
    <x v="1"/>
    <x v="4"/>
    <x v="57"/>
    <n v="112.5"/>
  </r>
  <r>
    <d v="2019-06-11T00:00:00"/>
    <x v="11"/>
    <x v="0"/>
    <n v="1200"/>
    <n v="1080"/>
    <x v="8"/>
    <x v="5"/>
    <x v="1"/>
    <x v="1"/>
    <x v="5"/>
    <x v="44"/>
    <n v="1200"/>
  </r>
  <r>
    <d v="2019-06-12T00:00:00"/>
    <x v="9"/>
    <x v="1"/>
    <n v="1500"/>
    <n v="1125"/>
    <x v="1"/>
    <x v="11"/>
    <x v="1"/>
    <x v="1"/>
    <x v="5"/>
    <x v="10"/>
    <n v="750"/>
  </r>
  <r>
    <d v="2019-06-18T00:00:00"/>
    <x v="4"/>
    <x v="0"/>
    <n v="1350"/>
    <n v="1188"/>
    <x v="3"/>
    <x v="5"/>
    <x v="1"/>
    <x v="1"/>
    <x v="5"/>
    <x v="6"/>
    <n v="1134"/>
  </r>
  <r>
    <d v="2019-06-20T00:00:00"/>
    <x v="4"/>
    <x v="0"/>
    <n v="1350"/>
    <n v="1188"/>
    <x v="7"/>
    <x v="1"/>
    <x v="1"/>
    <x v="1"/>
    <x v="5"/>
    <x v="40"/>
    <n v="810"/>
  </r>
  <r>
    <d v="2019-06-15T00:00:00"/>
    <x v="9"/>
    <x v="1"/>
    <n v="1500"/>
    <n v="1125"/>
    <x v="5"/>
    <x v="3"/>
    <x v="0"/>
    <x v="1"/>
    <x v="5"/>
    <x v="2"/>
    <n v="375"/>
  </r>
  <r>
    <d v="2019-06-07T00:00:00"/>
    <x v="6"/>
    <x v="2"/>
    <n v="350"/>
    <n v="273"/>
    <x v="4"/>
    <x v="13"/>
    <x v="0"/>
    <x v="1"/>
    <x v="5"/>
    <x v="70"/>
    <n v="693"/>
  </r>
  <r>
    <d v="2019-06-17T00:00:00"/>
    <x v="8"/>
    <x v="1"/>
    <n v="900"/>
    <n v="675"/>
    <x v="0"/>
    <x v="10"/>
    <x v="0"/>
    <x v="1"/>
    <x v="5"/>
    <x v="24"/>
    <n v="1350"/>
  </r>
  <r>
    <d v="2019-06-27T00:00:00"/>
    <x v="2"/>
    <x v="0"/>
    <n v="500"/>
    <n v="400"/>
    <x v="2"/>
    <x v="0"/>
    <x v="1"/>
    <x v="1"/>
    <x v="5"/>
    <x v="2"/>
    <n v="300"/>
  </r>
  <r>
    <d v="2019-06-10T00:00:00"/>
    <x v="5"/>
    <x v="0"/>
    <n v="850"/>
    <n v="637.5"/>
    <x v="6"/>
    <x v="7"/>
    <x v="1"/>
    <x v="1"/>
    <x v="5"/>
    <x v="42"/>
    <n v="850"/>
  </r>
  <r>
    <d v="2019-06-02T00:00:00"/>
    <x v="7"/>
    <x v="2"/>
    <n v="600"/>
    <n v="510"/>
    <x v="6"/>
    <x v="8"/>
    <x v="0"/>
    <x v="1"/>
    <x v="5"/>
    <x v="17"/>
    <n v="360"/>
  </r>
  <r>
    <d v="2019-06-12T00:00:00"/>
    <x v="10"/>
    <x v="1"/>
    <n v="750"/>
    <n v="637.5"/>
    <x v="1"/>
    <x v="13"/>
    <x v="0"/>
    <x v="1"/>
    <x v="5"/>
    <x v="2"/>
    <n v="225"/>
  </r>
  <r>
    <d v="2019-06-14T00:00:00"/>
    <x v="7"/>
    <x v="2"/>
    <n v="600"/>
    <n v="510"/>
    <x v="7"/>
    <x v="11"/>
    <x v="1"/>
    <x v="1"/>
    <x v="5"/>
    <x v="10"/>
    <n v="450"/>
  </r>
  <r>
    <d v="2019-06-09T00:00:00"/>
    <x v="9"/>
    <x v="1"/>
    <n v="1500"/>
    <n v="1125"/>
    <x v="4"/>
    <x v="9"/>
    <x v="0"/>
    <x v="1"/>
    <x v="5"/>
    <x v="19"/>
    <n v="3375"/>
  </r>
  <r>
    <d v="2019-06-18T00:00:00"/>
    <x v="1"/>
    <x v="0"/>
    <n v="850"/>
    <n v="722.5"/>
    <x v="2"/>
    <x v="6"/>
    <x v="0"/>
    <x v="1"/>
    <x v="5"/>
    <x v="7"/>
    <n v="382.5"/>
  </r>
  <r>
    <d v="2019-06-08T00:00:00"/>
    <x v="4"/>
    <x v="0"/>
    <n v="1350"/>
    <n v="1188"/>
    <x v="0"/>
    <x v="11"/>
    <x v="1"/>
    <x v="1"/>
    <x v="5"/>
    <x v="28"/>
    <n v="972"/>
  </r>
  <r>
    <d v="2019-06-04T00:00:00"/>
    <x v="9"/>
    <x v="1"/>
    <n v="1500"/>
    <n v="1125"/>
    <x v="5"/>
    <x v="3"/>
    <x v="0"/>
    <x v="1"/>
    <x v="5"/>
    <x v="2"/>
    <n v="375"/>
  </r>
  <r>
    <d v="2019-06-05T00:00:00"/>
    <x v="6"/>
    <x v="2"/>
    <n v="350"/>
    <n v="273"/>
    <x v="7"/>
    <x v="6"/>
    <x v="1"/>
    <x v="1"/>
    <x v="5"/>
    <x v="55"/>
    <n v="385"/>
  </r>
  <r>
    <d v="2019-06-29T00:00:00"/>
    <x v="4"/>
    <x v="0"/>
    <n v="1350"/>
    <n v="1188"/>
    <x v="0"/>
    <x v="13"/>
    <x v="1"/>
    <x v="1"/>
    <x v="5"/>
    <x v="28"/>
    <n v="972"/>
  </r>
  <r>
    <d v="2019-06-24T00:00:00"/>
    <x v="1"/>
    <x v="0"/>
    <n v="850"/>
    <n v="722.5"/>
    <x v="8"/>
    <x v="0"/>
    <x v="1"/>
    <x v="1"/>
    <x v="5"/>
    <x v="26"/>
    <n v="1275"/>
  </r>
  <r>
    <d v="2019-06-19T00:00:00"/>
    <x v="5"/>
    <x v="0"/>
    <n v="850"/>
    <n v="637.5"/>
    <x v="4"/>
    <x v="13"/>
    <x v="1"/>
    <x v="1"/>
    <x v="5"/>
    <x v="15"/>
    <n v="1912.5"/>
  </r>
  <r>
    <d v="2019-06-16T00:00:00"/>
    <x v="0"/>
    <x v="0"/>
    <n v="950"/>
    <n v="741"/>
    <x v="0"/>
    <x v="4"/>
    <x v="1"/>
    <x v="1"/>
    <x v="5"/>
    <x v="0"/>
    <n v="1254"/>
  </r>
  <r>
    <d v="2019-06-27T00:00:00"/>
    <x v="7"/>
    <x v="2"/>
    <n v="600"/>
    <n v="510"/>
    <x v="6"/>
    <x v="5"/>
    <x v="1"/>
    <x v="1"/>
    <x v="5"/>
    <x v="17"/>
    <n v="360"/>
  </r>
  <r>
    <d v="2019-07-13T00:00:00"/>
    <x v="5"/>
    <x v="0"/>
    <n v="850"/>
    <n v="637.5"/>
    <x v="1"/>
    <x v="12"/>
    <x v="0"/>
    <x v="1"/>
    <x v="6"/>
    <x v="1"/>
    <n v="425"/>
  </r>
  <r>
    <d v="2019-07-09T00:00:00"/>
    <x v="4"/>
    <x v="0"/>
    <n v="1350"/>
    <n v="1188"/>
    <x v="2"/>
    <x v="5"/>
    <x v="1"/>
    <x v="1"/>
    <x v="6"/>
    <x v="22"/>
    <n v="486"/>
  </r>
  <r>
    <d v="2019-07-01T00:00:00"/>
    <x v="11"/>
    <x v="0"/>
    <n v="1200"/>
    <n v="1080"/>
    <x v="0"/>
    <x v="8"/>
    <x v="0"/>
    <x v="1"/>
    <x v="6"/>
    <x v="52"/>
    <n v="720"/>
  </r>
  <r>
    <d v="2019-07-18T00:00:00"/>
    <x v="0"/>
    <x v="0"/>
    <n v="950"/>
    <n v="741"/>
    <x v="2"/>
    <x v="3"/>
    <x v="1"/>
    <x v="1"/>
    <x v="6"/>
    <x v="59"/>
    <n v="627"/>
  </r>
  <r>
    <d v="2019-07-08T00:00:00"/>
    <x v="8"/>
    <x v="1"/>
    <n v="900"/>
    <n v="675"/>
    <x v="9"/>
    <x v="6"/>
    <x v="0"/>
    <x v="1"/>
    <x v="6"/>
    <x v="52"/>
    <n v="1800"/>
  </r>
  <r>
    <d v="2019-07-29T00:00:00"/>
    <x v="9"/>
    <x v="1"/>
    <n v="1500"/>
    <n v="1125"/>
    <x v="7"/>
    <x v="4"/>
    <x v="1"/>
    <x v="1"/>
    <x v="6"/>
    <x v="64"/>
    <n v="1875"/>
  </r>
  <r>
    <d v="2019-07-24T00:00:00"/>
    <x v="6"/>
    <x v="2"/>
    <n v="350"/>
    <n v="273"/>
    <x v="3"/>
    <x v="0"/>
    <x v="0"/>
    <x v="1"/>
    <x v="6"/>
    <x v="32"/>
    <n v="539"/>
  </r>
  <r>
    <d v="2019-07-03T00:00:00"/>
    <x v="0"/>
    <x v="0"/>
    <n v="950"/>
    <n v="741"/>
    <x v="9"/>
    <x v="3"/>
    <x v="1"/>
    <x v="1"/>
    <x v="6"/>
    <x v="60"/>
    <n v="1672"/>
  </r>
  <r>
    <d v="2019-07-30T00:00:00"/>
    <x v="5"/>
    <x v="0"/>
    <n v="850"/>
    <n v="637.5"/>
    <x v="5"/>
    <x v="0"/>
    <x v="1"/>
    <x v="1"/>
    <x v="6"/>
    <x v="8"/>
    <n v="212.5"/>
  </r>
  <r>
    <d v="2019-07-22T00:00:00"/>
    <x v="9"/>
    <x v="1"/>
    <n v="1500"/>
    <n v="1125"/>
    <x v="6"/>
    <x v="4"/>
    <x v="0"/>
    <x v="1"/>
    <x v="6"/>
    <x v="5"/>
    <n v="1500"/>
  </r>
  <r>
    <d v="2019-07-20T00:00:00"/>
    <x v="6"/>
    <x v="2"/>
    <n v="350"/>
    <n v="273"/>
    <x v="1"/>
    <x v="6"/>
    <x v="0"/>
    <x v="1"/>
    <x v="6"/>
    <x v="38"/>
    <n v="154"/>
  </r>
  <r>
    <d v="2019-07-12T00:00:00"/>
    <x v="10"/>
    <x v="1"/>
    <n v="750"/>
    <n v="637.5"/>
    <x v="7"/>
    <x v="7"/>
    <x v="1"/>
    <x v="1"/>
    <x v="6"/>
    <x v="14"/>
    <n v="562.5"/>
  </r>
  <r>
    <d v="2019-07-10T00:00:00"/>
    <x v="2"/>
    <x v="0"/>
    <n v="500"/>
    <n v="400"/>
    <x v="8"/>
    <x v="6"/>
    <x v="0"/>
    <x v="1"/>
    <x v="6"/>
    <x v="48"/>
    <n v="1000"/>
  </r>
  <r>
    <d v="2019-07-30T00:00:00"/>
    <x v="10"/>
    <x v="1"/>
    <n v="750"/>
    <n v="637.5"/>
    <x v="7"/>
    <x v="13"/>
    <x v="1"/>
    <x v="1"/>
    <x v="6"/>
    <x v="14"/>
    <n v="562.5"/>
  </r>
  <r>
    <d v="2019-07-17T00:00:00"/>
    <x v="7"/>
    <x v="2"/>
    <n v="600"/>
    <n v="510"/>
    <x v="3"/>
    <x v="9"/>
    <x v="1"/>
    <x v="1"/>
    <x v="6"/>
    <x v="30"/>
    <n v="630"/>
  </r>
  <r>
    <d v="2019-07-24T00:00:00"/>
    <x v="3"/>
    <x v="1"/>
    <n v="1000"/>
    <n v="900"/>
    <x v="8"/>
    <x v="3"/>
    <x v="0"/>
    <x v="1"/>
    <x v="6"/>
    <x v="34"/>
    <n v="1000"/>
  </r>
  <r>
    <d v="2019-07-20T00:00:00"/>
    <x v="4"/>
    <x v="0"/>
    <n v="1350"/>
    <n v="1188"/>
    <x v="9"/>
    <x v="10"/>
    <x v="1"/>
    <x v="1"/>
    <x v="6"/>
    <x v="18"/>
    <n v="1296"/>
  </r>
  <r>
    <d v="2019-07-15T00:00:00"/>
    <x v="5"/>
    <x v="0"/>
    <n v="850"/>
    <n v="637.5"/>
    <x v="4"/>
    <x v="3"/>
    <x v="1"/>
    <x v="1"/>
    <x v="6"/>
    <x v="15"/>
    <n v="1912.5"/>
  </r>
  <r>
    <d v="2019-07-22T00:00:00"/>
    <x v="7"/>
    <x v="2"/>
    <n v="600"/>
    <n v="510"/>
    <x v="9"/>
    <x v="4"/>
    <x v="0"/>
    <x v="1"/>
    <x v="6"/>
    <x v="16"/>
    <n v="720"/>
  </r>
  <r>
    <d v="2019-07-22T00:00:00"/>
    <x v="5"/>
    <x v="0"/>
    <n v="850"/>
    <n v="637.5"/>
    <x v="4"/>
    <x v="9"/>
    <x v="1"/>
    <x v="1"/>
    <x v="6"/>
    <x v="15"/>
    <n v="1912.5"/>
  </r>
  <r>
    <d v="2019-07-27T00:00:00"/>
    <x v="3"/>
    <x v="1"/>
    <n v="1000"/>
    <n v="900"/>
    <x v="1"/>
    <x v="1"/>
    <x v="1"/>
    <x v="1"/>
    <x v="6"/>
    <x v="49"/>
    <n v="200"/>
  </r>
  <r>
    <d v="2019-07-05T00:00:00"/>
    <x v="3"/>
    <x v="1"/>
    <n v="1000"/>
    <n v="900"/>
    <x v="3"/>
    <x v="4"/>
    <x v="0"/>
    <x v="1"/>
    <x v="6"/>
    <x v="54"/>
    <n v="700"/>
  </r>
  <r>
    <d v="2019-08-03T00:00:00"/>
    <x v="4"/>
    <x v="0"/>
    <n v="1350"/>
    <n v="1188"/>
    <x v="2"/>
    <x v="10"/>
    <x v="1"/>
    <x v="1"/>
    <x v="7"/>
    <x v="22"/>
    <n v="486"/>
  </r>
  <r>
    <d v="2019-08-04T00:00:00"/>
    <x v="0"/>
    <x v="0"/>
    <n v="950"/>
    <n v="741"/>
    <x v="3"/>
    <x v="11"/>
    <x v="0"/>
    <x v="1"/>
    <x v="7"/>
    <x v="3"/>
    <n v="1463"/>
  </r>
  <r>
    <d v="2019-08-12T00:00:00"/>
    <x v="8"/>
    <x v="1"/>
    <n v="900"/>
    <n v="675"/>
    <x v="3"/>
    <x v="5"/>
    <x v="0"/>
    <x v="1"/>
    <x v="7"/>
    <x v="71"/>
    <n v="1575"/>
  </r>
  <r>
    <d v="2019-08-11T00:00:00"/>
    <x v="11"/>
    <x v="0"/>
    <n v="1200"/>
    <n v="1080"/>
    <x v="1"/>
    <x v="6"/>
    <x v="1"/>
    <x v="1"/>
    <x v="7"/>
    <x v="17"/>
    <n v="240"/>
  </r>
  <r>
    <d v="2019-08-18T00:00:00"/>
    <x v="11"/>
    <x v="0"/>
    <n v="1200"/>
    <n v="1080"/>
    <x v="0"/>
    <x v="6"/>
    <x v="0"/>
    <x v="1"/>
    <x v="7"/>
    <x v="52"/>
    <n v="720"/>
  </r>
  <r>
    <d v="2019-08-29T00:00:00"/>
    <x v="3"/>
    <x v="1"/>
    <n v="1000"/>
    <n v="900"/>
    <x v="3"/>
    <x v="7"/>
    <x v="1"/>
    <x v="1"/>
    <x v="7"/>
    <x v="54"/>
    <n v="700"/>
  </r>
  <r>
    <d v="2019-08-03T00:00:00"/>
    <x v="3"/>
    <x v="1"/>
    <n v="1000"/>
    <n v="900"/>
    <x v="4"/>
    <x v="5"/>
    <x v="0"/>
    <x v="1"/>
    <x v="7"/>
    <x v="27"/>
    <n v="900"/>
  </r>
  <r>
    <d v="2019-08-19T00:00:00"/>
    <x v="4"/>
    <x v="0"/>
    <n v="1350"/>
    <n v="1188"/>
    <x v="6"/>
    <x v="5"/>
    <x v="0"/>
    <x v="1"/>
    <x v="7"/>
    <x v="24"/>
    <n v="648"/>
  </r>
  <r>
    <d v="2019-08-04T00:00:00"/>
    <x v="0"/>
    <x v="0"/>
    <n v="950"/>
    <n v="741"/>
    <x v="6"/>
    <x v="13"/>
    <x v="1"/>
    <x v="1"/>
    <x v="7"/>
    <x v="66"/>
    <n v="836"/>
  </r>
  <r>
    <d v="2019-08-21T00:00:00"/>
    <x v="11"/>
    <x v="0"/>
    <n v="1200"/>
    <n v="1080"/>
    <x v="0"/>
    <x v="13"/>
    <x v="0"/>
    <x v="1"/>
    <x v="7"/>
    <x v="52"/>
    <n v="720"/>
  </r>
  <r>
    <d v="2019-08-31T00:00:00"/>
    <x v="7"/>
    <x v="2"/>
    <n v="600"/>
    <n v="510"/>
    <x v="1"/>
    <x v="0"/>
    <x v="1"/>
    <x v="1"/>
    <x v="7"/>
    <x v="36"/>
    <n v="180"/>
  </r>
  <r>
    <d v="2019-08-20T00:00:00"/>
    <x v="5"/>
    <x v="0"/>
    <n v="850"/>
    <n v="637.5"/>
    <x v="2"/>
    <x v="10"/>
    <x v="1"/>
    <x v="1"/>
    <x v="7"/>
    <x v="7"/>
    <n v="637.5"/>
  </r>
  <r>
    <d v="2019-08-04T00:00:00"/>
    <x v="2"/>
    <x v="0"/>
    <n v="500"/>
    <n v="400"/>
    <x v="4"/>
    <x v="3"/>
    <x v="1"/>
    <x v="1"/>
    <x v="7"/>
    <x v="20"/>
    <n v="900"/>
  </r>
  <r>
    <d v="2019-08-15T00:00:00"/>
    <x v="8"/>
    <x v="1"/>
    <n v="900"/>
    <n v="675"/>
    <x v="8"/>
    <x v="12"/>
    <x v="1"/>
    <x v="1"/>
    <x v="7"/>
    <x v="27"/>
    <n v="2250"/>
  </r>
  <r>
    <d v="2019-08-09T00:00:00"/>
    <x v="10"/>
    <x v="1"/>
    <n v="750"/>
    <n v="637.5"/>
    <x v="3"/>
    <x v="4"/>
    <x v="1"/>
    <x v="1"/>
    <x v="7"/>
    <x v="62"/>
    <n v="787.5"/>
  </r>
  <r>
    <d v="2019-08-17T00:00:00"/>
    <x v="3"/>
    <x v="1"/>
    <n v="1000"/>
    <n v="900"/>
    <x v="3"/>
    <x v="1"/>
    <x v="1"/>
    <x v="1"/>
    <x v="7"/>
    <x v="54"/>
    <n v="700"/>
  </r>
  <r>
    <d v="2019-08-14T00:00:00"/>
    <x v="9"/>
    <x v="1"/>
    <n v="1500"/>
    <n v="1125"/>
    <x v="6"/>
    <x v="3"/>
    <x v="0"/>
    <x v="1"/>
    <x v="7"/>
    <x v="5"/>
    <n v="1500"/>
  </r>
  <r>
    <d v="2019-08-08T00:00:00"/>
    <x v="1"/>
    <x v="0"/>
    <n v="850"/>
    <n v="722.5"/>
    <x v="0"/>
    <x v="2"/>
    <x v="0"/>
    <x v="1"/>
    <x v="7"/>
    <x v="47"/>
    <n v="765"/>
  </r>
  <r>
    <d v="2019-08-05T00:00:00"/>
    <x v="8"/>
    <x v="1"/>
    <n v="900"/>
    <n v="675"/>
    <x v="8"/>
    <x v="11"/>
    <x v="1"/>
    <x v="1"/>
    <x v="7"/>
    <x v="27"/>
    <n v="2250"/>
  </r>
  <r>
    <d v="2019-08-01T00:00:00"/>
    <x v="11"/>
    <x v="0"/>
    <n v="1200"/>
    <n v="1080"/>
    <x v="2"/>
    <x v="7"/>
    <x v="1"/>
    <x v="1"/>
    <x v="7"/>
    <x v="23"/>
    <n v="360"/>
  </r>
  <r>
    <d v="2019-08-07T00:00:00"/>
    <x v="10"/>
    <x v="1"/>
    <n v="750"/>
    <n v="637.5"/>
    <x v="8"/>
    <x v="0"/>
    <x v="0"/>
    <x v="1"/>
    <x v="7"/>
    <x v="64"/>
    <n v="1125"/>
  </r>
  <r>
    <d v="2019-08-04T00:00:00"/>
    <x v="8"/>
    <x v="1"/>
    <n v="900"/>
    <n v="675"/>
    <x v="0"/>
    <x v="4"/>
    <x v="1"/>
    <x v="1"/>
    <x v="7"/>
    <x v="24"/>
    <n v="1350"/>
  </r>
  <r>
    <d v="2019-09-19T00:00:00"/>
    <x v="6"/>
    <x v="2"/>
    <n v="350"/>
    <n v="273"/>
    <x v="2"/>
    <x v="12"/>
    <x v="1"/>
    <x v="1"/>
    <x v="8"/>
    <x v="31"/>
    <n v="231"/>
  </r>
  <r>
    <d v="2019-09-08T00:00:00"/>
    <x v="11"/>
    <x v="0"/>
    <n v="1200"/>
    <n v="1080"/>
    <x v="4"/>
    <x v="4"/>
    <x v="0"/>
    <x v="1"/>
    <x v="8"/>
    <x v="18"/>
    <n v="1080"/>
  </r>
  <r>
    <d v="2019-09-30T00:00:00"/>
    <x v="1"/>
    <x v="0"/>
    <n v="850"/>
    <n v="722.5"/>
    <x v="0"/>
    <x v="6"/>
    <x v="0"/>
    <x v="1"/>
    <x v="8"/>
    <x v="47"/>
    <n v="765"/>
  </r>
  <r>
    <d v="2019-09-07T00:00:00"/>
    <x v="9"/>
    <x v="1"/>
    <n v="1500"/>
    <n v="1125"/>
    <x v="3"/>
    <x v="0"/>
    <x v="0"/>
    <x v="1"/>
    <x v="8"/>
    <x v="72"/>
    <n v="2625"/>
  </r>
  <r>
    <d v="2019-09-26T00:00:00"/>
    <x v="10"/>
    <x v="1"/>
    <n v="750"/>
    <n v="637.5"/>
    <x v="3"/>
    <x v="11"/>
    <x v="1"/>
    <x v="1"/>
    <x v="8"/>
    <x v="62"/>
    <n v="787.5"/>
  </r>
  <r>
    <d v="2019-09-01T00:00:00"/>
    <x v="6"/>
    <x v="2"/>
    <n v="350"/>
    <n v="273"/>
    <x v="2"/>
    <x v="1"/>
    <x v="1"/>
    <x v="1"/>
    <x v="8"/>
    <x v="31"/>
    <n v="231"/>
  </r>
  <r>
    <d v="2019-09-19T00:00:00"/>
    <x v="6"/>
    <x v="2"/>
    <n v="350"/>
    <n v="273"/>
    <x v="0"/>
    <x v="10"/>
    <x v="0"/>
    <x v="1"/>
    <x v="8"/>
    <x v="63"/>
    <n v="462"/>
  </r>
  <r>
    <d v="2019-09-12T00:00:00"/>
    <x v="8"/>
    <x v="1"/>
    <n v="900"/>
    <n v="675"/>
    <x v="3"/>
    <x v="13"/>
    <x v="0"/>
    <x v="1"/>
    <x v="8"/>
    <x v="71"/>
    <n v="1575"/>
  </r>
  <r>
    <d v="2019-09-10T00:00:00"/>
    <x v="0"/>
    <x v="0"/>
    <n v="950"/>
    <n v="741"/>
    <x v="9"/>
    <x v="10"/>
    <x v="0"/>
    <x v="1"/>
    <x v="8"/>
    <x v="60"/>
    <n v="1672"/>
  </r>
  <r>
    <d v="2019-09-12T00:00:00"/>
    <x v="10"/>
    <x v="1"/>
    <n v="750"/>
    <n v="637.5"/>
    <x v="7"/>
    <x v="10"/>
    <x v="0"/>
    <x v="1"/>
    <x v="8"/>
    <x v="14"/>
    <n v="562.5"/>
  </r>
  <r>
    <d v="2019-09-15T00:00:00"/>
    <x v="6"/>
    <x v="2"/>
    <n v="350"/>
    <n v="273"/>
    <x v="6"/>
    <x v="8"/>
    <x v="0"/>
    <x v="1"/>
    <x v="8"/>
    <x v="9"/>
    <n v="308"/>
  </r>
  <r>
    <d v="2019-09-19T00:00:00"/>
    <x v="9"/>
    <x v="1"/>
    <n v="1500"/>
    <n v="1125"/>
    <x v="4"/>
    <x v="7"/>
    <x v="0"/>
    <x v="1"/>
    <x v="8"/>
    <x v="19"/>
    <n v="3375"/>
  </r>
  <r>
    <d v="2019-09-13T00:00:00"/>
    <x v="4"/>
    <x v="0"/>
    <n v="1350"/>
    <n v="1188"/>
    <x v="8"/>
    <x v="13"/>
    <x v="0"/>
    <x v="1"/>
    <x v="8"/>
    <x v="19"/>
    <n v="1620"/>
  </r>
  <r>
    <d v="2019-09-23T00:00:00"/>
    <x v="9"/>
    <x v="1"/>
    <n v="1500"/>
    <n v="1125"/>
    <x v="0"/>
    <x v="4"/>
    <x v="0"/>
    <x v="1"/>
    <x v="8"/>
    <x v="27"/>
    <n v="2250"/>
  </r>
  <r>
    <d v="2019-09-08T00:00:00"/>
    <x v="2"/>
    <x v="0"/>
    <n v="500"/>
    <n v="400"/>
    <x v="3"/>
    <x v="13"/>
    <x v="0"/>
    <x v="1"/>
    <x v="8"/>
    <x v="12"/>
    <n v="700"/>
  </r>
  <r>
    <d v="2019-09-17T00:00:00"/>
    <x v="1"/>
    <x v="0"/>
    <n v="850"/>
    <n v="722.5"/>
    <x v="8"/>
    <x v="13"/>
    <x v="1"/>
    <x v="1"/>
    <x v="8"/>
    <x v="26"/>
    <n v="1275"/>
  </r>
  <r>
    <d v="2019-09-21T00:00:00"/>
    <x v="3"/>
    <x v="1"/>
    <n v="1000"/>
    <n v="900"/>
    <x v="0"/>
    <x v="13"/>
    <x v="0"/>
    <x v="1"/>
    <x v="8"/>
    <x v="5"/>
    <n v="600"/>
  </r>
  <r>
    <d v="2019-09-08T00:00:00"/>
    <x v="10"/>
    <x v="1"/>
    <n v="750"/>
    <n v="637.5"/>
    <x v="4"/>
    <x v="0"/>
    <x v="1"/>
    <x v="1"/>
    <x v="8"/>
    <x v="40"/>
    <n v="1012.5"/>
  </r>
  <r>
    <d v="2019-09-11T00:00:00"/>
    <x v="5"/>
    <x v="0"/>
    <n v="850"/>
    <n v="637.5"/>
    <x v="0"/>
    <x v="0"/>
    <x v="1"/>
    <x v="1"/>
    <x v="8"/>
    <x v="47"/>
    <n v="1275"/>
  </r>
  <r>
    <d v="2019-09-21T00:00:00"/>
    <x v="6"/>
    <x v="2"/>
    <n v="350"/>
    <n v="273"/>
    <x v="1"/>
    <x v="5"/>
    <x v="0"/>
    <x v="1"/>
    <x v="8"/>
    <x v="38"/>
    <n v="154"/>
  </r>
  <r>
    <d v="2019-09-10T00:00:00"/>
    <x v="1"/>
    <x v="0"/>
    <n v="850"/>
    <n v="722.5"/>
    <x v="3"/>
    <x v="3"/>
    <x v="0"/>
    <x v="1"/>
    <x v="8"/>
    <x v="45"/>
    <n v="892.5"/>
  </r>
  <r>
    <d v="2019-09-28T00:00:00"/>
    <x v="2"/>
    <x v="0"/>
    <n v="500"/>
    <n v="400"/>
    <x v="1"/>
    <x v="4"/>
    <x v="1"/>
    <x v="1"/>
    <x v="8"/>
    <x v="43"/>
    <n v="200"/>
  </r>
  <r>
    <d v="2019-10-30T00:00:00"/>
    <x v="3"/>
    <x v="1"/>
    <n v="1000"/>
    <n v="900"/>
    <x v="5"/>
    <x v="4"/>
    <x v="0"/>
    <x v="1"/>
    <x v="9"/>
    <x v="43"/>
    <n v="100"/>
  </r>
  <r>
    <d v="2019-10-25T00:00:00"/>
    <x v="0"/>
    <x v="0"/>
    <n v="950"/>
    <n v="741"/>
    <x v="5"/>
    <x v="10"/>
    <x v="1"/>
    <x v="1"/>
    <x v="9"/>
    <x v="65"/>
    <n v="209"/>
  </r>
  <r>
    <d v="2019-10-01T00:00:00"/>
    <x v="2"/>
    <x v="0"/>
    <n v="500"/>
    <n v="400"/>
    <x v="2"/>
    <x v="3"/>
    <x v="0"/>
    <x v="1"/>
    <x v="9"/>
    <x v="2"/>
    <n v="300"/>
  </r>
  <r>
    <d v="2019-10-25T00:00:00"/>
    <x v="6"/>
    <x v="2"/>
    <n v="350"/>
    <n v="273"/>
    <x v="3"/>
    <x v="6"/>
    <x v="1"/>
    <x v="1"/>
    <x v="9"/>
    <x v="32"/>
    <n v="539"/>
  </r>
  <r>
    <d v="2019-10-02T00:00:00"/>
    <x v="2"/>
    <x v="0"/>
    <n v="500"/>
    <n v="400"/>
    <x v="8"/>
    <x v="4"/>
    <x v="1"/>
    <x v="1"/>
    <x v="9"/>
    <x v="48"/>
    <n v="1000"/>
  </r>
  <r>
    <d v="2019-10-13T00:00:00"/>
    <x v="0"/>
    <x v="0"/>
    <n v="950"/>
    <n v="741"/>
    <x v="4"/>
    <x v="1"/>
    <x v="0"/>
    <x v="1"/>
    <x v="9"/>
    <x v="4"/>
    <n v="1881"/>
  </r>
  <r>
    <d v="2019-10-12T00:00:00"/>
    <x v="9"/>
    <x v="1"/>
    <n v="1500"/>
    <n v="1125"/>
    <x v="0"/>
    <x v="6"/>
    <x v="0"/>
    <x v="1"/>
    <x v="9"/>
    <x v="27"/>
    <n v="2250"/>
  </r>
  <r>
    <d v="2019-10-31T00:00:00"/>
    <x v="6"/>
    <x v="2"/>
    <n v="350"/>
    <n v="273"/>
    <x v="8"/>
    <x v="2"/>
    <x v="0"/>
    <x v="1"/>
    <x v="9"/>
    <x v="12"/>
    <n v="770"/>
  </r>
  <r>
    <d v="2019-10-05T00:00:00"/>
    <x v="0"/>
    <x v="0"/>
    <n v="950"/>
    <n v="741"/>
    <x v="8"/>
    <x v="8"/>
    <x v="1"/>
    <x v="1"/>
    <x v="9"/>
    <x v="13"/>
    <n v="2090"/>
  </r>
  <r>
    <d v="2019-10-16T00:00:00"/>
    <x v="7"/>
    <x v="2"/>
    <n v="600"/>
    <n v="510"/>
    <x v="1"/>
    <x v="4"/>
    <x v="0"/>
    <x v="1"/>
    <x v="9"/>
    <x v="36"/>
    <n v="180"/>
  </r>
  <r>
    <d v="2019-10-04T00:00:00"/>
    <x v="3"/>
    <x v="1"/>
    <n v="1000"/>
    <n v="900"/>
    <x v="0"/>
    <x v="0"/>
    <x v="1"/>
    <x v="1"/>
    <x v="9"/>
    <x v="5"/>
    <n v="600"/>
  </r>
  <r>
    <d v="2019-10-24T00:00:00"/>
    <x v="5"/>
    <x v="0"/>
    <n v="850"/>
    <n v="637.5"/>
    <x v="4"/>
    <x v="11"/>
    <x v="0"/>
    <x v="1"/>
    <x v="9"/>
    <x v="15"/>
    <n v="1912.5"/>
  </r>
  <r>
    <d v="2019-10-06T00:00:00"/>
    <x v="4"/>
    <x v="0"/>
    <n v="1350"/>
    <n v="1188"/>
    <x v="7"/>
    <x v="11"/>
    <x v="0"/>
    <x v="1"/>
    <x v="9"/>
    <x v="40"/>
    <n v="810"/>
  </r>
  <r>
    <d v="2019-10-26T00:00:00"/>
    <x v="8"/>
    <x v="1"/>
    <n v="900"/>
    <n v="675"/>
    <x v="8"/>
    <x v="10"/>
    <x v="0"/>
    <x v="1"/>
    <x v="9"/>
    <x v="27"/>
    <n v="2250"/>
  </r>
  <r>
    <d v="2019-10-28T00:00:00"/>
    <x v="0"/>
    <x v="0"/>
    <n v="950"/>
    <n v="741"/>
    <x v="9"/>
    <x v="13"/>
    <x v="0"/>
    <x v="1"/>
    <x v="9"/>
    <x v="60"/>
    <n v="1672"/>
  </r>
  <r>
    <d v="2019-10-09T00:00:00"/>
    <x v="4"/>
    <x v="0"/>
    <n v="1350"/>
    <n v="1188"/>
    <x v="5"/>
    <x v="7"/>
    <x v="1"/>
    <x v="1"/>
    <x v="9"/>
    <x v="73"/>
    <n v="162"/>
  </r>
  <r>
    <d v="2019-10-16T00:00:00"/>
    <x v="6"/>
    <x v="2"/>
    <n v="350"/>
    <n v="273"/>
    <x v="7"/>
    <x v="6"/>
    <x v="0"/>
    <x v="1"/>
    <x v="9"/>
    <x v="55"/>
    <n v="385"/>
  </r>
  <r>
    <d v="2019-10-26T00:00:00"/>
    <x v="7"/>
    <x v="2"/>
    <n v="600"/>
    <n v="510"/>
    <x v="9"/>
    <x v="7"/>
    <x v="0"/>
    <x v="1"/>
    <x v="9"/>
    <x v="16"/>
    <n v="720"/>
  </r>
  <r>
    <d v="2019-10-04T00:00:00"/>
    <x v="8"/>
    <x v="1"/>
    <n v="900"/>
    <n v="675"/>
    <x v="5"/>
    <x v="13"/>
    <x v="0"/>
    <x v="1"/>
    <x v="9"/>
    <x v="11"/>
    <n v="225"/>
  </r>
  <r>
    <d v="2019-10-27T00:00:00"/>
    <x v="6"/>
    <x v="2"/>
    <n v="350"/>
    <n v="273"/>
    <x v="9"/>
    <x v="2"/>
    <x v="0"/>
    <x v="1"/>
    <x v="9"/>
    <x v="67"/>
    <n v="616"/>
  </r>
  <r>
    <d v="2019-10-09T00:00:00"/>
    <x v="0"/>
    <x v="0"/>
    <n v="950"/>
    <n v="741"/>
    <x v="6"/>
    <x v="9"/>
    <x v="1"/>
    <x v="1"/>
    <x v="9"/>
    <x v="66"/>
    <n v="836"/>
  </r>
  <r>
    <d v="2019-10-26T00:00:00"/>
    <x v="3"/>
    <x v="1"/>
    <n v="1000"/>
    <n v="900"/>
    <x v="4"/>
    <x v="10"/>
    <x v="1"/>
    <x v="1"/>
    <x v="9"/>
    <x v="27"/>
    <n v="900"/>
  </r>
  <r>
    <d v="2019-11-01T00:00:00"/>
    <x v="4"/>
    <x v="0"/>
    <n v="1350"/>
    <n v="1188"/>
    <x v="5"/>
    <x v="13"/>
    <x v="0"/>
    <x v="1"/>
    <x v="10"/>
    <x v="73"/>
    <n v="162"/>
  </r>
  <r>
    <d v="2019-11-14T00:00:00"/>
    <x v="9"/>
    <x v="1"/>
    <n v="1500"/>
    <n v="1125"/>
    <x v="1"/>
    <x v="8"/>
    <x v="1"/>
    <x v="1"/>
    <x v="10"/>
    <x v="10"/>
    <n v="750"/>
  </r>
  <r>
    <d v="2019-11-19T00:00:00"/>
    <x v="4"/>
    <x v="0"/>
    <n v="1350"/>
    <n v="1188"/>
    <x v="8"/>
    <x v="3"/>
    <x v="1"/>
    <x v="1"/>
    <x v="10"/>
    <x v="19"/>
    <n v="1620"/>
  </r>
  <r>
    <d v="2019-11-28T00:00:00"/>
    <x v="7"/>
    <x v="2"/>
    <n v="600"/>
    <n v="510"/>
    <x v="9"/>
    <x v="10"/>
    <x v="0"/>
    <x v="1"/>
    <x v="10"/>
    <x v="16"/>
    <n v="720"/>
  </r>
  <r>
    <d v="2019-11-21T00:00:00"/>
    <x v="8"/>
    <x v="1"/>
    <n v="900"/>
    <n v="675"/>
    <x v="5"/>
    <x v="3"/>
    <x v="1"/>
    <x v="1"/>
    <x v="10"/>
    <x v="11"/>
    <n v="225"/>
  </r>
  <r>
    <d v="2019-11-06T00:00:00"/>
    <x v="7"/>
    <x v="2"/>
    <n v="600"/>
    <n v="510"/>
    <x v="9"/>
    <x v="1"/>
    <x v="0"/>
    <x v="1"/>
    <x v="10"/>
    <x v="16"/>
    <n v="720"/>
  </r>
  <r>
    <d v="2019-11-27T00:00:00"/>
    <x v="4"/>
    <x v="0"/>
    <n v="1350"/>
    <n v="1188"/>
    <x v="9"/>
    <x v="10"/>
    <x v="1"/>
    <x v="1"/>
    <x v="10"/>
    <x v="18"/>
    <n v="1296"/>
  </r>
  <r>
    <d v="2019-11-13T00:00:00"/>
    <x v="7"/>
    <x v="2"/>
    <n v="600"/>
    <n v="510"/>
    <x v="4"/>
    <x v="13"/>
    <x v="1"/>
    <x v="1"/>
    <x v="10"/>
    <x v="24"/>
    <n v="810"/>
  </r>
  <r>
    <d v="2019-11-15T00:00:00"/>
    <x v="11"/>
    <x v="0"/>
    <n v="1200"/>
    <n v="1080"/>
    <x v="6"/>
    <x v="12"/>
    <x v="0"/>
    <x v="1"/>
    <x v="10"/>
    <x v="16"/>
    <n v="480"/>
  </r>
  <r>
    <d v="2019-11-28T00:00:00"/>
    <x v="1"/>
    <x v="0"/>
    <n v="850"/>
    <n v="722.5"/>
    <x v="4"/>
    <x v="5"/>
    <x v="0"/>
    <x v="1"/>
    <x v="10"/>
    <x v="15"/>
    <n v="1147.5"/>
  </r>
  <r>
    <d v="2019-11-05T00:00:00"/>
    <x v="7"/>
    <x v="2"/>
    <n v="600"/>
    <n v="510"/>
    <x v="2"/>
    <x v="7"/>
    <x v="1"/>
    <x v="1"/>
    <x v="10"/>
    <x v="69"/>
    <n v="270"/>
  </r>
  <r>
    <d v="2019-11-22T00:00:00"/>
    <x v="5"/>
    <x v="0"/>
    <n v="850"/>
    <n v="637.5"/>
    <x v="9"/>
    <x v="12"/>
    <x v="1"/>
    <x v="1"/>
    <x v="10"/>
    <x v="46"/>
    <n v="1700"/>
  </r>
  <r>
    <d v="2019-11-08T00:00:00"/>
    <x v="8"/>
    <x v="1"/>
    <n v="900"/>
    <n v="675"/>
    <x v="2"/>
    <x v="12"/>
    <x v="0"/>
    <x v="1"/>
    <x v="10"/>
    <x v="25"/>
    <n v="675"/>
  </r>
  <r>
    <d v="2019-11-08T00:00:00"/>
    <x v="3"/>
    <x v="1"/>
    <n v="1000"/>
    <n v="900"/>
    <x v="1"/>
    <x v="10"/>
    <x v="0"/>
    <x v="1"/>
    <x v="10"/>
    <x v="49"/>
    <n v="200"/>
  </r>
  <r>
    <d v="2019-11-08T00:00:00"/>
    <x v="0"/>
    <x v="0"/>
    <n v="950"/>
    <n v="741"/>
    <x v="2"/>
    <x v="7"/>
    <x v="1"/>
    <x v="1"/>
    <x v="10"/>
    <x v="59"/>
    <n v="627"/>
  </r>
  <r>
    <d v="2019-11-17T00:00:00"/>
    <x v="11"/>
    <x v="0"/>
    <n v="1200"/>
    <n v="1080"/>
    <x v="8"/>
    <x v="8"/>
    <x v="1"/>
    <x v="1"/>
    <x v="10"/>
    <x v="44"/>
    <n v="1200"/>
  </r>
  <r>
    <d v="2019-11-25T00:00:00"/>
    <x v="7"/>
    <x v="2"/>
    <n v="600"/>
    <n v="510"/>
    <x v="9"/>
    <x v="1"/>
    <x v="1"/>
    <x v="1"/>
    <x v="10"/>
    <x v="16"/>
    <n v="720"/>
  </r>
  <r>
    <d v="2019-11-19T00:00:00"/>
    <x v="7"/>
    <x v="2"/>
    <n v="600"/>
    <n v="510"/>
    <x v="9"/>
    <x v="12"/>
    <x v="1"/>
    <x v="1"/>
    <x v="10"/>
    <x v="16"/>
    <n v="720"/>
  </r>
  <r>
    <d v="2019-11-01T00:00:00"/>
    <x v="11"/>
    <x v="0"/>
    <n v="1200"/>
    <n v="1080"/>
    <x v="1"/>
    <x v="8"/>
    <x v="0"/>
    <x v="1"/>
    <x v="10"/>
    <x v="17"/>
    <n v="240"/>
  </r>
  <r>
    <d v="2019-11-02T00:00:00"/>
    <x v="5"/>
    <x v="0"/>
    <n v="850"/>
    <n v="637.5"/>
    <x v="1"/>
    <x v="10"/>
    <x v="0"/>
    <x v="1"/>
    <x v="10"/>
    <x v="1"/>
    <n v="425"/>
  </r>
  <r>
    <d v="2019-11-23T00:00:00"/>
    <x v="0"/>
    <x v="0"/>
    <n v="950"/>
    <n v="741"/>
    <x v="9"/>
    <x v="6"/>
    <x v="1"/>
    <x v="1"/>
    <x v="10"/>
    <x v="60"/>
    <n v="1672"/>
  </r>
  <r>
    <d v="2019-11-18T00:00:00"/>
    <x v="0"/>
    <x v="0"/>
    <n v="950"/>
    <n v="741"/>
    <x v="1"/>
    <x v="2"/>
    <x v="0"/>
    <x v="1"/>
    <x v="10"/>
    <x v="61"/>
    <n v="418"/>
  </r>
  <r>
    <d v="2019-12-13T00:00:00"/>
    <x v="2"/>
    <x v="0"/>
    <n v="500"/>
    <n v="400"/>
    <x v="3"/>
    <x v="2"/>
    <x v="1"/>
    <x v="1"/>
    <x v="11"/>
    <x v="12"/>
    <n v="700"/>
  </r>
  <r>
    <d v="2019-12-19T00:00:00"/>
    <x v="0"/>
    <x v="0"/>
    <n v="950"/>
    <n v="741"/>
    <x v="6"/>
    <x v="3"/>
    <x v="1"/>
    <x v="1"/>
    <x v="11"/>
    <x v="66"/>
    <n v="836"/>
  </r>
  <r>
    <d v="2019-12-24T00:00:00"/>
    <x v="3"/>
    <x v="1"/>
    <n v="1000"/>
    <n v="900"/>
    <x v="1"/>
    <x v="7"/>
    <x v="0"/>
    <x v="1"/>
    <x v="11"/>
    <x v="49"/>
    <n v="200"/>
  </r>
  <r>
    <d v="2019-12-26T00:00:00"/>
    <x v="1"/>
    <x v="0"/>
    <n v="850"/>
    <n v="722.5"/>
    <x v="7"/>
    <x v="8"/>
    <x v="0"/>
    <x v="1"/>
    <x v="11"/>
    <x v="58"/>
    <n v="637.5"/>
  </r>
  <r>
    <d v="2019-12-08T00:00:00"/>
    <x v="10"/>
    <x v="1"/>
    <n v="750"/>
    <n v="637.5"/>
    <x v="7"/>
    <x v="13"/>
    <x v="1"/>
    <x v="1"/>
    <x v="11"/>
    <x v="14"/>
    <n v="562.5"/>
  </r>
  <r>
    <d v="2019-12-25T00:00:00"/>
    <x v="3"/>
    <x v="1"/>
    <n v="1000"/>
    <n v="900"/>
    <x v="8"/>
    <x v="2"/>
    <x v="1"/>
    <x v="1"/>
    <x v="11"/>
    <x v="34"/>
    <n v="1000"/>
  </r>
  <r>
    <d v="2019-12-26T00:00:00"/>
    <x v="5"/>
    <x v="0"/>
    <n v="850"/>
    <n v="637.5"/>
    <x v="1"/>
    <x v="12"/>
    <x v="0"/>
    <x v="1"/>
    <x v="11"/>
    <x v="1"/>
    <n v="425"/>
  </r>
  <r>
    <d v="2019-12-26T00:00:00"/>
    <x v="11"/>
    <x v="0"/>
    <n v="1200"/>
    <n v="1080"/>
    <x v="0"/>
    <x v="11"/>
    <x v="0"/>
    <x v="1"/>
    <x v="11"/>
    <x v="52"/>
    <n v="720"/>
  </r>
  <r>
    <d v="2019-12-14T00:00:00"/>
    <x v="6"/>
    <x v="2"/>
    <n v="350"/>
    <n v="273"/>
    <x v="5"/>
    <x v="3"/>
    <x v="0"/>
    <x v="1"/>
    <x v="11"/>
    <x v="68"/>
    <n v="77"/>
  </r>
  <r>
    <d v="2019-12-30T00:00:00"/>
    <x v="2"/>
    <x v="0"/>
    <n v="500"/>
    <n v="400"/>
    <x v="8"/>
    <x v="6"/>
    <x v="1"/>
    <x v="1"/>
    <x v="11"/>
    <x v="48"/>
    <n v="1000"/>
  </r>
  <r>
    <d v="2019-12-20T00:00:00"/>
    <x v="4"/>
    <x v="0"/>
    <n v="1350"/>
    <n v="1188"/>
    <x v="8"/>
    <x v="6"/>
    <x v="0"/>
    <x v="1"/>
    <x v="11"/>
    <x v="19"/>
    <n v="1620"/>
  </r>
  <r>
    <d v="2019-12-12T00:00:00"/>
    <x v="10"/>
    <x v="1"/>
    <n v="750"/>
    <n v="637.5"/>
    <x v="1"/>
    <x v="12"/>
    <x v="1"/>
    <x v="1"/>
    <x v="11"/>
    <x v="2"/>
    <n v="225"/>
  </r>
  <r>
    <d v="2019-12-14T00:00:00"/>
    <x v="9"/>
    <x v="1"/>
    <n v="1500"/>
    <n v="1125"/>
    <x v="2"/>
    <x v="2"/>
    <x v="1"/>
    <x v="1"/>
    <x v="11"/>
    <x v="20"/>
    <n v="1125"/>
  </r>
  <r>
    <d v="2019-12-14T00:00:00"/>
    <x v="10"/>
    <x v="1"/>
    <n v="750"/>
    <n v="637.5"/>
    <x v="3"/>
    <x v="3"/>
    <x v="0"/>
    <x v="1"/>
    <x v="11"/>
    <x v="62"/>
    <n v="787.5"/>
  </r>
  <r>
    <d v="2019-12-30T00:00:00"/>
    <x v="1"/>
    <x v="0"/>
    <n v="850"/>
    <n v="722.5"/>
    <x v="7"/>
    <x v="3"/>
    <x v="0"/>
    <x v="1"/>
    <x v="11"/>
    <x v="58"/>
    <n v="637.5"/>
  </r>
  <r>
    <d v="2019-12-29T00:00:00"/>
    <x v="3"/>
    <x v="1"/>
    <n v="1000"/>
    <n v="900"/>
    <x v="3"/>
    <x v="3"/>
    <x v="0"/>
    <x v="1"/>
    <x v="11"/>
    <x v="54"/>
    <n v="700"/>
  </r>
  <r>
    <d v="2019-12-16T00:00:00"/>
    <x v="1"/>
    <x v="0"/>
    <n v="850"/>
    <n v="722.5"/>
    <x v="1"/>
    <x v="11"/>
    <x v="1"/>
    <x v="1"/>
    <x v="11"/>
    <x v="1"/>
    <n v="255"/>
  </r>
  <r>
    <d v="2019-12-06T00:00:00"/>
    <x v="7"/>
    <x v="2"/>
    <n v="600"/>
    <n v="510"/>
    <x v="3"/>
    <x v="7"/>
    <x v="0"/>
    <x v="1"/>
    <x v="11"/>
    <x v="30"/>
    <n v="630"/>
  </r>
  <r>
    <d v="2019-12-15T00:00:00"/>
    <x v="1"/>
    <x v="0"/>
    <n v="850"/>
    <n v="722.5"/>
    <x v="5"/>
    <x v="8"/>
    <x v="1"/>
    <x v="1"/>
    <x v="11"/>
    <x v="8"/>
    <n v="127.5"/>
  </r>
  <r>
    <d v="2019-12-27T00:00:00"/>
    <x v="11"/>
    <x v="0"/>
    <n v="1200"/>
    <n v="1080"/>
    <x v="7"/>
    <x v="0"/>
    <x v="0"/>
    <x v="1"/>
    <x v="11"/>
    <x v="5"/>
    <n v="600"/>
  </r>
  <r>
    <d v="2019-12-29T00:00:00"/>
    <x v="7"/>
    <x v="2"/>
    <n v="600"/>
    <n v="510"/>
    <x v="9"/>
    <x v="3"/>
    <x v="0"/>
    <x v="1"/>
    <x v="11"/>
    <x v="16"/>
    <n v="720"/>
  </r>
  <r>
    <d v="2019-12-28T00:00:00"/>
    <x v="2"/>
    <x v="0"/>
    <n v="500"/>
    <n v="400"/>
    <x v="6"/>
    <x v="13"/>
    <x v="1"/>
    <x v="1"/>
    <x v="11"/>
    <x v="49"/>
    <n v="400"/>
  </r>
  <r>
    <d v="2020-01-15T00:00:00"/>
    <x v="3"/>
    <x v="1"/>
    <n v="1000"/>
    <n v="900"/>
    <x v="3"/>
    <x v="4"/>
    <x v="1"/>
    <x v="2"/>
    <x v="0"/>
    <x v="54"/>
    <n v="700"/>
  </r>
  <r>
    <d v="2020-01-26T00:00:00"/>
    <x v="7"/>
    <x v="2"/>
    <n v="600"/>
    <n v="510"/>
    <x v="2"/>
    <x v="10"/>
    <x v="1"/>
    <x v="2"/>
    <x v="0"/>
    <x v="69"/>
    <n v="270"/>
  </r>
  <r>
    <d v="2020-01-15T00:00:00"/>
    <x v="2"/>
    <x v="0"/>
    <n v="500"/>
    <n v="400"/>
    <x v="9"/>
    <x v="1"/>
    <x v="1"/>
    <x v="2"/>
    <x v="0"/>
    <x v="29"/>
    <n v="800"/>
  </r>
  <r>
    <d v="2020-01-10T00:00:00"/>
    <x v="5"/>
    <x v="0"/>
    <n v="850"/>
    <n v="637.5"/>
    <x v="6"/>
    <x v="10"/>
    <x v="1"/>
    <x v="2"/>
    <x v="0"/>
    <x v="42"/>
    <n v="850"/>
  </r>
  <r>
    <d v="2020-01-11T00:00:00"/>
    <x v="10"/>
    <x v="1"/>
    <n v="750"/>
    <n v="637.5"/>
    <x v="1"/>
    <x v="3"/>
    <x v="1"/>
    <x v="2"/>
    <x v="0"/>
    <x v="2"/>
    <n v="225"/>
  </r>
  <r>
    <d v="2020-01-30T00:00:00"/>
    <x v="3"/>
    <x v="1"/>
    <n v="1000"/>
    <n v="900"/>
    <x v="6"/>
    <x v="4"/>
    <x v="1"/>
    <x v="2"/>
    <x v="0"/>
    <x v="29"/>
    <n v="400"/>
  </r>
  <r>
    <d v="2020-01-09T00:00:00"/>
    <x v="3"/>
    <x v="1"/>
    <n v="1000"/>
    <n v="900"/>
    <x v="8"/>
    <x v="10"/>
    <x v="0"/>
    <x v="2"/>
    <x v="0"/>
    <x v="34"/>
    <n v="1000"/>
  </r>
  <r>
    <d v="2020-01-24T00:00:00"/>
    <x v="4"/>
    <x v="0"/>
    <n v="1350"/>
    <n v="1188"/>
    <x v="2"/>
    <x v="7"/>
    <x v="0"/>
    <x v="2"/>
    <x v="0"/>
    <x v="22"/>
    <n v="486"/>
  </r>
  <r>
    <d v="2020-01-02T00:00:00"/>
    <x v="2"/>
    <x v="0"/>
    <n v="500"/>
    <n v="400"/>
    <x v="1"/>
    <x v="11"/>
    <x v="1"/>
    <x v="2"/>
    <x v="0"/>
    <x v="43"/>
    <n v="200"/>
  </r>
  <r>
    <d v="2020-01-24T00:00:00"/>
    <x v="6"/>
    <x v="2"/>
    <n v="350"/>
    <n v="273"/>
    <x v="6"/>
    <x v="11"/>
    <x v="0"/>
    <x v="2"/>
    <x v="0"/>
    <x v="9"/>
    <n v="308"/>
  </r>
  <r>
    <d v="2020-01-08T00:00:00"/>
    <x v="10"/>
    <x v="1"/>
    <n v="750"/>
    <n v="637.5"/>
    <x v="0"/>
    <x v="8"/>
    <x v="0"/>
    <x v="2"/>
    <x v="0"/>
    <x v="20"/>
    <n v="675"/>
  </r>
  <r>
    <d v="2020-01-15T00:00:00"/>
    <x v="9"/>
    <x v="1"/>
    <n v="1500"/>
    <n v="1125"/>
    <x v="2"/>
    <x v="5"/>
    <x v="1"/>
    <x v="2"/>
    <x v="0"/>
    <x v="20"/>
    <n v="1125"/>
  </r>
  <r>
    <d v="2020-01-04T00:00:00"/>
    <x v="3"/>
    <x v="1"/>
    <n v="1000"/>
    <n v="900"/>
    <x v="5"/>
    <x v="11"/>
    <x v="0"/>
    <x v="2"/>
    <x v="0"/>
    <x v="43"/>
    <n v="100"/>
  </r>
  <r>
    <d v="2020-01-25T00:00:00"/>
    <x v="2"/>
    <x v="0"/>
    <n v="500"/>
    <n v="400"/>
    <x v="5"/>
    <x v="7"/>
    <x v="1"/>
    <x v="2"/>
    <x v="0"/>
    <x v="51"/>
    <n v="100"/>
  </r>
  <r>
    <d v="2020-01-01T00:00:00"/>
    <x v="6"/>
    <x v="2"/>
    <n v="350"/>
    <n v="273"/>
    <x v="4"/>
    <x v="6"/>
    <x v="1"/>
    <x v="2"/>
    <x v="0"/>
    <x v="70"/>
    <n v="693"/>
  </r>
  <r>
    <d v="2020-01-29T00:00:00"/>
    <x v="0"/>
    <x v="0"/>
    <n v="950"/>
    <n v="741"/>
    <x v="0"/>
    <x v="6"/>
    <x v="0"/>
    <x v="2"/>
    <x v="0"/>
    <x v="0"/>
    <n v="1254"/>
  </r>
  <r>
    <d v="2020-01-16T00:00:00"/>
    <x v="0"/>
    <x v="0"/>
    <n v="950"/>
    <n v="741"/>
    <x v="6"/>
    <x v="7"/>
    <x v="1"/>
    <x v="2"/>
    <x v="0"/>
    <x v="66"/>
    <n v="836"/>
  </r>
  <r>
    <d v="2020-01-15T00:00:00"/>
    <x v="0"/>
    <x v="0"/>
    <n v="950"/>
    <n v="741"/>
    <x v="1"/>
    <x v="12"/>
    <x v="0"/>
    <x v="2"/>
    <x v="0"/>
    <x v="61"/>
    <n v="418"/>
  </r>
  <r>
    <d v="2020-01-15T00:00:00"/>
    <x v="5"/>
    <x v="0"/>
    <n v="850"/>
    <n v="637.5"/>
    <x v="3"/>
    <x v="0"/>
    <x v="1"/>
    <x v="2"/>
    <x v="0"/>
    <x v="45"/>
    <n v="1487.5"/>
  </r>
  <r>
    <d v="2020-01-07T00:00:00"/>
    <x v="5"/>
    <x v="0"/>
    <n v="850"/>
    <n v="637.5"/>
    <x v="5"/>
    <x v="11"/>
    <x v="0"/>
    <x v="2"/>
    <x v="0"/>
    <x v="8"/>
    <n v="212.5"/>
  </r>
  <r>
    <d v="2020-01-16T00:00:00"/>
    <x v="10"/>
    <x v="1"/>
    <n v="750"/>
    <n v="637.5"/>
    <x v="8"/>
    <x v="6"/>
    <x v="1"/>
    <x v="2"/>
    <x v="0"/>
    <x v="64"/>
    <n v="1125"/>
  </r>
  <r>
    <d v="2020-01-06T00:00:00"/>
    <x v="1"/>
    <x v="0"/>
    <n v="850"/>
    <n v="722.5"/>
    <x v="9"/>
    <x v="8"/>
    <x v="1"/>
    <x v="2"/>
    <x v="0"/>
    <x v="46"/>
    <n v="1020"/>
  </r>
  <r>
    <d v="2020-02-25T00:00:00"/>
    <x v="6"/>
    <x v="2"/>
    <n v="350"/>
    <n v="273"/>
    <x v="6"/>
    <x v="4"/>
    <x v="0"/>
    <x v="2"/>
    <x v="1"/>
    <x v="9"/>
    <n v="308"/>
  </r>
  <r>
    <d v="2020-02-04T00:00:00"/>
    <x v="11"/>
    <x v="0"/>
    <n v="1200"/>
    <n v="1080"/>
    <x v="0"/>
    <x v="3"/>
    <x v="1"/>
    <x v="2"/>
    <x v="1"/>
    <x v="52"/>
    <n v="720"/>
  </r>
  <r>
    <d v="2020-02-07T00:00:00"/>
    <x v="7"/>
    <x v="2"/>
    <n v="600"/>
    <n v="510"/>
    <x v="5"/>
    <x v="1"/>
    <x v="0"/>
    <x v="2"/>
    <x v="1"/>
    <x v="37"/>
    <n v="90"/>
  </r>
  <r>
    <d v="2020-02-17T00:00:00"/>
    <x v="11"/>
    <x v="0"/>
    <n v="1200"/>
    <n v="1080"/>
    <x v="6"/>
    <x v="10"/>
    <x v="1"/>
    <x v="2"/>
    <x v="1"/>
    <x v="16"/>
    <n v="480"/>
  </r>
  <r>
    <d v="2020-02-06T00:00:00"/>
    <x v="7"/>
    <x v="2"/>
    <n v="600"/>
    <n v="510"/>
    <x v="3"/>
    <x v="13"/>
    <x v="0"/>
    <x v="2"/>
    <x v="1"/>
    <x v="30"/>
    <n v="630"/>
  </r>
  <r>
    <d v="2020-02-11T00:00:00"/>
    <x v="2"/>
    <x v="0"/>
    <n v="500"/>
    <n v="400"/>
    <x v="1"/>
    <x v="8"/>
    <x v="1"/>
    <x v="2"/>
    <x v="1"/>
    <x v="43"/>
    <n v="200"/>
  </r>
  <r>
    <d v="2020-02-14T00:00:00"/>
    <x v="3"/>
    <x v="1"/>
    <n v="1000"/>
    <n v="900"/>
    <x v="2"/>
    <x v="6"/>
    <x v="1"/>
    <x v="2"/>
    <x v="1"/>
    <x v="10"/>
    <n v="300"/>
  </r>
  <r>
    <d v="2020-02-21T00:00:00"/>
    <x v="8"/>
    <x v="1"/>
    <n v="900"/>
    <n v="675"/>
    <x v="3"/>
    <x v="12"/>
    <x v="1"/>
    <x v="2"/>
    <x v="1"/>
    <x v="71"/>
    <n v="1575"/>
  </r>
  <r>
    <d v="2020-02-22T00:00:00"/>
    <x v="3"/>
    <x v="1"/>
    <n v="1000"/>
    <n v="900"/>
    <x v="0"/>
    <x v="7"/>
    <x v="1"/>
    <x v="2"/>
    <x v="1"/>
    <x v="5"/>
    <n v="600"/>
  </r>
  <r>
    <d v="2020-02-01T00:00:00"/>
    <x v="11"/>
    <x v="0"/>
    <n v="1200"/>
    <n v="1080"/>
    <x v="4"/>
    <x v="9"/>
    <x v="0"/>
    <x v="2"/>
    <x v="1"/>
    <x v="18"/>
    <n v="1080"/>
  </r>
  <r>
    <d v="2020-02-28T00:00:00"/>
    <x v="9"/>
    <x v="1"/>
    <n v="1500"/>
    <n v="1125"/>
    <x v="0"/>
    <x v="11"/>
    <x v="1"/>
    <x v="2"/>
    <x v="1"/>
    <x v="27"/>
    <n v="2250"/>
  </r>
  <r>
    <d v="2020-02-15T00:00:00"/>
    <x v="5"/>
    <x v="0"/>
    <n v="850"/>
    <n v="637.5"/>
    <x v="7"/>
    <x v="8"/>
    <x v="1"/>
    <x v="2"/>
    <x v="1"/>
    <x v="58"/>
    <n v="1062.5"/>
  </r>
  <r>
    <d v="2020-02-06T00:00:00"/>
    <x v="9"/>
    <x v="1"/>
    <n v="1500"/>
    <n v="1125"/>
    <x v="5"/>
    <x v="4"/>
    <x v="0"/>
    <x v="2"/>
    <x v="1"/>
    <x v="2"/>
    <n v="375"/>
  </r>
  <r>
    <d v="2020-02-10T00:00:00"/>
    <x v="7"/>
    <x v="2"/>
    <n v="600"/>
    <n v="510"/>
    <x v="7"/>
    <x v="4"/>
    <x v="0"/>
    <x v="2"/>
    <x v="1"/>
    <x v="10"/>
    <n v="450"/>
  </r>
  <r>
    <d v="2020-02-27T00:00:00"/>
    <x v="3"/>
    <x v="1"/>
    <n v="1000"/>
    <n v="900"/>
    <x v="7"/>
    <x v="12"/>
    <x v="1"/>
    <x v="2"/>
    <x v="1"/>
    <x v="48"/>
    <n v="500"/>
  </r>
  <r>
    <d v="2020-02-22T00:00:00"/>
    <x v="1"/>
    <x v="0"/>
    <n v="850"/>
    <n v="722.5"/>
    <x v="0"/>
    <x v="0"/>
    <x v="0"/>
    <x v="2"/>
    <x v="1"/>
    <x v="47"/>
    <n v="765"/>
  </r>
  <r>
    <d v="2020-02-05T00:00:00"/>
    <x v="6"/>
    <x v="2"/>
    <n v="350"/>
    <n v="273"/>
    <x v="4"/>
    <x v="2"/>
    <x v="0"/>
    <x v="2"/>
    <x v="1"/>
    <x v="70"/>
    <n v="693"/>
  </r>
  <r>
    <d v="2020-02-21T00:00:00"/>
    <x v="0"/>
    <x v="0"/>
    <n v="950"/>
    <n v="741"/>
    <x v="1"/>
    <x v="4"/>
    <x v="0"/>
    <x v="2"/>
    <x v="1"/>
    <x v="61"/>
    <n v="418"/>
  </r>
  <r>
    <d v="2020-02-21T00:00:00"/>
    <x v="8"/>
    <x v="1"/>
    <n v="900"/>
    <n v="675"/>
    <x v="4"/>
    <x v="5"/>
    <x v="0"/>
    <x v="2"/>
    <x v="1"/>
    <x v="28"/>
    <n v="2025"/>
  </r>
  <r>
    <d v="2020-02-14T00:00:00"/>
    <x v="0"/>
    <x v="0"/>
    <n v="950"/>
    <n v="741"/>
    <x v="1"/>
    <x v="1"/>
    <x v="1"/>
    <x v="2"/>
    <x v="1"/>
    <x v="61"/>
    <n v="418"/>
  </r>
  <r>
    <d v="2020-02-09T00:00:00"/>
    <x v="6"/>
    <x v="2"/>
    <n v="350"/>
    <n v="273"/>
    <x v="2"/>
    <x v="2"/>
    <x v="0"/>
    <x v="2"/>
    <x v="1"/>
    <x v="31"/>
    <n v="231"/>
  </r>
  <r>
    <d v="2020-02-19T00:00:00"/>
    <x v="0"/>
    <x v="0"/>
    <n v="950"/>
    <n v="741"/>
    <x v="5"/>
    <x v="9"/>
    <x v="1"/>
    <x v="2"/>
    <x v="1"/>
    <x v="65"/>
    <n v="209"/>
  </r>
  <r>
    <d v="2020-03-30T00:00:00"/>
    <x v="7"/>
    <x v="2"/>
    <n v="600"/>
    <n v="510"/>
    <x v="1"/>
    <x v="11"/>
    <x v="1"/>
    <x v="2"/>
    <x v="2"/>
    <x v="36"/>
    <n v="180"/>
  </r>
  <r>
    <d v="2020-03-21T00:00:00"/>
    <x v="0"/>
    <x v="0"/>
    <n v="950"/>
    <n v="741"/>
    <x v="5"/>
    <x v="5"/>
    <x v="1"/>
    <x v="2"/>
    <x v="2"/>
    <x v="65"/>
    <n v="209"/>
  </r>
  <r>
    <d v="2020-03-14T00:00:00"/>
    <x v="1"/>
    <x v="0"/>
    <n v="850"/>
    <n v="722.5"/>
    <x v="6"/>
    <x v="10"/>
    <x v="0"/>
    <x v="2"/>
    <x v="2"/>
    <x v="42"/>
    <n v="510"/>
  </r>
  <r>
    <d v="2020-03-06T00:00:00"/>
    <x v="0"/>
    <x v="0"/>
    <n v="950"/>
    <n v="741"/>
    <x v="6"/>
    <x v="12"/>
    <x v="1"/>
    <x v="2"/>
    <x v="2"/>
    <x v="66"/>
    <n v="836"/>
  </r>
  <r>
    <d v="2020-03-29T00:00:00"/>
    <x v="6"/>
    <x v="2"/>
    <n v="350"/>
    <n v="273"/>
    <x v="2"/>
    <x v="10"/>
    <x v="1"/>
    <x v="2"/>
    <x v="2"/>
    <x v="31"/>
    <n v="231"/>
  </r>
  <r>
    <d v="2020-03-18T00:00:00"/>
    <x v="6"/>
    <x v="2"/>
    <n v="350"/>
    <n v="273"/>
    <x v="6"/>
    <x v="3"/>
    <x v="0"/>
    <x v="2"/>
    <x v="2"/>
    <x v="9"/>
    <n v="308"/>
  </r>
  <r>
    <d v="2020-03-20T00:00:00"/>
    <x v="7"/>
    <x v="2"/>
    <n v="600"/>
    <n v="510"/>
    <x v="3"/>
    <x v="9"/>
    <x v="1"/>
    <x v="2"/>
    <x v="2"/>
    <x v="30"/>
    <n v="630"/>
  </r>
  <r>
    <d v="2020-03-18T00:00:00"/>
    <x v="2"/>
    <x v="0"/>
    <n v="500"/>
    <n v="400"/>
    <x v="0"/>
    <x v="11"/>
    <x v="1"/>
    <x v="2"/>
    <x v="2"/>
    <x v="10"/>
    <n v="600"/>
  </r>
  <r>
    <d v="2020-03-06T00:00:00"/>
    <x v="2"/>
    <x v="0"/>
    <n v="500"/>
    <n v="400"/>
    <x v="3"/>
    <x v="13"/>
    <x v="0"/>
    <x v="2"/>
    <x v="2"/>
    <x v="12"/>
    <n v="700"/>
  </r>
  <r>
    <d v="2020-03-07T00:00:00"/>
    <x v="0"/>
    <x v="0"/>
    <n v="950"/>
    <n v="741"/>
    <x v="8"/>
    <x v="7"/>
    <x v="1"/>
    <x v="2"/>
    <x v="2"/>
    <x v="13"/>
    <n v="2090"/>
  </r>
  <r>
    <d v="2020-03-06T00:00:00"/>
    <x v="5"/>
    <x v="0"/>
    <n v="850"/>
    <n v="637.5"/>
    <x v="5"/>
    <x v="13"/>
    <x v="0"/>
    <x v="2"/>
    <x v="2"/>
    <x v="8"/>
    <n v="212.5"/>
  </r>
  <r>
    <d v="2020-03-07T00:00:00"/>
    <x v="5"/>
    <x v="0"/>
    <n v="850"/>
    <n v="637.5"/>
    <x v="5"/>
    <x v="9"/>
    <x v="0"/>
    <x v="2"/>
    <x v="2"/>
    <x v="8"/>
    <n v="212.5"/>
  </r>
  <r>
    <d v="2020-03-19T00:00:00"/>
    <x v="1"/>
    <x v="0"/>
    <n v="850"/>
    <n v="722.5"/>
    <x v="3"/>
    <x v="9"/>
    <x v="0"/>
    <x v="2"/>
    <x v="2"/>
    <x v="45"/>
    <n v="892.5"/>
  </r>
  <r>
    <d v="2020-03-02T00:00:00"/>
    <x v="7"/>
    <x v="2"/>
    <n v="600"/>
    <n v="510"/>
    <x v="4"/>
    <x v="13"/>
    <x v="0"/>
    <x v="2"/>
    <x v="2"/>
    <x v="24"/>
    <n v="810"/>
  </r>
  <r>
    <d v="2020-03-31T00:00:00"/>
    <x v="8"/>
    <x v="1"/>
    <n v="900"/>
    <n v="675"/>
    <x v="2"/>
    <x v="2"/>
    <x v="1"/>
    <x v="2"/>
    <x v="2"/>
    <x v="25"/>
    <n v="675"/>
  </r>
  <r>
    <d v="2020-03-13T00:00:00"/>
    <x v="0"/>
    <x v="0"/>
    <n v="950"/>
    <n v="741"/>
    <x v="3"/>
    <x v="7"/>
    <x v="0"/>
    <x v="2"/>
    <x v="2"/>
    <x v="3"/>
    <n v="1463"/>
  </r>
  <r>
    <d v="2020-03-13T00:00:00"/>
    <x v="1"/>
    <x v="0"/>
    <n v="850"/>
    <n v="722.5"/>
    <x v="7"/>
    <x v="4"/>
    <x v="1"/>
    <x v="2"/>
    <x v="2"/>
    <x v="58"/>
    <n v="637.5"/>
  </r>
  <r>
    <d v="2020-03-17T00:00:00"/>
    <x v="1"/>
    <x v="0"/>
    <n v="850"/>
    <n v="722.5"/>
    <x v="1"/>
    <x v="7"/>
    <x v="1"/>
    <x v="2"/>
    <x v="2"/>
    <x v="1"/>
    <n v="255"/>
  </r>
  <r>
    <d v="2020-03-24T00:00:00"/>
    <x v="9"/>
    <x v="1"/>
    <n v="1500"/>
    <n v="1125"/>
    <x v="2"/>
    <x v="13"/>
    <x v="1"/>
    <x v="2"/>
    <x v="2"/>
    <x v="20"/>
    <n v="1125"/>
  </r>
  <r>
    <d v="2020-03-27T00:00:00"/>
    <x v="2"/>
    <x v="0"/>
    <n v="500"/>
    <n v="400"/>
    <x v="1"/>
    <x v="8"/>
    <x v="1"/>
    <x v="2"/>
    <x v="2"/>
    <x v="43"/>
    <n v="200"/>
  </r>
  <r>
    <d v="2020-03-19T00:00:00"/>
    <x v="3"/>
    <x v="1"/>
    <n v="1000"/>
    <n v="900"/>
    <x v="6"/>
    <x v="13"/>
    <x v="0"/>
    <x v="2"/>
    <x v="2"/>
    <x v="29"/>
    <n v="400"/>
  </r>
  <r>
    <d v="2020-03-12T00:00:00"/>
    <x v="10"/>
    <x v="1"/>
    <n v="750"/>
    <n v="637.5"/>
    <x v="8"/>
    <x v="10"/>
    <x v="0"/>
    <x v="2"/>
    <x v="2"/>
    <x v="64"/>
    <n v="1125"/>
  </r>
  <r>
    <d v="2020-04-26T00:00:00"/>
    <x v="1"/>
    <x v="0"/>
    <n v="850"/>
    <n v="722.5"/>
    <x v="3"/>
    <x v="1"/>
    <x v="1"/>
    <x v="2"/>
    <x v="3"/>
    <x v="45"/>
    <n v="892.5"/>
  </r>
  <r>
    <d v="2020-04-26T00:00:00"/>
    <x v="4"/>
    <x v="0"/>
    <n v="1350"/>
    <n v="1188"/>
    <x v="8"/>
    <x v="9"/>
    <x v="1"/>
    <x v="2"/>
    <x v="3"/>
    <x v="19"/>
    <n v="1620"/>
  </r>
  <r>
    <d v="2020-04-06T00:00:00"/>
    <x v="3"/>
    <x v="1"/>
    <n v="1000"/>
    <n v="900"/>
    <x v="3"/>
    <x v="5"/>
    <x v="1"/>
    <x v="2"/>
    <x v="3"/>
    <x v="54"/>
    <n v="700"/>
  </r>
  <r>
    <d v="2020-04-27T00:00:00"/>
    <x v="5"/>
    <x v="0"/>
    <n v="850"/>
    <n v="637.5"/>
    <x v="4"/>
    <x v="4"/>
    <x v="0"/>
    <x v="2"/>
    <x v="3"/>
    <x v="15"/>
    <n v="1912.5"/>
  </r>
  <r>
    <d v="2020-04-28T00:00:00"/>
    <x v="10"/>
    <x v="1"/>
    <n v="750"/>
    <n v="637.5"/>
    <x v="6"/>
    <x v="4"/>
    <x v="0"/>
    <x v="2"/>
    <x v="3"/>
    <x v="10"/>
    <n v="450"/>
  </r>
  <r>
    <d v="2020-04-25T00:00:00"/>
    <x v="4"/>
    <x v="0"/>
    <n v="1350"/>
    <n v="1188"/>
    <x v="4"/>
    <x v="0"/>
    <x v="0"/>
    <x v="2"/>
    <x v="3"/>
    <x v="33"/>
    <n v="1458"/>
  </r>
  <r>
    <d v="2020-04-14T00:00:00"/>
    <x v="5"/>
    <x v="0"/>
    <n v="850"/>
    <n v="637.5"/>
    <x v="2"/>
    <x v="9"/>
    <x v="1"/>
    <x v="2"/>
    <x v="3"/>
    <x v="7"/>
    <n v="637.5"/>
  </r>
  <r>
    <d v="2020-04-07T00:00:00"/>
    <x v="5"/>
    <x v="0"/>
    <n v="850"/>
    <n v="637.5"/>
    <x v="7"/>
    <x v="3"/>
    <x v="0"/>
    <x v="2"/>
    <x v="3"/>
    <x v="58"/>
    <n v="1062.5"/>
  </r>
  <r>
    <d v="2020-04-20T00:00:00"/>
    <x v="8"/>
    <x v="1"/>
    <n v="900"/>
    <n v="675"/>
    <x v="9"/>
    <x v="10"/>
    <x v="1"/>
    <x v="2"/>
    <x v="3"/>
    <x v="52"/>
    <n v="1800"/>
  </r>
  <r>
    <d v="2020-04-14T00:00:00"/>
    <x v="11"/>
    <x v="0"/>
    <n v="1200"/>
    <n v="1080"/>
    <x v="4"/>
    <x v="0"/>
    <x v="0"/>
    <x v="2"/>
    <x v="3"/>
    <x v="18"/>
    <n v="1080"/>
  </r>
  <r>
    <d v="2020-04-27T00:00:00"/>
    <x v="6"/>
    <x v="2"/>
    <n v="350"/>
    <n v="273"/>
    <x v="5"/>
    <x v="5"/>
    <x v="1"/>
    <x v="2"/>
    <x v="3"/>
    <x v="68"/>
    <n v="77"/>
  </r>
  <r>
    <d v="2020-04-02T00:00:00"/>
    <x v="3"/>
    <x v="1"/>
    <n v="1000"/>
    <n v="900"/>
    <x v="2"/>
    <x v="4"/>
    <x v="1"/>
    <x v="2"/>
    <x v="3"/>
    <x v="10"/>
    <n v="300"/>
  </r>
  <r>
    <d v="2020-04-26T00:00:00"/>
    <x v="6"/>
    <x v="2"/>
    <n v="350"/>
    <n v="273"/>
    <x v="5"/>
    <x v="2"/>
    <x v="0"/>
    <x v="2"/>
    <x v="3"/>
    <x v="68"/>
    <n v="77"/>
  </r>
  <r>
    <d v="2020-04-20T00:00:00"/>
    <x v="1"/>
    <x v="0"/>
    <n v="850"/>
    <n v="722.5"/>
    <x v="3"/>
    <x v="10"/>
    <x v="1"/>
    <x v="2"/>
    <x v="3"/>
    <x v="45"/>
    <n v="892.5"/>
  </r>
  <r>
    <d v="2020-04-14T00:00:00"/>
    <x v="3"/>
    <x v="1"/>
    <n v="1000"/>
    <n v="900"/>
    <x v="4"/>
    <x v="3"/>
    <x v="1"/>
    <x v="2"/>
    <x v="3"/>
    <x v="27"/>
    <n v="900"/>
  </r>
  <r>
    <d v="2020-04-20T00:00:00"/>
    <x v="4"/>
    <x v="0"/>
    <n v="1350"/>
    <n v="1188"/>
    <x v="1"/>
    <x v="7"/>
    <x v="1"/>
    <x v="2"/>
    <x v="3"/>
    <x v="25"/>
    <n v="324"/>
  </r>
  <r>
    <d v="2020-04-02T00:00:00"/>
    <x v="1"/>
    <x v="0"/>
    <n v="850"/>
    <n v="722.5"/>
    <x v="9"/>
    <x v="10"/>
    <x v="0"/>
    <x v="2"/>
    <x v="3"/>
    <x v="46"/>
    <n v="1020"/>
  </r>
  <r>
    <d v="2020-04-20T00:00:00"/>
    <x v="2"/>
    <x v="0"/>
    <n v="500"/>
    <n v="400"/>
    <x v="2"/>
    <x v="9"/>
    <x v="1"/>
    <x v="2"/>
    <x v="3"/>
    <x v="2"/>
    <n v="300"/>
  </r>
  <r>
    <d v="2020-04-21T00:00:00"/>
    <x v="8"/>
    <x v="1"/>
    <n v="900"/>
    <n v="675"/>
    <x v="0"/>
    <x v="12"/>
    <x v="0"/>
    <x v="2"/>
    <x v="3"/>
    <x v="24"/>
    <n v="1350"/>
  </r>
  <r>
    <d v="2020-04-21T00:00:00"/>
    <x v="4"/>
    <x v="0"/>
    <n v="1350"/>
    <n v="1188"/>
    <x v="2"/>
    <x v="13"/>
    <x v="0"/>
    <x v="2"/>
    <x v="3"/>
    <x v="22"/>
    <n v="486"/>
  </r>
  <r>
    <d v="2020-04-16T00:00:00"/>
    <x v="3"/>
    <x v="1"/>
    <n v="1000"/>
    <n v="900"/>
    <x v="8"/>
    <x v="12"/>
    <x v="0"/>
    <x v="2"/>
    <x v="3"/>
    <x v="34"/>
    <n v="1000"/>
  </r>
  <r>
    <d v="2020-04-20T00:00:00"/>
    <x v="6"/>
    <x v="2"/>
    <n v="350"/>
    <n v="273"/>
    <x v="2"/>
    <x v="7"/>
    <x v="0"/>
    <x v="2"/>
    <x v="3"/>
    <x v="31"/>
    <n v="231"/>
  </r>
  <r>
    <d v="2020-05-12T00:00:00"/>
    <x v="10"/>
    <x v="1"/>
    <n v="750"/>
    <n v="637.5"/>
    <x v="9"/>
    <x v="1"/>
    <x v="0"/>
    <x v="2"/>
    <x v="4"/>
    <x v="5"/>
    <n v="900"/>
  </r>
  <r>
    <d v="2020-05-19T00:00:00"/>
    <x v="0"/>
    <x v="0"/>
    <n v="950"/>
    <n v="741"/>
    <x v="2"/>
    <x v="9"/>
    <x v="0"/>
    <x v="2"/>
    <x v="4"/>
    <x v="59"/>
    <n v="627"/>
  </r>
  <r>
    <d v="2020-05-15T00:00:00"/>
    <x v="5"/>
    <x v="0"/>
    <n v="850"/>
    <n v="637.5"/>
    <x v="5"/>
    <x v="8"/>
    <x v="0"/>
    <x v="2"/>
    <x v="4"/>
    <x v="8"/>
    <n v="212.5"/>
  </r>
  <r>
    <d v="2020-05-17T00:00:00"/>
    <x v="8"/>
    <x v="1"/>
    <n v="900"/>
    <n v="675"/>
    <x v="1"/>
    <x v="9"/>
    <x v="1"/>
    <x v="2"/>
    <x v="4"/>
    <x v="69"/>
    <n v="450"/>
  </r>
  <r>
    <d v="2020-05-16T00:00:00"/>
    <x v="7"/>
    <x v="2"/>
    <n v="600"/>
    <n v="510"/>
    <x v="1"/>
    <x v="6"/>
    <x v="1"/>
    <x v="2"/>
    <x v="4"/>
    <x v="36"/>
    <n v="180"/>
  </r>
  <r>
    <d v="2020-05-23T00:00:00"/>
    <x v="1"/>
    <x v="0"/>
    <n v="850"/>
    <n v="722.5"/>
    <x v="7"/>
    <x v="7"/>
    <x v="0"/>
    <x v="2"/>
    <x v="4"/>
    <x v="58"/>
    <n v="637.5"/>
  </r>
  <r>
    <d v="2020-05-04T00:00:00"/>
    <x v="11"/>
    <x v="0"/>
    <n v="1200"/>
    <n v="1080"/>
    <x v="5"/>
    <x v="6"/>
    <x v="0"/>
    <x v="2"/>
    <x v="4"/>
    <x v="36"/>
    <n v="120"/>
  </r>
  <r>
    <d v="2020-05-26T00:00:00"/>
    <x v="8"/>
    <x v="1"/>
    <n v="900"/>
    <n v="675"/>
    <x v="5"/>
    <x v="13"/>
    <x v="0"/>
    <x v="2"/>
    <x v="4"/>
    <x v="11"/>
    <n v="225"/>
  </r>
  <r>
    <d v="2020-05-22T00:00:00"/>
    <x v="2"/>
    <x v="0"/>
    <n v="500"/>
    <n v="400"/>
    <x v="3"/>
    <x v="0"/>
    <x v="0"/>
    <x v="2"/>
    <x v="4"/>
    <x v="12"/>
    <n v="700"/>
  </r>
  <r>
    <d v="2020-05-20T00:00:00"/>
    <x v="11"/>
    <x v="0"/>
    <n v="1200"/>
    <n v="1080"/>
    <x v="8"/>
    <x v="3"/>
    <x v="1"/>
    <x v="2"/>
    <x v="4"/>
    <x v="44"/>
    <n v="1200"/>
  </r>
  <r>
    <d v="2020-05-24T00:00:00"/>
    <x v="5"/>
    <x v="0"/>
    <n v="850"/>
    <n v="637.5"/>
    <x v="1"/>
    <x v="12"/>
    <x v="0"/>
    <x v="2"/>
    <x v="4"/>
    <x v="1"/>
    <n v="425"/>
  </r>
  <r>
    <d v="2020-05-02T00:00:00"/>
    <x v="0"/>
    <x v="0"/>
    <n v="950"/>
    <n v="741"/>
    <x v="2"/>
    <x v="9"/>
    <x v="1"/>
    <x v="2"/>
    <x v="4"/>
    <x v="59"/>
    <n v="627"/>
  </r>
  <r>
    <d v="2020-05-19T00:00:00"/>
    <x v="8"/>
    <x v="1"/>
    <n v="900"/>
    <n v="675"/>
    <x v="3"/>
    <x v="13"/>
    <x v="1"/>
    <x v="2"/>
    <x v="4"/>
    <x v="71"/>
    <n v="1575"/>
  </r>
  <r>
    <d v="2020-05-10T00:00:00"/>
    <x v="1"/>
    <x v="0"/>
    <n v="850"/>
    <n v="722.5"/>
    <x v="4"/>
    <x v="2"/>
    <x v="1"/>
    <x v="2"/>
    <x v="4"/>
    <x v="15"/>
    <n v="1147.5"/>
  </r>
  <r>
    <d v="2020-05-08T00:00:00"/>
    <x v="5"/>
    <x v="0"/>
    <n v="850"/>
    <n v="637.5"/>
    <x v="1"/>
    <x v="7"/>
    <x v="1"/>
    <x v="2"/>
    <x v="4"/>
    <x v="1"/>
    <n v="425"/>
  </r>
  <r>
    <d v="2020-05-14T00:00:00"/>
    <x v="6"/>
    <x v="2"/>
    <n v="350"/>
    <n v="273"/>
    <x v="8"/>
    <x v="0"/>
    <x v="0"/>
    <x v="2"/>
    <x v="4"/>
    <x v="12"/>
    <n v="770"/>
  </r>
  <r>
    <d v="2020-05-01T00:00:00"/>
    <x v="6"/>
    <x v="2"/>
    <n v="350"/>
    <n v="273"/>
    <x v="3"/>
    <x v="11"/>
    <x v="1"/>
    <x v="2"/>
    <x v="4"/>
    <x v="32"/>
    <n v="539"/>
  </r>
  <r>
    <d v="2020-05-10T00:00:00"/>
    <x v="7"/>
    <x v="2"/>
    <n v="600"/>
    <n v="510"/>
    <x v="2"/>
    <x v="7"/>
    <x v="0"/>
    <x v="2"/>
    <x v="4"/>
    <x v="69"/>
    <n v="270"/>
  </r>
  <r>
    <d v="2020-05-26T00:00:00"/>
    <x v="11"/>
    <x v="0"/>
    <n v="1200"/>
    <n v="1080"/>
    <x v="8"/>
    <x v="7"/>
    <x v="1"/>
    <x v="2"/>
    <x v="4"/>
    <x v="44"/>
    <n v="1200"/>
  </r>
  <r>
    <d v="2020-05-12T00:00:00"/>
    <x v="0"/>
    <x v="0"/>
    <n v="950"/>
    <n v="741"/>
    <x v="9"/>
    <x v="11"/>
    <x v="0"/>
    <x v="2"/>
    <x v="4"/>
    <x v="60"/>
    <n v="1672"/>
  </r>
  <r>
    <d v="2020-05-23T00:00:00"/>
    <x v="0"/>
    <x v="0"/>
    <n v="950"/>
    <n v="741"/>
    <x v="3"/>
    <x v="9"/>
    <x v="1"/>
    <x v="2"/>
    <x v="4"/>
    <x v="3"/>
    <n v="1463"/>
  </r>
  <r>
    <d v="2020-05-06T00:00:00"/>
    <x v="3"/>
    <x v="1"/>
    <n v="1000"/>
    <n v="900"/>
    <x v="0"/>
    <x v="3"/>
    <x v="0"/>
    <x v="2"/>
    <x v="4"/>
    <x v="5"/>
    <n v="600"/>
  </r>
  <r>
    <d v="2020-06-13T00:00:00"/>
    <x v="9"/>
    <x v="1"/>
    <n v="1500"/>
    <n v="1125"/>
    <x v="7"/>
    <x v="8"/>
    <x v="0"/>
    <x v="2"/>
    <x v="5"/>
    <x v="64"/>
    <n v="1875"/>
  </r>
  <r>
    <d v="2020-06-01T00:00:00"/>
    <x v="0"/>
    <x v="0"/>
    <n v="950"/>
    <n v="741"/>
    <x v="6"/>
    <x v="11"/>
    <x v="1"/>
    <x v="2"/>
    <x v="5"/>
    <x v="66"/>
    <n v="836"/>
  </r>
  <r>
    <d v="2020-06-23T00:00:00"/>
    <x v="1"/>
    <x v="0"/>
    <n v="850"/>
    <n v="722.5"/>
    <x v="9"/>
    <x v="10"/>
    <x v="1"/>
    <x v="2"/>
    <x v="5"/>
    <x v="46"/>
    <n v="1020"/>
  </r>
  <r>
    <d v="2020-06-10T00:00:00"/>
    <x v="10"/>
    <x v="1"/>
    <n v="750"/>
    <n v="637.5"/>
    <x v="6"/>
    <x v="12"/>
    <x v="0"/>
    <x v="2"/>
    <x v="5"/>
    <x v="10"/>
    <n v="450"/>
  </r>
  <r>
    <d v="2020-06-18T00:00:00"/>
    <x v="9"/>
    <x v="1"/>
    <n v="1500"/>
    <n v="1125"/>
    <x v="6"/>
    <x v="1"/>
    <x v="0"/>
    <x v="2"/>
    <x v="5"/>
    <x v="5"/>
    <n v="1500"/>
  </r>
  <r>
    <d v="2020-06-27T00:00:00"/>
    <x v="6"/>
    <x v="2"/>
    <n v="350"/>
    <n v="273"/>
    <x v="2"/>
    <x v="12"/>
    <x v="1"/>
    <x v="2"/>
    <x v="5"/>
    <x v="31"/>
    <n v="231"/>
  </r>
  <r>
    <d v="2020-06-04T00:00:00"/>
    <x v="6"/>
    <x v="2"/>
    <n v="350"/>
    <n v="273"/>
    <x v="5"/>
    <x v="2"/>
    <x v="1"/>
    <x v="2"/>
    <x v="5"/>
    <x v="68"/>
    <n v="77"/>
  </r>
  <r>
    <d v="2020-06-11T00:00:00"/>
    <x v="7"/>
    <x v="2"/>
    <n v="600"/>
    <n v="510"/>
    <x v="0"/>
    <x v="8"/>
    <x v="1"/>
    <x v="2"/>
    <x v="5"/>
    <x v="23"/>
    <n v="540"/>
  </r>
  <r>
    <d v="2020-06-19T00:00:00"/>
    <x v="10"/>
    <x v="1"/>
    <n v="750"/>
    <n v="637.5"/>
    <x v="5"/>
    <x v="5"/>
    <x v="0"/>
    <x v="2"/>
    <x v="5"/>
    <x v="57"/>
    <n v="112.5"/>
  </r>
  <r>
    <d v="2020-06-04T00:00:00"/>
    <x v="6"/>
    <x v="2"/>
    <n v="350"/>
    <n v="273"/>
    <x v="6"/>
    <x v="12"/>
    <x v="0"/>
    <x v="2"/>
    <x v="5"/>
    <x v="9"/>
    <n v="308"/>
  </r>
  <r>
    <d v="2020-06-16T00:00:00"/>
    <x v="8"/>
    <x v="1"/>
    <n v="900"/>
    <n v="675"/>
    <x v="5"/>
    <x v="3"/>
    <x v="1"/>
    <x v="2"/>
    <x v="5"/>
    <x v="11"/>
    <n v="225"/>
  </r>
  <r>
    <d v="2020-06-20T00:00:00"/>
    <x v="0"/>
    <x v="0"/>
    <n v="950"/>
    <n v="741"/>
    <x v="4"/>
    <x v="8"/>
    <x v="1"/>
    <x v="2"/>
    <x v="5"/>
    <x v="4"/>
    <n v="1881"/>
  </r>
  <r>
    <d v="2020-06-14T00:00:00"/>
    <x v="10"/>
    <x v="1"/>
    <n v="750"/>
    <n v="637.5"/>
    <x v="6"/>
    <x v="8"/>
    <x v="0"/>
    <x v="2"/>
    <x v="5"/>
    <x v="10"/>
    <n v="450"/>
  </r>
  <r>
    <d v="2020-06-20T00:00:00"/>
    <x v="10"/>
    <x v="1"/>
    <n v="750"/>
    <n v="637.5"/>
    <x v="7"/>
    <x v="2"/>
    <x v="1"/>
    <x v="2"/>
    <x v="5"/>
    <x v="14"/>
    <n v="562.5"/>
  </r>
  <r>
    <d v="2020-06-03T00:00:00"/>
    <x v="6"/>
    <x v="2"/>
    <n v="350"/>
    <n v="273"/>
    <x v="8"/>
    <x v="3"/>
    <x v="0"/>
    <x v="2"/>
    <x v="5"/>
    <x v="12"/>
    <n v="770"/>
  </r>
  <r>
    <d v="2020-06-09T00:00:00"/>
    <x v="10"/>
    <x v="1"/>
    <n v="750"/>
    <n v="637.5"/>
    <x v="9"/>
    <x v="0"/>
    <x v="1"/>
    <x v="2"/>
    <x v="5"/>
    <x v="5"/>
    <n v="900"/>
  </r>
  <r>
    <d v="2020-06-23T00:00:00"/>
    <x v="7"/>
    <x v="2"/>
    <n v="600"/>
    <n v="510"/>
    <x v="3"/>
    <x v="11"/>
    <x v="1"/>
    <x v="2"/>
    <x v="5"/>
    <x v="30"/>
    <n v="630"/>
  </r>
  <r>
    <d v="2020-06-03T00:00:00"/>
    <x v="8"/>
    <x v="1"/>
    <n v="900"/>
    <n v="675"/>
    <x v="7"/>
    <x v="11"/>
    <x v="1"/>
    <x v="2"/>
    <x v="5"/>
    <x v="20"/>
    <n v="1125"/>
  </r>
  <r>
    <d v="2020-06-20T00:00:00"/>
    <x v="9"/>
    <x v="1"/>
    <n v="1500"/>
    <n v="1125"/>
    <x v="1"/>
    <x v="10"/>
    <x v="1"/>
    <x v="2"/>
    <x v="5"/>
    <x v="10"/>
    <n v="750"/>
  </r>
  <r>
    <d v="2020-06-17T00:00:00"/>
    <x v="6"/>
    <x v="2"/>
    <n v="350"/>
    <n v="273"/>
    <x v="1"/>
    <x v="11"/>
    <x v="1"/>
    <x v="2"/>
    <x v="5"/>
    <x v="38"/>
    <n v="154"/>
  </r>
  <r>
    <d v="2020-06-07T00:00:00"/>
    <x v="10"/>
    <x v="1"/>
    <n v="750"/>
    <n v="637.5"/>
    <x v="7"/>
    <x v="4"/>
    <x v="0"/>
    <x v="2"/>
    <x v="5"/>
    <x v="14"/>
    <n v="562.5"/>
  </r>
  <r>
    <d v="2020-06-18T00:00:00"/>
    <x v="6"/>
    <x v="2"/>
    <n v="350"/>
    <n v="273"/>
    <x v="8"/>
    <x v="9"/>
    <x v="1"/>
    <x v="2"/>
    <x v="5"/>
    <x v="12"/>
    <n v="770"/>
  </r>
  <r>
    <d v="2020-07-10T00:00:00"/>
    <x v="3"/>
    <x v="1"/>
    <n v="1000"/>
    <n v="900"/>
    <x v="7"/>
    <x v="13"/>
    <x v="0"/>
    <x v="2"/>
    <x v="6"/>
    <x v="48"/>
    <n v="500"/>
  </r>
  <r>
    <d v="2020-07-06T00:00:00"/>
    <x v="1"/>
    <x v="0"/>
    <n v="850"/>
    <n v="722.5"/>
    <x v="7"/>
    <x v="8"/>
    <x v="0"/>
    <x v="2"/>
    <x v="6"/>
    <x v="58"/>
    <n v="637.5"/>
  </r>
  <r>
    <d v="2020-07-26T00:00:00"/>
    <x v="7"/>
    <x v="2"/>
    <n v="600"/>
    <n v="510"/>
    <x v="8"/>
    <x v="4"/>
    <x v="1"/>
    <x v="2"/>
    <x v="6"/>
    <x v="5"/>
    <n v="900"/>
  </r>
  <r>
    <d v="2020-07-28T00:00:00"/>
    <x v="9"/>
    <x v="1"/>
    <n v="1500"/>
    <n v="1125"/>
    <x v="2"/>
    <x v="2"/>
    <x v="0"/>
    <x v="2"/>
    <x v="6"/>
    <x v="20"/>
    <n v="1125"/>
  </r>
  <r>
    <d v="2020-07-02T00:00:00"/>
    <x v="11"/>
    <x v="0"/>
    <n v="1200"/>
    <n v="1080"/>
    <x v="5"/>
    <x v="4"/>
    <x v="1"/>
    <x v="2"/>
    <x v="6"/>
    <x v="36"/>
    <n v="120"/>
  </r>
  <r>
    <d v="2020-07-13T00:00:00"/>
    <x v="11"/>
    <x v="0"/>
    <n v="1200"/>
    <n v="1080"/>
    <x v="0"/>
    <x v="1"/>
    <x v="1"/>
    <x v="2"/>
    <x v="6"/>
    <x v="52"/>
    <n v="720"/>
  </r>
  <r>
    <d v="2020-07-26T00:00:00"/>
    <x v="8"/>
    <x v="1"/>
    <n v="900"/>
    <n v="675"/>
    <x v="6"/>
    <x v="1"/>
    <x v="0"/>
    <x v="2"/>
    <x v="6"/>
    <x v="23"/>
    <n v="900"/>
  </r>
  <r>
    <d v="2020-07-06T00:00:00"/>
    <x v="7"/>
    <x v="2"/>
    <n v="600"/>
    <n v="510"/>
    <x v="5"/>
    <x v="10"/>
    <x v="1"/>
    <x v="2"/>
    <x v="6"/>
    <x v="37"/>
    <n v="90"/>
  </r>
  <r>
    <d v="2020-07-31T00:00:00"/>
    <x v="1"/>
    <x v="0"/>
    <n v="850"/>
    <n v="722.5"/>
    <x v="0"/>
    <x v="6"/>
    <x v="0"/>
    <x v="2"/>
    <x v="6"/>
    <x v="47"/>
    <n v="765"/>
  </r>
  <r>
    <d v="2020-07-01T00:00:00"/>
    <x v="2"/>
    <x v="0"/>
    <n v="500"/>
    <n v="400"/>
    <x v="3"/>
    <x v="12"/>
    <x v="0"/>
    <x v="2"/>
    <x v="6"/>
    <x v="12"/>
    <n v="700"/>
  </r>
  <r>
    <d v="2020-07-11T00:00:00"/>
    <x v="3"/>
    <x v="1"/>
    <n v="1000"/>
    <n v="900"/>
    <x v="0"/>
    <x v="13"/>
    <x v="1"/>
    <x v="2"/>
    <x v="6"/>
    <x v="5"/>
    <n v="600"/>
  </r>
  <r>
    <d v="2020-07-30T00:00:00"/>
    <x v="5"/>
    <x v="0"/>
    <n v="850"/>
    <n v="637.5"/>
    <x v="2"/>
    <x v="5"/>
    <x v="1"/>
    <x v="2"/>
    <x v="6"/>
    <x v="7"/>
    <n v="637.5"/>
  </r>
  <r>
    <d v="2020-07-07T00:00:00"/>
    <x v="2"/>
    <x v="0"/>
    <n v="500"/>
    <n v="400"/>
    <x v="1"/>
    <x v="0"/>
    <x v="1"/>
    <x v="2"/>
    <x v="6"/>
    <x v="43"/>
    <n v="200"/>
  </r>
  <r>
    <d v="2020-07-03T00:00:00"/>
    <x v="10"/>
    <x v="1"/>
    <n v="750"/>
    <n v="637.5"/>
    <x v="1"/>
    <x v="3"/>
    <x v="1"/>
    <x v="2"/>
    <x v="6"/>
    <x v="2"/>
    <n v="225"/>
  </r>
  <r>
    <d v="2020-07-08T00:00:00"/>
    <x v="2"/>
    <x v="0"/>
    <n v="500"/>
    <n v="400"/>
    <x v="7"/>
    <x v="7"/>
    <x v="0"/>
    <x v="2"/>
    <x v="6"/>
    <x v="35"/>
    <n v="500"/>
  </r>
  <r>
    <d v="2020-07-24T00:00:00"/>
    <x v="5"/>
    <x v="0"/>
    <n v="850"/>
    <n v="637.5"/>
    <x v="7"/>
    <x v="5"/>
    <x v="0"/>
    <x v="2"/>
    <x v="6"/>
    <x v="58"/>
    <n v="1062.5"/>
  </r>
  <r>
    <d v="2020-07-02T00:00:00"/>
    <x v="1"/>
    <x v="0"/>
    <n v="850"/>
    <n v="722.5"/>
    <x v="5"/>
    <x v="10"/>
    <x v="0"/>
    <x v="2"/>
    <x v="6"/>
    <x v="8"/>
    <n v="127.5"/>
  </r>
  <r>
    <d v="2020-07-08T00:00:00"/>
    <x v="3"/>
    <x v="1"/>
    <n v="1000"/>
    <n v="900"/>
    <x v="2"/>
    <x v="3"/>
    <x v="0"/>
    <x v="2"/>
    <x v="6"/>
    <x v="10"/>
    <n v="300"/>
  </r>
  <r>
    <d v="2020-07-14T00:00:00"/>
    <x v="1"/>
    <x v="0"/>
    <n v="850"/>
    <n v="722.5"/>
    <x v="7"/>
    <x v="6"/>
    <x v="0"/>
    <x v="2"/>
    <x v="6"/>
    <x v="58"/>
    <n v="637.5"/>
  </r>
  <r>
    <d v="2020-07-01T00:00:00"/>
    <x v="3"/>
    <x v="1"/>
    <n v="1000"/>
    <n v="900"/>
    <x v="1"/>
    <x v="7"/>
    <x v="0"/>
    <x v="2"/>
    <x v="6"/>
    <x v="49"/>
    <n v="200"/>
  </r>
  <r>
    <d v="2020-07-08T00:00:00"/>
    <x v="8"/>
    <x v="1"/>
    <n v="900"/>
    <n v="675"/>
    <x v="0"/>
    <x v="7"/>
    <x v="1"/>
    <x v="2"/>
    <x v="6"/>
    <x v="24"/>
    <n v="1350"/>
  </r>
  <r>
    <d v="2020-07-09T00:00:00"/>
    <x v="2"/>
    <x v="0"/>
    <n v="500"/>
    <n v="400"/>
    <x v="4"/>
    <x v="1"/>
    <x v="0"/>
    <x v="2"/>
    <x v="6"/>
    <x v="20"/>
    <n v="900"/>
  </r>
  <r>
    <d v="2020-08-21T00:00:00"/>
    <x v="10"/>
    <x v="1"/>
    <n v="750"/>
    <n v="637.5"/>
    <x v="3"/>
    <x v="10"/>
    <x v="0"/>
    <x v="2"/>
    <x v="7"/>
    <x v="62"/>
    <n v="787.5"/>
  </r>
  <r>
    <d v="2020-08-27T00:00:00"/>
    <x v="4"/>
    <x v="0"/>
    <n v="1350"/>
    <n v="1188"/>
    <x v="2"/>
    <x v="10"/>
    <x v="0"/>
    <x v="2"/>
    <x v="7"/>
    <x v="22"/>
    <n v="486"/>
  </r>
  <r>
    <d v="2020-08-07T00:00:00"/>
    <x v="8"/>
    <x v="1"/>
    <n v="900"/>
    <n v="675"/>
    <x v="0"/>
    <x v="13"/>
    <x v="1"/>
    <x v="2"/>
    <x v="7"/>
    <x v="24"/>
    <n v="1350"/>
  </r>
  <r>
    <d v="2020-08-13T00:00:00"/>
    <x v="11"/>
    <x v="0"/>
    <n v="1200"/>
    <n v="1080"/>
    <x v="7"/>
    <x v="5"/>
    <x v="1"/>
    <x v="2"/>
    <x v="7"/>
    <x v="5"/>
    <n v="600"/>
  </r>
  <r>
    <d v="2020-08-11T00:00:00"/>
    <x v="6"/>
    <x v="2"/>
    <n v="350"/>
    <n v="273"/>
    <x v="7"/>
    <x v="5"/>
    <x v="1"/>
    <x v="2"/>
    <x v="7"/>
    <x v="55"/>
    <n v="385"/>
  </r>
  <r>
    <d v="2020-08-26T00:00:00"/>
    <x v="11"/>
    <x v="0"/>
    <n v="1200"/>
    <n v="1080"/>
    <x v="0"/>
    <x v="11"/>
    <x v="1"/>
    <x v="2"/>
    <x v="7"/>
    <x v="52"/>
    <n v="720"/>
  </r>
  <r>
    <d v="2020-08-10T00:00:00"/>
    <x v="3"/>
    <x v="1"/>
    <n v="1000"/>
    <n v="900"/>
    <x v="1"/>
    <x v="9"/>
    <x v="0"/>
    <x v="2"/>
    <x v="7"/>
    <x v="49"/>
    <n v="200"/>
  </r>
  <r>
    <d v="2020-08-12T00:00:00"/>
    <x v="9"/>
    <x v="1"/>
    <n v="1500"/>
    <n v="1125"/>
    <x v="0"/>
    <x v="0"/>
    <x v="1"/>
    <x v="2"/>
    <x v="7"/>
    <x v="27"/>
    <n v="2250"/>
  </r>
  <r>
    <d v="2020-08-04T00:00:00"/>
    <x v="4"/>
    <x v="0"/>
    <n v="1350"/>
    <n v="1188"/>
    <x v="6"/>
    <x v="8"/>
    <x v="1"/>
    <x v="2"/>
    <x v="7"/>
    <x v="24"/>
    <n v="648"/>
  </r>
  <r>
    <d v="2020-08-12T00:00:00"/>
    <x v="2"/>
    <x v="0"/>
    <n v="500"/>
    <n v="400"/>
    <x v="9"/>
    <x v="6"/>
    <x v="1"/>
    <x v="2"/>
    <x v="7"/>
    <x v="29"/>
    <n v="800"/>
  </r>
  <r>
    <d v="2020-08-25T00:00:00"/>
    <x v="7"/>
    <x v="2"/>
    <n v="600"/>
    <n v="510"/>
    <x v="3"/>
    <x v="9"/>
    <x v="0"/>
    <x v="2"/>
    <x v="7"/>
    <x v="30"/>
    <n v="630"/>
  </r>
  <r>
    <d v="2020-08-20T00:00:00"/>
    <x v="7"/>
    <x v="2"/>
    <n v="600"/>
    <n v="510"/>
    <x v="3"/>
    <x v="2"/>
    <x v="1"/>
    <x v="2"/>
    <x v="7"/>
    <x v="30"/>
    <n v="630"/>
  </r>
  <r>
    <d v="2020-08-07T00:00:00"/>
    <x v="6"/>
    <x v="2"/>
    <n v="350"/>
    <n v="273"/>
    <x v="9"/>
    <x v="10"/>
    <x v="0"/>
    <x v="2"/>
    <x v="7"/>
    <x v="67"/>
    <n v="616"/>
  </r>
  <r>
    <d v="2020-08-24T00:00:00"/>
    <x v="0"/>
    <x v="0"/>
    <n v="950"/>
    <n v="741"/>
    <x v="8"/>
    <x v="8"/>
    <x v="1"/>
    <x v="2"/>
    <x v="7"/>
    <x v="13"/>
    <n v="2090"/>
  </r>
  <r>
    <d v="2020-08-28T00:00:00"/>
    <x v="1"/>
    <x v="0"/>
    <n v="850"/>
    <n v="722.5"/>
    <x v="0"/>
    <x v="4"/>
    <x v="0"/>
    <x v="2"/>
    <x v="7"/>
    <x v="47"/>
    <n v="765"/>
  </r>
  <r>
    <d v="2020-08-04T00:00:00"/>
    <x v="3"/>
    <x v="1"/>
    <n v="1000"/>
    <n v="900"/>
    <x v="9"/>
    <x v="2"/>
    <x v="0"/>
    <x v="2"/>
    <x v="7"/>
    <x v="56"/>
    <n v="800"/>
  </r>
  <r>
    <d v="2020-08-04T00:00:00"/>
    <x v="11"/>
    <x v="0"/>
    <n v="1200"/>
    <n v="1080"/>
    <x v="4"/>
    <x v="6"/>
    <x v="1"/>
    <x v="2"/>
    <x v="7"/>
    <x v="18"/>
    <n v="1080"/>
  </r>
  <r>
    <d v="2020-08-01T00:00:00"/>
    <x v="7"/>
    <x v="2"/>
    <n v="600"/>
    <n v="510"/>
    <x v="2"/>
    <x v="7"/>
    <x v="1"/>
    <x v="2"/>
    <x v="7"/>
    <x v="69"/>
    <n v="270"/>
  </r>
  <r>
    <d v="2020-08-01T00:00:00"/>
    <x v="1"/>
    <x v="0"/>
    <n v="850"/>
    <n v="722.5"/>
    <x v="2"/>
    <x v="4"/>
    <x v="1"/>
    <x v="2"/>
    <x v="7"/>
    <x v="7"/>
    <n v="382.5"/>
  </r>
  <r>
    <d v="2020-08-18T00:00:00"/>
    <x v="10"/>
    <x v="1"/>
    <n v="750"/>
    <n v="637.5"/>
    <x v="4"/>
    <x v="9"/>
    <x v="1"/>
    <x v="2"/>
    <x v="7"/>
    <x v="40"/>
    <n v="1012.5"/>
  </r>
  <r>
    <d v="2020-08-16T00:00:00"/>
    <x v="4"/>
    <x v="0"/>
    <n v="1350"/>
    <n v="1188"/>
    <x v="0"/>
    <x v="6"/>
    <x v="1"/>
    <x v="2"/>
    <x v="7"/>
    <x v="28"/>
    <n v="972"/>
  </r>
  <r>
    <d v="2020-08-29T00:00:00"/>
    <x v="5"/>
    <x v="0"/>
    <n v="850"/>
    <n v="637.5"/>
    <x v="8"/>
    <x v="4"/>
    <x v="1"/>
    <x v="2"/>
    <x v="7"/>
    <x v="26"/>
    <n v="2125"/>
  </r>
  <r>
    <d v="2020-09-30T00:00:00"/>
    <x v="10"/>
    <x v="1"/>
    <n v="750"/>
    <n v="637.5"/>
    <x v="7"/>
    <x v="3"/>
    <x v="1"/>
    <x v="2"/>
    <x v="8"/>
    <x v="14"/>
    <n v="562.5"/>
  </r>
  <r>
    <d v="2020-09-14T00:00:00"/>
    <x v="4"/>
    <x v="0"/>
    <n v="1350"/>
    <n v="1188"/>
    <x v="4"/>
    <x v="5"/>
    <x v="0"/>
    <x v="2"/>
    <x v="8"/>
    <x v="33"/>
    <n v="1458"/>
  </r>
  <r>
    <d v="2020-09-10T00:00:00"/>
    <x v="5"/>
    <x v="0"/>
    <n v="850"/>
    <n v="637.5"/>
    <x v="9"/>
    <x v="9"/>
    <x v="1"/>
    <x v="2"/>
    <x v="8"/>
    <x v="46"/>
    <n v="1700"/>
  </r>
  <r>
    <d v="2020-09-17T00:00:00"/>
    <x v="0"/>
    <x v="0"/>
    <n v="950"/>
    <n v="741"/>
    <x v="0"/>
    <x v="7"/>
    <x v="0"/>
    <x v="2"/>
    <x v="8"/>
    <x v="0"/>
    <n v="1254"/>
  </r>
  <r>
    <d v="2020-09-13T00:00:00"/>
    <x v="0"/>
    <x v="0"/>
    <n v="950"/>
    <n v="741"/>
    <x v="4"/>
    <x v="2"/>
    <x v="0"/>
    <x v="2"/>
    <x v="8"/>
    <x v="4"/>
    <n v="1881"/>
  </r>
  <r>
    <d v="2020-09-24T00:00:00"/>
    <x v="7"/>
    <x v="2"/>
    <n v="600"/>
    <n v="510"/>
    <x v="8"/>
    <x v="3"/>
    <x v="1"/>
    <x v="2"/>
    <x v="8"/>
    <x v="5"/>
    <n v="900"/>
  </r>
  <r>
    <d v="2020-09-21T00:00:00"/>
    <x v="5"/>
    <x v="0"/>
    <n v="850"/>
    <n v="637.5"/>
    <x v="6"/>
    <x v="12"/>
    <x v="0"/>
    <x v="2"/>
    <x v="8"/>
    <x v="42"/>
    <n v="850"/>
  </r>
  <r>
    <d v="2020-09-10T00:00:00"/>
    <x v="11"/>
    <x v="0"/>
    <n v="1200"/>
    <n v="1080"/>
    <x v="2"/>
    <x v="1"/>
    <x v="1"/>
    <x v="2"/>
    <x v="8"/>
    <x v="23"/>
    <n v="360"/>
  </r>
  <r>
    <d v="2020-09-03T00:00:00"/>
    <x v="8"/>
    <x v="1"/>
    <n v="900"/>
    <n v="675"/>
    <x v="1"/>
    <x v="4"/>
    <x v="1"/>
    <x v="2"/>
    <x v="8"/>
    <x v="69"/>
    <n v="450"/>
  </r>
  <r>
    <d v="2020-09-09T00:00:00"/>
    <x v="4"/>
    <x v="0"/>
    <n v="1350"/>
    <n v="1188"/>
    <x v="6"/>
    <x v="9"/>
    <x v="0"/>
    <x v="2"/>
    <x v="8"/>
    <x v="24"/>
    <n v="648"/>
  </r>
  <r>
    <d v="2020-09-09T00:00:00"/>
    <x v="10"/>
    <x v="1"/>
    <n v="750"/>
    <n v="637.5"/>
    <x v="6"/>
    <x v="13"/>
    <x v="1"/>
    <x v="2"/>
    <x v="8"/>
    <x v="10"/>
    <n v="450"/>
  </r>
  <r>
    <d v="2020-09-10T00:00:00"/>
    <x v="11"/>
    <x v="0"/>
    <n v="1200"/>
    <n v="1080"/>
    <x v="3"/>
    <x v="4"/>
    <x v="1"/>
    <x v="2"/>
    <x v="8"/>
    <x v="21"/>
    <n v="840"/>
  </r>
  <r>
    <d v="2020-09-21T00:00:00"/>
    <x v="4"/>
    <x v="0"/>
    <n v="1350"/>
    <n v="1188"/>
    <x v="7"/>
    <x v="5"/>
    <x v="0"/>
    <x v="2"/>
    <x v="8"/>
    <x v="40"/>
    <n v="810"/>
  </r>
  <r>
    <d v="2020-09-18T00:00:00"/>
    <x v="2"/>
    <x v="0"/>
    <n v="500"/>
    <n v="400"/>
    <x v="0"/>
    <x v="4"/>
    <x v="1"/>
    <x v="2"/>
    <x v="8"/>
    <x v="10"/>
    <n v="600"/>
  </r>
  <r>
    <d v="2020-09-09T00:00:00"/>
    <x v="8"/>
    <x v="1"/>
    <n v="900"/>
    <n v="675"/>
    <x v="5"/>
    <x v="7"/>
    <x v="0"/>
    <x v="2"/>
    <x v="8"/>
    <x v="11"/>
    <n v="225"/>
  </r>
  <r>
    <d v="2020-09-17T00:00:00"/>
    <x v="6"/>
    <x v="2"/>
    <n v="350"/>
    <n v="273"/>
    <x v="8"/>
    <x v="4"/>
    <x v="0"/>
    <x v="2"/>
    <x v="8"/>
    <x v="12"/>
    <n v="770"/>
  </r>
  <r>
    <d v="2020-09-23T00:00:00"/>
    <x v="7"/>
    <x v="2"/>
    <n v="600"/>
    <n v="510"/>
    <x v="2"/>
    <x v="13"/>
    <x v="1"/>
    <x v="2"/>
    <x v="8"/>
    <x v="69"/>
    <n v="270"/>
  </r>
  <r>
    <d v="2020-09-08T00:00:00"/>
    <x v="8"/>
    <x v="1"/>
    <n v="900"/>
    <n v="675"/>
    <x v="4"/>
    <x v="6"/>
    <x v="0"/>
    <x v="2"/>
    <x v="8"/>
    <x v="28"/>
    <n v="2025"/>
  </r>
  <r>
    <d v="2020-09-09T00:00:00"/>
    <x v="2"/>
    <x v="0"/>
    <n v="500"/>
    <n v="400"/>
    <x v="4"/>
    <x v="4"/>
    <x v="0"/>
    <x v="2"/>
    <x v="8"/>
    <x v="20"/>
    <n v="900"/>
  </r>
  <r>
    <d v="2020-09-11T00:00:00"/>
    <x v="10"/>
    <x v="1"/>
    <n v="750"/>
    <n v="637.5"/>
    <x v="4"/>
    <x v="12"/>
    <x v="1"/>
    <x v="2"/>
    <x v="8"/>
    <x v="40"/>
    <n v="1012.5"/>
  </r>
  <r>
    <d v="2020-09-08T00:00:00"/>
    <x v="8"/>
    <x v="1"/>
    <n v="900"/>
    <n v="675"/>
    <x v="3"/>
    <x v="3"/>
    <x v="1"/>
    <x v="2"/>
    <x v="8"/>
    <x v="71"/>
    <n v="1575"/>
  </r>
  <r>
    <d v="2020-09-20T00:00:00"/>
    <x v="9"/>
    <x v="1"/>
    <n v="1500"/>
    <n v="1125"/>
    <x v="5"/>
    <x v="6"/>
    <x v="0"/>
    <x v="2"/>
    <x v="8"/>
    <x v="2"/>
    <n v="375"/>
  </r>
  <r>
    <d v="2020-10-09T00:00:00"/>
    <x v="10"/>
    <x v="1"/>
    <n v="750"/>
    <n v="637.5"/>
    <x v="5"/>
    <x v="13"/>
    <x v="1"/>
    <x v="2"/>
    <x v="9"/>
    <x v="57"/>
    <n v="112.5"/>
  </r>
  <r>
    <d v="2020-10-28T00:00:00"/>
    <x v="5"/>
    <x v="0"/>
    <n v="850"/>
    <n v="637.5"/>
    <x v="8"/>
    <x v="6"/>
    <x v="1"/>
    <x v="2"/>
    <x v="9"/>
    <x v="26"/>
    <n v="2125"/>
  </r>
  <r>
    <d v="2020-10-30T00:00:00"/>
    <x v="6"/>
    <x v="2"/>
    <n v="350"/>
    <n v="273"/>
    <x v="4"/>
    <x v="13"/>
    <x v="0"/>
    <x v="2"/>
    <x v="9"/>
    <x v="70"/>
    <n v="693"/>
  </r>
  <r>
    <d v="2020-10-30T00:00:00"/>
    <x v="0"/>
    <x v="0"/>
    <n v="950"/>
    <n v="741"/>
    <x v="6"/>
    <x v="4"/>
    <x v="0"/>
    <x v="2"/>
    <x v="9"/>
    <x v="66"/>
    <n v="836"/>
  </r>
  <r>
    <d v="2020-10-10T00:00:00"/>
    <x v="2"/>
    <x v="0"/>
    <n v="500"/>
    <n v="400"/>
    <x v="5"/>
    <x v="10"/>
    <x v="1"/>
    <x v="2"/>
    <x v="9"/>
    <x v="51"/>
    <n v="100"/>
  </r>
  <r>
    <d v="2020-10-27T00:00:00"/>
    <x v="0"/>
    <x v="0"/>
    <n v="950"/>
    <n v="741"/>
    <x v="2"/>
    <x v="5"/>
    <x v="1"/>
    <x v="2"/>
    <x v="9"/>
    <x v="59"/>
    <n v="627"/>
  </r>
  <r>
    <d v="2020-10-05T00:00:00"/>
    <x v="6"/>
    <x v="2"/>
    <n v="350"/>
    <n v="273"/>
    <x v="1"/>
    <x v="0"/>
    <x v="0"/>
    <x v="2"/>
    <x v="9"/>
    <x v="38"/>
    <n v="154"/>
  </r>
  <r>
    <d v="2020-10-09T00:00:00"/>
    <x v="4"/>
    <x v="0"/>
    <n v="1350"/>
    <n v="1188"/>
    <x v="8"/>
    <x v="12"/>
    <x v="1"/>
    <x v="2"/>
    <x v="9"/>
    <x v="19"/>
    <n v="1620"/>
  </r>
  <r>
    <d v="2020-10-02T00:00:00"/>
    <x v="8"/>
    <x v="1"/>
    <n v="900"/>
    <n v="675"/>
    <x v="3"/>
    <x v="10"/>
    <x v="1"/>
    <x v="2"/>
    <x v="9"/>
    <x v="71"/>
    <n v="1575"/>
  </r>
  <r>
    <d v="2020-10-09T00:00:00"/>
    <x v="5"/>
    <x v="0"/>
    <n v="850"/>
    <n v="637.5"/>
    <x v="9"/>
    <x v="11"/>
    <x v="1"/>
    <x v="2"/>
    <x v="9"/>
    <x v="46"/>
    <n v="1700"/>
  </r>
  <r>
    <d v="2020-10-17T00:00:00"/>
    <x v="10"/>
    <x v="1"/>
    <n v="750"/>
    <n v="637.5"/>
    <x v="1"/>
    <x v="12"/>
    <x v="0"/>
    <x v="2"/>
    <x v="9"/>
    <x v="2"/>
    <n v="225"/>
  </r>
  <r>
    <d v="2020-10-06T00:00:00"/>
    <x v="11"/>
    <x v="0"/>
    <n v="1200"/>
    <n v="1080"/>
    <x v="2"/>
    <x v="7"/>
    <x v="1"/>
    <x v="2"/>
    <x v="9"/>
    <x v="23"/>
    <n v="360"/>
  </r>
  <r>
    <d v="2020-10-11T00:00:00"/>
    <x v="1"/>
    <x v="0"/>
    <n v="850"/>
    <n v="722.5"/>
    <x v="5"/>
    <x v="12"/>
    <x v="1"/>
    <x v="2"/>
    <x v="9"/>
    <x v="8"/>
    <n v="127.5"/>
  </r>
  <r>
    <d v="2020-10-16T00:00:00"/>
    <x v="1"/>
    <x v="0"/>
    <n v="850"/>
    <n v="722.5"/>
    <x v="8"/>
    <x v="5"/>
    <x v="0"/>
    <x v="2"/>
    <x v="9"/>
    <x v="26"/>
    <n v="1275"/>
  </r>
  <r>
    <d v="2020-10-10T00:00:00"/>
    <x v="10"/>
    <x v="1"/>
    <n v="750"/>
    <n v="637.5"/>
    <x v="3"/>
    <x v="5"/>
    <x v="0"/>
    <x v="2"/>
    <x v="9"/>
    <x v="62"/>
    <n v="787.5"/>
  </r>
  <r>
    <d v="2020-10-23T00:00:00"/>
    <x v="10"/>
    <x v="1"/>
    <n v="750"/>
    <n v="637.5"/>
    <x v="6"/>
    <x v="1"/>
    <x v="1"/>
    <x v="2"/>
    <x v="9"/>
    <x v="10"/>
    <n v="450"/>
  </r>
  <r>
    <d v="2020-10-21T00:00:00"/>
    <x v="10"/>
    <x v="1"/>
    <n v="750"/>
    <n v="637.5"/>
    <x v="0"/>
    <x v="4"/>
    <x v="1"/>
    <x v="2"/>
    <x v="9"/>
    <x v="20"/>
    <n v="675"/>
  </r>
  <r>
    <d v="2020-10-08T00:00:00"/>
    <x v="10"/>
    <x v="1"/>
    <n v="750"/>
    <n v="637.5"/>
    <x v="3"/>
    <x v="6"/>
    <x v="0"/>
    <x v="2"/>
    <x v="9"/>
    <x v="62"/>
    <n v="787.5"/>
  </r>
  <r>
    <d v="2020-10-13T00:00:00"/>
    <x v="10"/>
    <x v="1"/>
    <n v="750"/>
    <n v="637.5"/>
    <x v="7"/>
    <x v="6"/>
    <x v="0"/>
    <x v="2"/>
    <x v="9"/>
    <x v="14"/>
    <n v="562.5"/>
  </r>
  <r>
    <d v="2020-10-29T00:00:00"/>
    <x v="6"/>
    <x v="2"/>
    <n v="350"/>
    <n v="273"/>
    <x v="4"/>
    <x v="2"/>
    <x v="0"/>
    <x v="2"/>
    <x v="9"/>
    <x v="70"/>
    <n v="693"/>
  </r>
  <r>
    <d v="2020-10-27T00:00:00"/>
    <x v="10"/>
    <x v="1"/>
    <n v="750"/>
    <n v="637.5"/>
    <x v="0"/>
    <x v="2"/>
    <x v="0"/>
    <x v="2"/>
    <x v="9"/>
    <x v="20"/>
    <n v="675"/>
  </r>
  <r>
    <d v="2020-10-30T00:00:00"/>
    <x v="4"/>
    <x v="0"/>
    <n v="1350"/>
    <n v="1188"/>
    <x v="2"/>
    <x v="6"/>
    <x v="1"/>
    <x v="2"/>
    <x v="9"/>
    <x v="22"/>
    <n v="486"/>
  </r>
  <r>
    <d v="2020-11-15T00:00:00"/>
    <x v="11"/>
    <x v="0"/>
    <n v="1200"/>
    <n v="1080"/>
    <x v="2"/>
    <x v="13"/>
    <x v="1"/>
    <x v="2"/>
    <x v="10"/>
    <x v="23"/>
    <n v="360"/>
  </r>
  <r>
    <d v="2020-11-30T00:00:00"/>
    <x v="3"/>
    <x v="1"/>
    <n v="1000"/>
    <n v="900"/>
    <x v="5"/>
    <x v="4"/>
    <x v="0"/>
    <x v="2"/>
    <x v="10"/>
    <x v="43"/>
    <n v="100"/>
  </r>
  <r>
    <d v="2020-11-04T00:00:00"/>
    <x v="4"/>
    <x v="0"/>
    <n v="1350"/>
    <n v="1188"/>
    <x v="0"/>
    <x v="9"/>
    <x v="1"/>
    <x v="2"/>
    <x v="10"/>
    <x v="28"/>
    <n v="972"/>
  </r>
  <r>
    <d v="2020-11-10T00:00:00"/>
    <x v="8"/>
    <x v="1"/>
    <n v="900"/>
    <n v="675"/>
    <x v="2"/>
    <x v="0"/>
    <x v="1"/>
    <x v="2"/>
    <x v="10"/>
    <x v="25"/>
    <n v="675"/>
  </r>
  <r>
    <d v="2020-11-22T00:00:00"/>
    <x v="3"/>
    <x v="1"/>
    <n v="1000"/>
    <n v="900"/>
    <x v="2"/>
    <x v="5"/>
    <x v="0"/>
    <x v="2"/>
    <x v="10"/>
    <x v="10"/>
    <n v="300"/>
  </r>
  <r>
    <d v="2020-11-26T00:00:00"/>
    <x v="3"/>
    <x v="1"/>
    <n v="1000"/>
    <n v="900"/>
    <x v="9"/>
    <x v="13"/>
    <x v="1"/>
    <x v="2"/>
    <x v="10"/>
    <x v="56"/>
    <n v="800"/>
  </r>
  <r>
    <d v="2020-11-03T00:00:00"/>
    <x v="4"/>
    <x v="0"/>
    <n v="1350"/>
    <n v="1188"/>
    <x v="4"/>
    <x v="0"/>
    <x v="1"/>
    <x v="2"/>
    <x v="10"/>
    <x v="33"/>
    <n v="1458"/>
  </r>
  <r>
    <d v="2020-11-23T00:00:00"/>
    <x v="8"/>
    <x v="1"/>
    <n v="900"/>
    <n v="675"/>
    <x v="2"/>
    <x v="7"/>
    <x v="0"/>
    <x v="2"/>
    <x v="10"/>
    <x v="25"/>
    <n v="675"/>
  </r>
  <r>
    <d v="2020-11-09T00:00:00"/>
    <x v="8"/>
    <x v="1"/>
    <n v="900"/>
    <n v="675"/>
    <x v="5"/>
    <x v="9"/>
    <x v="0"/>
    <x v="2"/>
    <x v="10"/>
    <x v="11"/>
    <n v="225"/>
  </r>
  <r>
    <d v="2020-11-23T00:00:00"/>
    <x v="10"/>
    <x v="1"/>
    <n v="750"/>
    <n v="637.5"/>
    <x v="8"/>
    <x v="6"/>
    <x v="1"/>
    <x v="2"/>
    <x v="10"/>
    <x v="64"/>
    <n v="1125"/>
  </r>
  <r>
    <d v="2020-11-17T00:00:00"/>
    <x v="9"/>
    <x v="1"/>
    <n v="1500"/>
    <n v="1125"/>
    <x v="9"/>
    <x v="11"/>
    <x v="0"/>
    <x v="2"/>
    <x v="10"/>
    <x v="44"/>
    <n v="3000"/>
  </r>
  <r>
    <d v="2020-11-20T00:00:00"/>
    <x v="7"/>
    <x v="2"/>
    <n v="600"/>
    <n v="510"/>
    <x v="2"/>
    <x v="2"/>
    <x v="1"/>
    <x v="2"/>
    <x v="10"/>
    <x v="69"/>
    <n v="270"/>
  </r>
  <r>
    <d v="2020-11-20T00:00:00"/>
    <x v="6"/>
    <x v="2"/>
    <n v="350"/>
    <n v="273"/>
    <x v="5"/>
    <x v="7"/>
    <x v="0"/>
    <x v="2"/>
    <x v="10"/>
    <x v="68"/>
    <n v="77"/>
  </r>
  <r>
    <d v="2020-11-26T00:00:00"/>
    <x v="7"/>
    <x v="2"/>
    <n v="600"/>
    <n v="510"/>
    <x v="5"/>
    <x v="10"/>
    <x v="0"/>
    <x v="2"/>
    <x v="10"/>
    <x v="37"/>
    <n v="90"/>
  </r>
  <r>
    <d v="2020-11-22T00:00:00"/>
    <x v="4"/>
    <x v="0"/>
    <n v="1350"/>
    <n v="1188"/>
    <x v="0"/>
    <x v="4"/>
    <x v="1"/>
    <x v="2"/>
    <x v="10"/>
    <x v="28"/>
    <n v="972"/>
  </r>
  <r>
    <d v="2020-11-19T00:00:00"/>
    <x v="1"/>
    <x v="0"/>
    <n v="850"/>
    <n v="722.5"/>
    <x v="1"/>
    <x v="10"/>
    <x v="1"/>
    <x v="2"/>
    <x v="10"/>
    <x v="1"/>
    <n v="255"/>
  </r>
  <r>
    <d v="2020-11-23T00:00:00"/>
    <x v="8"/>
    <x v="1"/>
    <n v="900"/>
    <n v="675"/>
    <x v="5"/>
    <x v="1"/>
    <x v="0"/>
    <x v="2"/>
    <x v="10"/>
    <x v="11"/>
    <n v="225"/>
  </r>
  <r>
    <d v="2020-11-01T00:00:00"/>
    <x v="2"/>
    <x v="0"/>
    <n v="500"/>
    <n v="400"/>
    <x v="6"/>
    <x v="3"/>
    <x v="0"/>
    <x v="2"/>
    <x v="10"/>
    <x v="49"/>
    <n v="400"/>
  </r>
  <r>
    <d v="2020-11-11T00:00:00"/>
    <x v="11"/>
    <x v="0"/>
    <n v="1200"/>
    <n v="1080"/>
    <x v="3"/>
    <x v="6"/>
    <x v="1"/>
    <x v="2"/>
    <x v="10"/>
    <x v="21"/>
    <n v="840"/>
  </r>
  <r>
    <d v="2020-11-26T00:00:00"/>
    <x v="0"/>
    <x v="0"/>
    <n v="950"/>
    <n v="741"/>
    <x v="1"/>
    <x v="11"/>
    <x v="0"/>
    <x v="2"/>
    <x v="10"/>
    <x v="61"/>
    <n v="418"/>
  </r>
  <r>
    <d v="2020-11-08T00:00:00"/>
    <x v="3"/>
    <x v="1"/>
    <n v="1000"/>
    <n v="900"/>
    <x v="8"/>
    <x v="9"/>
    <x v="1"/>
    <x v="2"/>
    <x v="10"/>
    <x v="34"/>
    <n v="1000"/>
  </r>
  <r>
    <d v="2020-11-13T00:00:00"/>
    <x v="4"/>
    <x v="0"/>
    <n v="1350"/>
    <n v="1188"/>
    <x v="9"/>
    <x v="5"/>
    <x v="0"/>
    <x v="2"/>
    <x v="10"/>
    <x v="18"/>
    <n v="1296"/>
  </r>
  <r>
    <d v="2020-12-17T00:00:00"/>
    <x v="1"/>
    <x v="0"/>
    <n v="850"/>
    <n v="722.5"/>
    <x v="2"/>
    <x v="1"/>
    <x v="0"/>
    <x v="2"/>
    <x v="11"/>
    <x v="7"/>
    <n v="382.5"/>
  </r>
  <r>
    <d v="2020-12-27T00:00:00"/>
    <x v="10"/>
    <x v="1"/>
    <n v="750"/>
    <n v="637.5"/>
    <x v="5"/>
    <x v="9"/>
    <x v="1"/>
    <x v="2"/>
    <x v="11"/>
    <x v="57"/>
    <n v="112.5"/>
  </r>
  <r>
    <d v="2020-12-04T00:00:00"/>
    <x v="3"/>
    <x v="1"/>
    <n v="1000"/>
    <n v="900"/>
    <x v="9"/>
    <x v="2"/>
    <x v="1"/>
    <x v="2"/>
    <x v="11"/>
    <x v="56"/>
    <n v="800"/>
  </r>
  <r>
    <d v="2020-12-08T00:00:00"/>
    <x v="4"/>
    <x v="0"/>
    <n v="1350"/>
    <n v="1188"/>
    <x v="5"/>
    <x v="13"/>
    <x v="1"/>
    <x v="2"/>
    <x v="11"/>
    <x v="73"/>
    <n v="162"/>
  </r>
  <r>
    <d v="2020-12-16T00:00:00"/>
    <x v="5"/>
    <x v="0"/>
    <n v="850"/>
    <n v="637.5"/>
    <x v="7"/>
    <x v="4"/>
    <x v="0"/>
    <x v="2"/>
    <x v="11"/>
    <x v="58"/>
    <n v="1062.5"/>
  </r>
  <r>
    <d v="2020-12-26T00:00:00"/>
    <x v="8"/>
    <x v="1"/>
    <n v="900"/>
    <n v="675"/>
    <x v="6"/>
    <x v="8"/>
    <x v="1"/>
    <x v="2"/>
    <x v="11"/>
    <x v="23"/>
    <n v="900"/>
  </r>
  <r>
    <d v="2020-12-02T00:00:00"/>
    <x v="11"/>
    <x v="0"/>
    <n v="1200"/>
    <n v="1080"/>
    <x v="5"/>
    <x v="1"/>
    <x v="1"/>
    <x v="2"/>
    <x v="11"/>
    <x v="36"/>
    <n v="120"/>
  </r>
  <r>
    <d v="2020-12-09T00:00:00"/>
    <x v="2"/>
    <x v="0"/>
    <n v="500"/>
    <n v="400"/>
    <x v="1"/>
    <x v="5"/>
    <x v="0"/>
    <x v="2"/>
    <x v="11"/>
    <x v="43"/>
    <n v="200"/>
  </r>
  <r>
    <d v="2020-12-16T00:00:00"/>
    <x v="2"/>
    <x v="0"/>
    <n v="500"/>
    <n v="400"/>
    <x v="2"/>
    <x v="3"/>
    <x v="0"/>
    <x v="2"/>
    <x v="11"/>
    <x v="2"/>
    <n v="300"/>
  </r>
  <r>
    <d v="2020-12-15T00:00:00"/>
    <x v="5"/>
    <x v="0"/>
    <n v="850"/>
    <n v="637.5"/>
    <x v="8"/>
    <x v="8"/>
    <x v="1"/>
    <x v="2"/>
    <x v="11"/>
    <x v="26"/>
    <n v="2125"/>
  </r>
  <r>
    <d v="2020-12-29T00:00:00"/>
    <x v="8"/>
    <x v="1"/>
    <n v="900"/>
    <n v="675"/>
    <x v="5"/>
    <x v="0"/>
    <x v="0"/>
    <x v="2"/>
    <x v="11"/>
    <x v="11"/>
    <n v="225"/>
  </r>
  <r>
    <d v="2020-12-04T00:00:00"/>
    <x v="8"/>
    <x v="1"/>
    <n v="900"/>
    <n v="675"/>
    <x v="6"/>
    <x v="12"/>
    <x v="0"/>
    <x v="2"/>
    <x v="11"/>
    <x v="23"/>
    <n v="900"/>
  </r>
  <r>
    <d v="2020-12-08T00:00:00"/>
    <x v="5"/>
    <x v="0"/>
    <n v="850"/>
    <n v="637.5"/>
    <x v="6"/>
    <x v="11"/>
    <x v="0"/>
    <x v="2"/>
    <x v="11"/>
    <x v="42"/>
    <n v="850"/>
  </r>
  <r>
    <d v="2020-12-09T00:00:00"/>
    <x v="8"/>
    <x v="1"/>
    <n v="900"/>
    <n v="675"/>
    <x v="0"/>
    <x v="13"/>
    <x v="1"/>
    <x v="2"/>
    <x v="11"/>
    <x v="24"/>
    <n v="1350"/>
  </r>
  <r>
    <d v="2020-12-11T00:00:00"/>
    <x v="3"/>
    <x v="1"/>
    <n v="1000"/>
    <n v="900"/>
    <x v="1"/>
    <x v="4"/>
    <x v="0"/>
    <x v="2"/>
    <x v="11"/>
    <x v="49"/>
    <n v="200"/>
  </r>
  <r>
    <d v="2020-12-22T00:00:00"/>
    <x v="2"/>
    <x v="0"/>
    <n v="500"/>
    <n v="400"/>
    <x v="7"/>
    <x v="9"/>
    <x v="0"/>
    <x v="2"/>
    <x v="11"/>
    <x v="35"/>
    <n v="500"/>
  </r>
  <r>
    <d v="2020-12-03T00:00:00"/>
    <x v="4"/>
    <x v="0"/>
    <n v="1350"/>
    <n v="1188"/>
    <x v="5"/>
    <x v="2"/>
    <x v="0"/>
    <x v="2"/>
    <x v="11"/>
    <x v="73"/>
    <n v="162"/>
  </r>
  <r>
    <d v="2020-12-12T00:00:00"/>
    <x v="1"/>
    <x v="0"/>
    <n v="850"/>
    <n v="722.5"/>
    <x v="0"/>
    <x v="6"/>
    <x v="0"/>
    <x v="2"/>
    <x v="11"/>
    <x v="47"/>
    <n v="765"/>
  </r>
  <r>
    <d v="2020-12-12T00:00:00"/>
    <x v="5"/>
    <x v="0"/>
    <n v="850"/>
    <n v="637.5"/>
    <x v="9"/>
    <x v="5"/>
    <x v="1"/>
    <x v="2"/>
    <x v="11"/>
    <x v="46"/>
    <n v="1700"/>
  </r>
  <r>
    <d v="2020-12-03T00:00:00"/>
    <x v="7"/>
    <x v="2"/>
    <n v="600"/>
    <n v="510"/>
    <x v="9"/>
    <x v="0"/>
    <x v="1"/>
    <x v="2"/>
    <x v="11"/>
    <x v="16"/>
    <n v="720"/>
  </r>
  <r>
    <d v="2020-12-18T00:00:00"/>
    <x v="4"/>
    <x v="0"/>
    <n v="1350"/>
    <n v="1188"/>
    <x v="1"/>
    <x v="6"/>
    <x v="1"/>
    <x v="2"/>
    <x v="11"/>
    <x v="25"/>
    <n v="324"/>
  </r>
  <r>
    <d v="2020-12-02T00:00:00"/>
    <x v="2"/>
    <x v="0"/>
    <n v="500"/>
    <n v="400"/>
    <x v="3"/>
    <x v="3"/>
    <x v="0"/>
    <x v="2"/>
    <x v="11"/>
    <x v="12"/>
    <n v="700"/>
  </r>
  <r>
    <d v="2021-01-27T00:00:00"/>
    <x v="11"/>
    <x v="0"/>
    <n v="1200"/>
    <n v="1080"/>
    <x v="5"/>
    <x v="1"/>
    <x v="0"/>
    <x v="3"/>
    <x v="0"/>
    <x v="36"/>
    <n v="120"/>
  </r>
  <r>
    <d v="2021-01-14T00:00:00"/>
    <x v="4"/>
    <x v="0"/>
    <n v="1350"/>
    <n v="1188"/>
    <x v="8"/>
    <x v="1"/>
    <x v="0"/>
    <x v="3"/>
    <x v="0"/>
    <x v="19"/>
    <n v="1620"/>
  </r>
  <r>
    <d v="2021-01-12T00:00:00"/>
    <x v="4"/>
    <x v="0"/>
    <n v="1350"/>
    <n v="1188"/>
    <x v="0"/>
    <x v="1"/>
    <x v="1"/>
    <x v="3"/>
    <x v="0"/>
    <x v="28"/>
    <n v="972"/>
  </r>
  <r>
    <d v="2021-01-15T00:00:00"/>
    <x v="0"/>
    <x v="0"/>
    <n v="950"/>
    <n v="741"/>
    <x v="4"/>
    <x v="1"/>
    <x v="0"/>
    <x v="3"/>
    <x v="0"/>
    <x v="4"/>
    <n v="1881"/>
  </r>
  <r>
    <d v="2021-01-01T00:00:00"/>
    <x v="8"/>
    <x v="1"/>
    <n v="900"/>
    <n v="675"/>
    <x v="3"/>
    <x v="0"/>
    <x v="0"/>
    <x v="3"/>
    <x v="0"/>
    <x v="71"/>
    <n v="1575"/>
  </r>
  <r>
    <d v="2021-01-24T00:00:00"/>
    <x v="1"/>
    <x v="0"/>
    <n v="850"/>
    <n v="722.5"/>
    <x v="2"/>
    <x v="13"/>
    <x v="1"/>
    <x v="3"/>
    <x v="0"/>
    <x v="7"/>
    <n v="382.5"/>
  </r>
  <r>
    <d v="2021-01-13T00:00:00"/>
    <x v="3"/>
    <x v="1"/>
    <n v="1000"/>
    <n v="900"/>
    <x v="9"/>
    <x v="0"/>
    <x v="0"/>
    <x v="3"/>
    <x v="0"/>
    <x v="56"/>
    <n v="800"/>
  </r>
  <r>
    <d v="2021-01-19T00:00:00"/>
    <x v="5"/>
    <x v="0"/>
    <n v="850"/>
    <n v="637.5"/>
    <x v="4"/>
    <x v="12"/>
    <x v="0"/>
    <x v="3"/>
    <x v="0"/>
    <x v="15"/>
    <n v="1912.5"/>
  </r>
  <r>
    <d v="2021-01-19T00:00:00"/>
    <x v="11"/>
    <x v="0"/>
    <n v="1200"/>
    <n v="1080"/>
    <x v="9"/>
    <x v="1"/>
    <x v="0"/>
    <x v="3"/>
    <x v="0"/>
    <x v="41"/>
    <n v="960"/>
  </r>
  <r>
    <d v="2021-01-28T00:00:00"/>
    <x v="11"/>
    <x v="0"/>
    <n v="1200"/>
    <n v="1080"/>
    <x v="5"/>
    <x v="6"/>
    <x v="0"/>
    <x v="3"/>
    <x v="0"/>
    <x v="36"/>
    <n v="120"/>
  </r>
  <r>
    <d v="2021-01-06T00:00:00"/>
    <x v="1"/>
    <x v="0"/>
    <n v="850"/>
    <n v="722.5"/>
    <x v="8"/>
    <x v="6"/>
    <x v="1"/>
    <x v="3"/>
    <x v="0"/>
    <x v="26"/>
    <n v="1275"/>
  </r>
  <r>
    <d v="2021-01-27T00:00:00"/>
    <x v="10"/>
    <x v="1"/>
    <n v="750"/>
    <n v="637.5"/>
    <x v="3"/>
    <x v="7"/>
    <x v="1"/>
    <x v="3"/>
    <x v="0"/>
    <x v="62"/>
    <n v="787.5"/>
  </r>
  <r>
    <d v="2021-01-24T00:00:00"/>
    <x v="2"/>
    <x v="0"/>
    <n v="500"/>
    <n v="400"/>
    <x v="9"/>
    <x v="5"/>
    <x v="0"/>
    <x v="3"/>
    <x v="0"/>
    <x v="29"/>
    <n v="800"/>
  </r>
  <r>
    <d v="2021-01-15T00:00:00"/>
    <x v="4"/>
    <x v="0"/>
    <n v="1350"/>
    <n v="1188"/>
    <x v="7"/>
    <x v="7"/>
    <x v="0"/>
    <x v="3"/>
    <x v="0"/>
    <x v="40"/>
    <n v="810"/>
  </r>
  <r>
    <d v="2021-01-11T00:00:00"/>
    <x v="7"/>
    <x v="2"/>
    <n v="600"/>
    <n v="510"/>
    <x v="0"/>
    <x v="13"/>
    <x v="1"/>
    <x v="3"/>
    <x v="0"/>
    <x v="23"/>
    <n v="540"/>
  </r>
  <r>
    <d v="2021-01-20T00:00:00"/>
    <x v="5"/>
    <x v="0"/>
    <n v="850"/>
    <n v="637.5"/>
    <x v="0"/>
    <x v="6"/>
    <x v="0"/>
    <x v="3"/>
    <x v="0"/>
    <x v="47"/>
    <n v="1275"/>
  </r>
  <r>
    <d v="2021-01-03T00:00:00"/>
    <x v="9"/>
    <x v="1"/>
    <n v="1500"/>
    <n v="1125"/>
    <x v="0"/>
    <x v="1"/>
    <x v="0"/>
    <x v="3"/>
    <x v="0"/>
    <x v="27"/>
    <n v="2250"/>
  </r>
  <r>
    <d v="2021-01-29T00:00:00"/>
    <x v="0"/>
    <x v="0"/>
    <n v="950"/>
    <n v="741"/>
    <x v="1"/>
    <x v="2"/>
    <x v="0"/>
    <x v="3"/>
    <x v="0"/>
    <x v="61"/>
    <n v="418"/>
  </r>
  <r>
    <d v="2021-01-15T00:00:00"/>
    <x v="11"/>
    <x v="0"/>
    <n v="1200"/>
    <n v="1080"/>
    <x v="3"/>
    <x v="11"/>
    <x v="1"/>
    <x v="3"/>
    <x v="0"/>
    <x v="21"/>
    <n v="840"/>
  </r>
  <r>
    <d v="2021-01-16T00:00:00"/>
    <x v="10"/>
    <x v="1"/>
    <n v="750"/>
    <n v="637.5"/>
    <x v="2"/>
    <x v="5"/>
    <x v="0"/>
    <x v="3"/>
    <x v="0"/>
    <x v="39"/>
    <n v="337.5"/>
  </r>
  <r>
    <d v="2021-01-25T00:00:00"/>
    <x v="6"/>
    <x v="2"/>
    <n v="350"/>
    <n v="273"/>
    <x v="5"/>
    <x v="3"/>
    <x v="0"/>
    <x v="3"/>
    <x v="0"/>
    <x v="68"/>
    <n v="77"/>
  </r>
  <r>
    <d v="2021-01-23T00:00:00"/>
    <x v="4"/>
    <x v="0"/>
    <n v="1350"/>
    <n v="1188"/>
    <x v="2"/>
    <x v="8"/>
    <x v="1"/>
    <x v="3"/>
    <x v="0"/>
    <x v="22"/>
    <n v="486"/>
  </r>
  <r>
    <d v="2021-02-02T00:00:00"/>
    <x v="3"/>
    <x v="1"/>
    <n v="1000"/>
    <n v="900"/>
    <x v="0"/>
    <x v="5"/>
    <x v="1"/>
    <x v="3"/>
    <x v="1"/>
    <x v="5"/>
    <n v="600"/>
  </r>
  <r>
    <d v="2021-02-04T00:00:00"/>
    <x v="9"/>
    <x v="1"/>
    <n v="1500"/>
    <n v="1125"/>
    <x v="5"/>
    <x v="6"/>
    <x v="1"/>
    <x v="3"/>
    <x v="1"/>
    <x v="2"/>
    <n v="375"/>
  </r>
  <r>
    <d v="2021-02-10T00:00:00"/>
    <x v="8"/>
    <x v="1"/>
    <n v="900"/>
    <n v="675"/>
    <x v="6"/>
    <x v="2"/>
    <x v="1"/>
    <x v="3"/>
    <x v="1"/>
    <x v="23"/>
    <n v="900"/>
  </r>
  <r>
    <d v="2021-02-01T00:00:00"/>
    <x v="6"/>
    <x v="2"/>
    <n v="350"/>
    <n v="273"/>
    <x v="7"/>
    <x v="12"/>
    <x v="1"/>
    <x v="3"/>
    <x v="1"/>
    <x v="55"/>
    <n v="385"/>
  </r>
  <r>
    <d v="2021-02-22T00:00:00"/>
    <x v="1"/>
    <x v="0"/>
    <n v="850"/>
    <n v="722.5"/>
    <x v="9"/>
    <x v="2"/>
    <x v="0"/>
    <x v="3"/>
    <x v="1"/>
    <x v="46"/>
    <n v="1020"/>
  </r>
  <r>
    <d v="2021-02-07T00:00:00"/>
    <x v="4"/>
    <x v="0"/>
    <n v="1350"/>
    <n v="1188"/>
    <x v="9"/>
    <x v="13"/>
    <x v="0"/>
    <x v="3"/>
    <x v="1"/>
    <x v="18"/>
    <n v="1296"/>
  </r>
  <r>
    <d v="2021-02-07T00:00:00"/>
    <x v="0"/>
    <x v="0"/>
    <n v="950"/>
    <n v="741"/>
    <x v="6"/>
    <x v="8"/>
    <x v="0"/>
    <x v="3"/>
    <x v="1"/>
    <x v="66"/>
    <n v="836"/>
  </r>
  <r>
    <d v="2021-02-10T00:00:00"/>
    <x v="5"/>
    <x v="0"/>
    <n v="850"/>
    <n v="637.5"/>
    <x v="6"/>
    <x v="9"/>
    <x v="1"/>
    <x v="3"/>
    <x v="1"/>
    <x v="42"/>
    <n v="850"/>
  </r>
  <r>
    <d v="2021-02-15T00:00:00"/>
    <x v="0"/>
    <x v="0"/>
    <n v="950"/>
    <n v="741"/>
    <x v="5"/>
    <x v="10"/>
    <x v="0"/>
    <x v="3"/>
    <x v="1"/>
    <x v="65"/>
    <n v="209"/>
  </r>
  <r>
    <d v="2021-02-26T00:00:00"/>
    <x v="2"/>
    <x v="0"/>
    <n v="500"/>
    <n v="400"/>
    <x v="7"/>
    <x v="7"/>
    <x v="1"/>
    <x v="3"/>
    <x v="1"/>
    <x v="35"/>
    <n v="500"/>
  </r>
  <r>
    <d v="2021-02-10T00:00:00"/>
    <x v="6"/>
    <x v="2"/>
    <n v="350"/>
    <n v="273"/>
    <x v="1"/>
    <x v="10"/>
    <x v="0"/>
    <x v="3"/>
    <x v="1"/>
    <x v="38"/>
    <n v="154"/>
  </r>
  <r>
    <d v="2021-02-01T00:00:00"/>
    <x v="3"/>
    <x v="1"/>
    <n v="1000"/>
    <n v="900"/>
    <x v="1"/>
    <x v="9"/>
    <x v="0"/>
    <x v="3"/>
    <x v="1"/>
    <x v="49"/>
    <n v="200"/>
  </r>
  <r>
    <d v="2021-02-13T00:00:00"/>
    <x v="1"/>
    <x v="0"/>
    <n v="850"/>
    <n v="722.5"/>
    <x v="1"/>
    <x v="5"/>
    <x v="0"/>
    <x v="3"/>
    <x v="1"/>
    <x v="1"/>
    <n v="255"/>
  </r>
  <r>
    <d v="2021-02-06T00:00:00"/>
    <x v="2"/>
    <x v="0"/>
    <n v="500"/>
    <n v="400"/>
    <x v="9"/>
    <x v="13"/>
    <x v="1"/>
    <x v="3"/>
    <x v="1"/>
    <x v="29"/>
    <n v="800"/>
  </r>
  <r>
    <d v="2021-02-12T00:00:00"/>
    <x v="7"/>
    <x v="2"/>
    <n v="600"/>
    <n v="510"/>
    <x v="7"/>
    <x v="9"/>
    <x v="1"/>
    <x v="3"/>
    <x v="1"/>
    <x v="10"/>
    <n v="450"/>
  </r>
  <r>
    <d v="2021-02-15T00:00:00"/>
    <x v="3"/>
    <x v="1"/>
    <n v="1000"/>
    <n v="900"/>
    <x v="1"/>
    <x v="10"/>
    <x v="1"/>
    <x v="3"/>
    <x v="1"/>
    <x v="49"/>
    <n v="200"/>
  </r>
  <r>
    <d v="2021-02-11T00:00:00"/>
    <x v="7"/>
    <x v="2"/>
    <n v="600"/>
    <n v="510"/>
    <x v="5"/>
    <x v="12"/>
    <x v="1"/>
    <x v="3"/>
    <x v="1"/>
    <x v="37"/>
    <n v="90"/>
  </r>
  <r>
    <d v="2021-02-14T00:00:00"/>
    <x v="4"/>
    <x v="0"/>
    <n v="1350"/>
    <n v="1188"/>
    <x v="9"/>
    <x v="9"/>
    <x v="1"/>
    <x v="3"/>
    <x v="1"/>
    <x v="18"/>
    <n v="1296"/>
  </r>
  <r>
    <d v="2021-02-14T00:00:00"/>
    <x v="2"/>
    <x v="0"/>
    <n v="500"/>
    <n v="400"/>
    <x v="5"/>
    <x v="11"/>
    <x v="1"/>
    <x v="3"/>
    <x v="1"/>
    <x v="51"/>
    <n v="100"/>
  </r>
  <r>
    <d v="2021-02-17T00:00:00"/>
    <x v="10"/>
    <x v="1"/>
    <n v="750"/>
    <n v="637.5"/>
    <x v="5"/>
    <x v="9"/>
    <x v="0"/>
    <x v="3"/>
    <x v="1"/>
    <x v="57"/>
    <n v="112.5"/>
  </r>
  <r>
    <d v="2021-02-18T00:00:00"/>
    <x v="2"/>
    <x v="0"/>
    <n v="500"/>
    <n v="400"/>
    <x v="4"/>
    <x v="8"/>
    <x v="1"/>
    <x v="3"/>
    <x v="1"/>
    <x v="20"/>
    <n v="900"/>
  </r>
  <r>
    <d v="2021-02-02T00:00:00"/>
    <x v="5"/>
    <x v="0"/>
    <n v="850"/>
    <n v="637.5"/>
    <x v="2"/>
    <x v="6"/>
    <x v="0"/>
    <x v="3"/>
    <x v="1"/>
    <x v="7"/>
    <n v="637.5"/>
  </r>
  <r>
    <d v="2021-03-04T00:00:00"/>
    <x v="2"/>
    <x v="0"/>
    <n v="500"/>
    <n v="400"/>
    <x v="0"/>
    <x v="8"/>
    <x v="0"/>
    <x v="3"/>
    <x v="2"/>
    <x v="10"/>
    <n v="600"/>
  </r>
  <r>
    <d v="2021-03-07T00:00:00"/>
    <x v="4"/>
    <x v="0"/>
    <n v="1350"/>
    <n v="1188"/>
    <x v="5"/>
    <x v="10"/>
    <x v="0"/>
    <x v="3"/>
    <x v="2"/>
    <x v="73"/>
    <n v="162"/>
  </r>
  <r>
    <d v="2021-03-29T00:00:00"/>
    <x v="5"/>
    <x v="0"/>
    <n v="850"/>
    <n v="637.5"/>
    <x v="2"/>
    <x v="11"/>
    <x v="0"/>
    <x v="3"/>
    <x v="2"/>
    <x v="7"/>
    <n v="637.5"/>
  </r>
  <r>
    <d v="2021-03-17T00:00:00"/>
    <x v="0"/>
    <x v="0"/>
    <n v="950"/>
    <n v="741"/>
    <x v="2"/>
    <x v="9"/>
    <x v="0"/>
    <x v="3"/>
    <x v="2"/>
    <x v="59"/>
    <n v="627"/>
  </r>
  <r>
    <d v="2021-03-29T00:00:00"/>
    <x v="2"/>
    <x v="0"/>
    <n v="500"/>
    <n v="400"/>
    <x v="3"/>
    <x v="6"/>
    <x v="1"/>
    <x v="3"/>
    <x v="2"/>
    <x v="12"/>
    <n v="700"/>
  </r>
  <r>
    <d v="2021-03-07T00:00:00"/>
    <x v="4"/>
    <x v="0"/>
    <n v="1350"/>
    <n v="1188"/>
    <x v="1"/>
    <x v="11"/>
    <x v="0"/>
    <x v="3"/>
    <x v="2"/>
    <x v="25"/>
    <n v="324"/>
  </r>
  <r>
    <d v="2021-03-08T00:00:00"/>
    <x v="8"/>
    <x v="1"/>
    <n v="900"/>
    <n v="675"/>
    <x v="2"/>
    <x v="4"/>
    <x v="0"/>
    <x v="3"/>
    <x v="2"/>
    <x v="25"/>
    <n v="675"/>
  </r>
  <r>
    <d v="2021-03-16T00:00:00"/>
    <x v="11"/>
    <x v="0"/>
    <n v="1200"/>
    <n v="1080"/>
    <x v="3"/>
    <x v="4"/>
    <x v="1"/>
    <x v="3"/>
    <x v="2"/>
    <x v="21"/>
    <n v="840"/>
  </r>
  <r>
    <d v="2021-03-21T00:00:00"/>
    <x v="2"/>
    <x v="0"/>
    <n v="500"/>
    <n v="400"/>
    <x v="3"/>
    <x v="11"/>
    <x v="0"/>
    <x v="3"/>
    <x v="2"/>
    <x v="12"/>
    <n v="700"/>
  </r>
  <r>
    <d v="2021-03-29T00:00:00"/>
    <x v="6"/>
    <x v="2"/>
    <n v="350"/>
    <n v="273"/>
    <x v="1"/>
    <x v="5"/>
    <x v="1"/>
    <x v="3"/>
    <x v="2"/>
    <x v="38"/>
    <n v="154"/>
  </r>
  <r>
    <d v="2021-03-21T00:00:00"/>
    <x v="0"/>
    <x v="0"/>
    <n v="950"/>
    <n v="741"/>
    <x v="4"/>
    <x v="6"/>
    <x v="1"/>
    <x v="3"/>
    <x v="2"/>
    <x v="4"/>
    <n v="1881"/>
  </r>
  <r>
    <d v="2021-03-09T00:00:00"/>
    <x v="10"/>
    <x v="1"/>
    <n v="750"/>
    <n v="637.5"/>
    <x v="6"/>
    <x v="3"/>
    <x v="1"/>
    <x v="3"/>
    <x v="2"/>
    <x v="10"/>
    <n v="450"/>
  </r>
  <r>
    <d v="2021-03-24T00:00:00"/>
    <x v="1"/>
    <x v="0"/>
    <n v="850"/>
    <n v="722.5"/>
    <x v="5"/>
    <x v="0"/>
    <x v="0"/>
    <x v="3"/>
    <x v="2"/>
    <x v="8"/>
    <n v="127.5"/>
  </r>
  <r>
    <d v="2021-03-24T00:00:00"/>
    <x v="3"/>
    <x v="1"/>
    <n v="1000"/>
    <n v="900"/>
    <x v="3"/>
    <x v="7"/>
    <x v="0"/>
    <x v="3"/>
    <x v="2"/>
    <x v="54"/>
    <n v="700"/>
  </r>
  <r>
    <d v="2021-03-01T00:00:00"/>
    <x v="2"/>
    <x v="0"/>
    <n v="500"/>
    <n v="400"/>
    <x v="1"/>
    <x v="9"/>
    <x v="0"/>
    <x v="3"/>
    <x v="2"/>
    <x v="43"/>
    <n v="200"/>
  </r>
  <r>
    <d v="2021-03-29T00:00:00"/>
    <x v="11"/>
    <x v="0"/>
    <n v="1200"/>
    <n v="1080"/>
    <x v="7"/>
    <x v="4"/>
    <x v="0"/>
    <x v="3"/>
    <x v="2"/>
    <x v="5"/>
    <n v="600"/>
  </r>
  <r>
    <d v="2021-03-21T00:00:00"/>
    <x v="5"/>
    <x v="0"/>
    <n v="850"/>
    <n v="637.5"/>
    <x v="7"/>
    <x v="1"/>
    <x v="0"/>
    <x v="3"/>
    <x v="2"/>
    <x v="58"/>
    <n v="1062.5"/>
  </r>
  <r>
    <d v="2021-03-01T00:00:00"/>
    <x v="1"/>
    <x v="0"/>
    <n v="850"/>
    <n v="722.5"/>
    <x v="9"/>
    <x v="7"/>
    <x v="1"/>
    <x v="3"/>
    <x v="2"/>
    <x v="46"/>
    <n v="1020"/>
  </r>
  <r>
    <d v="2021-03-10T00:00:00"/>
    <x v="3"/>
    <x v="1"/>
    <n v="1000"/>
    <n v="900"/>
    <x v="9"/>
    <x v="3"/>
    <x v="0"/>
    <x v="3"/>
    <x v="2"/>
    <x v="56"/>
    <n v="800"/>
  </r>
  <r>
    <d v="2021-03-05T00:00:00"/>
    <x v="10"/>
    <x v="1"/>
    <n v="750"/>
    <n v="637.5"/>
    <x v="5"/>
    <x v="3"/>
    <x v="1"/>
    <x v="3"/>
    <x v="2"/>
    <x v="57"/>
    <n v="112.5"/>
  </r>
  <r>
    <d v="2021-03-02T00:00:00"/>
    <x v="3"/>
    <x v="1"/>
    <n v="1000"/>
    <n v="900"/>
    <x v="9"/>
    <x v="7"/>
    <x v="0"/>
    <x v="3"/>
    <x v="2"/>
    <x v="56"/>
    <n v="800"/>
  </r>
  <r>
    <d v="2021-03-13T00:00:00"/>
    <x v="10"/>
    <x v="1"/>
    <n v="750"/>
    <n v="637.5"/>
    <x v="9"/>
    <x v="0"/>
    <x v="0"/>
    <x v="3"/>
    <x v="2"/>
    <x v="5"/>
    <n v="900"/>
  </r>
  <r>
    <d v="2021-04-21T00:00:00"/>
    <x v="4"/>
    <x v="0"/>
    <n v="1350"/>
    <n v="1188"/>
    <x v="5"/>
    <x v="10"/>
    <x v="0"/>
    <x v="3"/>
    <x v="3"/>
    <x v="73"/>
    <n v="162"/>
  </r>
  <r>
    <d v="2021-04-22T00:00:00"/>
    <x v="1"/>
    <x v="0"/>
    <n v="850"/>
    <n v="722.5"/>
    <x v="5"/>
    <x v="12"/>
    <x v="0"/>
    <x v="3"/>
    <x v="3"/>
    <x v="8"/>
    <n v="127.5"/>
  </r>
  <r>
    <d v="2021-04-09T00:00:00"/>
    <x v="9"/>
    <x v="1"/>
    <n v="1500"/>
    <n v="1125"/>
    <x v="5"/>
    <x v="5"/>
    <x v="1"/>
    <x v="3"/>
    <x v="3"/>
    <x v="2"/>
    <n v="375"/>
  </r>
  <r>
    <d v="2021-04-15T00:00:00"/>
    <x v="11"/>
    <x v="0"/>
    <n v="1200"/>
    <n v="1080"/>
    <x v="2"/>
    <x v="9"/>
    <x v="1"/>
    <x v="3"/>
    <x v="3"/>
    <x v="23"/>
    <n v="360"/>
  </r>
  <r>
    <d v="2021-04-15T00:00:00"/>
    <x v="1"/>
    <x v="0"/>
    <n v="850"/>
    <n v="722.5"/>
    <x v="5"/>
    <x v="8"/>
    <x v="1"/>
    <x v="3"/>
    <x v="3"/>
    <x v="8"/>
    <n v="127.5"/>
  </r>
  <r>
    <d v="2021-04-25T00:00:00"/>
    <x v="11"/>
    <x v="0"/>
    <n v="1200"/>
    <n v="1080"/>
    <x v="2"/>
    <x v="2"/>
    <x v="1"/>
    <x v="3"/>
    <x v="3"/>
    <x v="23"/>
    <n v="360"/>
  </r>
  <r>
    <d v="2021-04-02T00:00:00"/>
    <x v="6"/>
    <x v="2"/>
    <n v="350"/>
    <n v="273"/>
    <x v="0"/>
    <x v="8"/>
    <x v="1"/>
    <x v="3"/>
    <x v="3"/>
    <x v="63"/>
    <n v="462"/>
  </r>
  <r>
    <d v="2021-04-17T00:00:00"/>
    <x v="9"/>
    <x v="1"/>
    <n v="1500"/>
    <n v="1125"/>
    <x v="0"/>
    <x v="3"/>
    <x v="0"/>
    <x v="3"/>
    <x v="3"/>
    <x v="27"/>
    <n v="2250"/>
  </r>
  <r>
    <d v="2021-04-16T00:00:00"/>
    <x v="6"/>
    <x v="2"/>
    <n v="350"/>
    <n v="273"/>
    <x v="2"/>
    <x v="5"/>
    <x v="0"/>
    <x v="3"/>
    <x v="3"/>
    <x v="31"/>
    <n v="231"/>
  </r>
  <r>
    <d v="2021-04-09T00:00:00"/>
    <x v="0"/>
    <x v="0"/>
    <n v="950"/>
    <n v="741"/>
    <x v="8"/>
    <x v="3"/>
    <x v="1"/>
    <x v="3"/>
    <x v="3"/>
    <x v="13"/>
    <n v="2090"/>
  </r>
  <r>
    <d v="2021-04-12T00:00:00"/>
    <x v="8"/>
    <x v="1"/>
    <n v="900"/>
    <n v="675"/>
    <x v="0"/>
    <x v="8"/>
    <x v="0"/>
    <x v="3"/>
    <x v="3"/>
    <x v="24"/>
    <n v="1350"/>
  </r>
  <r>
    <d v="2021-04-05T00:00:00"/>
    <x v="6"/>
    <x v="2"/>
    <n v="350"/>
    <n v="273"/>
    <x v="5"/>
    <x v="0"/>
    <x v="1"/>
    <x v="3"/>
    <x v="3"/>
    <x v="68"/>
    <n v="77"/>
  </r>
  <r>
    <d v="2021-04-29T00:00:00"/>
    <x v="9"/>
    <x v="1"/>
    <n v="1500"/>
    <n v="1125"/>
    <x v="2"/>
    <x v="5"/>
    <x v="1"/>
    <x v="3"/>
    <x v="3"/>
    <x v="20"/>
    <n v="1125"/>
  </r>
  <r>
    <d v="2021-04-08T00:00:00"/>
    <x v="0"/>
    <x v="0"/>
    <n v="950"/>
    <n v="741"/>
    <x v="1"/>
    <x v="12"/>
    <x v="1"/>
    <x v="3"/>
    <x v="3"/>
    <x v="61"/>
    <n v="418"/>
  </r>
  <r>
    <d v="2021-04-05T00:00:00"/>
    <x v="7"/>
    <x v="2"/>
    <n v="600"/>
    <n v="510"/>
    <x v="2"/>
    <x v="7"/>
    <x v="0"/>
    <x v="3"/>
    <x v="3"/>
    <x v="69"/>
    <n v="270"/>
  </r>
  <r>
    <d v="2021-04-18T00:00:00"/>
    <x v="1"/>
    <x v="0"/>
    <n v="850"/>
    <n v="722.5"/>
    <x v="2"/>
    <x v="9"/>
    <x v="0"/>
    <x v="3"/>
    <x v="3"/>
    <x v="7"/>
    <n v="382.5"/>
  </r>
  <r>
    <d v="2021-04-08T00:00:00"/>
    <x v="11"/>
    <x v="0"/>
    <n v="1200"/>
    <n v="1080"/>
    <x v="6"/>
    <x v="4"/>
    <x v="1"/>
    <x v="3"/>
    <x v="3"/>
    <x v="16"/>
    <n v="480"/>
  </r>
  <r>
    <d v="2021-04-16T00:00:00"/>
    <x v="3"/>
    <x v="1"/>
    <n v="1000"/>
    <n v="900"/>
    <x v="7"/>
    <x v="6"/>
    <x v="1"/>
    <x v="3"/>
    <x v="3"/>
    <x v="48"/>
    <n v="500"/>
  </r>
  <r>
    <d v="2021-04-10T00:00:00"/>
    <x v="1"/>
    <x v="0"/>
    <n v="850"/>
    <n v="722.5"/>
    <x v="5"/>
    <x v="8"/>
    <x v="0"/>
    <x v="3"/>
    <x v="3"/>
    <x v="8"/>
    <n v="127.5"/>
  </r>
  <r>
    <d v="2021-04-08T00:00:00"/>
    <x v="9"/>
    <x v="1"/>
    <n v="1500"/>
    <n v="1125"/>
    <x v="8"/>
    <x v="4"/>
    <x v="0"/>
    <x v="3"/>
    <x v="3"/>
    <x v="50"/>
    <n v="3750"/>
  </r>
  <r>
    <d v="2021-04-27T00:00:00"/>
    <x v="5"/>
    <x v="0"/>
    <n v="850"/>
    <n v="637.5"/>
    <x v="6"/>
    <x v="6"/>
    <x v="0"/>
    <x v="3"/>
    <x v="3"/>
    <x v="42"/>
    <n v="850"/>
  </r>
  <r>
    <d v="2021-04-22T00:00:00"/>
    <x v="9"/>
    <x v="1"/>
    <n v="1500"/>
    <n v="1125"/>
    <x v="2"/>
    <x v="1"/>
    <x v="0"/>
    <x v="3"/>
    <x v="3"/>
    <x v="20"/>
    <n v="1125"/>
  </r>
  <r>
    <d v="2021-05-23T00:00:00"/>
    <x v="9"/>
    <x v="1"/>
    <n v="1500"/>
    <n v="1125"/>
    <x v="6"/>
    <x v="8"/>
    <x v="1"/>
    <x v="3"/>
    <x v="4"/>
    <x v="5"/>
    <n v="1500"/>
  </r>
  <r>
    <d v="2021-05-26T00:00:00"/>
    <x v="2"/>
    <x v="0"/>
    <n v="500"/>
    <n v="400"/>
    <x v="2"/>
    <x v="1"/>
    <x v="1"/>
    <x v="3"/>
    <x v="4"/>
    <x v="2"/>
    <n v="300"/>
  </r>
  <r>
    <d v="2021-05-23T00:00:00"/>
    <x v="6"/>
    <x v="2"/>
    <n v="350"/>
    <n v="273"/>
    <x v="5"/>
    <x v="9"/>
    <x v="0"/>
    <x v="3"/>
    <x v="4"/>
    <x v="68"/>
    <n v="77"/>
  </r>
  <r>
    <d v="2021-05-03T00:00:00"/>
    <x v="10"/>
    <x v="1"/>
    <n v="750"/>
    <n v="637.5"/>
    <x v="3"/>
    <x v="8"/>
    <x v="0"/>
    <x v="3"/>
    <x v="4"/>
    <x v="62"/>
    <n v="787.5"/>
  </r>
  <r>
    <d v="2021-05-13T00:00:00"/>
    <x v="3"/>
    <x v="1"/>
    <n v="1000"/>
    <n v="900"/>
    <x v="0"/>
    <x v="13"/>
    <x v="0"/>
    <x v="3"/>
    <x v="4"/>
    <x v="5"/>
    <n v="600"/>
  </r>
  <r>
    <d v="2021-05-17T00:00:00"/>
    <x v="3"/>
    <x v="1"/>
    <n v="1000"/>
    <n v="900"/>
    <x v="0"/>
    <x v="10"/>
    <x v="1"/>
    <x v="3"/>
    <x v="4"/>
    <x v="5"/>
    <n v="600"/>
  </r>
  <r>
    <d v="2021-05-18T00:00:00"/>
    <x v="0"/>
    <x v="0"/>
    <n v="950"/>
    <n v="741"/>
    <x v="0"/>
    <x v="2"/>
    <x v="1"/>
    <x v="3"/>
    <x v="4"/>
    <x v="0"/>
    <n v="1254"/>
  </r>
  <r>
    <d v="2021-05-04T00:00:00"/>
    <x v="2"/>
    <x v="0"/>
    <n v="500"/>
    <n v="400"/>
    <x v="6"/>
    <x v="2"/>
    <x v="0"/>
    <x v="3"/>
    <x v="4"/>
    <x v="49"/>
    <n v="400"/>
  </r>
  <r>
    <d v="2021-05-27T00:00:00"/>
    <x v="9"/>
    <x v="1"/>
    <n v="1500"/>
    <n v="1125"/>
    <x v="6"/>
    <x v="6"/>
    <x v="1"/>
    <x v="3"/>
    <x v="4"/>
    <x v="5"/>
    <n v="1500"/>
  </r>
  <r>
    <d v="2021-05-23T00:00:00"/>
    <x v="9"/>
    <x v="1"/>
    <n v="1500"/>
    <n v="1125"/>
    <x v="4"/>
    <x v="0"/>
    <x v="0"/>
    <x v="3"/>
    <x v="4"/>
    <x v="19"/>
    <n v="3375"/>
  </r>
  <r>
    <d v="2021-05-16T00:00:00"/>
    <x v="11"/>
    <x v="0"/>
    <n v="1200"/>
    <n v="1080"/>
    <x v="7"/>
    <x v="5"/>
    <x v="1"/>
    <x v="3"/>
    <x v="4"/>
    <x v="5"/>
    <n v="600"/>
  </r>
  <r>
    <d v="2021-05-23T00:00:00"/>
    <x v="6"/>
    <x v="2"/>
    <n v="350"/>
    <n v="273"/>
    <x v="1"/>
    <x v="8"/>
    <x v="1"/>
    <x v="3"/>
    <x v="4"/>
    <x v="38"/>
    <n v="154"/>
  </r>
  <r>
    <d v="2021-05-16T00:00:00"/>
    <x v="11"/>
    <x v="0"/>
    <n v="1200"/>
    <n v="1080"/>
    <x v="0"/>
    <x v="8"/>
    <x v="1"/>
    <x v="3"/>
    <x v="4"/>
    <x v="52"/>
    <n v="720"/>
  </r>
  <r>
    <d v="2021-05-01T00:00:00"/>
    <x v="1"/>
    <x v="0"/>
    <n v="850"/>
    <n v="722.5"/>
    <x v="0"/>
    <x v="10"/>
    <x v="0"/>
    <x v="3"/>
    <x v="4"/>
    <x v="47"/>
    <n v="765"/>
  </r>
  <r>
    <d v="2021-05-22T00:00:00"/>
    <x v="9"/>
    <x v="1"/>
    <n v="1500"/>
    <n v="1125"/>
    <x v="6"/>
    <x v="11"/>
    <x v="1"/>
    <x v="3"/>
    <x v="4"/>
    <x v="5"/>
    <n v="1500"/>
  </r>
  <r>
    <d v="2021-05-23T00:00:00"/>
    <x v="8"/>
    <x v="1"/>
    <n v="900"/>
    <n v="675"/>
    <x v="4"/>
    <x v="12"/>
    <x v="0"/>
    <x v="3"/>
    <x v="4"/>
    <x v="28"/>
    <n v="2025"/>
  </r>
  <r>
    <d v="2021-05-19T00:00:00"/>
    <x v="10"/>
    <x v="1"/>
    <n v="750"/>
    <n v="637.5"/>
    <x v="9"/>
    <x v="8"/>
    <x v="0"/>
    <x v="3"/>
    <x v="4"/>
    <x v="5"/>
    <n v="900"/>
  </r>
  <r>
    <d v="2021-05-22T00:00:00"/>
    <x v="3"/>
    <x v="1"/>
    <n v="1000"/>
    <n v="900"/>
    <x v="4"/>
    <x v="11"/>
    <x v="1"/>
    <x v="3"/>
    <x v="4"/>
    <x v="27"/>
    <n v="900"/>
  </r>
  <r>
    <d v="2021-05-31T00:00:00"/>
    <x v="8"/>
    <x v="1"/>
    <n v="900"/>
    <n v="675"/>
    <x v="3"/>
    <x v="7"/>
    <x v="0"/>
    <x v="3"/>
    <x v="4"/>
    <x v="71"/>
    <n v="1575"/>
  </r>
  <r>
    <d v="2021-05-05T00:00:00"/>
    <x v="7"/>
    <x v="2"/>
    <n v="600"/>
    <n v="510"/>
    <x v="5"/>
    <x v="0"/>
    <x v="0"/>
    <x v="3"/>
    <x v="4"/>
    <x v="37"/>
    <n v="90"/>
  </r>
  <r>
    <d v="2021-05-11T00:00:00"/>
    <x v="8"/>
    <x v="1"/>
    <n v="900"/>
    <n v="675"/>
    <x v="3"/>
    <x v="1"/>
    <x v="0"/>
    <x v="3"/>
    <x v="4"/>
    <x v="71"/>
    <n v="1575"/>
  </r>
  <r>
    <d v="2021-05-24T00:00:00"/>
    <x v="4"/>
    <x v="0"/>
    <n v="1350"/>
    <n v="1188"/>
    <x v="6"/>
    <x v="13"/>
    <x v="1"/>
    <x v="3"/>
    <x v="4"/>
    <x v="24"/>
    <n v="648"/>
  </r>
  <r>
    <d v="2021-06-10T00:00:00"/>
    <x v="1"/>
    <x v="0"/>
    <n v="850"/>
    <n v="722.5"/>
    <x v="9"/>
    <x v="6"/>
    <x v="0"/>
    <x v="3"/>
    <x v="5"/>
    <x v="46"/>
    <n v="1020"/>
  </r>
  <r>
    <d v="2021-06-30T00:00:00"/>
    <x v="10"/>
    <x v="1"/>
    <n v="750"/>
    <n v="637.5"/>
    <x v="8"/>
    <x v="5"/>
    <x v="1"/>
    <x v="3"/>
    <x v="5"/>
    <x v="64"/>
    <n v="1125"/>
  </r>
  <r>
    <d v="2021-06-27T00:00:00"/>
    <x v="1"/>
    <x v="0"/>
    <n v="850"/>
    <n v="722.5"/>
    <x v="2"/>
    <x v="4"/>
    <x v="1"/>
    <x v="3"/>
    <x v="5"/>
    <x v="7"/>
    <n v="382.5"/>
  </r>
  <r>
    <d v="2021-06-19T00:00:00"/>
    <x v="11"/>
    <x v="0"/>
    <n v="1200"/>
    <n v="1080"/>
    <x v="8"/>
    <x v="2"/>
    <x v="1"/>
    <x v="3"/>
    <x v="5"/>
    <x v="44"/>
    <n v="1200"/>
  </r>
  <r>
    <d v="2021-06-09T00:00:00"/>
    <x v="3"/>
    <x v="1"/>
    <n v="1000"/>
    <n v="900"/>
    <x v="3"/>
    <x v="1"/>
    <x v="0"/>
    <x v="3"/>
    <x v="5"/>
    <x v="54"/>
    <n v="700"/>
  </r>
  <r>
    <d v="2021-06-01T00:00:00"/>
    <x v="8"/>
    <x v="1"/>
    <n v="900"/>
    <n v="675"/>
    <x v="6"/>
    <x v="8"/>
    <x v="0"/>
    <x v="3"/>
    <x v="5"/>
    <x v="23"/>
    <n v="900"/>
  </r>
  <r>
    <d v="2021-06-02T00:00:00"/>
    <x v="3"/>
    <x v="1"/>
    <n v="1000"/>
    <n v="900"/>
    <x v="1"/>
    <x v="6"/>
    <x v="1"/>
    <x v="3"/>
    <x v="5"/>
    <x v="49"/>
    <n v="200"/>
  </r>
  <r>
    <d v="2021-06-09T00:00:00"/>
    <x v="4"/>
    <x v="0"/>
    <n v="1350"/>
    <n v="1188"/>
    <x v="9"/>
    <x v="4"/>
    <x v="0"/>
    <x v="3"/>
    <x v="5"/>
    <x v="18"/>
    <n v="1296"/>
  </r>
  <r>
    <d v="2021-06-20T00:00:00"/>
    <x v="10"/>
    <x v="1"/>
    <n v="750"/>
    <n v="637.5"/>
    <x v="3"/>
    <x v="0"/>
    <x v="1"/>
    <x v="3"/>
    <x v="5"/>
    <x v="62"/>
    <n v="787.5"/>
  </r>
  <r>
    <d v="2021-06-04T00:00:00"/>
    <x v="10"/>
    <x v="1"/>
    <n v="750"/>
    <n v="637.5"/>
    <x v="7"/>
    <x v="5"/>
    <x v="0"/>
    <x v="3"/>
    <x v="5"/>
    <x v="14"/>
    <n v="562.5"/>
  </r>
  <r>
    <d v="2021-06-17T00:00:00"/>
    <x v="6"/>
    <x v="2"/>
    <n v="350"/>
    <n v="273"/>
    <x v="4"/>
    <x v="2"/>
    <x v="1"/>
    <x v="3"/>
    <x v="5"/>
    <x v="70"/>
    <n v="693"/>
  </r>
  <r>
    <d v="2021-06-21T00:00:00"/>
    <x v="10"/>
    <x v="1"/>
    <n v="750"/>
    <n v="637.5"/>
    <x v="0"/>
    <x v="11"/>
    <x v="0"/>
    <x v="3"/>
    <x v="5"/>
    <x v="20"/>
    <n v="675"/>
  </r>
  <r>
    <d v="2021-06-18T00:00:00"/>
    <x v="1"/>
    <x v="0"/>
    <n v="850"/>
    <n v="722.5"/>
    <x v="3"/>
    <x v="13"/>
    <x v="0"/>
    <x v="3"/>
    <x v="5"/>
    <x v="45"/>
    <n v="892.5"/>
  </r>
  <r>
    <d v="2021-06-07T00:00:00"/>
    <x v="0"/>
    <x v="0"/>
    <n v="950"/>
    <n v="741"/>
    <x v="8"/>
    <x v="8"/>
    <x v="0"/>
    <x v="3"/>
    <x v="5"/>
    <x v="13"/>
    <n v="2090"/>
  </r>
  <r>
    <d v="2021-06-20T00:00:00"/>
    <x v="11"/>
    <x v="0"/>
    <n v="1200"/>
    <n v="1080"/>
    <x v="8"/>
    <x v="12"/>
    <x v="0"/>
    <x v="3"/>
    <x v="5"/>
    <x v="44"/>
    <n v="1200"/>
  </r>
  <r>
    <d v="2021-06-15T00:00:00"/>
    <x v="2"/>
    <x v="0"/>
    <n v="500"/>
    <n v="400"/>
    <x v="4"/>
    <x v="4"/>
    <x v="1"/>
    <x v="3"/>
    <x v="5"/>
    <x v="20"/>
    <n v="900"/>
  </r>
  <r>
    <d v="2021-06-14T00:00:00"/>
    <x v="9"/>
    <x v="1"/>
    <n v="1500"/>
    <n v="1125"/>
    <x v="5"/>
    <x v="0"/>
    <x v="0"/>
    <x v="3"/>
    <x v="5"/>
    <x v="2"/>
    <n v="375"/>
  </r>
  <r>
    <d v="2021-06-23T00:00:00"/>
    <x v="10"/>
    <x v="1"/>
    <n v="750"/>
    <n v="637.5"/>
    <x v="6"/>
    <x v="12"/>
    <x v="1"/>
    <x v="3"/>
    <x v="5"/>
    <x v="10"/>
    <n v="450"/>
  </r>
  <r>
    <d v="2021-06-30T00:00:00"/>
    <x v="9"/>
    <x v="1"/>
    <n v="1500"/>
    <n v="1125"/>
    <x v="6"/>
    <x v="10"/>
    <x v="0"/>
    <x v="3"/>
    <x v="5"/>
    <x v="5"/>
    <n v="1500"/>
  </r>
  <r>
    <d v="2021-06-17T00:00:00"/>
    <x v="3"/>
    <x v="1"/>
    <n v="1000"/>
    <n v="900"/>
    <x v="0"/>
    <x v="4"/>
    <x v="1"/>
    <x v="3"/>
    <x v="5"/>
    <x v="5"/>
    <n v="600"/>
  </r>
  <r>
    <d v="2021-06-16T00:00:00"/>
    <x v="0"/>
    <x v="0"/>
    <n v="950"/>
    <n v="741"/>
    <x v="8"/>
    <x v="7"/>
    <x v="0"/>
    <x v="3"/>
    <x v="5"/>
    <x v="13"/>
    <n v="2090"/>
  </r>
  <r>
    <d v="2021-06-07T00:00:00"/>
    <x v="3"/>
    <x v="1"/>
    <n v="1000"/>
    <n v="900"/>
    <x v="6"/>
    <x v="13"/>
    <x v="0"/>
    <x v="3"/>
    <x v="5"/>
    <x v="29"/>
    <n v="400"/>
  </r>
  <r>
    <d v="2021-07-07T00:00:00"/>
    <x v="10"/>
    <x v="1"/>
    <n v="750"/>
    <n v="637.5"/>
    <x v="8"/>
    <x v="0"/>
    <x v="1"/>
    <x v="3"/>
    <x v="6"/>
    <x v="64"/>
    <n v="1125"/>
  </r>
  <r>
    <d v="2021-07-03T00:00:00"/>
    <x v="3"/>
    <x v="1"/>
    <n v="1000"/>
    <n v="900"/>
    <x v="3"/>
    <x v="6"/>
    <x v="1"/>
    <x v="3"/>
    <x v="6"/>
    <x v="54"/>
    <n v="700"/>
  </r>
  <r>
    <d v="2021-07-09T00:00:00"/>
    <x v="4"/>
    <x v="0"/>
    <n v="1350"/>
    <n v="1188"/>
    <x v="1"/>
    <x v="9"/>
    <x v="0"/>
    <x v="3"/>
    <x v="6"/>
    <x v="25"/>
    <n v="324"/>
  </r>
  <r>
    <d v="2021-07-14T00:00:00"/>
    <x v="11"/>
    <x v="0"/>
    <n v="1200"/>
    <n v="1080"/>
    <x v="4"/>
    <x v="7"/>
    <x v="0"/>
    <x v="3"/>
    <x v="6"/>
    <x v="18"/>
    <n v="1080"/>
  </r>
  <r>
    <d v="2021-07-31T00:00:00"/>
    <x v="11"/>
    <x v="0"/>
    <n v="1200"/>
    <n v="1080"/>
    <x v="4"/>
    <x v="7"/>
    <x v="1"/>
    <x v="3"/>
    <x v="6"/>
    <x v="18"/>
    <n v="1080"/>
  </r>
  <r>
    <d v="2021-07-03T00:00:00"/>
    <x v="3"/>
    <x v="1"/>
    <n v="1000"/>
    <n v="900"/>
    <x v="7"/>
    <x v="7"/>
    <x v="1"/>
    <x v="3"/>
    <x v="6"/>
    <x v="48"/>
    <n v="500"/>
  </r>
  <r>
    <d v="2021-07-01T00:00:00"/>
    <x v="4"/>
    <x v="0"/>
    <n v="1350"/>
    <n v="1188"/>
    <x v="0"/>
    <x v="11"/>
    <x v="0"/>
    <x v="3"/>
    <x v="6"/>
    <x v="28"/>
    <n v="972"/>
  </r>
  <r>
    <d v="2021-07-13T00:00:00"/>
    <x v="3"/>
    <x v="1"/>
    <n v="1000"/>
    <n v="900"/>
    <x v="5"/>
    <x v="7"/>
    <x v="0"/>
    <x v="3"/>
    <x v="6"/>
    <x v="43"/>
    <n v="100"/>
  </r>
  <r>
    <d v="2021-07-20T00:00:00"/>
    <x v="4"/>
    <x v="0"/>
    <n v="1350"/>
    <n v="1188"/>
    <x v="5"/>
    <x v="0"/>
    <x v="1"/>
    <x v="3"/>
    <x v="6"/>
    <x v="73"/>
    <n v="162"/>
  </r>
  <r>
    <d v="2021-07-10T00:00:00"/>
    <x v="9"/>
    <x v="1"/>
    <n v="1500"/>
    <n v="1125"/>
    <x v="5"/>
    <x v="6"/>
    <x v="0"/>
    <x v="3"/>
    <x v="6"/>
    <x v="2"/>
    <n v="375"/>
  </r>
  <r>
    <d v="2021-07-19T00:00:00"/>
    <x v="5"/>
    <x v="0"/>
    <n v="850"/>
    <n v="637.5"/>
    <x v="8"/>
    <x v="7"/>
    <x v="1"/>
    <x v="3"/>
    <x v="6"/>
    <x v="26"/>
    <n v="2125"/>
  </r>
  <r>
    <d v="2021-07-25T00:00:00"/>
    <x v="3"/>
    <x v="1"/>
    <n v="1000"/>
    <n v="900"/>
    <x v="1"/>
    <x v="10"/>
    <x v="1"/>
    <x v="3"/>
    <x v="6"/>
    <x v="49"/>
    <n v="200"/>
  </r>
  <r>
    <d v="2021-07-05T00:00:00"/>
    <x v="2"/>
    <x v="0"/>
    <n v="500"/>
    <n v="400"/>
    <x v="7"/>
    <x v="4"/>
    <x v="0"/>
    <x v="3"/>
    <x v="6"/>
    <x v="35"/>
    <n v="500"/>
  </r>
  <r>
    <d v="2021-07-06T00:00:00"/>
    <x v="6"/>
    <x v="2"/>
    <n v="350"/>
    <n v="273"/>
    <x v="8"/>
    <x v="4"/>
    <x v="0"/>
    <x v="3"/>
    <x v="6"/>
    <x v="12"/>
    <n v="770"/>
  </r>
  <r>
    <d v="2021-07-31T00:00:00"/>
    <x v="3"/>
    <x v="1"/>
    <n v="1000"/>
    <n v="900"/>
    <x v="4"/>
    <x v="2"/>
    <x v="0"/>
    <x v="3"/>
    <x v="6"/>
    <x v="27"/>
    <n v="900"/>
  </r>
  <r>
    <d v="2021-07-05T00:00:00"/>
    <x v="8"/>
    <x v="1"/>
    <n v="900"/>
    <n v="675"/>
    <x v="1"/>
    <x v="8"/>
    <x v="0"/>
    <x v="3"/>
    <x v="6"/>
    <x v="69"/>
    <n v="450"/>
  </r>
  <r>
    <d v="2021-07-31T00:00:00"/>
    <x v="10"/>
    <x v="1"/>
    <n v="750"/>
    <n v="637.5"/>
    <x v="3"/>
    <x v="13"/>
    <x v="1"/>
    <x v="3"/>
    <x v="6"/>
    <x v="62"/>
    <n v="787.5"/>
  </r>
  <r>
    <d v="2021-07-13T00:00:00"/>
    <x v="5"/>
    <x v="0"/>
    <n v="850"/>
    <n v="637.5"/>
    <x v="9"/>
    <x v="6"/>
    <x v="0"/>
    <x v="3"/>
    <x v="6"/>
    <x v="46"/>
    <n v="1700"/>
  </r>
  <r>
    <d v="2021-07-31T00:00:00"/>
    <x v="6"/>
    <x v="2"/>
    <n v="350"/>
    <n v="273"/>
    <x v="5"/>
    <x v="3"/>
    <x v="1"/>
    <x v="3"/>
    <x v="6"/>
    <x v="68"/>
    <n v="77"/>
  </r>
  <r>
    <d v="2021-07-26T00:00:00"/>
    <x v="7"/>
    <x v="2"/>
    <n v="600"/>
    <n v="510"/>
    <x v="8"/>
    <x v="8"/>
    <x v="1"/>
    <x v="3"/>
    <x v="6"/>
    <x v="5"/>
    <n v="900"/>
  </r>
  <r>
    <d v="2021-07-01T00:00:00"/>
    <x v="1"/>
    <x v="0"/>
    <n v="850"/>
    <n v="722.5"/>
    <x v="1"/>
    <x v="6"/>
    <x v="1"/>
    <x v="3"/>
    <x v="6"/>
    <x v="1"/>
    <n v="255"/>
  </r>
  <r>
    <d v="2021-07-22T00:00:00"/>
    <x v="9"/>
    <x v="1"/>
    <n v="1500"/>
    <n v="1125"/>
    <x v="8"/>
    <x v="13"/>
    <x v="1"/>
    <x v="3"/>
    <x v="6"/>
    <x v="50"/>
    <n v="3750"/>
  </r>
  <r>
    <d v="2021-08-15T00:00:00"/>
    <x v="1"/>
    <x v="0"/>
    <n v="850"/>
    <n v="722.5"/>
    <x v="2"/>
    <x v="2"/>
    <x v="0"/>
    <x v="3"/>
    <x v="7"/>
    <x v="7"/>
    <n v="382.5"/>
  </r>
  <r>
    <d v="2021-08-31T00:00:00"/>
    <x v="11"/>
    <x v="0"/>
    <n v="1200"/>
    <n v="1080"/>
    <x v="1"/>
    <x v="13"/>
    <x v="1"/>
    <x v="3"/>
    <x v="7"/>
    <x v="17"/>
    <n v="240"/>
  </r>
  <r>
    <d v="2021-08-23T00:00:00"/>
    <x v="9"/>
    <x v="1"/>
    <n v="1500"/>
    <n v="1125"/>
    <x v="1"/>
    <x v="1"/>
    <x v="1"/>
    <x v="3"/>
    <x v="7"/>
    <x v="10"/>
    <n v="750"/>
  </r>
  <r>
    <d v="2021-08-07T00:00:00"/>
    <x v="10"/>
    <x v="1"/>
    <n v="750"/>
    <n v="637.5"/>
    <x v="6"/>
    <x v="0"/>
    <x v="0"/>
    <x v="3"/>
    <x v="7"/>
    <x v="10"/>
    <n v="450"/>
  </r>
  <r>
    <d v="2021-08-31T00:00:00"/>
    <x v="9"/>
    <x v="1"/>
    <n v="1500"/>
    <n v="1125"/>
    <x v="6"/>
    <x v="3"/>
    <x v="1"/>
    <x v="3"/>
    <x v="7"/>
    <x v="5"/>
    <n v="1500"/>
  </r>
  <r>
    <d v="2021-08-30T00:00:00"/>
    <x v="0"/>
    <x v="0"/>
    <n v="950"/>
    <n v="741"/>
    <x v="3"/>
    <x v="2"/>
    <x v="1"/>
    <x v="3"/>
    <x v="7"/>
    <x v="3"/>
    <n v="1463"/>
  </r>
  <r>
    <d v="2021-08-13T00:00:00"/>
    <x v="1"/>
    <x v="0"/>
    <n v="850"/>
    <n v="722.5"/>
    <x v="1"/>
    <x v="3"/>
    <x v="1"/>
    <x v="3"/>
    <x v="7"/>
    <x v="1"/>
    <n v="255"/>
  </r>
  <r>
    <d v="2021-08-24T00:00:00"/>
    <x v="1"/>
    <x v="0"/>
    <n v="850"/>
    <n v="722.5"/>
    <x v="8"/>
    <x v="6"/>
    <x v="0"/>
    <x v="3"/>
    <x v="7"/>
    <x v="26"/>
    <n v="1275"/>
  </r>
  <r>
    <d v="2021-08-04T00:00:00"/>
    <x v="0"/>
    <x v="0"/>
    <n v="950"/>
    <n v="741"/>
    <x v="0"/>
    <x v="2"/>
    <x v="1"/>
    <x v="3"/>
    <x v="7"/>
    <x v="0"/>
    <n v="1254"/>
  </r>
  <r>
    <d v="2021-08-03T00:00:00"/>
    <x v="6"/>
    <x v="2"/>
    <n v="350"/>
    <n v="273"/>
    <x v="2"/>
    <x v="0"/>
    <x v="1"/>
    <x v="3"/>
    <x v="7"/>
    <x v="31"/>
    <n v="231"/>
  </r>
  <r>
    <d v="2021-08-20T00:00:00"/>
    <x v="2"/>
    <x v="0"/>
    <n v="500"/>
    <n v="400"/>
    <x v="1"/>
    <x v="1"/>
    <x v="0"/>
    <x v="3"/>
    <x v="7"/>
    <x v="43"/>
    <n v="200"/>
  </r>
  <r>
    <d v="2021-08-05T00:00:00"/>
    <x v="6"/>
    <x v="2"/>
    <n v="350"/>
    <n v="273"/>
    <x v="5"/>
    <x v="12"/>
    <x v="1"/>
    <x v="3"/>
    <x v="7"/>
    <x v="68"/>
    <n v="77"/>
  </r>
  <r>
    <d v="2021-08-10T00:00:00"/>
    <x v="8"/>
    <x v="1"/>
    <n v="900"/>
    <n v="675"/>
    <x v="4"/>
    <x v="8"/>
    <x v="0"/>
    <x v="3"/>
    <x v="7"/>
    <x v="28"/>
    <n v="2025"/>
  </r>
  <r>
    <d v="2021-08-07T00:00:00"/>
    <x v="2"/>
    <x v="0"/>
    <n v="500"/>
    <n v="400"/>
    <x v="9"/>
    <x v="5"/>
    <x v="0"/>
    <x v="3"/>
    <x v="7"/>
    <x v="29"/>
    <n v="800"/>
  </r>
  <r>
    <d v="2021-08-15T00:00:00"/>
    <x v="4"/>
    <x v="0"/>
    <n v="1350"/>
    <n v="1188"/>
    <x v="4"/>
    <x v="2"/>
    <x v="1"/>
    <x v="3"/>
    <x v="7"/>
    <x v="33"/>
    <n v="1458"/>
  </r>
  <r>
    <d v="2021-08-21T00:00:00"/>
    <x v="8"/>
    <x v="1"/>
    <n v="900"/>
    <n v="675"/>
    <x v="4"/>
    <x v="12"/>
    <x v="1"/>
    <x v="3"/>
    <x v="7"/>
    <x v="28"/>
    <n v="2025"/>
  </r>
  <r>
    <d v="2021-08-05T00:00:00"/>
    <x v="6"/>
    <x v="2"/>
    <n v="350"/>
    <n v="273"/>
    <x v="4"/>
    <x v="9"/>
    <x v="0"/>
    <x v="3"/>
    <x v="7"/>
    <x v="70"/>
    <n v="693"/>
  </r>
  <r>
    <d v="2021-08-10T00:00:00"/>
    <x v="7"/>
    <x v="2"/>
    <n v="600"/>
    <n v="510"/>
    <x v="1"/>
    <x v="8"/>
    <x v="0"/>
    <x v="3"/>
    <x v="7"/>
    <x v="36"/>
    <n v="180"/>
  </r>
  <r>
    <d v="2021-08-30T00:00:00"/>
    <x v="5"/>
    <x v="0"/>
    <n v="850"/>
    <n v="637.5"/>
    <x v="8"/>
    <x v="1"/>
    <x v="0"/>
    <x v="3"/>
    <x v="7"/>
    <x v="26"/>
    <n v="2125"/>
  </r>
  <r>
    <d v="2021-08-20T00:00:00"/>
    <x v="2"/>
    <x v="0"/>
    <n v="500"/>
    <n v="400"/>
    <x v="7"/>
    <x v="4"/>
    <x v="1"/>
    <x v="3"/>
    <x v="7"/>
    <x v="35"/>
    <n v="500"/>
  </r>
  <r>
    <d v="2021-08-18T00:00:00"/>
    <x v="11"/>
    <x v="0"/>
    <n v="1200"/>
    <n v="1080"/>
    <x v="8"/>
    <x v="6"/>
    <x v="1"/>
    <x v="3"/>
    <x v="7"/>
    <x v="44"/>
    <n v="1200"/>
  </r>
  <r>
    <d v="2021-08-18T00:00:00"/>
    <x v="10"/>
    <x v="1"/>
    <n v="750"/>
    <n v="637.5"/>
    <x v="8"/>
    <x v="13"/>
    <x v="1"/>
    <x v="3"/>
    <x v="7"/>
    <x v="64"/>
    <n v="1125"/>
  </r>
  <r>
    <d v="2021-09-14T00:00:00"/>
    <x v="7"/>
    <x v="2"/>
    <n v="600"/>
    <n v="510"/>
    <x v="3"/>
    <x v="13"/>
    <x v="1"/>
    <x v="3"/>
    <x v="8"/>
    <x v="30"/>
    <n v="630"/>
  </r>
  <r>
    <d v="2021-09-30T00:00:00"/>
    <x v="10"/>
    <x v="1"/>
    <n v="750"/>
    <n v="637.5"/>
    <x v="6"/>
    <x v="12"/>
    <x v="1"/>
    <x v="3"/>
    <x v="8"/>
    <x v="10"/>
    <n v="450"/>
  </r>
  <r>
    <d v="2021-09-11T00:00:00"/>
    <x v="5"/>
    <x v="0"/>
    <n v="850"/>
    <n v="637.5"/>
    <x v="9"/>
    <x v="2"/>
    <x v="1"/>
    <x v="3"/>
    <x v="8"/>
    <x v="46"/>
    <n v="1700"/>
  </r>
  <r>
    <d v="2021-09-03T00:00:00"/>
    <x v="2"/>
    <x v="0"/>
    <n v="500"/>
    <n v="400"/>
    <x v="7"/>
    <x v="0"/>
    <x v="1"/>
    <x v="3"/>
    <x v="8"/>
    <x v="35"/>
    <n v="500"/>
  </r>
  <r>
    <d v="2021-09-29T00:00:00"/>
    <x v="10"/>
    <x v="1"/>
    <n v="750"/>
    <n v="637.5"/>
    <x v="6"/>
    <x v="12"/>
    <x v="0"/>
    <x v="3"/>
    <x v="8"/>
    <x v="10"/>
    <n v="450"/>
  </r>
  <r>
    <d v="2021-09-24T00:00:00"/>
    <x v="11"/>
    <x v="0"/>
    <n v="1200"/>
    <n v="1080"/>
    <x v="7"/>
    <x v="11"/>
    <x v="0"/>
    <x v="3"/>
    <x v="8"/>
    <x v="5"/>
    <n v="600"/>
  </r>
  <r>
    <d v="2021-09-03T00:00:00"/>
    <x v="9"/>
    <x v="1"/>
    <n v="1500"/>
    <n v="1125"/>
    <x v="8"/>
    <x v="12"/>
    <x v="0"/>
    <x v="3"/>
    <x v="8"/>
    <x v="50"/>
    <n v="3750"/>
  </r>
  <r>
    <d v="2021-09-02T00:00:00"/>
    <x v="7"/>
    <x v="2"/>
    <n v="600"/>
    <n v="510"/>
    <x v="6"/>
    <x v="6"/>
    <x v="0"/>
    <x v="3"/>
    <x v="8"/>
    <x v="17"/>
    <n v="360"/>
  </r>
  <r>
    <d v="2021-09-19T00:00:00"/>
    <x v="4"/>
    <x v="0"/>
    <n v="1350"/>
    <n v="1188"/>
    <x v="9"/>
    <x v="4"/>
    <x v="0"/>
    <x v="3"/>
    <x v="8"/>
    <x v="18"/>
    <n v="1296"/>
  </r>
  <r>
    <d v="2021-09-03T00:00:00"/>
    <x v="2"/>
    <x v="0"/>
    <n v="500"/>
    <n v="400"/>
    <x v="9"/>
    <x v="4"/>
    <x v="0"/>
    <x v="3"/>
    <x v="8"/>
    <x v="29"/>
    <n v="800"/>
  </r>
  <r>
    <d v="2021-09-29T00:00:00"/>
    <x v="0"/>
    <x v="0"/>
    <n v="950"/>
    <n v="741"/>
    <x v="7"/>
    <x v="1"/>
    <x v="0"/>
    <x v="3"/>
    <x v="8"/>
    <x v="53"/>
    <n v="1045"/>
  </r>
  <r>
    <d v="2021-09-19T00:00:00"/>
    <x v="5"/>
    <x v="0"/>
    <n v="850"/>
    <n v="637.5"/>
    <x v="9"/>
    <x v="12"/>
    <x v="1"/>
    <x v="3"/>
    <x v="8"/>
    <x v="46"/>
    <n v="1700"/>
  </r>
  <r>
    <d v="2021-09-02T00:00:00"/>
    <x v="1"/>
    <x v="0"/>
    <n v="850"/>
    <n v="722.5"/>
    <x v="4"/>
    <x v="0"/>
    <x v="0"/>
    <x v="3"/>
    <x v="8"/>
    <x v="15"/>
    <n v="1147.5"/>
  </r>
  <r>
    <d v="2021-09-12T00:00:00"/>
    <x v="9"/>
    <x v="1"/>
    <n v="1500"/>
    <n v="1125"/>
    <x v="7"/>
    <x v="9"/>
    <x v="1"/>
    <x v="3"/>
    <x v="8"/>
    <x v="64"/>
    <n v="1875"/>
  </r>
  <r>
    <d v="2021-09-10T00:00:00"/>
    <x v="7"/>
    <x v="2"/>
    <n v="600"/>
    <n v="510"/>
    <x v="2"/>
    <x v="7"/>
    <x v="1"/>
    <x v="3"/>
    <x v="8"/>
    <x v="69"/>
    <n v="270"/>
  </r>
  <r>
    <d v="2021-09-27T00:00:00"/>
    <x v="8"/>
    <x v="1"/>
    <n v="900"/>
    <n v="675"/>
    <x v="5"/>
    <x v="1"/>
    <x v="0"/>
    <x v="3"/>
    <x v="8"/>
    <x v="11"/>
    <n v="225"/>
  </r>
  <r>
    <d v="2021-09-10T00:00:00"/>
    <x v="4"/>
    <x v="0"/>
    <n v="1350"/>
    <n v="1188"/>
    <x v="0"/>
    <x v="6"/>
    <x v="1"/>
    <x v="3"/>
    <x v="8"/>
    <x v="28"/>
    <n v="972"/>
  </r>
  <r>
    <d v="2021-09-11T00:00:00"/>
    <x v="1"/>
    <x v="0"/>
    <n v="850"/>
    <n v="722.5"/>
    <x v="8"/>
    <x v="1"/>
    <x v="0"/>
    <x v="3"/>
    <x v="8"/>
    <x v="26"/>
    <n v="1275"/>
  </r>
  <r>
    <d v="2021-09-10T00:00:00"/>
    <x v="9"/>
    <x v="1"/>
    <n v="1500"/>
    <n v="1125"/>
    <x v="7"/>
    <x v="1"/>
    <x v="0"/>
    <x v="3"/>
    <x v="8"/>
    <x v="64"/>
    <n v="1875"/>
  </r>
  <r>
    <d v="2021-09-18T00:00:00"/>
    <x v="4"/>
    <x v="0"/>
    <n v="1350"/>
    <n v="1188"/>
    <x v="6"/>
    <x v="3"/>
    <x v="1"/>
    <x v="3"/>
    <x v="8"/>
    <x v="24"/>
    <n v="648"/>
  </r>
  <r>
    <d v="2021-09-06T00:00:00"/>
    <x v="9"/>
    <x v="1"/>
    <n v="1500"/>
    <n v="1125"/>
    <x v="0"/>
    <x v="11"/>
    <x v="1"/>
    <x v="3"/>
    <x v="8"/>
    <x v="27"/>
    <n v="2250"/>
  </r>
  <r>
    <d v="2021-09-08T00:00:00"/>
    <x v="2"/>
    <x v="0"/>
    <n v="500"/>
    <n v="400"/>
    <x v="1"/>
    <x v="3"/>
    <x v="0"/>
    <x v="3"/>
    <x v="8"/>
    <x v="43"/>
    <n v="200"/>
  </r>
  <r>
    <d v="2021-10-01T00:00:00"/>
    <x v="6"/>
    <x v="2"/>
    <n v="350"/>
    <n v="273"/>
    <x v="1"/>
    <x v="12"/>
    <x v="1"/>
    <x v="3"/>
    <x v="9"/>
    <x v="38"/>
    <n v="154"/>
  </r>
  <r>
    <d v="2021-10-23T00:00:00"/>
    <x v="5"/>
    <x v="0"/>
    <n v="850"/>
    <n v="637.5"/>
    <x v="6"/>
    <x v="10"/>
    <x v="1"/>
    <x v="3"/>
    <x v="9"/>
    <x v="42"/>
    <n v="850"/>
  </r>
  <r>
    <d v="2021-10-16T00:00:00"/>
    <x v="9"/>
    <x v="1"/>
    <n v="1500"/>
    <n v="1125"/>
    <x v="0"/>
    <x v="2"/>
    <x v="1"/>
    <x v="3"/>
    <x v="9"/>
    <x v="27"/>
    <n v="2250"/>
  </r>
  <r>
    <d v="2021-10-23T00:00:00"/>
    <x v="5"/>
    <x v="0"/>
    <n v="850"/>
    <n v="637.5"/>
    <x v="7"/>
    <x v="13"/>
    <x v="1"/>
    <x v="3"/>
    <x v="9"/>
    <x v="58"/>
    <n v="1062.5"/>
  </r>
  <r>
    <d v="2021-10-25T00:00:00"/>
    <x v="0"/>
    <x v="0"/>
    <n v="950"/>
    <n v="741"/>
    <x v="9"/>
    <x v="6"/>
    <x v="1"/>
    <x v="3"/>
    <x v="9"/>
    <x v="60"/>
    <n v="1672"/>
  </r>
  <r>
    <d v="2021-10-10T00:00:00"/>
    <x v="11"/>
    <x v="0"/>
    <n v="1200"/>
    <n v="1080"/>
    <x v="4"/>
    <x v="6"/>
    <x v="1"/>
    <x v="3"/>
    <x v="9"/>
    <x v="18"/>
    <n v="1080"/>
  </r>
  <r>
    <d v="2021-10-05T00:00:00"/>
    <x v="10"/>
    <x v="1"/>
    <n v="750"/>
    <n v="637.5"/>
    <x v="8"/>
    <x v="0"/>
    <x v="0"/>
    <x v="3"/>
    <x v="9"/>
    <x v="64"/>
    <n v="1125"/>
  </r>
  <r>
    <d v="2021-10-04T00:00:00"/>
    <x v="11"/>
    <x v="0"/>
    <n v="1200"/>
    <n v="1080"/>
    <x v="5"/>
    <x v="10"/>
    <x v="1"/>
    <x v="3"/>
    <x v="9"/>
    <x v="36"/>
    <n v="120"/>
  </r>
  <r>
    <d v="2021-10-12T00:00:00"/>
    <x v="1"/>
    <x v="0"/>
    <n v="850"/>
    <n v="722.5"/>
    <x v="8"/>
    <x v="5"/>
    <x v="1"/>
    <x v="3"/>
    <x v="9"/>
    <x v="26"/>
    <n v="1275"/>
  </r>
  <r>
    <d v="2021-10-21T00:00:00"/>
    <x v="10"/>
    <x v="1"/>
    <n v="750"/>
    <n v="637.5"/>
    <x v="6"/>
    <x v="13"/>
    <x v="0"/>
    <x v="3"/>
    <x v="9"/>
    <x v="10"/>
    <n v="450"/>
  </r>
  <r>
    <d v="2021-10-19T00:00:00"/>
    <x v="0"/>
    <x v="0"/>
    <n v="950"/>
    <n v="741"/>
    <x v="2"/>
    <x v="1"/>
    <x v="1"/>
    <x v="3"/>
    <x v="9"/>
    <x v="59"/>
    <n v="627"/>
  </r>
  <r>
    <d v="2021-10-17T00:00:00"/>
    <x v="7"/>
    <x v="2"/>
    <n v="600"/>
    <n v="510"/>
    <x v="6"/>
    <x v="3"/>
    <x v="1"/>
    <x v="3"/>
    <x v="9"/>
    <x v="17"/>
    <n v="360"/>
  </r>
  <r>
    <d v="2021-10-01T00:00:00"/>
    <x v="1"/>
    <x v="0"/>
    <n v="850"/>
    <n v="722.5"/>
    <x v="1"/>
    <x v="7"/>
    <x v="0"/>
    <x v="3"/>
    <x v="9"/>
    <x v="1"/>
    <n v="255"/>
  </r>
  <r>
    <d v="2021-10-18T00:00:00"/>
    <x v="9"/>
    <x v="1"/>
    <n v="1500"/>
    <n v="1125"/>
    <x v="3"/>
    <x v="4"/>
    <x v="1"/>
    <x v="3"/>
    <x v="9"/>
    <x v="72"/>
    <n v="2625"/>
  </r>
  <r>
    <d v="2021-10-11T00:00:00"/>
    <x v="10"/>
    <x v="1"/>
    <n v="750"/>
    <n v="637.5"/>
    <x v="2"/>
    <x v="11"/>
    <x v="0"/>
    <x v="3"/>
    <x v="9"/>
    <x v="39"/>
    <n v="337.5"/>
  </r>
  <r>
    <d v="2021-10-23T00:00:00"/>
    <x v="8"/>
    <x v="1"/>
    <n v="900"/>
    <n v="675"/>
    <x v="9"/>
    <x v="12"/>
    <x v="1"/>
    <x v="3"/>
    <x v="9"/>
    <x v="52"/>
    <n v="1800"/>
  </r>
  <r>
    <d v="2021-10-28T00:00:00"/>
    <x v="3"/>
    <x v="1"/>
    <n v="1000"/>
    <n v="900"/>
    <x v="7"/>
    <x v="0"/>
    <x v="0"/>
    <x v="3"/>
    <x v="9"/>
    <x v="48"/>
    <n v="500"/>
  </r>
  <r>
    <d v="2021-10-09T00:00:00"/>
    <x v="9"/>
    <x v="1"/>
    <n v="1500"/>
    <n v="1125"/>
    <x v="5"/>
    <x v="7"/>
    <x v="0"/>
    <x v="3"/>
    <x v="9"/>
    <x v="2"/>
    <n v="375"/>
  </r>
  <r>
    <d v="2021-10-27T00:00:00"/>
    <x v="4"/>
    <x v="0"/>
    <n v="1350"/>
    <n v="1188"/>
    <x v="3"/>
    <x v="5"/>
    <x v="1"/>
    <x v="3"/>
    <x v="9"/>
    <x v="6"/>
    <n v="1134"/>
  </r>
  <r>
    <d v="2021-10-08T00:00:00"/>
    <x v="9"/>
    <x v="1"/>
    <n v="1500"/>
    <n v="1125"/>
    <x v="7"/>
    <x v="3"/>
    <x v="1"/>
    <x v="3"/>
    <x v="9"/>
    <x v="64"/>
    <n v="1875"/>
  </r>
  <r>
    <d v="2021-10-09T00:00:00"/>
    <x v="1"/>
    <x v="0"/>
    <n v="850"/>
    <n v="722.5"/>
    <x v="5"/>
    <x v="1"/>
    <x v="1"/>
    <x v="3"/>
    <x v="9"/>
    <x v="8"/>
    <n v="127.5"/>
  </r>
  <r>
    <d v="2021-10-06T00:00:00"/>
    <x v="5"/>
    <x v="0"/>
    <n v="850"/>
    <n v="637.5"/>
    <x v="3"/>
    <x v="9"/>
    <x v="0"/>
    <x v="3"/>
    <x v="9"/>
    <x v="45"/>
    <n v="1487.5"/>
  </r>
  <r>
    <d v="2021-11-08T00:00:00"/>
    <x v="9"/>
    <x v="1"/>
    <n v="1500"/>
    <n v="1125"/>
    <x v="0"/>
    <x v="1"/>
    <x v="0"/>
    <x v="3"/>
    <x v="10"/>
    <x v="27"/>
    <n v="2250"/>
  </r>
  <r>
    <d v="2021-11-21T00:00:00"/>
    <x v="7"/>
    <x v="2"/>
    <n v="600"/>
    <n v="510"/>
    <x v="1"/>
    <x v="9"/>
    <x v="0"/>
    <x v="3"/>
    <x v="10"/>
    <x v="36"/>
    <n v="180"/>
  </r>
  <r>
    <d v="2021-11-06T00:00:00"/>
    <x v="3"/>
    <x v="1"/>
    <n v="1000"/>
    <n v="900"/>
    <x v="0"/>
    <x v="1"/>
    <x v="0"/>
    <x v="3"/>
    <x v="10"/>
    <x v="5"/>
    <n v="600"/>
  </r>
  <r>
    <d v="2021-11-06T00:00:00"/>
    <x v="4"/>
    <x v="0"/>
    <n v="1350"/>
    <n v="1188"/>
    <x v="2"/>
    <x v="10"/>
    <x v="0"/>
    <x v="3"/>
    <x v="10"/>
    <x v="22"/>
    <n v="486"/>
  </r>
  <r>
    <d v="2021-11-14T00:00:00"/>
    <x v="3"/>
    <x v="1"/>
    <n v="1000"/>
    <n v="900"/>
    <x v="7"/>
    <x v="11"/>
    <x v="0"/>
    <x v="3"/>
    <x v="10"/>
    <x v="48"/>
    <n v="500"/>
  </r>
  <r>
    <d v="2021-11-12T00:00:00"/>
    <x v="2"/>
    <x v="0"/>
    <n v="500"/>
    <n v="400"/>
    <x v="0"/>
    <x v="0"/>
    <x v="0"/>
    <x v="3"/>
    <x v="10"/>
    <x v="10"/>
    <n v="600"/>
  </r>
  <r>
    <d v="2021-11-11T00:00:00"/>
    <x v="1"/>
    <x v="0"/>
    <n v="850"/>
    <n v="722.5"/>
    <x v="9"/>
    <x v="9"/>
    <x v="0"/>
    <x v="3"/>
    <x v="10"/>
    <x v="46"/>
    <n v="1020"/>
  </r>
  <r>
    <d v="2021-11-22T00:00:00"/>
    <x v="0"/>
    <x v="0"/>
    <n v="950"/>
    <n v="741"/>
    <x v="2"/>
    <x v="7"/>
    <x v="1"/>
    <x v="3"/>
    <x v="10"/>
    <x v="59"/>
    <n v="627"/>
  </r>
  <r>
    <d v="2021-11-22T00:00:00"/>
    <x v="6"/>
    <x v="2"/>
    <n v="350"/>
    <n v="273"/>
    <x v="5"/>
    <x v="0"/>
    <x v="0"/>
    <x v="3"/>
    <x v="10"/>
    <x v="68"/>
    <n v="77"/>
  </r>
  <r>
    <d v="2021-11-18T00:00:00"/>
    <x v="10"/>
    <x v="1"/>
    <n v="750"/>
    <n v="637.5"/>
    <x v="0"/>
    <x v="6"/>
    <x v="0"/>
    <x v="3"/>
    <x v="10"/>
    <x v="20"/>
    <n v="675"/>
  </r>
  <r>
    <d v="2021-11-09T00:00:00"/>
    <x v="4"/>
    <x v="0"/>
    <n v="1350"/>
    <n v="1188"/>
    <x v="8"/>
    <x v="7"/>
    <x v="0"/>
    <x v="3"/>
    <x v="10"/>
    <x v="19"/>
    <n v="1620"/>
  </r>
  <r>
    <d v="2021-11-09T00:00:00"/>
    <x v="1"/>
    <x v="0"/>
    <n v="850"/>
    <n v="722.5"/>
    <x v="3"/>
    <x v="7"/>
    <x v="0"/>
    <x v="3"/>
    <x v="10"/>
    <x v="45"/>
    <n v="892.5"/>
  </r>
  <r>
    <d v="2021-11-11T00:00:00"/>
    <x v="1"/>
    <x v="0"/>
    <n v="850"/>
    <n v="722.5"/>
    <x v="8"/>
    <x v="11"/>
    <x v="1"/>
    <x v="3"/>
    <x v="10"/>
    <x v="26"/>
    <n v="1275"/>
  </r>
  <r>
    <d v="2021-11-16T00:00:00"/>
    <x v="7"/>
    <x v="2"/>
    <n v="600"/>
    <n v="510"/>
    <x v="6"/>
    <x v="8"/>
    <x v="0"/>
    <x v="3"/>
    <x v="10"/>
    <x v="17"/>
    <n v="360"/>
  </r>
  <r>
    <d v="2021-11-12T00:00:00"/>
    <x v="5"/>
    <x v="0"/>
    <n v="850"/>
    <n v="637.5"/>
    <x v="2"/>
    <x v="2"/>
    <x v="0"/>
    <x v="3"/>
    <x v="10"/>
    <x v="7"/>
    <n v="637.5"/>
  </r>
  <r>
    <d v="2021-11-27T00:00:00"/>
    <x v="8"/>
    <x v="1"/>
    <n v="900"/>
    <n v="675"/>
    <x v="1"/>
    <x v="1"/>
    <x v="0"/>
    <x v="3"/>
    <x v="10"/>
    <x v="69"/>
    <n v="450"/>
  </r>
  <r>
    <d v="2021-11-21T00:00:00"/>
    <x v="11"/>
    <x v="0"/>
    <n v="1200"/>
    <n v="1080"/>
    <x v="2"/>
    <x v="7"/>
    <x v="1"/>
    <x v="3"/>
    <x v="10"/>
    <x v="23"/>
    <n v="360"/>
  </r>
  <r>
    <d v="2021-11-06T00:00:00"/>
    <x v="11"/>
    <x v="0"/>
    <n v="1200"/>
    <n v="1080"/>
    <x v="6"/>
    <x v="9"/>
    <x v="1"/>
    <x v="3"/>
    <x v="10"/>
    <x v="16"/>
    <n v="480"/>
  </r>
  <r>
    <d v="2021-11-29T00:00:00"/>
    <x v="2"/>
    <x v="0"/>
    <n v="500"/>
    <n v="400"/>
    <x v="5"/>
    <x v="1"/>
    <x v="0"/>
    <x v="3"/>
    <x v="10"/>
    <x v="51"/>
    <n v="100"/>
  </r>
  <r>
    <d v="2021-11-16T00:00:00"/>
    <x v="11"/>
    <x v="0"/>
    <n v="1200"/>
    <n v="1080"/>
    <x v="4"/>
    <x v="0"/>
    <x v="1"/>
    <x v="3"/>
    <x v="10"/>
    <x v="18"/>
    <n v="1080"/>
  </r>
  <r>
    <d v="2021-11-06T00:00:00"/>
    <x v="10"/>
    <x v="1"/>
    <n v="750"/>
    <n v="637.5"/>
    <x v="8"/>
    <x v="0"/>
    <x v="1"/>
    <x v="3"/>
    <x v="10"/>
    <x v="64"/>
    <n v="1125"/>
  </r>
  <r>
    <d v="2021-11-04T00:00:00"/>
    <x v="4"/>
    <x v="0"/>
    <n v="1350"/>
    <n v="1188"/>
    <x v="6"/>
    <x v="1"/>
    <x v="1"/>
    <x v="3"/>
    <x v="10"/>
    <x v="24"/>
    <n v="648"/>
  </r>
  <r>
    <d v="2021-12-01T00:00:00"/>
    <x v="8"/>
    <x v="1"/>
    <n v="900"/>
    <n v="675"/>
    <x v="3"/>
    <x v="10"/>
    <x v="1"/>
    <x v="3"/>
    <x v="11"/>
    <x v="71"/>
    <n v="1575"/>
  </r>
  <r>
    <d v="2021-12-10T00:00:00"/>
    <x v="5"/>
    <x v="0"/>
    <n v="850"/>
    <n v="637.5"/>
    <x v="1"/>
    <x v="3"/>
    <x v="1"/>
    <x v="3"/>
    <x v="11"/>
    <x v="1"/>
    <n v="425"/>
  </r>
  <r>
    <d v="2021-12-13T00:00:00"/>
    <x v="8"/>
    <x v="1"/>
    <n v="900"/>
    <n v="675"/>
    <x v="9"/>
    <x v="0"/>
    <x v="1"/>
    <x v="3"/>
    <x v="11"/>
    <x v="52"/>
    <n v="1800"/>
  </r>
  <r>
    <d v="2021-12-24T00:00:00"/>
    <x v="8"/>
    <x v="1"/>
    <n v="900"/>
    <n v="675"/>
    <x v="0"/>
    <x v="10"/>
    <x v="1"/>
    <x v="3"/>
    <x v="11"/>
    <x v="24"/>
    <n v="1350"/>
  </r>
  <r>
    <d v="2021-12-09T00:00:00"/>
    <x v="4"/>
    <x v="0"/>
    <n v="1350"/>
    <n v="1188"/>
    <x v="6"/>
    <x v="11"/>
    <x v="1"/>
    <x v="3"/>
    <x v="11"/>
    <x v="24"/>
    <n v="648"/>
  </r>
  <r>
    <d v="2021-12-09T00:00:00"/>
    <x v="11"/>
    <x v="0"/>
    <n v="1200"/>
    <n v="1080"/>
    <x v="5"/>
    <x v="5"/>
    <x v="0"/>
    <x v="3"/>
    <x v="11"/>
    <x v="36"/>
    <n v="120"/>
  </r>
  <r>
    <d v="2021-12-10T00:00:00"/>
    <x v="7"/>
    <x v="2"/>
    <n v="600"/>
    <n v="510"/>
    <x v="3"/>
    <x v="4"/>
    <x v="0"/>
    <x v="3"/>
    <x v="11"/>
    <x v="30"/>
    <n v="630"/>
  </r>
  <r>
    <d v="2021-12-29T00:00:00"/>
    <x v="10"/>
    <x v="1"/>
    <n v="750"/>
    <n v="637.5"/>
    <x v="3"/>
    <x v="12"/>
    <x v="1"/>
    <x v="3"/>
    <x v="11"/>
    <x v="62"/>
    <n v="787.5"/>
  </r>
  <r>
    <d v="2021-12-08T00:00:00"/>
    <x v="5"/>
    <x v="0"/>
    <n v="850"/>
    <n v="637.5"/>
    <x v="3"/>
    <x v="13"/>
    <x v="1"/>
    <x v="3"/>
    <x v="11"/>
    <x v="45"/>
    <n v="1487.5"/>
  </r>
  <r>
    <d v="2021-12-20T00:00:00"/>
    <x v="6"/>
    <x v="2"/>
    <n v="350"/>
    <n v="273"/>
    <x v="2"/>
    <x v="1"/>
    <x v="1"/>
    <x v="3"/>
    <x v="11"/>
    <x v="31"/>
    <n v="231"/>
  </r>
  <r>
    <d v="2021-12-11T00:00:00"/>
    <x v="7"/>
    <x v="2"/>
    <n v="600"/>
    <n v="510"/>
    <x v="4"/>
    <x v="13"/>
    <x v="1"/>
    <x v="3"/>
    <x v="11"/>
    <x v="24"/>
    <n v="810"/>
  </r>
  <r>
    <d v="2021-12-28T00:00:00"/>
    <x v="3"/>
    <x v="1"/>
    <n v="1000"/>
    <n v="900"/>
    <x v="8"/>
    <x v="8"/>
    <x v="1"/>
    <x v="3"/>
    <x v="11"/>
    <x v="34"/>
    <n v="1000"/>
  </r>
  <r>
    <d v="2021-12-31T00:00:00"/>
    <x v="9"/>
    <x v="1"/>
    <n v="1500"/>
    <n v="1125"/>
    <x v="4"/>
    <x v="1"/>
    <x v="0"/>
    <x v="3"/>
    <x v="11"/>
    <x v="19"/>
    <n v="3375"/>
  </r>
  <r>
    <d v="2021-12-31T00:00:00"/>
    <x v="8"/>
    <x v="1"/>
    <n v="900"/>
    <n v="675"/>
    <x v="4"/>
    <x v="6"/>
    <x v="0"/>
    <x v="3"/>
    <x v="11"/>
    <x v="28"/>
    <n v="2025"/>
  </r>
  <r>
    <d v="2021-12-21T00:00:00"/>
    <x v="8"/>
    <x v="1"/>
    <n v="900"/>
    <n v="675"/>
    <x v="3"/>
    <x v="13"/>
    <x v="0"/>
    <x v="3"/>
    <x v="11"/>
    <x v="71"/>
    <n v="1575"/>
  </r>
  <r>
    <d v="2021-12-16T00:00:00"/>
    <x v="7"/>
    <x v="2"/>
    <n v="600"/>
    <n v="510"/>
    <x v="3"/>
    <x v="6"/>
    <x v="0"/>
    <x v="3"/>
    <x v="11"/>
    <x v="30"/>
    <n v="630"/>
  </r>
  <r>
    <d v="2021-12-05T00:00:00"/>
    <x v="8"/>
    <x v="1"/>
    <n v="900"/>
    <n v="675"/>
    <x v="4"/>
    <x v="3"/>
    <x v="0"/>
    <x v="3"/>
    <x v="11"/>
    <x v="28"/>
    <n v="2025"/>
  </r>
  <r>
    <d v="2021-12-10T00:00:00"/>
    <x v="7"/>
    <x v="2"/>
    <n v="600"/>
    <n v="510"/>
    <x v="0"/>
    <x v="6"/>
    <x v="0"/>
    <x v="3"/>
    <x v="11"/>
    <x v="23"/>
    <n v="540"/>
  </r>
  <r>
    <d v="2021-12-01T00:00:00"/>
    <x v="1"/>
    <x v="0"/>
    <n v="850"/>
    <n v="722.5"/>
    <x v="3"/>
    <x v="4"/>
    <x v="0"/>
    <x v="3"/>
    <x v="11"/>
    <x v="45"/>
    <n v="892.5"/>
  </r>
  <r>
    <d v="2021-12-10T00:00:00"/>
    <x v="1"/>
    <x v="0"/>
    <n v="850"/>
    <n v="722.5"/>
    <x v="6"/>
    <x v="0"/>
    <x v="0"/>
    <x v="3"/>
    <x v="11"/>
    <x v="42"/>
    <n v="510"/>
  </r>
  <r>
    <d v="2021-12-22T00:00:00"/>
    <x v="9"/>
    <x v="1"/>
    <n v="1500"/>
    <n v="1125"/>
    <x v="0"/>
    <x v="13"/>
    <x v="1"/>
    <x v="3"/>
    <x v="11"/>
    <x v="27"/>
    <n v="2250"/>
  </r>
  <r>
    <d v="2021-12-01T00:00:00"/>
    <x v="1"/>
    <x v="0"/>
    <n v="850"/>
    <n v="722.5"/>
    <x v="9"/>
    <x v="13"/>
    <x v="0"/>
    <x v="3"/>
    <x v="11"/>
    <x v="46"/>
    <n v="1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1F902-47B7-104C-89EB-0A2C7CE02CC0}" name="Kontingenční tabulka10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7">
  <location ref="K31:L37" firstHeaderRow="1" firstDataRow="1" firstDataCol="1"/>
  <pivotFields count="12">
    <pivotField numFmtId="14" showAll="0"/>
    <pivotField axis="axisRow" showAll="0" measureFilter="1" sortType="ascending">
      <items count="13">
        <item x="0"/>
        <item x="4"/>
        <item x="1"/>
        <item x="5"/>
        <item x="7"/>
        <item x="10"/>
        <item x="3"/>
        <item x="2"/>
        <item x="6"/>
        <item x="11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>
      <items count="11">
        <item x="5"/>
        <item x="1"/>
        <item x="2"/>
        <item x="6"/>
        <item x="7"/>
        <item x="0"/>
        <item x="3"/>
        <item x="9"/>
        <item x="4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Fields count="1">
    <field x="1"/>
  </rowFields>
  <rowItems count="6">
    <i>
      <x/>
    </i>
    <i>
      <x v="11"/>
    </i>
    <i>
      <x v="9"/>
    </i>
    <i>
      <x v="6"/>
    </i>
    <i>
      <x v="1"/>
    </i>
    <i t="grand">
      <x/>
    </i>
  </rowItems>
  <colItems count="1">
    <i/>
  </colItems>
  <dataFields count="1">
    <dataField name="Součet z Tržba" fld="10" showDataAs="percentOfTotal" baseField="0" baseItem="0" numFmtId="10"/>
  </dataFields>
  <chartFormats count="6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6EF17-A76E-1146-B926-32C0D8E570A2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D4:D5" firstHeaderRow="1" firstDataRow="1" firstDataCol="0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dataField="1" numFmtId="164" showAll="0"/>
  </pivotFields>
  <rowItems count="1">
    <i/>
  </rowItems>
  <colItems count="1">
    <i/>
  </colItems>
  <dataFields count="1">
    <dataField name="Součet z Zisk" fld="11" baseField="0" baseItem="0" numFmtId="165"/>
  </dataFields>
  <formats count="1"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689F9-2655-4746-AE86-8498FC4809ED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B11:C24" firstHeaderRow="1" firstDataRow="1" firstDataCol="1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4"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učet z Tržba" fld="1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47A7B-2BF9-B64A-A7D7-65FB3106F21A}" name="Kontingenční tabulka6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O11:P26" firstHeaderRow="1" firstDataRow="1" firstDataCol="1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axis="axisRow" showAll="0">
      <items count="15">
        <item x="5"/>
        <item x="1"/>
        <item x="8"/>
        <item x="2"/>
        <item x="4"/>
        <item x="10"/>
        <item x="13"/>
        <item x="12"/>
        <item x="11"/>
        <item x="6"/>
        <item x="7"/>
        <item x="0"/>
        <item x="3"/>
        <item x="9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učet z Tržba" fld="10" baseField="0" baseItem="0"/>
  </dataFields>
  <formats count="1">
    <format dxfId="55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70E8B-851E-1D46-819F-634E7EBD26CD}" name="Kontingenční tabulka7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D30:E83" firstHeaderRow="1" firstDataRow="1" firstDataCol="1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Fields count="2">
    <field x="8"/>
    <field x="9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učet z Tržba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89F15-A1EF-4944-B1F5-232485294A2D}" name="Kontingenční tabulka5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J11:K24" firstHeaderRow="1" firstDataRow="1" firstDataCol="1"/>
  <pivotFields count="12">
    <pivotField numFmtId="14" showAll="0"/>
    <pivotField axis="axisRow" showAll="0">
      <items count="13">
        <item x="0"/>
        <item x="4"/>
        <item x="1"/>
        <item x="5"/>
        <item x="7"/>
        <item x="10"/>
        <item x="3"/>
        <item x="2"/>
        <item x="6"/>
        <item x="11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dataField="1" numFmtId="1" showAll="0">
      <items count="11">
        <item x="5"/>
        <item x="1"/>
        <item x="2"/>
        <item x="6"/>
        <item x="7"/>
        <item x="0"/>
        <item x="3"/>
        <item x="9"/>
        <item x="4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učet z Počet kusů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78E81-4A82-3C4D-B27C-1CBDB0509B15}" name="Kontingenční tabulka8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1">
  <location ref="H31:I37" firstHeaderRow="1" firstDataRow="1" firstDataCol="1"/>
  <pivotFields count="12">
    <pivotField numFmtId="14" showAll="0"/>
    <pivotField axis="axisRow" showAll="0" measureFilter="1" sortType="ascending">
      <items count="13">
        <item x="0"/>
        <item x="4"/>
        <item x="1"/>
        <item x="5"/>
        <item x="7"/>
        <item x="10"/>
        <item x="3"/>
        <item x="2"/>
        <item x="6"/>
        <item x="11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>
      <items count="11">
        <item x="5"/>
        <item x="1"/>
        <item x="2"/>
        <item x="6"/>
        <item x="7"/>
        <item x="0"/>
        <item x="3"/>
        <item x="9"/>
        <item x="4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Fields count="1">
    <field x="1"/>
  </rowFields>
  <rowItems count="6">
    <i>
      <x/>
    </i>
    <i>
      <x v="11"/>
    </i>
    <i>
      <x v="9"/>
    </i>
    <i>
      <x v="6"/>
    </i>
    <i>
      <x v="1"/>
    </i>
    <i t="grand">
      <x/>
    </i>
  </rowItems>
  <colItems count="1">
    <i/>
  </colItems>
  <dataFields count="1">
    <dataField name="Součet z Tržba" fld="10" baseField="0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8D234-F46D-8548-A310-E9D95C8FF09B}" name="Kontingenční tabulka4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F11:G15" firstHeaderRow="1" firstDataRow="1" firstDataCol="1"/>
  <pivotFields count="12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z Tržba" fld="10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7FF61-9284-BC45-B3E1-12175859E9B7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">
  <location ref="B4:B5" firstHeaderRow="1" firstDataRow="1" firstDataCol="0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4" showAll="0"/>
  </pivotFields>
  <rowItems count="1">
    <i/>
  </rowItems>
  <colItems count="1">
    <i/>
  </colItems>
  <dataFields count="1">
    <dataField name="Součet z Tržba" fld="10" baseField="0" baseItem="0" numFmtId="165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80DBD-1556-5149-94AA-003E7108865F}" name="Kontingenční tabulka1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F4:I6" firstHeaderRow="1" firstDataRow="2" firstDataCol="1"/>
  <pivotFields count="12">
    <pivotField numFmtId="14" showAll="0"/>
    <pivotField showAll="0"/>
    <pivotField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"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75">
        <item x="68"/>
        <item x="51"/>
        <item x="37"/>
        <item x="38"/>
        <item x="57"/>
        <item x="8"/>
        <item x="11"/>
        <item x="65"/>
        <item x="43"/>
        <item x="31"/>
        <item x="36"/>
        <item x="73"/>
        <item x="9"/>
        <item x="2"/>
        <item x="1"/>
        <item x="55"/>
        <item x="69"/>
        <item x="61"/>
        <item x="49"/>
        <item x="63"/>
        <item x="39"/>
        <item x="17"/>
        <item x="32"/>
        <item x="35"/>
        <item x="7"/>
        <item x="25"/>
        <item x="67"/>
        <item x="59"/>
        <item x="10"/>
        <item x="70"/>
        <item x="42"/>
        <item x="12"/>
        <item x="23"/>
        <item x="14"/>
        <item x="66"/>
        <item x="29"/>
        <item x="22"/>
        <item x="30"/>
        <item x="58"/>
        <item x="20"/>
        <item x="53"/>
        <item x="16"/>
        <item x="48"/>
        <item x="47"/>
        <item x="62"/>
        <item x="24"/>
        <item x="0"/>
        <item x="45"/>
        <item x="5"/>
        <item x="71"/>
        <item x="3"/>
        <item x="40"/>
        <item x="46"/>
        <item x="54"/>
        <item x="52"/>
        <item x="64"/>
        <item x="60"/>
        <item x="15"/>
        <item x="56"/>
        <item x="28"/>
        <item x="21"/>
        <item x="26"/>
        <item x="4"/>
        <item x="27"/>
        <item x="6"/>
        <item x="13"/>
        <item x="41"/>
        <item x="34"/>
        <item x="72"/>
        <item x="18"/>
        <item x="44"/>
        <item x="33"/>
        <item x="19"/>
        <item x="50"/>
        <item t="default"/>
      </items>
    </pivotField>
    <pivotField numFmtId="164" showAll="0"/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oučet z Tržba" fld="10" showDataAs="percentOfTotal" baseField="0" baseItem="0" numFmtId="10"/>
  </dataFields>
  <formats count="2">
    <format dxfId="58">
      <pivotArea outline="0" collapsedLevelsAreSubtotals="1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2F636B18-BC18-0B41-966E-043E06E96796}" sourceName="Rok">
  <pivotTables>
    <pivotTable tabId="9" name="Kontingenční tabulka3"/>
    <pivotTable tabId="9" name="Kontingenční tabulka1"/>
    <pivotTable tabId="9" name="Kontingenční tabulka2"/>
    <pivotTable tabId="9" name="Kontingenční tabulka4"/>
    <pivotTable tabId="9" name="Kontingenční tabulka5"/>
    <pivotTable tabId="9" name="Kontingenční tabulka6"/>
    <pivotTable tabId="9" name="Kontingenční tabulka10"/>
    <pivotTable tabId="9" name="Kontingenční tabulka7"/>
    <pivotTable tabId="9" name="Kontingenční tabulka8"/>
    <pivotTable tabId="9" name="Kontingenční tabulka11"/>
  </pivotTables>
  <data>
    <tabular pivotCacheId="74619048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Měsíc" xr10:uid="{D97BFAAB-4CF7-814D-A1E8-8D672A2C1EF9}" sourceName="Měsíc">
  <pivotTables>
    <pivotTable tabId="9" name="Kontingenční tabulka3"/>
    <pivotTable tabId="9" name="Kontingenční tabulka1"/>
    <pivotTable tabId="9" name="Kontingenční tabulka10"/>
    <pivotTable tabId="9" name="Kontingenční tabulka2"/>
    <pivotTable tabId="9" name="Kontingenční tabulka4"/>
    <pivotTable tabId="9" name="Kontingenční tabulka5"/>
    <pivotTable tabId="9" name="Kontingenční tabulka6"/>
    <pivotTable tabId="9" name="Kontingenční tabulka7"/>
    <pivotTable tabId="9" name="Kontingenční tabulka8"/>
    <pivotTable tabId="9" name="Kontingenční tabulka11"/>
  </pivotTables>
  <data>
    <tabular pivotCacheId="746190485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Druh_produktu" xr10:uid="{0718A7E8-CB17-BC4F-A61A-CFFBC07C383B}" sourceName="Druh produktu">
  <pivotTables>
    <pivotTable tabId="9" name="Kontingenční tabulka3"/>
    <pivotTable tabId="9" name="Kontingenční tabulka1"/>
    <pivotTable tabId="9" name="Kontingenční tabulka10"/>
    <pivotTable tabId="9" name="Kontingenční tabulka2"/>
    <pivotTable tabId="9" name="Kontingenční tabulka4"/>
    <pivotTable tabId="9" name="Kontingenční tabulka5"/>
    <pivotTable tabId="9" name="Kontingenční tabulka6"/>
    <pivotTable tabId="9" name="Kontingenční tabulka7"/>
    <pivotTable tabId="9" name="Kontingenční tabulka8"/>
    <pivotTable tabId="9" name="Kontingenční tabulka11"/>
  </pivotTables>
  <data>
    <tabular pivotCacheId="746190485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nákupu" xr10:uid="{67BE0444-A76B-4E4A-A658-4696072C15C0}" sourceName="Typ nákupu">
  <pivotTables>
    <pivotTable tabId="9" name="Kontingenční tabulka3"/>
    <pivotTable tabId="9" name="Kontingenční tabulka1"/>
    <pivotTable tabId="9" name="Kontingenční tabulka10"/>
    <pivotTable tabId="9" name="Kontingenční tabulka2"/>
    <pivotTable tabId="9" name="Kontingenční tabulka4"/>
    <pivotTable tabId="9" name="Kontingenční tabulka5"/>
    <pivotTable tabId="9" name="Kontingenční tabulka6"/>
    <pivotTable tabId="9" name="Kontingenční tabulka7"/>
    <pivotTable tabId="9" name="Kontingenční tabulka8"/>
  </pivotTables>
  <data>
    <tabular pivotCacheId="74619048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EC9EF037-7A09-F84F-8E5E-591BDB62D500}" cache="Průřez_Rok" caption="Rok" rowHeight="230716"/>
  <slicer name="Měsíc" xr10:uid="{D09B6320-BEBF-554B-86AC-F57E5AEA4873}" cache="Průřez_Měsíc" caption="Měsíc" rowHeight="230716"/>
  <slicer name="Druh produktu" xr10:uid="{AB673E43-6F7B-3D47-A58C-DE766D4A3F6C}" cache="Průřez_Druh_produktu" caption="Druh produktu" rowHeight="230716"/>
  <slicer name="Typ nákupu" xr10:uid="{DD2B78C4-FF7E-8248-99E3-004C60076FD4}" cache="Průřez_Typ_nákupu" caption="Typ nákupu" columnCount="2" showCaption="0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7EAB1-DA8A-482B-9AA2-800097C480C5}" name="ZdrojData" displayName="ZdrojData" ref="A1:L1057" totalsRowShown="0" headerRowDxfId="54" dataDxfId="53">
  <autoFilter ref="A1:L1057" xr:uid="{C3C7EAB1-DA8A-482B-9AA2-800097C480C5}"/>
  <sortState xmlns:xlrd2="http://schemas.microsoft.com/office/spreadsheetml/2017/richdata2" ref="A2:H500">
    <sortCondition ref="A1:A500"/>
  </sortState>
  <tableColumns count="12">
    <tableColumn id="1" xr3:uid="{C6710B58-CCE1-41DD-84F5-6AA0C0A89AAD}" name="Datum" dataDxfId="52" dataCellStyle="Měna"/>
    <tableColumn id="4" xr3:uid="{9D495143-1DF2-44FA-97A6-A8BBE4A28710}" name="Produkt" dataDxfId="51"/>
    <tableColumn id="5" xr3:uid="{E6BF3441-AFE5-4CC1-9B69-5EB553B9F907}" name="Druh produktu" dataDxfId="50"/>
    <tableColumn id="6" xr3:uid="{9670EE5F-F460-4E91-B595-01442F11A736}" name="Cena" dataDxfId="49" dataCellStyle="Měna"/>
    <tableColumn id="9" xr3:uid="{674ECBB1-022C-42D9-98B7-CACE548CED2F}" name="Náklad" dataDxfId="48" dataCellStyle="Měna"/>
    <tableColumn id="13" xr3:uid="{E4E93AFF-338C-4A61-A1BC-9E0449694AAF}" name="Počet kusů" dataDxfId="47" dataCellStyle="Měna"/>
    <tableColumn id="7" xr3:uid="{E89C77E1-343F-4ED5-9096-8F3C6DF09F90}" name="Kraj" dataDxfId="46"/>
    <tableColumn id="10" xr3:uid="{E495051C-BE01-4C24-9F77-D1CC00E693D4}" name="Typ nákupu" dataDxfId="45"/>
    <tableColumn id="2" xr3:uid="{2526B47A-4E9C-6848-9501-A3E100F8D5FC}" name="Rok" dataDxfId="44">
      <calculatedColumnFormula>YEAR(ZdrojData[[#This Row],[Datum]])</calculatedColumnFormula>
    </tableColumn>
    <tableColumn id="8" xr3:uid="{3B9A972D-C34A-3244-ADB9-680229FC9E6C}" name="Měsíc" dataDxfId="43">
      <calculatedColumnFormula>CHOOSE(MONTH(A2),"Leden","Únor","Březen","Duben","Květen","Červen","Červenec","Srpen","Září","Říjen","Listopad","Prosinec")</calculatedColumnFormula>
    </tableColumn>
    <tableColumn id="11" xr3:uid="{3546EE0C-D2FE-4E47-AA5A-0C4D1B39A87B}" name="Tržba" dataDxfId="42">
      <calculatedColumnFormula>ZdrojData[[#This Row],[Cena]]*ZdrojData[[#This Row],[Počet kusů]]</calculatedColumnFormula>
    </tableColumn>
    <tableColumn id="12" xr3:uid="{7AC426C7-E9B7-4E43-883E-9762289B4513}" name="Zisk" dataDxfId="41">
      <calculatedColumnFormula>ZdrojData[[#This Row],[Tržba]]-(ZdrojData[[#This Row],[Náklad]]*ZdrojData[[#This Row],[Počet kusů]])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Aerodynamik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C9C8-0269-47CB-B0B6-7D5B2C3636EC}">
  <dimension ref="A1:Z179"/>
  <sheetViews>
    <sheetView tabSelected="1" zoomScale="80" zoomScaleNormal="80" workbookViewId="0">
      <selection activeCell="K44" sqref="K44"/>
    </sheetView>
  </sheetViews>
  <sheetFormatPr baseColWidth="10" defaultColWidth="8.83203125" defaultRowHeight="15" x14ac:dyDescent="0.2"/>
  <cols>
    <col min="8" max="8" width="19" bestFit="1" customWidth="1"/>
    <col min="10" max="10" width="4" customWidth="1"/>
    <col min="11" max="11" width="18.1640625" customWidth="1"/>
    <col min="12" max="12" width="5.33203125" customWidth="1"/>
    <col min="13" max="13" width="17.5" bestFit="1" customWidth="1"/>
    <col min="14" max="14" width="5" customWidth="1"/>
    <col min="15" max="15" width="18.1640625" customWidth="1"/>
    <col min="16" max="16" width="5" customWidth="1"/>
    <col min="17" max="17" width="16" customWidth="1"/>
    <col min="18" max="18" width="3.5" customWidth="1"/>
    <col min="19" max="19" width="18.1640625" customWidth="1"/>
    <col min="20" max="20" width="5.33203125" customWidth="1"/>
    <col min="21" max="21" width="9.6640625" bestFit="1" customWidth="1"/>
    <col min="22" max="22" width="2.5" customWidth="1"/>
    <col min="23" max="23" width="10" customWidth="1"/>
    <col min="25" max="25" width="9.6640625" bestFit="1" customWidth="1"/>
  </cols>
  <sheetData>
    <row r="1" spans="1:26" s="7" customFormat="1" ht="34.5" customHeight="1" x14ac:dyDescent="0.35">
      <c r="A1" s="11" t="s">
        <v>42</v>
      </c>
      <c r="K1" s="10" t="s">
        <v>20</v>
      </c>
      <c r="L1" s="21">
        <f>GETPIVOTDATA("Tržba",Pomocny!$B$4)</f>
        <v>5122500</v>
      </c>
      <c r="M1" s="21"/>
      <c r="N1" s="8"/>
      <c r="O1" s="10" t="s">
        <v>21</v>
      </c>
      <c r="P1" s="21">
        <f>GETPIVOTDATA("Zisk",Pomocny!$D$4)</f>
        <v>875803</v>
      </c>
      <c r="Q1" s="21"/>
      <c r="R1" s="9"/>
      <c r="S1" s="10" t="s">
        <v>22</v>
      </c>
      <c r="T1" s="22">
        <f>P1/L1</f>
        <v>0.17097179111761834</v>
      </c>
      <c r="U1" s="22"/>
      <c r="V1" s="14"/>
      <c r="W1" s="13"/>
      <c r="X1" s="14"/>
      <c r="Y1" s="13"/>
      <c r="Z1" s="9"/>
    </row>
    <row r="2" spans="1:26" s="7" customFormat="1" x14ac:dyDescent="0.2"/>
    <row r="3" spans="1:26" s="7" customFormat="1" ht="26" x14ac:dyDescent="0.3">
      <c r="R3" s="20" t="s">
        <v>75</v>
      </c>
      <c r="U3" s="12"/>
    </row>
    <row r="4" spans="1:26" s="7" customFormat="1" x14ac:dyDescent="0.2"/>
    <row r="5" spans="1:26" s="7" customFormat="1" x14ac:dyDescent="0.2"/>
    <row r="6" spans="1:26" s="7" customFormat="1" x14ac:dyDescent="0.2"/>
    <row r="7" spans="1:26" s="7" customFormat="1" x14ac:dyDescent="0.2"/>
    <row r="8" spans="1:26" s="7" customFormat="1" x14ac:dyDescent="0.2"/>
    <row r="9" spans="1:26" s="7" customFormat="1" x14ac:dyDescent="0.2"/>
    <row r="10" spans="1:26" s="7" customFormat="1" x14ac:dyDescent="0.2"/>
    <row r="11" spans="1:26" s="7" customFormat="1" x14ac:dyDescent="0.2"/>
    <row r="12" spans="1:26" s="7" customFormat="1" x14ac:dyDescent="0.2"/>
    <row r="13" spans="1:26" s="7" customFormat="1" x14ac:dyDescent="0.2"/>
    <row r="14" spans="1:26" s="7" customFormat="1" x14ac:dyDescent="0.2"/>
    <row r="15" spans="1:26" s="7" customFormat="1" x14ac:dyDescent="0.2"/>
    <row r="16" spans="1:26" s="7" customFormat="1" x14ac:dyDescent="0.2"/>
    <row r="17" spans="11:11" s="7" customFormat="1" x14ac:dyDescent="0.2"/>
    <row r="18" spans="11:11" s="7" customFormat="1" x14ac:dyDescent="0.2"/>
    <row r="19" spans="11:11" s="7" customFormat="1" x14ac:dyDescent="0.2"/>
    <row r="20" spans="11:11" s="7" customFormat="1" ht="26" x14ac:dyDescent="0.3">
      <c r="K20" s="20" t="s">
        <v>69</v>
      </c>
    </row>
    <row r="21" spans="11:11" s="7" customFormat="1" x14ac:dyDescent="0.2"/>
    <row r="22" spans="11:11" s="7" customFormat="1" x14ac:dyDescent="0.2"/>
    <row r="23" spans="11:11" s="7" customFormat="1" x14ac:dyDescent="0.2"/>
    <row r="24" spans="11:11" s="7" customFormat="1" x14ac:dyDescent="0.2"/>
    <row r="25" spans="11:11" s="7" customFormat="1" x14ac:dyDescent="0.2"/>
    <row r="26" spans="11:11" s="7" customFormat="1" x14ac:dyDescent="0.2"/>
    <row r="27" spans="11:11" s="7" customFormat="1" x14ac:dyDescent="0.2"/>
    <row r="28" spans="11:11" s="7" customFormat="1" x14ac:dyDescent="0.2"/>
    <row r="29" spans="11:11" s="7" customFormat="1" x14ac:dyDescent="0.2"/>
    <row r="30" spans="11:11" s="7" customFormat="1" x14ac:dyDescent="0.2"/>
    <row r="31" spans="11:11" s="7" customFormat="1" x14ac:dyDescent="0.2"/>
    <row r="32" spans="11:11" s="7" customFormat="1" x14ac:dyDescent="0.2"/>
    <row r="33" s="7" customFormat="1" x14ac:dyDescent="0.2"/>
    <row r="34" s="7" customFormat="1" x14ac:dyDescent="0.2"/>
    <row r="35" s="7" customFormat="1" x14ac:dyDescent="0.2"/>
    <row r="36" s="7" customFormat="1" x14ac:dyDescent="0.2"/>
    <row r="37" s="7" customFormat="1" x14ac:dyDescent="0.2"/>
    <row r="38" s="7" customFormat="1" x14ac:dyDescent="0.2"/>
    <row r="39" s="7" customFormat="1" x14ac:dyDescent="0.2"/>
    <row r="40" s="7" customFormat="1" x14ac:dyDescent="0.2"/>
    <row r="41" s="7" customFormat="1" x14ac:dyDescent="0.2"/>
    <row r="42" s="7" customFormat="1" x14ac:dyDescent="0.2"/>
    <row r="43" s="7" customFormat="1" x14ac:dyDescent="0.2"/>
    <row r="44" s="7" customFormat="1" x14ac:dyDescent="0.2"/>
    <row r="45" s="7" customFormat="1" x14ac:dyDescent="0.2"/>
    <row r="46" s="7" customFormat="1" x14ac:dyDescent="0.2"/>
    <row r="47" s="7" customFormat="1" x14ac:dyDescent="0.2"/>
    <row r="48" s="7" customFormat="1" x14ac:dyDescent="0.2"/>
    <row r="49" s="7" customFormat="1" x14ac:dyDescent="0.2"/>
    <row r="50" s="7" customFormat="1" x14ac:dyDescent="0.2"/>
    <row r="51" s="7" customFormat="1" x14ac:dyDescent="0.2"/>
    <row r="52" s="7" customFormat="1" x14ac:dyDescent="0.2"/>
    <row r="53" s="7" customFormat="1" x14ac:dyDescent="0.2"/>
    <row r="54" s="7" customFormat="1" x14ac:dyDescent="0.2"/>
    <row r="55" s="7" customFormat="1" x14ac:dyDescent="0.2"/>
    <row r="56" s="7" customFormat="1" x14ac:dyDescent="0.2"/>
    <row r="57" s="7" customFormat="1" x14ac:dyDescent="0.2"/>
    <row r="58" s="7" customFormat="1" x14ac:dyDescent="0.2"/>
    <row r="59" s="7" customFormat="1" x14ac:dyDescent="0.2"/>
    <row r="60" s="7" customFormat="1" x14ac:dyDescent="0.2"/>
    <row r="61" s="7" customFormat="1" x14ac:dyDescent="0.2"/>
    <row r="62" s="7" customFormat="1" x14ac:dyDescent="0.2"/>
    <row r="63" s="7" customFormat="1" x14ac:dyDescent="0.2"/>
    <row r="64" s="7" customFormat="1" x14ac:dyDescent="0.2"/>
    <row r="65" s="7" customFormat="1" x14ac:dyDescent="0.2"/>
    <row r="66" s="7" customFormat="1" x14ac:dyDescent="0.2"/>
    <row r="67" s="7" customFormat="1" x14ac:dyDescent="0.2"/>
    <row r="68" s="7" customFormat="1" x14ac:dyDescent="0.2"/>
    <row r="69" s="7" customFormat="1" x14ac:dyDescent="0.2"/>
    <row r="70" s="7" customFormat="1" x14ac:dyDescent="0.2"/>
    <row r="71" s="7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</sheetData>
  <mergeCells count="3">
    <mergeCell ref="L1:M1"/>
    <mergeCell ref="P1:Q1"/>
    <mergeCell ref="T1:U1"/>
  </mergeCells>
  <pageMargins left="0.7" right="0.7" top="0.78740157499999996" bottom="0.78740157499999996" header="0.3" footer="0.3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FEFA-82DB-4114-9CFD-E915E099D544}">
  <dimension ref="B3:T83"/>
  <sheetViews>
    <sheetView zoomScaleNormal="100" workbookViewId="0">
      <selection activeCell="I4" sqref="I4"/>
    </sheetView>
  </sheetViews>
  <sheetFormatPr baseColWidth="10" defaultColWidth="8.83203125" defaultRowHeight="15" x14ac:dyDescent="0.2"/>
  <cols>
    <col min="2" max="3" width="12" bestFit="1" customWidth="1"/>
    <col min="4" max="4" width="14.33203125" bestFit="1" customWidth="1"/>
    <col min="5" max="5" width="12" bestFit="1" customWidth="1"/>
    <col min="6" max="6" width="14.33203125" bestFit="1" customWidth="1"/>
    <col min="7" max="7" width="12" bestFit="1" customWidth="1"/>
    <col min="8" max="8" width="14.33203125" bestFit="1" customWidth="1"/>
    <col min="9" max="9" width="12" bestFit="1" customWidth="1"/>
    <col min="10" max="10" width="14.33203125" bestFit="1" customWidth="1"/>
    <col min="11" max="11" width="16.33203125" bestFit="1" customWidth="1"/>
    <col min="12" max="13" width="12" bestFit="1" customWidth="1"/>
    <col min="15" max="15" width="14.33203125" bestFit="1" customWidth="1"/>
    <col min="16" max="16" width="12" bestFit="1" customWidth="1"/>
  </cols>
  <sheetData>
    <row r="3" spans="2:20" x14ac:dyDescent="0.2">
      <c r="B3" t="s">
        <v>47</v>
      </c>
      <c r="D3" t="s">
        <v>49</v>
      </c>
    </row>
    <row r="4" spans="2:20" x14ac:dyDescent="0.2">
      <c r="B4" t="s">
        <v>48</v>
      </c>
      <c r="D4" t="s">
        <v>50</v>
      </c>
      <c r="G4" s="17" t="s">
        <v>76</v>
      </c>
    </row>
    <row r="5" spans="2:20" x14ac:dyDescent="0.2">
      <c r="B5" s="16">
        <v>5122500</v>
      </c>
      <c r="C5" s="16"/>
      <c r="D5" s="16">
        <v>875803</v>
      </c>
      <c r="G5" t="s">
        <v>25</v>
      </c>
      <c r="H5" t="s">
        <v>24</v>
      </c>
      <c r="I5" t="s">
        <v>53</v>
      </c>
    </row>
    <row r="6" spans="2:20" x14ac:dyDescent="0.2">
      <c r="F6" t="s">
        <v>48</v>
      </c>
      <c r="G6" s="19">
        <v>0.48301610541727674</v>
      </c>
      <c r="H6" s="19">
        <v>0.51698389458272331</v>
      </c>
      <c r="I6" s="19">
        <v>1</v>
      </c>
    </row>
    <row r="9" spans="2:20" x14ac:dyDescent="0.2">
      <c r="O9" s="23" t="s">
        <v>72</v>
      </c>
      <c r="P9" s="23"/>
      <c r="Q9" s="23"/>
      <c r="R9" s="23"/>
      <c r="S9" s="23"/>
      <c r="T9" s="23"/>
    </row>
    <row r="10" spans="2:20" x14ac:dyDescent="0.2">
      <c r="B10" t="s">
        <v>51</v>
      </c>
      <c r="F10" t="s">
        <v>66</v>
      </c>
      <c r="J10" t="s">
        <v>67</v>
      </c>
    </row>
    <row r="11" spans="2:20" x14ac:dyDescent="0.2">
      <c r="B11" s="17" t="s">
        <v>52</v>
      </c>
      <c r="C11" t="s">
        <v>48</v>
      </c>
      <c r="F11" s="17" t="s">
        <v>52</v>
      </c>
      <c r="G11" t="s">
        <v>48</v>
      </c>
      <c r="J11" s="17" t="s">
        <v>52</v>
      </c>
      <c r="K11" t="s">
        <v>68</v>
      </c>
      <c r="O11" s="17" t="s">
        <v>52</v>
      </c>
      <c r="P11" t="s">
        <v>48</v>
      </c>
      <c r="R11" t="s">
        <v>71</v>
      </c>
      <c r="S11" t="s">
        <v>26</v>
      </c>
      <c r="T11" t="s">
        <v>45</v>
      </c>
    </row>
    <row r="12" spans="2:20" x14ac:dyDescent="0.2">
      <c r="B12" s="5" t="s">
        <v>54</v>
      </c>
      <c r="C12" s="24">
        <v>406050</v>
      </c>
      <c r="F12" s="5" t="s">
        <v>12</v>
      </c>
      <c r="G12" s="24">
        <v>408500</v>
      </c>
      <c r="J12" s="5" t="s">
        <v>14</v>
      </c>
      <c r="K12" s="24">
        <v>494</v>
      </c>
      <c r="O12" s="5" t="s">
        <v>35</v>
      </c>
      <c r="P12" s="16">
        <v>415200</v>
      </c>
      <c r="R12" t="s">
        <v>70</v>
      </c>
      <c r="S12" t="str">
        <f>O12</f>
        <v>Jihočeský</v>
      </c>
      <c r="T12">
        <f>GETPIVOTDATA("Tržba",$O$11,"Kraj","Jihočeský")</f>
        <v>415200</v>
      </c>
    </row>
    <row r="13" spans="2:20" x14ac:dyDescent="0.2">
      <c r="B13" s="5" t="s">
        <v>55</v>
      </c>
      <c r="C13" s="24">
        <v>404850</v>
      </c>
      <c r="F13" s="5" t="s">
        <v>6</v>
      </c>
      <c r="G13" s="24">
        <v>2816100</v>
      </c>
      <c r="J13" s="5" t="s">
        <v>8</v>
      </c>
      <c r="K13" s="24">
        <v>564</v>
      </c>
      <c r="O13" s="5" t="s">
        <v>33</v>
      </c>
      <c r="P13" s="16">
        <v>340750</v>
      </c>
      <c r="R13" t="s">
        <v>70</v>
      </c>
      <c r="S13" t="str">
        <f t="shared" ref="S13:S25" si="0">O13</f>
        <v>Jihomoravský</v>
      </c>
      <c r="T13">
        <f>GETPIVOTDATA("Tržba",$O$11,"Kraj","Jihomoravský")</f>
        <v>340750</v>
      </c>
    </row>
    <row r="14" spans="2:20" x14ac:dyDescent="0.2">
      <c r="B14" s="5" t="s">
        <v>56</v>
      </c>
      <c r="C14" s="24">
        <v>361000</v>
      </c>
      <c r="F14" s="5" t="s">
        <v>4</v>
      </c>
      <c r="G14" s="24">
        <v>1897900</v>
      </c>
      <c r="J14" s="5" t="s">
        <v>5</v>
      </c>
      <c r="K14" s="24">
        <v>479</v>
      </c>
      <c r="O14" s="5" t="s">
        <v>38</v>
      </c>
      <c r="P14" s="16">
        <v>319750</v>
      </c>
      <c r="R14" t="s">
        <v>70</v>
      </c>
      <c r="S14" t="str">
        <f t="shared" si="0"/>
        <v>Karlovarský</v>
      </c>
      <c r="T14">
        <f>GETPIVOTDATA("Tržba",$O$11,"Kraj","Karlovarský")</f>
        <v>319750</v>
      </c>
    </row>
    <row r="15" spans="2:20" x14ac:dyDescent="0.2">
      <c r="B15" s="5" t="s">
        <v>57</v>
      </c>
      <c r="C15" s="24">
        <v>428100</v>
      </c>
      <c r="F15" s="5" t="s">
        <v>53</v>
      </c>
      <c r="G15" s="24">
        <v>5122500</v>
      </c>
      <c r="J15" s="5" t="s">
        <v>10</v>
      </c>
      <c r="K15" s="24">
        <v>435</v>
      </c>
      <c r="O15" s="5" t="s">
        <v>29</v>
      </c>
      <c r="P15" s="16">
        <v>358250</v>
      </c>
      <c r="R15" t="s">
        <v>70</v>
      </c>
      <c r="S15" t="str">
        <f t="shared" si="0"/>
        <v>Královehradecký</v>
      </c>
      <c r="T15">
        <f>GETPIVOTDATA("Tržba",$O$11,"Kraj","Královehradecký")</f>
        <v>358250</v>
      </c>
    </row>
    <row r="16" spans="2:20" x14ac:dyDescent="0.2">
      <c r="B16" s="5" t="s">
        <v>58</v>
      </c>
      <c r="C16" s="24">
        <v>443850</v>
      </c>
      <c r="J16" s="5" t="s">
        <v>16</v>
      </c>
      <c r="K16" s="24">
        <v>423</v>
      </c>
      <c r="O16" s="5" t="s">
        <v>27</v>
      </c>
      <c r="P16" s="16">
        <v>369000</v>
      </c>
      <c r="R16" t="s">
        <v>70</v>
      </c>
      <c r="S16" t="str">
        <f t="shared" si="0"/>
        <v>Liberecký</v>
      </c>
      <c r="T16">
        <f>GETPIVOTDATA("Tržba",$O$11,"Kraj","Liberecký")</f>
        <v>369000</v>
      </c>
    </row>
    <row r="17" spans="2:20" x14ac:dyDescent="0.2">
      <c r="B17" s="5" t="s">
        <v>59</v>
      </c>
      <c r="C17" s="24">
        <v>439950</v>
      </c>
      <c r="J17" s="5" t="s">
        <v>15</v>
      </c>
      <c r="K17" s="24">
        <v>502</v>
      </c>
      <c r="O17" s="5" t="s">
        <v>31</v>
      </c>
      <c r="P17" s="16">
        <v>316550</v>
      </c>
      <c r="R17" t="s">
        <v>70</v>
      </c>
      <c r="S17" t="str">
        <f t="shared" si="0"/>
        <v>Moravskoslezský</v>
      </c>
      <c r="T17">
        <f>GETPIVOTDATA("Tržba",$O$11,"Kraj","Moravskoslezský")</f>
        <v>316550</v>
      </c>
    </row>
    <row r="18" spans="2:20" x14ac:dyDescent="0.2">
      <c r="B18" s="5" t="s">
        <v>60</v>
      </c>
      <c r="C18" s="24">
        <v>440900</v>
      </c>
      <c r="J18" s="5" t="s">
        <v>3</v>
      </c>
      <c r="K18" s="24">
        <v>577</v>
      </c>
      <c r="O18" s="5" t="s">
        <v>30</v>
      </c>
      <c r="P18" s="16">
        <v>426400</v>
      </c>
      <c r="R18" t="s">
        <v>70</v>
      </c>
      <c r="S18" t="str">
        <f t="shared" si="0"/>
        <v>Olomoucký</v>
      </c>
      <c r="T18">
        <f>GETPIVOTDATA("Tržba",$O$11,"Kraj","Olomoucký")</f>
        <v>426400</v>
      </c>
    </row>
    <row r="19" spans="2:20" x14ac:dyDescent="0.2">
      <c r="B19" s="5" t="s">
        <v>61</v>
      </c>
      <c r="C19" s="24">
        <v>471300</v>
      </c>
      <c r="J19" s="5" t="s">
        <v>13</v>
      </c>
      <c r="K19" s="24">
        <v>489</v>
      </c>
      <c r="O19" s="5" t="s">
        <v>28</v>
      </c>
      <c r="P19" s="16">
        <v>368350</v>
      </c>
      <c r="R19" t="s">
        <v>70</v>
      </c>
      <c r="S19" t="str">
        <f t="shared" si="0"/>
        <v>Pardubický</v>
      </c>
      <c r="T19">
        <f>GETPIVOTDATA("Tržba",$O$11,"Kraj","Pardubický")</f>
        <v>368350</v>
      </c>
    </row>
    <row r="20" spans="2:20" x14ac:dyDescent="0.2">
      <c r="B20" s="5" t="s">
        <v>62</v>
      </c>
      <c r="C20" s="24">
        <v>476850</v>
      </c>
      <c r="J20" s="5" t="s">
        <v>11</v>
      </c>
      <c r="K20" s="24">
        <v>442</v>
      </c>
      <c r="O20" s="5" t="s">
        <v>37</v>
      </c>
      <c r="P20" s="16">
        <v>306200</v>
      </c>
      <c r="R20" t="s">
        <v>70</v>
      </c>
      <c r="S20" t="str">
        <f t="shared" si="0"/>
        <v>Plzeňský</v>
      </c>
      <c r="T20">
        <f>GETPIVOTDATA("Tržba",$O$11,"Kraj","Plzeňský")</f>
        <v>306200</v>
      </c>
    </row>
    <row r="21" spans="2:20" x14ac:dyDescent="0.2">
      <c r="B21" s="5" t="s">
        <v>63</v>
      </c>
      <c r="C21" s="24">
        <v>398600</v>
      </c>
      <c r="J21" s="5" t="s">
        <v>9</v>
      </c>
      <c r="K21" s="24">
        <v>470</v>
      </c>
      <c r="O21" s="5" t="s">
        <v>17</v>
      </c>
      <c r="P21" s="16">
        <v>479750</v>
      </c>
      <c r="R21" t="s">
        <v>70</v>
      </c>
      <c r="S21" t="str">
        <f t="shared" si="0"/>
        <v>Praha</v>
      </c>
      <c r="T21">
        <f>GETPIVOTDATA("Tržba",$O$11,"Kraj","Praha")</f>
        <v>479750</v>
      </c>
    </row>
    <row r="22" spans="2:20" x14ac:dyDescent="0.2">
      <c r="B22" s="5" t="s">
        <v>64</v>
      </c>
      <c r="C22" s="24">
        <v>432800</v>
      </c>
      <c r="J22" s="5" t="s">
        <v>18</v>
      </c>
      <c r="K22" s="24">
        <v>441</v>
      </c>
      <c r="O22" s="5" t="s">
        <v>36</v>
      </c>
      <c r="P22" s="16">
        <v>341500</v>
      </c>
      <c r="R22" t="s">
        <v>70</v>
      </c>
      <c r="S22" t="str">
        <f t="shared" si="0"/>
        <v>Středočeský</v>
      </c>
      <c r="T22">
        <f>GETPIVOTDATA("Tržba",$O$11,"Kraj","Středočeský")</f>
        <v>341500</v>
      </c>
    </row>
    <row r="23" spans="2:20" x14ac:dyDescent="0.2">
      <c r="B23" s="5" t="s">
        <v>65</v>
      </c>
      <c r="C23" s="24">
        <v>418250</v>
      </c>
      <c r="J23" s="5" t="s">
        <v>7</v>
      </c>
      <c r="K23" s="24">
        <v>365</v>
      </c>
      <c r="O23" s="5" t="s">
        <v>39</v>
      </c>
      <c r="P23" s="16">
        <v>360700</v>
      </c>
      <c r="R23" t="s">
        <v>70</v>
      </c>
      <c r="S23" t="str">
        <f t="shared" si="0"/>
        <v>Ústecký</v>
      </c>
      <c r="T23">
        <f>GETPIVOTDATA("Tržba",$O$11,"Kraj","Ústecký")</f>
        <v>360700</v>
      </c>
    </row>
    <row r="24" spans="2:20" x14ac:dyDescent="0.2">
      <c r="B24" s="5" t="s">
        <v>53</v>
      </c>
      <c r="C24" s="24">
        <v>5122500</v>
      </c>
      <c r="J24" s="5" t="s">
        <v>53</v>
      </c>
      <c r="K24" s="24">
        <v>5681</v>
      </c>
      <c r="O24" s="5" t="s">
        <v>34</v>
      </c>
      <c r="P24" s="16">
        <v>364350</v>
      </c>
      <c r="R24" t="s">
        <v>70</v>
      </c>
      <c r="S24" t="str">
        <f t="shared" si="0"/>
        <v>Vysočina</v>
      </c>
      <c r="T24">
        <f>GETPIVOTDATA("Tržba",$O$11,"Kraj","Vysočina")</f>
        <v>364350</v>
      </c>
    </row>
    <row r="25" spans="2:20" x14ac:dyDescent="0.2">
      <c r="O25" s="5" t="s">
        <v>32</v>
      </c>
      <c r="P25" s="16">
        <v>355750</v>
      </c>
      <c r="R25" t="s">
        <v>70</v>
      </c>
      <c r="S25" t="str">
        <f t="shared" si="0"/>
        <v>Zlínský</v>
      </c>
      <c r="T25">
        <f>GETPIVOTDATA("Tržba",$O$11,"Kraj","Zlínský")</f>
        <v>355750</v>
      </c>
    </row>
    <row r="26" spans="2:20" x14ac:dyDescent="0.2">
      <c r="O26" s="5" t="s">
        <v>53</v>
      </c>
      <c r="P26" s="24">
        <v>5122500</v>
      </c>
    </row>
    <row r="29" spans="2:20" x14ac:dyDescent="0.2">
      <c r="D29" t="s">
        <v>73</v>
      </c>
    </row>
    <row r="30" spans="2:20" x14ac:dyDescent="0.2">
      <c r="D30" s="17" t="s">
        <v>52</v>
      </c>
      <c r="E30" t="s">
        <v>48</v>
      </c>
      <c r="H30" t="s">
        <v>74</v>
      </c>
      <c r="K30" t="s">
        <v>74</v>
      </c>
    </row>
    <row r="31" spans="2:20" x14ac:dyDescent="0.2">
      <c r="D31" s="5">
        <v>2018</v>
      </c>
      <c r="E31" s="24">
        <v>1357000</v>
      </c>
      <c r="H31" s="17" t="s">
        <v>52</v>
      </c>
      <c r="I31" t="s">
        <v>48</v>
      </c>
      <c r="K31" s="17" t="s">
        <v>52</v>
      </c>
      <c r="L31" t="s">
        <v>48</v>
      </c>
    </row>
    <row r="32" spans="2:20" x14ac:dyDescent="0.2">
      <c r="D32" s="18" t="s">
        <v>54</v>
      </c>
      <c r="E32" s="24">
        <v>93700</v>
      </c>
      <c r="H32" s="5" t="s">
        <v>14</v>
      </c>
      <c r="I32" s="24">
        <v>469300</v>
      </c>
      <c r="K32" s="5" t="s">
        <v>14</v>
      </c>
      <c r="L32" s="19">
        <v>0.16076322280076732</v>
      </c>
    </row>
    <row r="33" spans="4:12" x14ac:dyDescent="0.2">
      <c r="D33" s="18" t="s">
        <v>55</v>
      </c>
      <c r="E33" s="24">
        <v>137750</v>
      </c>
      <c r="H33" s="5" t="s">
        <v>7</v>
      </c>
      <c r="I33" s="24">
        <v>547500</v>
      </c>
      <c r="K33" s="5" t="s">
        <v>7</v>
      </c>
      <c r="L33" s="19">
        <v>0.1875513839408057</v>
      </c>
    </row>
    <row r="34" spans="4:12" x14ac:dyDescent="0.2">
      <c r="D34" s="18" t="s">
        <v>56</v>
      </c>
      <c r="E34" s="24">
        <v>118850</v>
      </c>
      <c r="H34" s="5" t="s">
        <v>9</v>
      </c>
      <c r="I34" s="24">
        <v>564000</v>
      </c>
      <c r="K34" s="5" t="s">
        <v>9</v>
      </c>
      <c r="L34" s="19">
        <v>0.19320361742943273</v>
      </c>
    </row>
    <row r="35" spans="4:12" x14ac:dyDescent="0.2">
      <c r="D35" s="18" t="s">
        <v>57</v>
      </c>
      <c r="E35" s="24">
        <v>110900</v>
      </c>
      <c r="H35" s="5" t="s">
        <v>3</v>
      </c>
      <c r="I35" s="24">
        <v>577000</v>
      </c>
      <c r="K35" s="5" t="s">
        <v>3</v>
      </c>
      <c r="L35" s="19">
        <v>0.19765689229926006</v>
      </c>
    </row>
    <row r="36" spans="4:12" x14ac:dyDescent="0.2">
      <c r="D36" s="18" t="s">
        <v>58</v>
      </c>
      <c r="E36" s="24">
        <v>113550</v>
      </c>
      <c r="H36" s="5" t="s">
        <v>8</v>
      </c>
      <c r="I36" s="24">
        <v>761400</v>
      </c>
      <c r="K36" s="5" t="s">
        <v>8</v>
      </c>
      <c r="L36" s="19">
        <v>0.26082488352973415</v>
      </c>
    </row>
    <row r="37" spans="4:12" x14ac:dyDescent="0.2">
      <c r="D37" s="18" t="s">
        <v>59</v>
      </c>
      <c r="E37" s="24">
        <v>116700</v>
      </c>
      <c r="H37" s="5" t="s">
        <v>53</v>
      </c>
      <c r="I37" s="24">
        <v>2919200</v>
      </c>
      <c r="K37" s="5" t="s">
        <v>53</v>
      </c>
      <c r="L37" s="19">
        <v>1</v>
      </c>
    </row>
    <row r="38" spans="4:12" x14ac:dyDescent="0.2">
      <c r="D38" s="18" t="s">
        <v>60</v>
      </c>
      <c r="E38" s="24">
        <v>129300</v>
      </c>
    </row>
    <row r="39" spans="4:12" x14ac:dyDescent="0.2">
      <c r="D39" s="18" t="s">
        <v>61</v>
      </c>
      <c r="E39" s="24">
        <v>114750</v>
      </c>
    </row>
    <row r="40" spans="4:12" x14ac:dyDescent="0.2">
      <c r="D40" s="18" t="s">
        <v>62</v>
      </c>
      <c r="E40" s="24">
        <v>110200</v>
      </c>
    </row>
    <row r="41" spans="4:12" x14ac:dyDescent="0.2">
      <c r="D41" s="18" t="s">
        <v>63</v>
      </c>
      <c r="E41" s="24">
        <v>86700</v>
      </c>
    </row>
    <row r="42" spans="4:12" x14ac:dyDescent="0.2">
      <c r="D42" s="18" t="s">
        <v>64</v>
      </c>
      <c r="E42" s="24">
        <v>106200</v>
      </c>
    </row>
    <row r="43" spans="4:12" x14ac:dyDescent="0.2">
      <c r="D43" s="18" t="s">
        <v>65</v>
      </c>
      <c r="E43" s="24">
        <v>118400</v>
      </c>
    </row>
    <row r="44" spans="4:12" x14ac:dyDescent="0.2">
      <c r="D44" s="5">
        <v>2019</v>
      </c>
      <c r="E44" s="24">
        <v>1294900</v>
      </c>
    </row>
    <row r="45" spans="4:12" x14ac:dyDescent="0.2">
      <c r="D45" s="18" t="s">
        <v>54</v>
      </c>
      <c r="E45" s="24">
        <v>102250</v>
      </c>
    </row>
    <row r="46" spans="4:12" x14ac:dyDescent="0.2">
      <c r="D46" s="18" t="s">
        <v>55</v>
      </c>
      <c r="E46" s="24">
        <v>102700</v>
      </c>
    </row>
    <row r="47" spans="4:12" x14ac:dyDescent="0.2">
      <c r="D47" s="18" t="s">
        <v>56</v>
      </c>
      <c r="E47" s="24">
        <v>73350</v>
      </c>
    </row>
    <row r="48" spans="4:12" x14ac:dyDescent="0.2">
      <c r="D48" s="18" t="s">
        <v>57</v>
      </c>
      <c r="E48" s="24">
        <v>109550</v>
      </c>
    </row>
    <row r="49" spans="4:5" x14ac:dyDescent="0.2">
      <c r="D49" s="18" t="s">
        <v>58</v>
      </c>
      <c r="E49" s="24">
        <v>116550</v>
      </c>
    </row>
    <row r="50" spans="4:5" x14ac:dyDescent="0.2">
      <c r="D50" s="18" t="s">
        <v>59</v>
      </c>
      <c r="E50" s="24">
        <v>112800</v>
      </c>
    </row>
    <row r="51" spans="4:5" x14ac:dyDescent="0.2">
      <c r="D51" s="18" t="s">
        <v>60</v>
      </c>
      <c r="E51" s="24">
        <v>114700</v>
      </c>
    </row>
    <row r="52" spans="4:5" x14ac:dyDescent="0.2">
      <c r="D52" s="18" t="s">
        <v>61</v>
      </c>
      <c r="E52" s="24">
        <v>125100</v>
      </c>
    </row>
    <row r="53" spans="4:5" x14ac:dyDescent="0.2">
      <c r="D53" s="18" t="s">
        <v>62</v>
      </c>
      <c r="E53" s="24">
        <v>128400</v>
      </c>
    </row>
    <row r="54" spans="4:5" x14ac:dyDescent="0.2">
      <c r="D54" s="18" t="s">
        <v>63</v>
      </c>
      <c r="E54" s="24">
        <v>104050</v>
      </c>
    </row>
    <row r="55" spans="4:5" x14ac:dyDescent="0.2">
      <c r="D55" s="18" t="s">
        <v>64</v>
      </c>
      <c r="E55" s="24">
        <v>108350</v>
      </c>
    </row>
    <row r="56" spans="4:5" x14ac:dyDescent="0.2">
      <c r="D56" s="18" t="s">
        <v>65</v>
      </c>
      <c r="E56" s="24">
        <v>97100</v>
      </c>
    </row>
    <row r="57" spans="4:5" x14ac:dyDescent="0.2">
      <c r="D57" s="5">
        <v>2020</v>
      </c>
      <c r="E57" s="24">
        <v>1140850</v>
      </c>
    </row>
    <row r="58" spans="4:5" x14ac:dyDescent="0.2">
      <c r="D58" s="18" t="s">
        <v>54</v>
      </c>
      <c r="E58" s="24">
        <v>84300</v>
      </c>
    </row>
    <row r="59" spans="4:5" x14ac:dyDescent="0.2">
      <c r="D59" s="18" t="s">
        <v>55</v>
      </c>
      <c r="E59" s="24">
        <v>90200</v>
      </c>
    </row>
    <row r="60" spans="4:5" x14ac:dyDescent="0.2">
      <c r="D60" s="18" t="s">
        <v>56</v>
      </c>
      <c r="E60" s="24">
        <v>77350</v>
      </c>
    </row>
    <row r="61" spans="4:5" x14ac:dyDescent="0.2">
      <c r="D61" s="18" t="s">
        <v>57</v>
      </c>
      <c r="E61" s="24">
        <v>124200</v>
      </c>
    </row>
    <row r="62" spans="4:5" x14ac:dyDescent="0.2">
      <c r="D62" s="18" t="s">
        <v>58</v>
      </c>
      <c r="E62" s="24">
        <v>94750</v>
      </c>
    </row>
    <row r="63" spans="4:5" x14ac:dyDescent="0.2">
      <c r="D63" s="18" t="s">
        <v>59</v>
      </c>
      <c r="E63" s="24">
        <v>79600</v>
      </c>
    </row>
    <row r="64" spans="4:5" x14ac:dyDescent="0.2">
      <c r="D64" s="18" t="s">
        <v>60</v>
      </c>
      <c r="E64" s="24">
        <v>78750</v>
      </c>
    </row>
    <row r="65" spans="4:5" x14ac:dyDescent="0.2">
      <c r="D65" s="18" t="s">
        <v>61</v>
      </c>
      <c r="E65" s="24">
        <v>122350</v>
      </c>
    </row>
    <row r="66" spans="4:5" x14ac:dyDescent="0.2">
      <c r="D66" s="18" t="s">
        <v>62</v>
      </c>
      <c r="E66" s="24">
        <v>111650</v>
      </c>
    </row>
    <row r="67" spans="4:5" x14ac:dyDescent="0.2">
      <c r="D67" s="18" t="s">
        <v>63</v>
      </c>
      <c r="E67" s="24">
        <v>94750</v>
      </c>
    </row>
    <row r="68" spans="4:5" x14ac:dyDescent="0.2">
      <c r="D68" s="18" t="s">
        <v>64</v>
      </c>
      <c r="E68" s="24">
        <v>108200</v>
      </c>
    </row>
    <row r="69" spans="4:5" x14ac:dyDescent="0.2">
      <c r="D69" s="18" t="s">
        <v>65</v>
      </c>
      <c r="E69" s="24">
        <v>74750</v>
      </c>
    </row>
    <row r="70" spans="4:5" x14ac:dyDescent="0.2">
      <c r="D70" s="5">
        <v>2021</v>
      </c>
      <c r="E70" s="24">
        <v>1329750</v>
      </c>
    </row>
    <row r="71" spans="4:5" x14ac:dyDescent="0.2">
      <c r="D71" s="18" t="s">
        <v>54</v>
      </c>
      <c r="E71" s="24">
        <v>125800</v>
      </c>
    </row>
    <row r="72" spans="4:5" x14ac:dyDescent="0.2">
      <c r="D72" s="18" t="s">
        <v>55</v>
      </c>
      <c r="E72" s="24">
        <v>74200</v>
      </c>
    </row>
    <row r="73" spans="4:5" x14ac:dyDescent="0.2">
      <c r="D73" s="18" t="s">
        <v>56</v>
      </c>
      <c r="E73" s="24">
        <v>91450</v>
      </c>
    </row>
    <row r="74" spans="4:5" x14ac:dyDescent="0.2">
      <c r="D74" s="18" t="s">
        <v>57</v>
      </c>
      <c r="E74" s="24">
        <v>83450</v>
      </c>
    </row>
    <row r="75" spans="4:5" x14ac:dyDescent="0.2">
      <c r="D75" s="18" t="s">
        <v>58</v>
      </c>
      <c r="E75" s="24">
        <v>119000</v>
      </c>
    </row>
    <row r="76" spans="4:5" x14ac:dyDescent="0.2">
      <c r="D76" s="18" t="s">
        <v>59</v>
      </c>
      <c r="E76" s="24">
        <v>130850</v>
      </c>
    </row>
    <row r="77" spans="4:5" x14ac:dyDescent="0.2">
      <c r="D77" s="18" t="s">
        <v>60</v>
      </c>
      <c r="E77" s="24">
        <v>118150</v>
      </c>
    </row>
    <row r="78" spans="4:5" x14ac:dyDescent="0.2">
      <c r="D78" s="18" t="s">
        <v>61</v>
      </c>
      <c r="E78" s="24">
        <v>109100</v>
      </c>
    </row>
    <row r="79" spans="4:5" x14ac:dyDescent="0.2">
      <c r="D79" s="18" t="s">
        <v>62</v>
      </c>
      <c r="E79" s="24">
        <v>126600</v>
      </c>
    </row>
    <row r="80" spans="4:5" x14ac:dyDescent="0.2">
      <c r="D80" s="18" t="s">
        <v>63</v>
      </c>
      <c r="E80" s="24">
        <v>113100</v>
      </c>
    </row>
    <row r="81" spans="4:5" x14ac:dyDescent="0.2">
      <c r="D81" s="18" t="s">
        <v>64</v>
      </c>
      <c r="E81" s="24">
        <v>110050</v>
      </c>
    </row>
    <row r="82" spans="4:5" x14ac:dyDescent="0.2">
      <c r="D82" s="18" t="s">
        <v>65</v>
      </c>
      <c r="E82" s="24">
        <v>128000</v>
      </c>
    </row>
    <row r="83" spans="4:5" x14ac:dyDescent="0.2">
      <c r="D83" s="5" t="s">
        <v>53</v>
      </c>
      <c r="E83" s="24">
        <v>5122500</v>
      </c>
    </row>
  </sheetData>
  <autoFilter ref="D29" xr:uid="{058EFEFA-82DB-4114-9CFD-E915E099D544}"/>
  <mergeCells count="1">
    <mergeCell ref="O9:T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CDC1-0164-49CD-AD81-B7CD29FC489A}">
  <dimension ref="A1:L1057"/>
  <sheetViews>
    <sheetView topLeftCell="A362" workbookViewId="0">
      <selection activeCell="F369" sqref="F369"/>
    </sheetView>
  </sheetViews>
  <sheetFormatPr baseColWidth="10" defaultColWidth="8.83203125" defaultRowHeight="15" x14ac:dyDescent="0.2"/>
  <cols>
    <col min="1" max="1" width="16" customWidth="1"/>
    <col min="2" max="3" width="16" style="5" customWidth="1"/>
    <col min="4" max="6" width="16" customWidth="1"/>
    <col min="7" max="7" width="16" style="5" customWidth="1"/>
    <col min="8" max="8" width="15.6640625" bestFit="1" customWidth="1"/>
    <col min="11" max="11" width="10.33203125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41</v>
      </c>
      <c r="E1" s="4" t="s">
        <v>19</v>
      </c>
      <c r="F1" s="4" t="s">
        <v>40</v>
      </c>
      <c r="G1" s="4" t="s">
        <v>26</v>
      </c>
      <c r="H1" s="4" t="s">
        <v>23</v>
      </c>
      <c r="I1" s="4" t="s">
        <v>43</v>
      </c>
      <c r="J1" s="4" t="s">
        <v>44</v>
      </c>
      <c r="K1" s="4" t="s">
        <v>45</v>
      </c>
      <c r="L1" s="4" t="s">
        <v>46</v>
      </c>
    </row>
    <row r="2" spans="1:12" x14ac:dyDescent="0.2">
      <c r="A2" s="2">
        <v>43116</v>
      </c>
      <c r="B2" s="5" t="s">
        <v>14</v>
      </c>
      <c r="C2" s="5" t="s">
        <v>6</v>
      </c>
      <c r="D2" s="3">
        <v>950</v>
      </c>
      <c r="E2" s="3">
        <v>741</v>
      </c>
      <c r="F2" s="6">
        <v>6</v>
      </c>
      <c r="G2" s="5" t="s">
        <v>39</v>
      </c>
      <c r="H2" s="1" t="s">
        <v>25</v>
      </c>
      <c r="I2" s="1">
        <f>YEAR(ZdrojData[[#This Row],[Datum]])</f>
        <v>2018</v>
      </c>
      <c r="J2" s="1" t="str">
        <f t="shared" ref="J2:J65" si="0">CHOOSE(MONTH(A2),"Leden","Únor","Březen","Duben","Květen","Červen","Červenec","Srpen","Září","Říjen","Listopad","Prosinec")</f>
        <v>Leden</v>
      </c>
      <c r="K2" s="15">
        <f>ZdrojData[[#This Row],[Cena]]*ZdrojData[[#This Row],[Počet kusů]]</f>
        <v>5700</v>
      </c>
      <c r="L2" s="15">
        <f>ZdrojData[[#This Row],[Tržba]]-(ZdrojData[[#This Row],[Náklad]]*ZdrojData[[#This Row],[Počet kusů]])</f>
        <v>1254</v>
      </c>
    </row>
    <row r="3" spans="1:12" x14ac:dyDescent="0.2">
      <c r="A3" s="2">
        <v>43116</v>
      </c>
      <c r="B3" s="5" t="s">
        <v>5</v>
      </c>
      <c r="C3" s="5" t="s">
        <v>6</v>
      </c>
      <c r="D3" s="3">
        <v>850</v>
      </c>
      <c r="E3" s="3">
        <v>722.5</v>
      </c>
      <c r="F3" s="6">
        <v>2</v>
      </c>
      <c r="G3" s="5" t="s">
        <v>33</v>
      </c>
      <c r="H3" s="1" t="s">
        <v>24</v>
      </c>
      <c r="I3" s="1">
        <f>YEAR(ZdrojData[[#This Row],[Datum]])</f>
        <v>2018</v>
      </c>
      <c r="J3" s="1" t="str">
        <f t="shared" si="0"/>
        <v>Leden</v>
      </c>
      <c r="K3" s="15">
        <f>ZdrojData[[#This Row],[Cena]]*ZdrojData[[#This Row],[Počet kusů]]</f>
        <v>1700</v>
      </c>
      <c r="L3" s="15">
        <f>ZdrojData[[#This Row],[Tržba]]-(ZdrojData[[#This Row],[Náklad]]*ZdrojData[[#This Row],[Počet kusů]])</f>
        <v>255</v>
      </c>
    </row>
    <row r="4" spans="1:12" x14ac:dyDescent="0.2">
      <c r="A4" s="2">
        <v>43122</v>
      </c>
      <c r="B4" s="5" t="s">
        <v>13</v>
      </c>
      <c r="C4" s="5" t="s">
        <v>6</v>
      </c>
      <c r="D4" s="3">
        <v>500</v>
      </c>
      <c r="E4" s="3">
        <v>400</v>
      </c>
      <c r="F4" s="6">
        <v>3</v>
      </c>
      <c r="G4" s="5" t="s">
        <v>29</v>
      </c>
      <c r="H4" s="1" t="s">
        <v>24</v>
      </c>
      <c r="I4" s="1">
        <f>YEAR(ZdrojData[[#This Row],[Datum]])</f>
        <v>2018</v>
      </c>
      <c r="J4" s="1" t="str">
        <f t="shared" si="0"/>
        <v>Leden</v>
      </c>
      <c r="K4" s="15">
        <f>ZdrojData[[#This Row],[Cena]]*ZdrojData[[#This Row],[Počet kusů]]</f>
        <v>1500</v>
      </c>
      <c r="L4" s="15">
        <f>ZdrojData[[#This Row],[Tržba]]-(ZdrojData[[#This Row],[Náklad]]*ZdrojData[[#This Row],[Počet kusů]])</f>
        <v>300</v>
      </c>
    </row>
    <row r="5" spans="1:12" x14ac:dyDescent="0.2">
      <c r="A5" s="2">
        <v>43113</v>
      </c>
      <c r="B5" s="5" t="s">
        <v>14</v>
      </c>
      <c r="C5" s="5" t="s">
        <v>6</v>
      </c>
      <c r="D5" s="3">
        <v>950</v>
      </c>
      <c r="E5" s="3">
        <v>741</v>
      </c>
      <c r="F5" s="6">
        <v>7</v>
      </c>
      <c r="G5" s="5" t="s">
        <v>34</v>
      </c>
      <c r="H5" s="1" t="s">
        <v>25</v>
      </c>
      <c r="I5" s="1">
        <f>YEAR(ZdrojData[[#This Row],[Datum]])</f>
        <v>2018</v>
      </c>
      <c r="J5" s="1" t="str">
        <f t="shared" si="0"/>
        <v>Leden</v>
      </c>
      <c r="K5" s="15">
        <f>ZdrojData[[#This Row],[Cena]]*ZdrojData[[#This Row],[Počet kusů]]</f>
        <v>6650</v>
      </c>
      <c r="L5" s="15">
        <f>ZdrojData[[#This Row],[Tržba]]-(ZdrojData[[#This Row],[Náklad]]*ZdrojData[[#This Row],[Počet kusů]])</f>
        <v>1463</v>
      </c>
    </row>
    <row r="6" spans="1:12" x14ac:dyDescent="0.2">
      <c r="A6" s="2">
        <v>43119</v>
      </c>
      <c r="B6" s="5" t="s">
        <v>14</v>
      </c>
      <c r="C6" s="5" t="s">
        <v>6</v>
      </c>
      <c r="D6" s="3">
        <v>950</v>
      </c>
      <c r="E6" s="3">
        <v>741</v>
      </c>
      <c r="F6" s="6">
        <v>9</v>
      </c>
      <c r="G6" s="5" t="s">
        <v>27</v>
      </c>
      <c r="H6" s="1" t="s">
        <v>24</v>
      </c>
      <c r="I6" s="1">
        <f>YEAR(ZdrojData[[#This Row],[Datum]])</f>
        <v>2018</v>
      </c>
      <c r="J6" s="1" t="str">
        <f t="shared" si="0"/>
        <v>Leden</v>
      </c>
      <c r="K6" s="15">
        <f>ZdrojData[[#This Row],[Cena]]*ZdrojData[[#This Row],[Počet kusů]]</f>
        <v>8550</v>
      </c>
      <c r="L6" s="15">
        <f>ZdrojData[[#This Row],[Tržba]]-(ZdrojData[[#This Row],[Náklad]]*ZdrojData[[#This Row],[Počet kusů]])</f>
        <v>1881</v>
      </c>
    </row>
    <row r="7" spans="1:12" x14ac:dyDescent="0.2">
      <c r="A7" s="2">
        <v>43123</v>
      </c>
      <c r="B7" s="5" t="s">
        <v>3</v>
      </c>
      <c r="C7" s="5" t="s">
        <v>4</v>
      </c>
      <c r="D7" s="3">
        <v>1000</v>
      </c>
      <c r="E7" s="3">
        <v>900</v>
      </c>
      <c r="F7" s="6">
        <v>6</v>
      </c>
      <c r="G7" s="5" t="s">
        <v>35</v>
      </c>
      <c r="H7" s="1" t="s">
        <v>24</v>
      </c>
      <c r="I7" s="1">
        <f>YEAR(ZdrojData[[#This Row],[Datum]])</f>
        <v>2018</v>
      </c>
      <c r="J7" s="1" t="str">
        <f t="shared" si="0"/>
        <v>Leden</v>
      </c>
      <c r="K7" s="15">
        <f>ZdrojData[[#This Row],[Cena]]*ZdrojData[[#This Row],[Počet kusů]]</f>
        <v>6000</v>
      </c>
      <c r="L7" s="15">
        <f>ZdrojData[[#This Row],[Tržba]]-(ZdrojData[[#This Row],[Náklad]]*ZdrojData[[#This Row],[Počet kusů]])</f>
        <v>600</v>
      </c>
    </row>
    <row r="8" spans="1:12" x14ac:dyDescent="0.2">
      <c r="A8" s="2">
        <v>43116</v>
      </c>
      <c r="B8" s="5" t="s">
        <v>8</v>
      </c>
      <c r="C8" s="5" t="s">
        <v>6</v>
      </c>
      <c r="D8" s="3">
        <v>1350</v>
      </c>
      <c r="E8" s="3">
        <v>1188</v>
      </c>
      <c r="F8" s="6">
        <v>7</v>
      </c>
      <c r="G8" s="5" t="s">
        <v>17</v>
      </c>
      <c r="H8" s="1" t="s">
        <v>24</v>
      </c>
      <c r="I8" s="1">
        <f>YEAR(ZdrojData[[#This Row],[Datum]])</f>
        <v>2018</v>
      </c>
      <c r="J8" s="1" t="str">
        <f t="shared" si="0"/>
        <v>Leden</v>
      </c>
      <c r="K8" s="15">
        <f>ZdrojData[[#This Row],[Cena]]*ZdrojData[[#This Row],[Počet kusů]]</f>
        <v>9450</v>
      </c>
      <c r="L8" s="15">
        <f>ZdrojData[[#This Row],[Tržba]]-(ZdrojData[[#This Row],[Náklad]]*ZdrojData[[#This Row],[Počet kusů]])</f>
        <v>1134</v>
      </c>
    </row>
    <row r="9" spans="1:12" x14ac:dyDescent="0.2">
      <c r="A9" s="2">
        <v>43103</v>
      </c>
      <c r="B9" s="5" t="s">
        <v>10</v>
      </c>
      <c r="C9" s="5" t="s">
        <v>6</v>
      </c>
      <c r="D9" s="3">
        <v>850</v>
      </c>
      <c r="E9" s="3">
        <v>637.5</v>
      </c>
      <c r="F9" s="6">
        <v>3</v>
      </c>
      <c r="G9" s="5" t="s">
        <v>33</v>
      </c>
      <c r="H9" s="1" t="s">
        <v>24</v>
      </c>
      <c r="I9" s="1">
        <f>YEAR(ZdrojData[[#This Row],[Datum]])</f>
        <v>2018</v>
      </c>
      <c r="J9" s="1" t="str">
        <f t="shared" si="0"/>
        <v>Leden</v>
      </c>
      <c r="K9" s="15">
        <f>ZdrojData[[#This Row],[Cena]]*ZdrojData[[#This Row],[Počet kusů]]</f>
        <v>2550</v>
      </c>
      <c r="L9" s="15">
        <f>ZdrojData[[#This Row],[Tržba]]-(ZdrojData[[#This Row],[Náklad]]*ZdrojData[[#This Row],[Počet kusů]])</f>
        <v>637.5</v>
      </c>
    </row>
    <row r="10" spans="1:12" x14ac:dyDescent="0.2">
      <c r="A10" s="2">
        <v>43125</v>
      </c>
      <c r="B10" s="5" t="s">
        <v>5</v>
      </c>
      <c r="C10" s="5" t="s">
        <v>6</v>
      </c>
      <c r="D10" s="3">
        <v>850</v>
      </c>
      <c r="E10" s="3">
        <v>722.5</v>
      </c>
      <c r="F10" s="6">
        <v>1</v>
      </c>
      <c r="G10" s="5" t="s">
        <v>36</v>
      </c>
      <c r="H10" s="1" t="s">
        <v>24</v>
      </c>
      <c r="I10" s="1">
        <f>YEAR(ZdrojData[[#This Row],[Datum]])</f>
        <v>2018</v>
      </c>
      <c r="J10" s="1" t="str">
        <f t="shared" si="0"/>
        <v>Leden</v>
      </c>
      <c r="K10" s="15">
        <f>ZdrojData[[#This Row],[Cena]]*ZdrojData[[#This Row],[Počet kusů]]</f>
        <v>850</v>
      </c>
      <c r="L10" s="15">
        <f>ZdrojData[[#This Row],[Tržba]]-(ZdrojData[[#This Row],[Náklad]]*ZdrojData[[#This Row],[Počet kusů]])</f>
        <v>127.5</v>
      </c>
    </row>
    <row r="11" spans="1:12" x14ac:dyDescent="0.2">
      <c r="A11" s="2">
        <v>43129</v>
      </c>
      <c r="B11" s="5" t="s">
        <v>5</v>
      </c>
      <c r="C11" s="5" t="s">
        <v>6</v>
      </c>
      <c r="D11" s="3">
        <v>850</v>
      </c>
      <c r="E11" s="3">
        <v>722.5</v>
      </c>
      <c r="F11" s="6">
        <v>3</v>
      </c>
      <c r="G11" s="5" t="s">
        <v>38</v>
      </c>
      <c r="H11" s="1" t="s">
        <v>25</v>
      </c>
      <c r="I11" s="1">
        <f>YEAR(ZdrojData[[#This Row],[Datum]])</f>
        <v>2018</v>
      </c>
      <c r="J11" s="1" t="str">
        <f t="shared" si="0"/>
        <v>Leden</v>
      </c>
      <c r="K11" s="15">
        <f>ZdrojData[[#This Row],[Cena]]*ZdrojData[[#This Row],[Počet kusů]]</f>
        <v>2550</v>
      </c>
      <c r="L11" s="15">
        <f>ZdrojData[[#This Row],[Tržba]]-(ZdrojData[[#This Row],[Náklad]]*ZdrojData[[#This Row],[Počet kusů]])</f>
        <v>382.5</v>
      </c>
    </row>
    <row r="12" spans="1:12" x14ac:dyDescent="0.2">
      <c r="A12" s="2">
        <v>43129</v>
      </c>
      <c r="B12" s="5" t="s">
        <v>11</v>
      </c>
      <c r="C12" s="5" t="s">
        <v>12</v>
      </c>
      <c r="D12" s="3">
        <v>350</v>
      </c>
      <c r="E12" s="3">
        <v>273</v>
      </c>
      <c r="F12" s="6">
        <v>4</v>
      </c>
      <c r="G12" s="5" t="s">
        <v>35</v>
      </c>
      <c r="H12" s="1" t="s">
        <v>25</v>
      </c>
      <c r="I12" s="1">
        <f>YEAR(ZdrojData[[#This Row],[Datum]])</f>
        <v>2018</v>
      </c>
      <c r="J12" s="1" t="str">
        <f t="shared" si="0"/>
        <v>Leden</v>
      </c>
      <c r="K12" s="15">
        <f>ZdrojData[[#This Row],[Cena]]*ZdrojData[[#This Row],[Počet kusů]]</f>
        <v>1400</v>
      </c>
      <c r="L12" s="15">
        <f>ZdrojData[[#This Row],[Tržba]]-(ZdrojData[[#This Row],[Náklad]]*ZdrojData[[#This Row],[Počet kusů]])</f>
        <v>308</v>
      </c>
    </row>
    <row r="13" spans="1:12" x14ac:dyDescent="0.2">
      <c r="A13" s="2">
        <v>43101</v>
      </c>
      <c r="B13" s="5" t="s">
        <v>16</v>
      </c>
      <c r="C13" s="5" t="s">
        <v>12</v>
      </c>
      <c r="D13" s="3">
        <v>600</v>
      </c>
      <c r="E13" s="3">
        <v>510</v>
      </c>
      <c r="F13" s="6">
        <v>5</v>
      </c>
      <c r="G13" s="5" t="s">
        <v>36</v>
      </c>
      <c r="H13" s="1" t="s">
        <v>25</v>
      </c>
      <c r="I13" s="1">
        <f>YEAR(ZdrojData[[#This Row],[Datum]])</f>
        <v>2018</v>
      </c>
      <c r="J13" s="1" t="str">
        <f t="shared" si="0"/>
        <v>Leden</v>
      </c>
      <c r="K13" s="15">
        <f>ZdrojData[[#This Row],[Cena]]*ZdrojData[[#This Row],[Počet kusů]]</f>
        <v>3000</v>
      </c>
      <c r="L13" s="15">
        <f>ZdrojData[[#This Row],[Tržba]]-(ZdrojData[[#This Row],[Náklad]]*ZdrojData[[#This Row],[Počet kusů]])</f>
        <v>450</v>
      </c>
    </row>
    <row r="14" spans="1:12" x14ac:dyDescent="0.2">
      <c r="A14" s="2">
        <v>43105</v>
      </c>
      <c r="B14" s="5" t="s">
        <v>18</v>
      </c>
      <c r="C14" s="5" t="s">
        <v>4</v>
      </c>
      <c r="D14" s="3">
        <v>900</v>
      </c>
      <c r="E14" s="3">
        <v>675</v>
      </c>
      <c r="F14" s="6">
        <v>1</v>
      </c>
      <c r="G14" s="5" t="s">
        <v>34</v>
      </c>
      <c r="H14" s="1" t="s">
        <v>24</v>
      </c>
      <c r="I14" s="1">
        <f>YEAR(ZdrojData[[#This Row],[Datum]])</f>
        <v>2018</v>
      </c>
      <c r="J14" s="1" t="str">
        <f t="shared" si="0"/>
        <v>Leden</v>
      </c>
      <c r="K14" s="15">
        <f>ZdrojData[[#This Row],[Cena]]*ZdrojData[[#This Row],[Počet kusů]]</f>
        <v>900</v>
      </c>
      <c r="L14" s="15">
        <f>ZdrojData[[#This Row],[Tržba]]-(ZdrojData[[#This Row],[Náklad]]*ZdrojData[[#This Row],[Počet kusů]])</f>
        <v>225</v>
      </c>
    </row>
    <row r="15" spans="1:12" x14ac:dyDescent="0.2">
      <c r="A15" s="2">
        <v>43131</v>
      </c>
      <c r="B15" s="5" t="s">
        <v>11</v>
      </c>
      <c r="C15" s="5" t="s">
        <v>12</v>
      </c>
      <c r="D15" s="3">
        <v>350</v>
      </c>
      <c r="E15" s="3">
        <v>273</v>
      </c>
      <c r="F15" s="6">
        <v>10</v>
      </c>
      <c r="G15" s="5" t="s">
        <v>32</v>
      </c>
      <c r="H15" s="1" t="s">
        <v>24</v>
      </c>
      <c r="I15" s="1">
        <f>YEAR(ZdrojData[[#This Row],[Datum]])</f>
        <v>2018</v>
      </c>
      <c r="J15" s="1" t="str">
        <f t="shared" si="0"/>
        <v>Leden</v>
      </c>
      <c r="K15" s="15">
        <f>ZdrojData[[#This Row],[Cena]]*ZdrojData[[#This Row],[Počet kusů]]</f>
        <v>3500</v>
      </c>
      <c r="L15" s="15">
        <f>ZdrojData[[#This Row],[Tržba]]-(ZdrojData[[#This Row],[Náklad]]*ZdrojData[[#This Row],[Počet kusů]])</f>
        <v>770</v>
      </c>
    </row>
    <row r="16" spans="1:12" x14ac:dyDescent="0.2">
      <c r="A16" s="2">
        <v>43106</v>
      </c>
      <c r="B16" s="5" t="s">
        <v>7</v>
      </c>
      <c r="C16" s="5" t="s">
        <v>4</v>
      </c>
      <c r="D16" s="3">
        <v>1500</v>
      </c>
      <c r="E16" s="3">
        <v>1125</v>
      </c>
      <c r="F16" s="6">
        <v>2</v>
      </c>
      <c r="G16" s="5" t="s">
        <v>32</v>
      </c>
      <c r="H16" s="1" t="s">
        <v>24</v>
      </c>
      <c r="I16" s="1">
        <f>YEAR(ZdrojData[[#This Row],[Datum]])</f>
        <v>2018</v>
      </c>
      <c r="J16" s="1" t="str">
        <f t="shared" si="0"/>
        <v>Leden</v>
      </c>
      <c r="K16" s="15">
        <f>ZdrojData[[#This Row],[Cena]]*ZdrojData[[#This Row],[Počet kusů]]</f>
        <v>3000</v>
      </c>
      <c r="L16" s="15">
        <f>ZdrojData[[#This Row],[Tržba]]-(ZdrojData[[#This Row],[Náklad]]*ZdrojData[[#This Row],[Počet kusů]])</f>
        <v>750</v>
      </c>
    </row>
    <row r="17" spans="1:12" x14ac:dyDescent="0.2">
      <c r="A17" s="2">
        <v>43114</v>
      </c>
      <c r="B17" s="5" t="s">
        <v>14</v>
      </c>
      <c r="C17" s="5" t="s">
        <v>6</v>
      </c>
      <c r="D17" s="3">
        <v>950</v>
      </c>
      <c r="E17" s="3">
        <v>741</v>
      </c>
      <c r="F17" s="6">
        <v>10</v>
      </c>
      <c r="G17" s="5" t="s">
        <v>29</v>
      </c>
      <c r="H17" s="1" t="s">
        <v>25</v>
      </c>
      <c r="I17" s="1">
        <f>YEAR(ZdrojData[[#This Row],[Datum]])</f>
        <v>2018</v>
      </c>
      <c r="J17" s="1" t="str">
        <f t="shared" si="0"/>
        <v>Leden</v>
      </c>
      <c r="K17" s="15">
        <f>ZdrojData[[#This Row],[Cena]]*ZdrojData[[#This Row],[Počet kusů]]</f>
        <v>9500</v>
      </c>
      <c r="L17" s="15">
        <f>ZdrojData[[#This Row],[Tržba]]-(ZdrojData[[#This Row],[Náklad]]*ZdrojData[[#This Row],[Počet kusů]])</f>
        <v>2090</v>
      </c>
    </row>
    <row r="18" spans="1:12" x14ac:dyDescent="0.2">
      <c r="A18" s="2">
        <v>43118</v>
      </c>
      <c r="B18" s="5" t="s">
        <v>15</v>
      </c>
      <c r="C18" s="5" t="s">
        <v>4</v>
      </c>
      <c r="D18" s="3">
        <v>750</v>
      </c>
      <c r="E18" s="3">
        <v>637.5</v>
      </c>
      <c r="F18" s="6">
        <v>5</v>
      </c>
      <c r="G18" s="5" t="s">
        <v>33</v>
      </c>
      <c r="H18" s="1" t="s">
        <v>25</v>
      </c>
      <c r="I18" s="1">
        <f>YEAR(ZdrojData[[#This Row],[Datum]])</f>
        <v>2018</v>
      </c>
      <c r="J18" s="1" t="str">
        <f t="shared" si="0"/>
        <v>Leden</v>
      </c>
      <c r="K18" s="15">
        <f>ZdrojData[[#This Row],[Cena]]*ZdrojData[[#This Row],[Počet kusů]]</f>
        <v>3750</v>
      </c>
      <c r="L18" s="15">
        <f>ZdrojData[[#This Row],[Tržba]]-(ZdrojData[[#This Row],[Náklad]]*ZdrojData[[#This Row],[Počet kusů]])</f>
        <v>562.5</v>
      </c>
    </row>
    <row r="19" spans="1:12" x14ac:dyDescent="0.2">
      <c r="A19" s="2">
        <v>43104</v>
      </c>
      <c r="B19" s="5" t="s">
        <v>10</v>
      </c>
      <c r="C19" s="5" t="s">
        <v>6</v>
      </c>
      <c r="D19" s="3">
        <v>850</v>
      </c>
      <c r="E19" s="3">
        <v>637.5</v>
      </c>
      <c r="F19" s="6">
        <v>9</v>
      </c>
      <c r="G19" s="5" t="s">
        <v>33</v>
      </c>
      <c r="H19" s="1" t="s">
        <v>25</v>
      </c>
      <c r="I19" s="1">
        <f>YEAR(ZdrojData[[#This Row],[Datum]])</f>
        <v>2018</v>
      </c>
      <c r="J19" s="1" t="str">
        <f t="shared" si="0"/>
        <v>Leden</v>
      </c>
      <c r="K19" s="15">
        <f>ZdrojData[[#This Row],[Cena]]*ZdrojData[[#This Row],[Počet kusů]]</f>
        <v>7650</v>
      </c>
      <c r="L19" s="15">
        <f>ZdrojData[[#This Row],[Tržba]]-(ZdrojData[[#This Row],[Náklad]]*ZdrojData[[#This Row],[Počet kusů]])</f>
        <v>1912.5</v>
      </c>
    </row>
    <row r="20" spans="1:12" x14ac:dyDescent="0.2">
      <c r="A20" s="2">
        <v>43110</v>
      </c>
      <c r="B20" s="5" t="s">
        <v>15</v>
      </c>
      <c r="C20" s="5" t="s">
        <v>4</v>
      </c>
      <c r="D20" s="3">
        <v>750</v>
      </c>
      <c r="E20" s="3">
        <v>637.5</v>
      </c>
      <c r="F20" s="6">
        <v>4</v>
      </c>
      <c r="G20" s="5" t="s">
        <v>38</v>
      </c>
      <c r="H20" s="1" t="s">
        <v>24</v>
      </c>
      <c r="I20" s="1">
        <f>YEAR(ZdrojData[[#This Row],[Datum]])</f>
        <v>2018</v>
      </c>
      <c r="J20" s="1" t="str">
        <f t="shared" si="0"/>
        <v>Leden</v>
      </c>
      <c r="K20" s="15">
        <f>ZdrojData[[#This Row],[Cena]]*ZdrojData[[#This Row],[Počet kusů]]</f>
        <v>3000</v>
      </c>
      <c r="L20" s="15">
        <f>ZdrojData[[#This Row],[Tržba]]-(ZdrojData[[#This Row],[Náklad]]*ZdrojData[[#This Row],[Počet kusů]])</f>
        <v>450</v>
      </c>
    </row>
    <row r="21" spans="1:12" x14ac:dyDescent="0.2">
      <c r="A21" s="2">
        <v>43122</v>
      </c>
      <c r="B21" s="5" t="s">
        <v>16</v>
      </c>
      <c r="C21" s="5" t="s">
        <v>12</v>
      </c>
      <c r="D21" s="3">
        <v>600</v>
      </c>
      <c r="E21" s="3">
        <v>510</v>
      </c>
      <c r="F21" s="6">
        <v>8</v>
      </c>
      <c r="G21" s="5" t="s">
        <v>39</v>
      </c>
      <c r="H21" s="1" t="s">
        <v>25</v>
      </c>
      <c r="I21" s="1">
        <f>YEAR(ZdrojData[[#This Row],[Datum]])</f>
        <v>2018</v>
      </c>
      <c r="J21" s="1" t="str">
        <f t="shared" si="0"/>
        <v>Leden</v>
      </c>
      <c r="K21" s="15">
        <f>ZdrojData[[#This Row],[Cena]]*ZdrojData[[#This Row],[Počet kusů]]</f>
        <v>4800</v>
      </c>
      <c r="L21" s="15">
        <f>ZdrojData[[#This Row],[Tržba]]-(ZdrojData[[#This Row],[Náklad]]*ZdrojData[[#This Row],[Počet kusů]])</f>
        <v>720</v>
      </c>
    </row>
    <row r="22" spans="1:12" x14ac:dyDescent="0.2">
      <c r="A22" s="2">
        <v>43104</v>
      </c>
      <c r="B22" s="5" t="s">
        <v>9</v>
      </c>
      <c r="C22" s="5" t="s">
        <v>6</v>
      </c>
      <c r="D22" s="3">
        <v>1200</v>
      </c>
      <c r="E22" s="3">
        <v>1080</v>
      </c>
      <c r="F22" s="6">
        <v>5</v>
      </c>
      <c r="G22" s="5" t="s">
        <v>31</v>
      </c>
      <c r="H22" s="1" t="s">
        <v>24</v>
      </c>
      <c r="I22" s="1">
        <f>YEAR(ZdrojData[[#This Row],[Datum]])</f>
        <v>2018</v>
      </c>
      <c r="J22" s="1" t="str">
        <f t="shared" si="0"/>
        <v>Leden</v>
      </c>
      <c r="K22" s="15">
        <f>ZdrojData[[#This Row],[Cena]]*ZdrojData[[#This Row],[Počet kusů]]</f>
        <v>6000</v>
      </c>
      <c r="L22" s="15">
        <f>ZdrojData[[#This Row],[Tržba]]-(ZdrojData[[#This Row],[Náklad]]*ZdrojData[[#This Row],[Počet kusů]])</f>
        <v>600</v>
      </c>
    </row>
    <row r="23" spans="1:12" x14ac:dyDescent="0.2">
      <c r="A23" s="2">
        <v>43118</v>
      </c>
      <c r="B23" s="5" t="s">
        <v>10</v>
      </c>
      <c r="C23" s="5" t="s">
        <v>6</v>
      </c>
      <c r="D23" s="3">
        <v>850</v>
      </c>
      <c r="E23" s="3">
        <v>637.5</v>
      </c>
      <c r="F23" s="6">
        <v>2</v>
      </c>
      <c r="G23" s="5" t="s">
        <v>35</v>
      </c>
      <c r="H23" s="1" t="s">
        <v>25</v>
      </c>
      <c r="I23" s="1">
        <f>YEAR(ZdrojData[[#This Row],[Datum]])</f>
        <v>2018</v>
      </c>
      <c r="J23" s="1" t="str">
        <f t="shared" si="0"/>
        <v>Leden</v>
      </c>
      <c r="K23" s="15">
        <f>ZdrojData[[#This Row],[Cena]]*ZdrojData[[#This Row],[Počet kusů]]</f>
        <v>1700</v>
      </c>
      <c r="L23" s="15">
        <f>ZdrojData[[#This Row],[Tržba]]-(ZdrojData[[#This Row],[Náklad]]*ZdrojData[[#This Row],[Počet kusů]])</f>
        <v>425</v>
      </c>
    </row>
    <row r="24" spans="1:12" x14ac:dyDescent="0.2">
      <c r="A24" s="2">
        <v>43142</v>
      </c>
      <c r="B24" s="5" t="s">
        <v>9</v>
      </c>
      <c r="C24" s="5" t="s">
        <v>6</v>
      </c>
      <c r="D24" s="3">
        <v>1200</v>
      </c>
      <c r="E24" s="3">
        <v>1080</v>
      </c>
      <c r="F24" s="6">
        <v>2</v>
      </c>
      <c r="G24" s="5" t="s">
        <v>32</v>
      </c>
      <c r="H24" s="1" t="s">
        <v>24</v>
      </c>
      <c r="I24" s="1">
        <f>YEAR(ZdrojData[[#This Row],[Datum]])</f>
        <v>2018</v>
      </c>
      <c r="J24" s="1" t="str">
        <f t="shared" si="0"/>
        <v>Únor</v>
      </c>
      <c r="K24" s="15">
        <f>ZdrojData[[#This Row],[Cena]]*ZdrojData[[#This Row],[Počet kusů]]</f>
        <v>2400</v>
      </c>
      <c r="L24" s="15">
        <f>ZdrojData[[#This Row],[Tržba]]-(ZdrojData[[#This Row],[Náklad]]*ZdrojData[[#This Row],[Počet kusů]])</f>
        <v>240</v>
      </c>
    </row>
    <row r="25" spans="1:12" x14ac:dyDescent="0.2">
      <c r="A25" s="2">
        <v>43150</v>
      </c>
      <c r="B25" s="5" t="s">
        <v>8</v>
      </c>
      <c r="C25" s="5" t="s">
        <v>6</v>
      </c>
      <c r="D25" s="3">
        <v>1350</v>
      </c>
      <c r="E25" s="3">
        <v>1188</v>
      </c>
      <c r="F25" s="6">
        <v>8</v>
      </c>
      <c r="G25" s="5" t="s">
        <v>37</v>
      </c>
      <c r="H25" s="1" t="s">
        <v>25</v>
      </c>
      <c r="I25" s="1">
        <f>YEAR(ZdrojData[[#This Row],[Datum]])</f>
        <v>2018</v>
      </c>
      <c r="J25" s="1" t="str">
        <f t="shared" si="0"/>
        <v>Únor</v>
      </c>
      <c r="K25" s="15">
        <f>ZdrojData[[#This Row],[Cena]]*ZdrojData[[#This Row],[Počet kusů]]</f>
        <v>10800</v>
      </c>
      <c r="L25" s="15">
        <f>ZdrojData[[#This Row],[Tržba]]-(ZdrojData[[#This Row],[Náklad]]*ZdrojData[[#This Row],[Počet kusů]])</f>
        <v>1296</v>
      </c>
    </row>
    <row r="26" spans="1:12" x14ac:dyDescent="0.2">
      <c r="A26" s="2">
        <v>43156</v>
      </c>
      <c r="B26" s="5" t="s">
        <v>8</v>
      </c>
      <c r="C26" s="5" t="s">
        <v>6</v>
      </c>
      <c r="D26" s="3">
        <v>1350</v>
      </c>
      <c r="E26" s="3">
        <v>1188</v>
      </c>
      <c r="F26" s="6">
        <v>10</v>
      </c>
      <c r="G26" s="5" t="s">
        <v>34</v>
      </c>
      <c r="H26" s="1" t="s">
        <v>25</v>
      </c>
      <c r="I26" s="1">
        <f>YEAR(ZdrojData[[#This Row],[Datum]])</f>
        <v>2018</v>
      </c>
      <c r="J26" s="1" t="str">
        <f t="shared" si="0"/>
        <v>Únor</v>
      </c>
      <c r="K26" s="15">
        <f>ZdrojData[[#This Row],[Cena]]*ZdrojData[[#This Row],[Počet kusů]]</f>
        <v>13500</v>
      </c>
      <c r="L26" s="15">
        <f>ZdrojData[[#This Row],[Tržba]]-(ZdrojData[[#This Row],[Náklad]]*ZdrojData[[#This Row],[Počet kusů]])</f>
        <v>1620</v>
      </c>
    </row>
    <row r="27" spans="1:12" x14ac:dyDescent="0.2">
      <c r="A27" s="2">
        <v>43133</v>
      </c>
      <c r="B27" s="5" t="s">
        <v>7</v>
      </c>
      <c r="C27" s="5" t="s">
        <v>4</v>
      </c>
      <c r="D27" s="3">
        <v>1500</v>
      </c>
      <c r="E27" s="3">
        <v>1125</v>
      </c>
      <c r="F27" s="6">
        <v>3</v>
      </c>
      <c r="G27" s="5" t="s">
        <v>28</v>
      </c>
      <c r="H27" s="1" t="s">
        <v>24</v>
      </c>
      <c r="I27" s="1">
        <f>YEAR(ZdrojData[[#This Row],[Datum]])</f>
        <v>2018</v>
      </c>
      <c r="J27" s="1" t="str">
        <f t="shared" si="0"/>
        <v>Únor</v>
      </c>
      <c r="K27" s="15">
        <f>ZdrojData[[#This Row],[Cena]]*ZdrojData[[#This Row],[Počet kusů]]</f>
        <v>4500</v>
      </c>
      <c r="L27" s="15">
        <f>ZdrojData[[#This Row],[Tržba]]-(ZdrojData[[#This Row],[Náklad]]*ZdrojData[[#This Row],[Počet kusů]])</f>
        <v>1125</v>
      </c>
    </row>
    <row r="28" spans="1:12" x14ac:dyDescent="0.2">
      <c r="A28" s="2">
        <v>43148</v>
      </c>
      <c r="B28" s="5" t="s">
        <v>9</v>
      </c>
      <c r="C28" s="5" t="s">
        <v>6</v>
      </c>
      <c r="D28" s="3">
        <v>1200</v>
      </c>
      <c r="E28" s="3">
        <v>1080</v>
      </c>
      <c r="F28" s="6">
        <v>7</v>
      </c>
      <c r="G28" s="5" t="s">
        <v>32</v>
      </c>
      <c r="H28" s="1" t="s">
        <v>25</v>
      </c>
      <c r="I28" s="1">
        <f>YEAR(ZdrojData[[#This Row],[Datum]])</f>
        <v>2018</v>
      </c>
      <c r="J28" s="1" t="str">
        <f t="shared" si="0"/>
        <v>Únor</v>
      </c>
      <c r="K28" s="15">
        <f>ZdrojData[[#This Row],[Cena]]*ZdrojData[[#This Row],[Počet kusů]]</f>
        <v>8400</v>
      </c>
      <c r="L28" s="15">
        <f>ZdrojData[[#This Row],[Tržba]]-(ZdrojData[[#This Row],[Náklad]]*ZdrojData[[#This Row],[Počet kusů]])</f>
        <v>840</v>
      </c>
    </row>
    <row r="29" spans="1:12" x14ac:dyDescent="0.2">
      <c r="A29" s="2">
        <v>43144</v>
      </c>
      <c r="B29" s="5" t="s">
        <v>9</v>
      </c>
      <c r="C29" s="5" t="s">
        <v>6</v>
      </c>
      <c r="D29" s="3">
        <v>1200</v>
      </c>
      <c r="E29" s="3">
        <v>1080</v>
      </c>
      <c r="F29" s="6">
        <v>7</v>
      </c>
      <c r="G29" s="5" t="s">
        <v>35</v>
      </c>
      <c r="H29" s="1" t="s">
        <v>25</v>
      </c>
      <c r="I29" s="1">
        <f>YEAR(ZdrojData[[#This Row],[Datum]])</f>
        <v>2018</v>
      </c>
      <c r="J29" s="1" t="str">
        <f t="shared" si="0"/>
        <v>Únor</v>
      </c>
      <c r="K29" s="15">
        <f>ZdrojData[[#This Row],[Cena]]*ZdrojData[[#This Row],[Počet kusů]]</f>
        <v>8400</v>
      </c>
      <c r="L29" s="15">
        <f>ZdrojData[[#This Row],[Tržba]]-(ZdrojData[[#This Row],[Náklad]]*ZdrojData[[#This Row],[Počet kusů]])</f>
        <v>840</v>
      </c>
    </row>
    <row r="30" spans="1:12" x14ac:dyDescent="0.2">
      <c r="A30" s="2">
        <v>43136</v>
      </c>
      <c r="B30" s="5" t="s">
        <v>8</v>
      </c>
      <c r="C30" s="5" t="s">
        <v>6</v>
      </c>
      <c r="D30" s="3">
        <v>1350</v>
      </c>
      <c r="E30" s="3">
        <v>1188</v>
      </c>
      <c r="F30" s="6">
        <v>3</v>
      </c>
      <c r="G30" s="5" t="s">
        <v>30</v>
      </c>
      <c r="H30" s="1" t="s">
        <v>25</v>
      </c>
      <c r="I30" s="1">
        <f>YEAR(ZdrojData[[#This Row],[Datum]])</f>
        <v>2018</v>
      </c>
      <c r="J30" s="1" t="str">
        <f t="shared" si="0"/>
        <v>Únor</v>
      </c>
      <c r="K30" s="15">
        <f>ZdrojData[[#This Row],[Cena]]*ZdrojData[[#This Row],[Počet kusů]]</f>
        <v>4050</v>
      </c>
      <c r="L30" s="15">
        <f>ZdrojData[[#This Row],[Tržba]]-(ZdrojData[[#This Row],[Náklad]]*ZdrojData[[#This Row],[Počet kusů]])</f>
        <v>486</v>
      </c>
    </row>
    <row r="31" spans="1:12" x14ac:dyDescent="0.2">
      <c r="A31" s="2">
        <v>43150</v>
      </c>
      <c r="B31" s="5" t="s">
        <v>16</v>
      </c>
      <c r="C31" s="5" t="s">
        <v>12</v>
      </c>
      <c r="D31" s="3">
        <v>600</v>
      </c>
      <c r="E31" s="3">
        <v>510</v>
      </c>
      <c r="F31" s="6">
        <v>6</v>
      </c>
      <c r="G31" s="5" t="s">
        <v>31</v>
      </c>
      <c r="H31" s="1" t="s">
        <v>25</v>
      </c>
      <c r="I31" s="1">
        <f>YEAR(ZdrojData[[#This Row],[Datum]])</f>
        <v>2018</v>
      </c>
      <c r="J31" s="1" t="str">
        <f t="shared" si="0"/>
        <v>Únor</v>
      </c>
      <c r="K31" s="15">
        <f>ZdrojData[[#This Row],[Cena]]*ZdrojData[[#This Row],[Počet kusů]]</f>
        <v>3600</v>
      </c>
      <c r="L31" s="15">
        <f>ZdrojData[[#This Row],[Tržba]]-(ZdrojData[[#This Row],[Náklad]]*ZdrojData[[#This Row],[Počet kusů]])</f>
        <v>540</v>
      </c>
    </row>
    <row r="32" spans="1:12" x14ac:dyDescent="0.2">
      <c r="A32" s="2">
        <v>43137</v>
      </c>
      <c r="B32" s="5" t="s">
        <v>13</v>
      </c>
      <c r="C32" s="5" t="s">
        <v>6</v>
      </c>
      <c r="D32" s="3">
        <v>500</v>
      </c>
      <c r="E32" s="3">
        <v>400</v>
      </c>
      <c r="F32" s="6">
        <v>9</v>
      </c>
      <c r="G32" s="5" t="s">
        <v>32</v>
      </c>
      <c r="H32" s="1" t="s">
        <v>25</v>
      </c>
      <c r="I32" s="1">
        <f>YEAR(ZdrojData[[#This Row],[Datum]])</f>
        <v>2018</v>
      </c>
      <c r="J32" s="1" t="str">
        <f t="shared" si="0"/>
        <v>Únor</v>
      </c>
      <c r="K32" s="15">
        <f>ZdrojData[[#This Row],[Cena]]*ZdrojData[[#This Row],[Počet kusů]]</f>
        <v>4500</v>
      </c>
      <c r="L32" s="15">
        <f>ZdrojData[[#This Row],[Tržba]]-(ZdrojData[[#This Row],[Náklad]]*ZdrojData[[#This Row],[Počet kusů]])</f>
        <v>900</v>
      </c>
    </row>
    <row r="33" spans="1:12" x14ac:dyDescent="0.2">
      <c r="A33" s="2">
        <v>43156</v>
      </c>
      <c r="B33" s="5" t="s">
        <v>18</v>
      </c>
      <c r="C33" s="5" t="s">
        <v>4</v>
      </c>
      <c r="D33" s="3">
        <v>900</v>
      </c>
      <c r="E33" s="3">
        <v>675</v>
      </c>
      <c r="F33" s="6">
        <v>6</v>
      </c>
      <c r="G33" s="5" t="s">
        <v>39</v>
      </c>
      <c r="H33" s="1" t="s">
        <v>25</v>
      </c>
      <c r="I33" s="1">
        <f>YEAR(ZdrojData[[#This Row],[Datum]])</f>
        <v>2018</v>
      </c>
      <c r="J33" s="1" t="str">
        <f t="shared" si="0"/>
        <v>Únor</v>
      </c>
      <c r="K33" s="15">
        <f>ZdrojData[[#This Row],[Cena]]*ZdrojData[[#This Row],[Počet kusů]]</f>
        <v>5400</v>
      </c>
      <c r="L33" s="15">
        <f>ZdrojData[[#This Row],[Tržba]]-(ZdrojData[[#This Row],[Náklad]]*ZdrojData[[#This Row],[Počet kusů]])</f>
        <v>1350</v>
      </c>
    </row>
    <row r="34" spans="1:12" x14ac:dyDescent="0.2">
      <c r="A34" s="2">
        <v>43151</v>
      </c>
      <c r="B34" s="5" t="s">
        <v>8</v>
      </c>
      <c r="C34" s="5" t="s">
        <v>6</v>
      </c>
      <c r="D34" s="3">
        <v>1350</v>
      </c>
      <c r="E34" s="3">
        <v>1188</v>
      </c>
      <c r="F34" s="6">
        <v>2</v>
      </c>
      <c r="G34" s="5" t="s">
        <v>36</v>
      </c>
      <c r="H34" s="1" t="s">
        <v>25</v>
      </c>
      <c r="I34" s="1">
        <f>YEAR(ZdrojData[[#This Row],[Datum]])</f>
        <v>2018</v>
      </c>
      <c r="J34" s="1" t="str">
        <f t="shared" si="0"/>
        <v>Únor</v>
      </c>
      <c r="K34" s="15">
        <f>ZdrojData[[#This Row],[Cena]]*ZdrojData[[#This Row],[Počet kusů]]</f>
        <v>2700</v>
      </c>
      <c r="L34" s="15">
        <f>ZdrojData[[#This Row],[Tržba]]-(ZdrojData[[#This Row],[Náklad]]*ZdrojData[[#This Row],[Počet kusů]])</f>
        <v>324</v>
      </c>
    </row>
    <row r="35" spans="1:12" x14ac:dyDescent="0.2">
      <c r="A35" s="2">
        <v>43138</v>
      </c>
      <c r="B35" s="5" t="s">
        <v>10</v>
      </c>
      <c r="C35" s="5" t="s">
        <v>6</v>
      </c>
      <c r="D35" s="3">
        <v>850</v>
      </c>
      <c r="E35" s="3">
        <v>637.5</v>
      </c>
      <c r="F35" s="6">
        <v>10</v>
      </c>
      <c r="G35" s="5" t="s">
        <v>31</v>
      </c>
      <c r="H35" s="1" t="s">
        <v>24</v>
      </c>
      <c r="I35" s="1">
        <f>YEAR(ZdrojData[[#This Row],[Datum]])</f>
        <v>2018</v>
      </c>
      <c r="J35" s="1" t="str">
        <f t="shared" si="0"/>
        <v>Únor</v>
      </c>
      <c r="K35" s="15">
        <f>ZdrojData[[#This Row],[Cena]]*ZdrojData[[#This Row],[Počet kusů]]</f>
        <v>8500</v>
      </c>
      <c r="L35" s="15">
        <f>ZdrojData[[#This Row],[Tržba]]-(ZdrojData[[#This Row],[Náklad]]*ZdrojData[[#This Row],[Počet kusů]])</f>
        <v>2125</v>
      </c>
    </row>
    <row r="36" spans="1:12" x14ac:dyDescent="0.2">
      <c r="A36" s="2">
        <v>43156</v>
      </c>
      <c r="B36" s="5" t="s">
        <v>5</v>
      </c>
      <c r="C36" s="5" t="s">
        <v>6</v>
      </c>
      <c r="D36" s="3">
        <v>850</v>
      </c>
      <c r="E36" s="3">
        <v>722.5</v>
      </c>
      <c r="F36" s="6">
        <v>9</v>
      </c>
      <c r="G36" s="5" t="s">
        <v>39</v>
      </c>
      <c r="H36" s="1" t="s">
        <v>24</v>
      </c>
      <c r="I36" s="1">
        <f>YEAR(ZdrojData[[#This Row],[Datum]])</f>
        <v>2018</v>
      </c>
      <c r="J36" s="1" t="str">
        <f t="shared" si="0"/>
        <v>Únor</v>
      </c>
      <c r="K36" s="15">
        <f>ZdrojData[[#This Row],[Cena]]*ZdrojData[[#This Row],[Počet kusů]]</f>
        <v>7650</v>
      </c>
      <c r="L36" s="15">
        <f>ZdrojData[[#This Row],[Tržba]]-(ZdrojData[[#This Row],[Náklad]]*ZdrojData[[#This Row],[Počet kusů]])</f>
        <v>1147.5</v>
      </c>
    </row>
    <row r="37" spans="1:12" x14ac:dyDescent="0.2">
      <c r="A37" s="2">
        <v>43147</v>
      </c>
      <c r="B37" s="5" t="s">
        <v>3</v>
      </c>
      <c r="C37" s="5" t="s">
        <v>4</v>
      </c>
      <c r="D37" s="3">
        <v>1000</v>
      </c>
      <c r="E37" s="3">
        <v>900</v>
      </c>
      <c r="F37" s="6">
        <v>9</v>
      </c>
      <c r="G37" s="5" t="s">
        <v>32</v>
      </c>
      <c r="H37" s="1" t="s">
        <v>24</v>
      </c>
      <c r="I37" s="1">
        <f>YEAR(ZdrojData[[#This Row],[Datum]])</f>
        <v>2018</v>
      </c>
      <c r="J37" s="1" t="str">
        <f t="shared" si="0"/>
        <v>Únor</v>
      </c>
      <c r="K37" s="15">
        <f>ZdrojData[[#This Row],[Cena]]*ZdrojData[[#This Row],[Počet kusů]]</f>
        <v>9000</v>
      </c>
      <c r="L37" s="15">
        <f>ZdrojData[[#This Row],[Tržba]]-(ZdrojData[[#This Row],[Náklad]]*ZdrojData[[#This Row],[Počet kusů]])</f>
        <v>900</v>
      </c>
    </row>
    <row r="38" spans="1:12" x14ac:dyDescent="0.2">
      <c r="A38" s="2">
        <v>43137</v>
      </c>
      <c r="B38" s="5" t="s">
        <v>8</v>
      </c>
      <c r="C38" s="5" t="s">
        <v>6</v>
      </c>
      <c r="D38" s="3">
        <v>1350</v>
      </c>
      <c r="E38" s="3">
        <v>1188</v>
      </c>
      <c r="F38" s="6">
        <v>6</v>
      </c>
      <c r="G38" s="5" t="s">
        <v>30</v>
      </c>
      <c r="H38" s="1" t="s">
        <v>25</v>
      </c>
      <c r="I38" s="1">
        <f>YEAR(ZdrojData[[#This Row],[Datum]])</f>
        <v>2018</v>
      </c>
      <c r="J38" s="1" t="str">
        <f t="shared" si="0"/>
        <v>Únor</v>
      </c>
      <c r="K38" s="15">
        <f>ZdrojData[[#This Row],[Cena]]*ZdrojData[[#This Row],[Počet kusů]]</f>
        <v>8100</v>
      </c>
      <c r="L38" s="15">
        <f>ZdrojData[[#This Row],[Tržba]]-(ZdrojData[[#This Row],[Náklad]]*ZdrojData[[#This Row],[Počet kusů]])</f>
        <v>972</v>
      </c>
    </row>
    <row r="39" spans="1:12" x14ac:dyDescent="0.2">
      <c r="A39" s="2">
        <v>43134</v>
      </c>
      <c r="B39" s="5" t="s">
        <v>10</v>
      </c>
      <c r="C39" s="5" t="s">
        <v>6</v>
      </c>
      <c r="D39" s="3">
        <v>850</v>
      </c>
      <c r="E39" s="3">
        <v>637.5</v>
      </c>
      <c r="F39" s="6">
        <v>10</v>
      </c>
      <c r="G39" s="5" t="s">
        <v>39</v>
      </c>
      <c r="H39" s="1" t="s">
        <v>24</v>
      </c>
      <c r="I39" s="1">
        <f>YEAR(ZdrojData[[#This Row],[Datum]])</f>
        <v>2018</v>
      </c>
      <c r="J39" s="1" t="str">
        <f t="shared" si="0"/>
        <v>Únor</v>
      </c>
      <c r="K39" s="15">
        <f>ZdrojData[[#This Row],[Cena]]*ZdrojData[[#This Row],[Počet kusů]]</f>
        <v>8500</v>
      </c>
      <c r="L39" s="15">
        <f>ZdrojData[[#This Row],[Tržba]]-(ZdrojData[[#This Row],[Náklad]]*ZdrojData[[#This Row],[Počet kusů]])</f>
        <v>2125</v>
      </c>
    </row>
    <row r="40" spans="1:12" x14ac:dyDescent="0.2">
      <c r="A40" s="2">
        <v>43136</v>
      </c>
      <c r="B40" s="5" t="s">
        <v>13</v>
      </c>
      <c r="C40" s="5" t="s">
        <v>6</v>
      </c>
      <c r="D40" s="3">
        <v>500</v>
      </c>
      <c r="E40" s="3">
        <v>400</v>
      </c>
      <c r="F40" s="6">
        <v>8</v>
      </c>
      <c r="G40" s="5" t="s">
        <v>34</v>
      </c>
      <c r="H40" s="1" t="s">
        <v>25</v>
      </c>
      <c r="I40" s="1">
        <f>YEAR(ZdrojData[[#This Row],[Datum]])</f>
        <v>2018</v>
      </c>
      <c r="J40" s="1" t="str">
        <f t="shared" si="0"/>
        <v>Únor</v>
      </c>
      <c r="K40" s="15">
        <f>ZdrojData[[#This Row],[Cena]]*ZdrojData[[#This Row],[Počet kusů]]</f>
        <v>4000</v>
      </c>
      <c r="L40" s="15">
        <f>ZdrojData[[#This Row],[Tržba]]-(ZdrojData[[#This Row],[Náklad]]*ZdrojData[[#This Row],[Počet kusů]])</f>
        <v>800</v>
      </c>
    </row>
    <row r="41" spans="1:12" x14ac:dyDescent="0.2">
      <c r="A41" s="2">
        <v>43134</v>
      </c>
      <c r="B41" s="5" t="s">
        <v>13</v>
      </c>
      <c r="C41" s="5" t="s">
        <v>6</v>
      </c>
      <c r="D41" s="3">
        <v>500</v>
      </c>
      <c r="E41" s="3">
        <v>400</v>
      </c>
      <c r="F41" s="6">
        <v>6</v>
      </c>
      <c r="G41" s="5" t="s">
        <v>33</v>
      </c>
      <c r="H41" s="1" t="s">
        <v>24</v>
      </c>
      <c r="I41" s="1">
        <f>YEAR(ZdrojData[[#This Row],[Datum]])</f>
        <v>2018</v>
      </c>
      <c r="J41" s="1" t="str">
        <f t="shared" si="0"/>
        <v>Únor</v>
      </c>
      <c r="K41" s="15">
        <f>ZdrojData[[#This Row],[Cena]]*ZdrojData[[#This Row],[Počet kusů]]</f>
        <v>3000</v>
      </c>
      <c r="L41" s="15">
        <f>ZdrojData[[#This Row],[Tržba]]-(ZdrojData[[#This Row],[Náklad]]*ZdrojData[[#This Row],[Počet kusů]])</f>
        <v>600</v>
      </c>
    </row>
    <row r="42" spans="1:12" x14ac:dyDescent="0.2">
      <c r="A42" s="2">
        <v>43144</v>
      </c>
      <c r="B42" s="5" t="s">
        <v>16</v>
      </c>
      <c r="C42" s="5" t="s">
        <v>12</v>
      </c>
      <c r="D42" s="3">
        <v>600</v>
      </c>
      <c r="E42" s="3">
        <v>510</v>
      </c>
      <c r="F42" s="6">
        <v>7</v>
      </c>
      <c r="G42" s="5" t="s">
        <v>17</v>
      </c>
      <c r="H42" s="1" t="s">
        <v>24</v>
      </c>
      <c r="I42" s="1">
        <f>YEAR(ZdrojData[[#This Row],[Datum]])</f>
        <v>2018</v>
      </c>
      <c r="J42" s="1" t="str">
        <f t="shared" si="0"/>
        <v>Únor</v>
      </c>
      <c r="K42" s="15">
        <f>ZdrojData[[#This Row],[Cena]]*ZdrojData[[#This Row],[Počet kusů]]</f>
        <v>4200</v>
      </c>
      <c r="L42" s="15">
        <f>ZdrojData[[#This Row],[Tržba]]-(ZdrojData[[#This Row],[Náklad]]*ZdrojData[[#This Row],[Počet kusů]])</f>
        <v>630</v>
      </c>
    </row>
    <row r="43" spans="1:12" x14ac:dyDescent="0.2">
      <c r="A43" s="2">
        <v>43138</v>
      </c>
      <c r="B43" s="5" t="s">
        <v>11</v>
      </c>
      <c r="C43" s="5" t="s">
        <v>12</v>
      </c>
      <c r="D43" s="3">
        <v>350</v>
      </c>
      <c r="E43" s="3">
        <v>273</v>
      </c>
      <c r="F43" s="6">
        <v>3</v>
      </c>
      <c r="G43" s="5" t="s">
        <v>29</v>
      </c>
      <c r="H43" s="1" t="s">
        <v>25</v>
      </c>
      <c r="I43" s="1">
        <f>YEAR(ZdrojData[[#This Row],[Datum]])</f>
        <v>2018</v>
      </c>
      <c r="J43" s="1" t="str">
        <f t="shared" si="0"/>
        <v>Únor</v>
      </c>
      <c r="K43" s="15">
        <f>ZdrojData[[#This Row],[Cena]]*ZdrojData[[#This Row],[Počet kusů]]</f>
        <v>1050</v>
      </c>
      <c r="L43" s="15">
        <f>ZdrojData[[#This Row],[Tržba]]-(ZdrojData[[#This Row],[Náklad]]*ZdrojData[[#This Row],[Počet kusů]])</f>
        <v>231</v>
      </c>
    </row>
    <row r="44" spans="1:12" x14ac:dyDescent="0.2">
      <c r="A44" s="2">
        <v>43132</v>
      </c>
      <c r="B44" s="5" t="s">
        <v>14</v>
      </c>
      <c r="C44" s="5" t="s">
        <v>6</v>
      </c>
      <c r="D44" s="3">
        <v>950</v>
      </c>
      <c r="E44" s="3">
        <v>741</v>
      </c>
      <c r="F44" s="6">
        <v>10</v>
      </c>
      <c r="G44" s="5" t="s">
        <v>29</v>
      </c>
      <c r="H44" s="1" t="s">
        <v>25</v>
      </c>
      <c r="I44" s="1">
        <f>YEAR(ZdrojData[[#This Row],[Datum]])</f>
        <v>2018</v>
      </c>
      <c r="J44" s="1" t="str">
        <f t="shared" si="0"/>
        <v>Únor</v>
      </c>
      <c r="K44" s="15">
        <f>ZdrojData[[#This Row],[Cena]]*ZdrojData[[#This Row],[Počet kusů]]</f>
        <v>9500</v>
      </c>
      <c r="L44" s="15">
        <f>ZdrojData[[#This Row],[Tržba]]-(ZdrojData[[#This Row],[Náklad]]*ZdrojData[[#This Row],[Počet kusů]])</f>
        <v>2090</v>
      </c>
    </row>
    <row r="45" spans="1:12" x14ac:dyDescent="0.2">
      <c r="A45" s="2">
        <v>43135</v>
      </c>
      <c r="B45" s="5" t="s">
        <v>9</v>
      </c>
      <c r="C45" s="5" t="s">
        <v>6</v>
      </c>
      <c r="D45" s="3">
        <v>1200</v>
      </c>
      <c r="E45" s="3">
        <v>1080</v>
      </c>
      <c r="F45" s="6">
        <v>5</v>
      </c>
      <c r="G45" s="5" t="s">
        <v>29</v>
      </c>
      <c r="H45" s="1" t="s">
        <v>25</v>
      </c>
      <c r="I45" s="1">
        <f>YEAR(ZdrojData[[#This Row],[Datum]])</f>
        <v>2018</v>
      </c>
      <c r="J45" s="1" t="str">
        <f t="shared" si="0"/>
        <v>Únor</v>
      </c>
      <c r="K45" s="15">
        <f>ZdrojData[[#This Row],[Cena]]*ZdrojData[[#This Row],[Počet kusů]]</f>
        <v>6000</v>
      </c>
      <c r="L45" s="15">
        <f>ZdrojData[[#This Row],[Tržba]]-(ZdrojData[[#This Row],[Náklad]]*ZdrojData[[#This Row],[Počet kusů]])</f>
        <v>600</v>
      </c>
    </row>
    <row r="46" spans="1:12" x14ac:dyDescent="0.2">
      <c r="A46" s="2">
        <v>43180</v>
      </c>
      <c r="B46" s="5" t="s">
        <v>9</v>
      </c>
      <c r="C46" s="5" t="s">
        <v>6</v>
      </c>
      <c r="D46" s="3">
        <v>1200</v>
      </c>
      <c r="E46" s="3">
        <v>1080</v>
      </c>
      <c r="F46" s="6">
        <v>2</v>
      </c>
      <c r="G46" s="5" t="s">
        <v>37</v>
      </c>
      <c r="H46" s="1" t="s">
        <v>24</v>
      </c>
      <c r="I46" s="1">
        <f>YEAR(ZdrojData[[#This Row],[Datum]])</f>
        <v>2018</v>
      </c>
      <c r="J46" s="1" t="str">
        <f t="shared" si="0"/>
        <v>Březen</v>
      </c>
      <c r="K46" s="15">
        <f>ZdrojData[[#This Row],[Cena]]*ZdrojData[[#This Row],[Počet kusů]]</f>
        <v>2400</v>
      </c>
      <c r="L46" s="15">
        <f>ZdrojData[[#This Row],[Tržba]]-(ZdrojData[[#This Row],[Náklad]]*ZdrojData[[#This Row],[Počet kusů]])</f>
        <v>240</v>
      </c>
    </row>
    <row r="47" spans="1:12" x14ac:dyDescent="0.2">
      <c r="A47" s="2">
        <v>43177</v>
      </c>
      <c r="B47" s="5" t="s">
        <v>16</v>
      </c>
      <c r="C47" s="5" t="s">
        <v>12</v>
      </c>
      <c r="D47" s="3">
        <v>600</v>
      </c>
      <c r="E47" s="3">
        <v>510</v>
      </c>
      <c r="F47" s="6">
        <v>6</v>
      </c>
      <c r="G47" s="5" t="s">
        <v>32</v>
      </c>
      <c r="H47" s="1" t="s">
        <v>24</v>
      </c>
      <c r="I47" s="1">
        <f>YEAR(ZdrojData[[#This Row],[Datum]])</f>
        <v>2018</v>
      </c>
      <c r="J47" s="1" t="str">
        <f t="shared" si="0"/>
        <v>Březen</v>
      </c>
      <c r="K47" s="15">
        <f>ZdrojData[[#This Row],[Cena]]*ZdrojData[[#This Row],[Počet kusů]]</f>
        <v>3600</v>
      </c>
      <c r="L47" s="15">
        <f>ZdrojData[[#This Row],[Tržba]]-(ZdrojData[[#This Row],[Náklad]]*ZdrojData[[#This Row],[Počet kusů]])</f>
        <v>540</v>
      </c>
    </row>
    <row r="48" spans="1:12" x14ac:dyDescent="0.2">
      <c r="A48" s="2">
        <v>43171</v>
      </c>
      <c r="B48" s="5" t="s">
        <v>16</v>
      </c>
      <c r="C48" s="5" t="s">
        <v>12</v>
      </c>
      <c r="D48" s="3">
        <v>600</v>
      </c>
      <c r="E48" s="3">
        <v>510</v>
      </c>
      <c r="F48" s="6">
        <v>9</v>
      </c>
      <c r="G48" s="5" t="s">
        <v>35</v>
      </c>
      <c r="H48" s="1" t="s">
        <v>24</v>
      </c>
      <c r="I48" s="1">
        <f>YEAR(ZdrojData[[#This Row],[Datum]])</f>
        <v>2018</v>
      </c>
      <c r="J48" s="1" t="str">
        <f t="shared" si="0"/>
        <v>Březen</v>
      </c>
      <c r="K48" s="15">
        <f>ZdrojData[[#This Row],[Cena]]*ZdrojData[[#This Row],[Počet kusů]]</f>
        <v>5400</v>
      </c>
      <c r="L48" s="15">
        <f>ZdrojData[[#This Row],[Tržba]]-(ZdrojData[[#This Row],[Náklad]]*ZdrojData[[#This Row],[Počet kusů]])</f>
        <v>810</v>
      </c>
    </row>
    <row r="49" spans="1:12" x14ac:dyDescent="0.2">
      <c r="A49" s="2">
        <v>43186</v>
      </c>
      <c r="B49" s="5" t="s">
        <v>16</v>
      </c>
      <c r="C49" s="5" t="s">
        <v>12</v>
      </c>
      <c r="D49" s="3">
        <v>600</v>
      </c>
      <c r="E49" s="3">
        <v>510</v>
      </c>
      <c r="F49" s="6">
        <v>9</v>
      </c>
      <c r="G49" s="5" t="s">
        <v>30</v>
      </c>
      <c r="H49" s="1" t="s">
        <v>24</v>
      </c>
      <c r="I49" s="1">
        <f>YEAR(ZdrojData[[#This Row],[Datum]])</f>
        <v>2018</v>
      </c>
      <c r="J49" s="1" t="str">
        <f t="shared" si="0"/>
        <v>Březen</v>
      </c>
      <c r="K49" s="15">
        <f>ZdrojData[[#This Row],[Cena]]*ZdrojData[[#This Row],[Počet kusů]]</f>
        <v>5400</v>
      </c>
      <c r="L49" s="15">
        <f>ZdrojData[[#This Row],[Tržba]]-(ZdrojData[[#This Row],[Náklad]]*ZdrojData[[#This Row],[Počet kusů]])</f>
        <v>810</v>
      </c>
    </row>
    <row r="50" spans="1:12" x14ac:dyDescent="0.2">
      <c r="A50" s="2">
        <v>43163</v>
      </c>
      <c r="B50" s="5" t="s">
        <v>14</v>
      </c>
      <c r="C50" s="5" t="s">
        <v>6</v>
      </c>
      <c r="D50" s="3">
        <v>950</v>
      </c>
      <c r="E50" s="3">
        <v>741</v>
      </c>
      <c r="F50" s="6">
        <v>9</v>
      </c>
      <c r="G50" s="5" t="s">
        <v>32</v>
      </c>
      <c r="H50" s="1" t="s">
        <v>25</v>
      </c>
      <c r="I50" s="1">
        <f>YEAR(ZdrojData[[#This Row],[Datum]])</f>
        <v>2018</v>
      </c>
      <c r="J50" s="1" t="str">
        <f t="shared" si="0"/>
        <v>Březen</v>
      </c>
      <c r="K50" s="15">
        <f>ZdrojData[[#This Row],[Cena]]*ZdrojData[[#This Row],[Počet kusů]]</f>
        <v>8550</v>
      </c>
      <c r="L50" s="15">
        <f>ZdrojData[[#This Row],[Tržba]]-(ZdrojData[[#This Row],[Náklad]]*ZdrojData[[#This Row],[Počet kusů]])</f>
        <v>1881</v>
      </c>
    </row>
    <row r="51" spans="1:12" x14ac:dyDescent="0.2">
      <c r="A51" s="2">
        <v>43160</v>
      </c>
      <c r="B51" s="5" t="s">
        <v>11</v>
      </c>
      <c r="C51" s="5" t="s">
        <v>12</v>
      </c>
      <c r="D51" s="3">
        <v>350</v>
      </c>
      <c r="E51" s="3">
        <v>273</v>
      </c>
      <c r="F51" s="6">
        <v>7</v>
      </c>
      <c r="G51" s="5" t="s">
        <v>33</v>
      </c>
      <c r="H51" s="1" t="s">
        <v>24</v>
      </c>
      <c r="I51" s="1">
        <f>YEAR(ZdrojData[[#This Row],[Datum]])</f>
        <v>2018</v>
      </c>
      <c r="J51" s="1" t="str">
        <f t="shared" si="0"/>
        <v>Březen</v>
      </c>
      <c r="K51" s="15">
        <f>ZdrojData[[#This Row],[Cena]]*ZdrojData[[#This Row],[Počet kusů]]</f>
        <v>2450</v>
      </c>
      <c r="L51" s="15">
        <f>ZdrojData[[#This Row],[Tržba]]-(ZdrojData[[#This Row],[Náklad]]*ZdrojData[[#This Row],[Počet kusů]])</f>
        <v>539</v>
      </c>
    </row>
    <row r="52" spans="1:12" x14ac:dyDescent="0.2">
      <c r="A52" s="2">
        <v>43182</v>
      </c>
      <c r="B52" s="5" t="s">
        <v>8</v>
      </c>
      <c r="C52" s="5" t="s">
        <v>6</v>
      </c>
      <c r="D52" s="3">
        <v>1350</v>
      </c>
      <c r="E52" s="3">
        <v>1188</v>
      </c>
      <c r="F52" s="6">
        <v>9</v>
      </c>
      <c r="G52" s="5" t="s">
        <v>35</v>
      </c>
      <c r="H52" s="1" t="s">
        <v>25</v>
      </c>
      <c r="I52" s="1">
        <f>YEAR(ZdrojData[[#This Row],[Datum]])</f>
        <v>2018</v>
      </c>
      <c r="J52" s="1" t="str">
        <f t="shared" si="0"/>
        <v>Březen</v>
      </c>
      <c r="K52" s="15">
        <f>ZdrojData[[#This Row],[Cena]]*ZdrojData[[#This Row],[Počet kusů]]</f>
        <v>12150</v>
      </c>
      <c r="L52" s="15">
        <f>ZdrojData[[#This Row],[Tržba]]-(ZdrojData[[#This Row],[Náklad]]*ZdrojData[[#This Row],[Počet kusů]])</f>
        <v>1458</v>
      </c>
    </row>
    <row r="53" spans="1:12" x14ac:dyDescent="0.2">
      <c r="A53" s="2">
        <v>43179</v>
      </c>
      <c r="B53" s="5" t="s">
        <v>16</v>
      </c>
      <c r="C53" s="5" t="s">
        <v>12</v>
      </c>
      <c r="D53" s="3">
        <v>600</v>
      </c>
      <c r="E53" s="3">
        <v>510</v>
      </c>
      <c r="F53" s="6">
        <v>8</v>
      </c>
      <c r="G53" s="5" t="s">
        <v>35</v>
      </c>
      <c r="H53" s="1" t="s">
        <v>24</v>
      </c>
      <c r="I53" s="1">
        <f>YEAR(ZdrojData[[#This Row],[Datum]])</f>
        <v>2018</v>
      </c>
      <c r="J53" s="1" t="str">
        <f t="shared" si="0"/>
        <v>Březen</v>
      </c>
      <c r="K53" s="15">
        <f>ZdrojData[[#This Row],[Cena]]*ZdrojData[[#This Row],[Počet kusů]]</f>
        <v>4800</v>
      </c>
      <c r="L53" s="15">
        <f>ZdrojData[[#This Row],[Tržba]]-(ZdrojData[[#This Row],[Náklad]]*ZdrojData[[#This Row],[Počet kusů]])</f>
        <v>720</v>
      </c>
    </row>
    <row r="54" spans="1:12" x14ac:dyDescent="0.2">
      <c r="A54" s="2">
        <v>43177</v>
      </c>
      <c r="B54" s="5" t="s">
        <v>14</v>
      </c>
      <c r="C54" s="5" t="s">
        <v>6</v>
      </c>
      <c r="D54" s="3">
        <v>950</v>
      </c>
      <c r="E54" s="3">
        <v>741</v>
      </c>
      <c r="F54" s="6">
        <v>7</v>
      </c>
      <c r="G54" s="5" t="s">
        <v>34</v>
      </c>
      <c r="H54" s="1" t="s">
        <v>25</v>
      </c>
      <c r="I54" s="1">
        <f>YEAR(ZdrojData[[#This Row],[Datum]])</f>
        <v>2018</v>
      </c>
      <c r="J54" s="1" t="str">
        <f t="shared" si="0"/>
        <v>Březen</v>
      </c>
      <c r="K54" s="15">
        <f>ZdrojData[[#This Row],[Cena]]*ZdrojData[[#This Row],[Počet kusů]]</f>
        <v>6650</v>
      </c>
      <c r="L54" s="15">
        <f>ZdrojData[[#This Row],[Tržba]]-(ZdrojData[[#This Row],[Náklad]]*ZdrojData[[#This Row],[Počet kusů]])</f>
        <v>1463</v>
      </c>
    </row>
    <row r="55" spans="1:12" x14ac:dyDescent="0.2">
      <c r="A55" s="2">
        <v>43174</v>
      </c>
      <c r="B55" s="5" t="s">
        <v>11</v>
      </c>
      <c r="C55" s="5" t="s">
        <v>12</v>
      </c>
      <c r="D55" s="3">
        <v>350</v>
      </c>
      <c r="E55" s="3">
        <v>273</v>
      </c>
      <c r="F55" s="6">
        <v>10</v>
      </c>
      <c r="G55" s="5" t="s">
        <v>28</v>
      </c>
      <c r="H55" s="1" t="s">
        <v>25</v>
      </c>
      <c r="I55" s="1">
        <f>YEAR(ZdrojData[[#This Row],[Datum]])</f>
        <v>2018</v>
      </c>
      <c r="J55" s="1" t="str">
        <f t="shared" si="0"/>
        <v>Březen</v>
      </c>
      <c r="K55" s="15">
        <f>ZdrojData[[#This Row],[Cena]]*ZdrojData[[#This Row],[Počet kusů]]</f>
        <v>3500</v>
      </c>
      <c r="L55" s="15">
        <f>ZdrojData[[#This Row],[Tržba]]-(ZdrojData[[#This Row],[Náklad]]*ZdrojData[[#This Row],[Počet kusů]])</f>
        <v>770</v>
      </c>
    </row>
    <row r="56" spans="1:12" x14ac:dyDescent="0.2">
      <c r="A56" s="2">
        <v>43184</v>
      </c>
      <c r="B56" s="5" t="s">
        <v>8</v>
      </c>
      <c r="C56" s="5" t="s">
        <v>6</v>
      </c>
      <c r="D56" s="3">
        <v>1350</v>
      </c>
      <c r="E56" s="3">
        <v>1188</v>
      </c>
      <c r="F56" s="6">
        <v>10</v>
      </c>
      <c r="G56" s="5" t="s">
        <v>28</v>
      </c>
      <c r="H56" s="1" t="s">
        <v>25</v>
      </c>
      <c r="I56" s="1">
        <f>YEAR(ZdrojData[[#This Row],[Datum]])</f>
        <v>2018</v>
      </c>
      <c r="J56" s="1" t="str">
        <f t="shared" si="0"/>
        <v>Březen</v>
      </c>
      <c r="K56" s="15">
        <f>ZdrojData[[#This Row],[Cena]]*ZdrojData[[#This Row],[Počet kusů]]</f>
        <v>13500</v>
      </c>
      <c r="L56" s="15">
        <f>ZdrojData[[#This Row],[Tržba]]-(ZdrojData[[#This Row],[Náklad]]*ZdrojData[[#This Row],[Počet kusů]])</f>
        <v>1620</v>
      </c>
    </row>
    <row r="57" spans="1:12" x14ac:dyDescent="0.2">
      <c r="A57" s="2">
        <v>43182</v>
      </c>
      <c r="B57" s="5" t="s">
        <v>18</v>
      </c>
      <c r="C57" s="5" t="s">
        <v>4</v>
      </c>
      <c r="D57" s="3">
        <v>900</v>
      </c>
      <c r="E57" s="3">
        <v>675</v>
      </c>
      <c r="F57" s="6">
        <v>3</v>
      </c>
      <c r="G57" s="5" t="s">
        <v>33</v>
      </c>
      <c r="H57" s="1" t="s">
        <v>24</v>
      </c>
      <c r="I57" s="1">
        <f>YEAR(ZdrojData[[#This Row],[Datum]])</f>
        <v>2018</v>
      </c>
      <c r="J57" s="1" t="str">
        <f t="shared" si="0"/>
        <v>Březen</v>
      </c>
      <c r="K57" s="15">
        <f>ZdrojData[[#This Row],[Cena]]*ZdrojData[[#This Row],[Počet kusů]]</f>
        <v>2700</v>
      </c>
      <c r="L57" s="15">
        <f>ZdrojData[[#This Row],[Tržba]]-(ZdrojData[[#This Row],[Náklad]]*ZdrojData[[#This Row],[Počet kusů]])</f>
        <v>675</v>
      </c>
    </row>
    <row r="58" spans="1:12" x14ac:dyDescent="0.2">
      <c r="A58" s="2">
        <v>43180</v>
      </c>
      <c r="B58" s="5" t="s">
        <v>10</v>
      </c>
      <c r="C58" s="5" t="s">
        <v>6</v>
      </c>
      <c r="D58" s="3">
        <v>850</v>
      </c>
      <c r="E58" s="3">
        <v>637.5</v>
      </c>
      <c r="F58" s="6">
        <v>2</v>
      </c>
      <c r="G58" s="5" t="s">
        <v>31</v>
      </c>
      <c r="H58" s="1" t="s">
        <v>25</v>
      </c>
      <c r="I58" s="1">
        <f>YEAR(ZdrojData[[#This Row],[Datum]])</f>
        <v>2018</v>
      </c>
      <c r="J58" s="1" t="str">
        <f t="shared" si="0"/>
        <v>Březen</v>
      </c>
      <c r="K58" s="15">
        <f>ZdrojData[[#This Row],[Cena]]*ZdrojData[[#This Row],[Počet kusů]]</f>
        <v>1700</v>
      </c>
      <c r="L58" s="15">
        <f>ZdrojData[[#This Row],[Tržba]]-(ZdrojData[[#This Row],[Náklad]]*ZdrojData[[#This Row],[Počet kusů]])</f>
        <v>425</v>
      </c>
    </row>
    <row r="59" spans="1:12" x14ac:dyDescent="0.2">
      <c r="A59" s="2">
        <v>43164</v>
      </c>
      <c r="B59" s="5" t="s">
        <v>3</v>
      </c>
      <c r="C59" s="5" t="s">
        <v>4</v>
      </c>
      <c r="D59" s="3">
        <v>1000</v>
      </c>
      <c r="E59" s="3">
        <v>900</v>
      </c>
      <c r="F59" s="6">
        <v>10</v>
      </c>
      <c r="G59" s="5" t="s">
        <v>30</v>
      </c>
      <c r="H59" s="1" t="s">
        <v>24</v>
      </c>
      <c r="I59" s="1">
        <f>YEAR(ZdrojData[[#This Row],[Datum]])</f>
        <v>2018</v>
      </c>
      <c r="J59" s="1" t="str">
        <f t="shared" si="0"/>
        <v>Březen</v>
      </c>
      <c r="K59" s="15">
        <f>ZdrojData[[#This Row],[Cena]]*ZdrojData[[#This Row],[Počet kusů]]</f>
        <v>10000</v>
      </c>
      <c r="L59" s="15">
        <f>ZdrojData[[#This Row],[Tržba]]-(ZdrojData[[#This Row],[Náklad]]*ZdrojData[[#This Row],[Počet kusů]])</f>
        <v>1000</v>
      </c>
    </row>
    <row r="60" spans="1:12" x14ac:dyDescent="0.2">
      <c r="A60" s="2">
        <v>43181</v>
      </c>
      <c r="B60" s="5" t="s">
        <v>13</v>
      </c>
      <c r="C60" s="5" t="s">
        <v>6</v>
      </c>
      <c r="D60" s="3">
        <v>500</v>
      </c>
      <c r="E60" s="3">
        <v>400</v>
      </c>
      <c r="F60" s="6">
        <v>5</v>
      </c>
      <c r="G60" s="5" t="s">
        <v>35</v>
      </c>
      <c r="H60" s="1" t="s">
        <v>25</v>
      </c>
      <c r="I60" s="1">
        <f>YEAR(ZdrojData[[#This Row],[Datum]])</f>
        <v>2018</v>
      </c>
      <c r="J60" s="1" t="str">
        <f t="shared" si="0"/>
        <v>Březen</v>
      </c>
      <c r="K60" s="15">
        <f>ZdrojData[[#This Row],[Cena]]*ZdrojData[[#This Row],[Počet kusů]]</f>
        <v>2500</v>
      </c>
      <c r="L60" s="15">
        <f>ZdrojData[[#This Row],[Tržba]]-(ZdrojData[[#This Row],[Náklad]]*ZdrojData[[#This Row],[Počet kusů]])</f>
        <v>500</v>
      </c>
    </row>
    <row r="61" spans="1:12" x14ac:dyDescent="0.2">
      <c r="A61" s="2">
        <v>43160</v>
      </c>
      <c r="B61" s="5" t="s">
        <v>13</v>
      </c>
      <c r="C61" s="5" t="s">
        <v>6</v>
      </c>
      <c r="D61" s="3">
        <v>500</v>
      </c>
      <c r="E61" s="3">
        <v>400</v>
      </c>
      <c r="F61" s="6">
        <v>8</v>
      </c>
      <c r="G61" s="5" t="s">
        <v>31</v>
      </c>
      <c r="H61" s="1" t="s">
        <v>24</v>
      </c>
      <c r="I61" s="1">
        <f>YEAR(ZdrojData[[#This Row],[Datum]])</f>
        <v>2018</v>
      </c>
      <c r="J61" s="1" t="str">
        <f t="shared" si="0"/>
        <v>Březen</v>
      </c>
      <c r="K61" s="15">
        <f>ZdrojData[[#This Row],[Cena]]*ZdrojData[[#This Row],[Počet kusů]]</f>
        <v>4000</v>
      </c>
      <c r="L61" s="15">
        <f>ZdrojData[[#This Row],[Tržba]]-(ZdrojData[[#This Row],[Náklad]]*ZdrojData[[#This Row],[Počet kusů]])</f>
        <v>800</v>
      </c>
    </row>
    <row r="62" spans="1:12" x14ac:dyDescent="0.2">
      <c r="A62" s="2">
        <v>43176</v>
      </c>
      <c r="B62" s="5" t="s">
        <v>9</v>
      </c>
      <c r="C62" s="5" t="s">
        <v>6</v>
      </c>
      <c r="D62" s="3">
        <v>1200</v>
      </c>
      <c r="E62" s="3">
        <v>1080</v>
      </c>
      <c r="F62" s="6">
        <v>4</v>
      </c>
      <c r="G62" s="5" t="s">
        <v>36</v>
      </c>
      <c r="H62" s="1" t="s">
        <v>24</v>
      </c>
      <c r="I62" s="1">
        <f>YEAR(ZdrojData[[#This Row],[Datum]])</f>
        <v>2018</v>
      </c>
      <c r="J62" s="1" t="str">
        <f t="shared" si="0"/>
        <v>Březen</v>
      </c>
      <c r="K62" s="15">
        <f>ZdrojData[[#This Row],[Cena]]*ZdrojData[[#This Row],[Počet kusů]]</f>
        <v>4800</v>
      </c>
      <c r="L62" s="15">
        <f>ZdrojData[[#This Row],[Tržba]]-(ZdrojData[[#This Row],[Náklad]]*ZdrojData[[#This Row],[Počet kusů]])</f>
        <v>480</v>
      </c>
    </row>
    <row r="63" spans="1:12" x14ac:dyDescent="0.2">
      <c r="A63" s="2">
        <v>43174</v>
      </c>
      <c r="B63" s="5" t="s">
        <v>13</v>
      </c>
      <c r="C63" s="5" t="s">
        <v>6</v>
      </c>
      <c r="D63" s="3">
        <v>500</v>
      </c>
      <c r="E63" s="3">
        <v>400</v>
      </c>
      <c r="F63" s="6">
        <v>9</v>
      </c>
      <c r="G63" s="5" t="s">
        <v>32</v>
      </c>
      <c r="H63" s="1" t="s">
        <v>25</v>
      </c>
      <c r="I63" s="1">
        <f>YEAR(ZdrojData[[#This Row],[Datum]])</f>
        <v>2018</v>
      </c>
      <c r="J63" s="1" t="str">
        <f t="shared" si="0"/>
        <v>Březen</v>
      </c>
      <c r="K63" s="15">
        <f>ZdrojData[[#This Row],[Cena]]*ZdrojData[[#This Row],[Počet kusů]]</f>
        <v>4500</v>
      </c>
      <c r="L63" s="15">
        <f>ZdrojData[[#This Row],[Tržba]]-(ZdrojData[[#This Row],[Náklad]]*ZdrojData[[#This Row],[Počet kusů]])</f>
        <v>900</v>
      </c>
    </row>
    <row r="64" spans="1:12" x14ac:dyDescent="0.2">
      <c r="A64" s="2">
        <v>43176</v>
      </c>
      <c r="B64" s="5" t="s">
        <v>10</v>
      </c>
      <c r="C64" s="5" t="s">
        <v>6</v>
      </c>
      <c r="D64" s="3">
        <v>850</v>
      </c>
      <c r="E64" s="3">
        <v>637.5</v>
      </c>
      <c r="F64" s="6">
        <v>9</v>
      </c>
      <c r="G64" s="5" t="s">
        <v>36</v>
      </c>
      <c r="H64" s="1" t="s">
        <v>24</v>
      </c>
      <c r="I64" s="1">
        <f>YEAR(ZdrojData[[#This Row],[Datum]])</f>
        <v>2018</v>
      </c>
      <c r="J64" s="1" t="str">
        <f t="shared" si="0"/>
        <v>Březen</v>
      </c>
      <c r="K64" s="15">
        <f>ZdrojData[[#This Row],[Cena]]*ZdrojData[[#This Row],[Počet kusů]]</f>
        <v>7650</v>
      </c>
      <c r="L64" s="15">
        <f>ZdrojData[[#This Row],[Tržba]]-(ZdrojData[[#This Row],[Náklad]]*ZdrojData[[#This Row],[Počet kusů]])</f>
        <v>1912.5</v>
      </c>
    </row>
    <row r="65" spans="1:12" x14ac:dyDescent="0.2">
      <c r="A65" s="2">
        <v>43176</v>
      </c>
      <c r="B65" s="5" t="s">
        <v>18</v>
      </c>
      <c r="C65" s="5" t="s">
        <v>4</v>
      </c>
      <c r="D65" s="3">
        <v>900</v>
      </c>
      <c r="E65" s="3">
        <v>675</v>
      </c>
      <c r="F65" s="6">
        <v>10</v>
      </c>
      <c r="G65" s="5" t="s">
        <v>31</v>
      </c>
      <c r="H65" s="1" t="s">
        <v>24</v>
      </c>
      <c r="I65" s="1">
        <f>YEAR(ZdrojData[[#This Row],[Datum]])</f>
        <v>2018</v>
      </c>
      <c r="J65" s="1" t="str">
        <f t="shared" si="0"/>
        <v>Březen</v>
      </c>
      <c r="K65" s="15">
        <f>ZdrojData[[#This Row],[Cena]]*ZdrojData[[#This Row],[Počet kusů]]</f>
        <v>9000</v>
      </c>
      <c r="L65" s="15">
        <f>ZdrojData[[#This Row],[Tržba]]-(ZdrojData[[#This Row],[Náklad]]*ZdrojData[[#This Row],[Počet kusů]])</f>
        <v>2250</v>
      </c>
    </row>
    <row r="66" spans="1:12" x14ac:dyDescent="0.2">
      <c r="A66" s="2">
        <v>43185</v>
      </c>
      <c r="B66" s="5" t="s">
        <v>16</v>
      </c>
      <c r="C66" s="5" t="s">
        <v>12</v>
      </c>
      <c r="D66" s="3">
        <v>600</v>
      </c>
      <c r="E66" s="3">
        <v>510</v>
      </c>
      <c r="F66" s="6">
        <v>4</v>
      </c>
      <c r="G66" s="5" t="s">
        <v>33</v>
      </c>
      <c r="H66" s="1" t="s">
        <v>25</v>
      </c>
      <c r="I66" s="1">
        <f>YEAR(ZdrojData[[#This Row],[Datum]])</f>
        <v>2018</v>
      </c>
      <c r="J66" s="1" t="str">
        <f t="shared" ref="J66:J129" si="1">CHOOSE(MONTH(A66),"Leden","Únor","Březen","Duben","Květen","Červen","Červenec","Srpen","Září","Říjen","Listopad","Prosinec")</f>
        <v>Březen</v>
      </c>
      <c r="K66" s="15">
        <f>ZdrojData[[#This Row],[Cena]]*ZdrojData[[#This Row],[Počet kusů]]</f>
        <v>2400</v>
      </c>
      <c r="L66" s="15">
        <f>ZdrojData[[#This Row],[Tržba]]-(ZdrojData[[#This Row],[Náklad]]*ZdrojData[[#This Row],[Počet kusů]])</f>
        <v>360</v>
      </c>
    </row>
    <row r="67" spans="1:12" x14ac:dyDescent="0.2">
      <c r="A67" s="2">
        <v>43170</v>
      </c>
      <c r="B67" s="5" t="s">
        <v>9</v>
      </c>
      <c r="C67" s="5" t="s">
        <v>6</v>
      </c>
      <c r="D67" s="3">
        <v>1200</v>
      </c>
      <c r="E67" s="3">
        <v>1080</v>
      </c>
      <c r="F67" s="6">
        <v>1</v>
      </c>
      <c r="G67" s="5" t="s">
        <v>30</v>
      </c>
      <c r="H67" s="1" t="s">
        <v>24</v>
      </c>
      <c r="I67" s="1">
        <f>YEAR(ZdrojData[[#This Row],[Datum]])</f>
        <v>2018</v>
      </c>
      <c r="J67" s="1" t="str">
        <f t="shared" si="1"/>
        <v>Březen</v>
      </c>
      <c r="K67" s="15">
        <f>ZdrojData[[#This Row],[Cena]]*ZdrojData[[#This Row],[Počet kusů]]</f>
        <v>1200</v>
      </c>
      <c r="L67" s="15">
        <f>ZdrojData[[#This Row],[Tržba]]-(ZdrojData[[#This Row],[Náklad]]*ZdrojData[[#This Row],[Počet kusů]])</f>
        <v>120</v>
      </c>
    </row>
    <row r="68" spans="1:12" x14ac:dyDescent="0.2">
      <c r="A68" s="2">
        <v>43216</v>
      </c>
      <c r="B68" s="5" t="s">
        <v>5</v>
      </c>
      <c r="C68" s="5" t="s">
        <v>6</v>
      </c>
      <c r="D68" s="3">
        <v>850</v>
      </c>
      <c r="E68" s="3">
        <v>722.5</v>
      </c>
      <c r="F68" s="6">
        <v>3</v>
      </c>
      <c r="G68" s="5" t="s">
        <v>28</v>
      </c>
      <c r="H68" s="1" t="s">
        <v>24</v>
      </c>
      <c r="I68" s="1">
        <f>YEAR(ZdrojData[[#This Row],[Datum]])</f>
        <v>2018</v>
      </c>
      <c r="J68" s="1" t="str">
        <f t="shared" si="1"/>
        <v>Duben</v>
      </c>
      <c r="K68" s="15">
        <f>ZdrojData[[#This Row],[Cena]]*ZdrojData[[#This Row],[Počet kusů]]</f>
        <v>2550</v>
      </c>
      <c r="L68" s="15">
        <f>ZdrojData[[#This Row],[Tržba]]-(ZdrojData[[#This Row],[Náklad]]*ZdrojData[[#This Row],[Počet kusů]])</f>
        <v>382.5</v>
      </c>
    </row>
    <row r="69" spans="1:12" x14ac:dyDescent="0.2">
      <c r="A69" s="2">
        <v>43198</v>
      </c>
      <c r="B69" s="5" t="s">
        <v>16</v>
      </c>
      <c r="C69" s="5" t="s">
        <v>12</v>
      </c>
      <c r="D69" s="3">
        <v>600</v>
      </c>
      <c r="E69" s="3">
        <v>510</v>
      </c>
      <c r="F69" s="6">
        <v>1</v>
      </c>
      <c r="G69" s="5" t="s">
        <v>30</v>
      </c>
      <c r="H69" s="1" t="s">
        <v>25</v>
      </c>
      <c r="I69" s="1">
        <f>YEAR(ZdrojData[[#This Row],[Datum]])</f>
        <v>2018</v>
      </c>
      <c r="J69" s="1" t="str">
        <f t="shared" si="1"/>
        <v>Duben</v>
      </c>
      <c r="K69" s="15">
        <f>ZdrojData[[#This Row],[Cena]]*ZdrojData[[#This Row],[Počet kusů]]</f>
        <v>600</v>
      </c>
      <c r="L69" s="15">
        <f>ZdrojData[[#This Row],[Tržba]]-(ZdrojData[[#This Row],[Náklad]]*ZdrojData[[#This Row],[Počet kusů]])</f>
        <v>90</v>
      </c>
    </row>
    <row r="70" spans="1:12" x14ac:dyDescent="0.2">
      <c r="A70" s="2">
        <v>43216</v>
      </c>
      <c r="B70" s="5" t="s">
        <v>11</v>
      </c>
      <c r="C70" s="5" t="s">
        <v>12</v>
      </c>
      <c r="D70" s="3">
        <v>350</v>
      </c>
      <c r="E70" s="3">
        <v>273</v>
      </c>
      <c r="F70" s="6">
        <v>2</v>
      </c>
      <c r="G70" s="5" t="s">
        <v>37</v>
      </c>
      <c r="H70" s="1" t="s">
        <v>24</v>
      </c>
      <c r="I70" s="1">
        <f>YEAR(ZdrojData[[#This Row],[Datum]])</f>
        <v>2018</v>
      </c>
      <c r="J70" s="1" t="str">
        <f t="shared" si="1"/>
        <v>Duben</v>
      </c>
      <c r="K70" s="15">
        <f>ZdrojData[[#This Row],[Cena]]*ZdrojData[[#This Row],[Počet kusů]]</f>
        <v>700</v>
      </c>
      <c r="L70" s="15">
        <f>ZdrojData[[#This Row],[Tržba]]-(ZdrojData[[#This Row],[Náklad]]*ZdrojData[[#This Row],[Počet kusů]])</f>
        <v>154</v>
      </c>
    </row>
    <row r="71" spans="1:12" x14ac:dyDescent="0.2">
      <c r="A71" s="2">
        <v>43211</v>
      </c>
      <c r="B71" s="5" t="s">
        <v>9</v>
      </c>
      <c r="C71" s="5" t="s">
        <v>6</v>
      </c>
      <c r="D71" s="3">
        <v>1200</v>
      </c>
      <c r="E71" s="3">
        <v>1080</v>
      </c>
      <c r="F71" s="6">
        <v>7</v>
      </c>
      <c r="G71" s="5" t="s">
        <v>32</v>
      </c>
      <c r="H71" s="1" t="s">
        <v>25</v>
      </c>
      <c r="I71" s="1">
        <f>YEAR(ZdrojData[[#This Row],[Datum]])</f>
        <v>2018</v>
      </c>
      <c r="J71" s="1" t="str">
        <f t="shared" si="1"/>
        <v>Duben</v>
      </c>
      <c r="K71" s="15">
        <f>ZdrojData[[#This Row],[Cena]]*ZdrojData[[#This Row],[Počet kusů]]</f>
        <v>8400</v>
      </c>
      <c r="L71" s="15">
        <f>ZdrojData[[#This Row],[Tržba]]-(ZdrojData[[#This Row],[Náklad]]*ZdrojData[[#This Row],[Počet kusů]])</f>
        <v>840</v>
      </c>
    </row>
    <row r="72" spans="1:12" x14ac:dyDescent="0.2">
      <c r="A72" s="2">
        <v>43197</v>
      </c>
      <c r="B72" s="5" t="s">
        <v>13</v>
      </c>
      <c r="C72" s="5" t="s">
        <v>6</v>
      </c>
      <c r="D72" s="3">
        <v>500</v>
      </c>
      <c r="E72" s="3">
        <v>400</v>
      </c>
      <c r="F72" s="6">
        <v>9</v>
      </c>
      <c r="G72" s="5" t="s">
        <v>32</v>
      </c>
      <c r="H72" s="1" t="s">
        <v>25</v>
      </c>
      <c r="I72" s="1">
        <f>YEAR(ZdrojData[[#This Row],[Datum]])</f>
        <v>2018</v>
      </c>
      <c r="J72" s="1" t="str">
        <f t="shared" si="1"/>
        <v>Duben</v>
      </c>
      <c r="K72" s="15">
        <f>ZdrojData[[#This Row],[Cena]]*ZdrojData[[#This Row],[Počet kusů]]</f>
        <v>4500</v>
      </c>
      <c r="L72" s="15">
        <f>ZdrojData[[#This Row],[Tržba]]-(ZdrojData[[#This Row],[Náklad]]*ZdrojData[[#This Row],[Počet kusů]])</f>
        <v>900</v>
      </c>
    </row>
    <row r="73" spans="1:12" x14ac:dyDescent="0.2">
      <c r="A73" s="2">
        <v>43197</v>
      </c>
      <c r="B73" s="5" t="s">
        <v>16</v>
      </c>
      <c r="C73" s="5" t="s">
        <v>12</v>
      </c>
      <c r="D73" s="3">
        <v>600</v>
      </c>
      <c r="E73" s="3">
        <v>510</v>
      </c>
      <c r="F73" s="6">
        <v>5</v>
      </c>
      <c r="G73" s="5" t="s">
        <v>37</v>
      </c>
      <c r="H73" s="1" t="s">
        <v>24</v>
      </c>
      <c r="I73" s="1">
        <f>YEAR(ZdrojData[[#This Row],[Datum]])</f>
        <v>2018</v>
      </c>
      <c r="J73" s="1" t="str">
        <f t="shared" si="1"/>
        <v>Duben</v>
      </c>
      <c r="K73" s="15">
        <f>ZdrojData[[#This Row],[Cena]]*ZdrojData[[#This Row],[Počet kusů]]</f>
        <v>3000</v>
      </c>
      <c r="L73" s="15">
        <f>ZdrojData[[#This Row],[Tržba]]-(ZdrojData[[#This Row],[Náklad]]*ZdrojData[[#This Row],[Počet kusů]])</f>
        <v>450</v>
      </c>
    </row>
    <row r="74" spans="1:12" x14ac:dyDescent="0.2">
      <c r="A74" s="2">
        <v>43218</v>
      </c>
      <c r="B74" s="5" t="s">
        <v>9</v>
      </c>
      <c r="C74" s="5" t="s">
        <v>6</v>
      </c>
      <c r="D74" s="3">
        <v>1200</v>
      </c>
      <c r="E74" s="3">
        <v>1080</v>
      </c>
      <c r="F74" s="6">
        <v>2</v>
      </c>
      <c r="G74" s="5" t="s">
        <v>33</v>
      </c>
      <c r="H74" s="1" t="s">
        <v>24</v>
      </c>
      <c r="I74" s="1">
        <f>YEAR(ZdrojData[[#This Row],[Datum]])</f>
        <v>2018</v>
      </c>
      <c r="J74" s="1" t="str">
        <f t="shared" si="1"/>
        <v>Duben</v>
      </c>
      <c r="K74" s="15">
        <f>ZdrojData[[#This Row],[Cena]]*ZdrojData[[#This Row],[Počet kusů]]</f>
        <v>2400</v>
      </c>
      <c r="L74" s="15">
        <f>ZdrojData[[#This Row],[Tržba]]-(ZdrojData[[#This Row],[Náklad]]*ZdrojData[[#This Row],[Počet kusů]])</f>
        <v>240</v>
      </c>
    </row>
    <row r="75" spans="1:12" x14ac:dyDescent="0.2">
      <c r="A75" s="2">
        <v>43193</v>
      </c>
      <c r="B75" s="5" t="s">
        <v>7</v>
      </c>
      <c r="C75" s="5" t="s">
        <v>4</v>
      </c>
      <c r="D75" s="3">
        <v>1500</v>
      </c>
      <c r="E75" s="3">
        <v>1125</v>
      </c>
      <c r="F75" s="6">
        <v>3</v>
      </c>
      <c r="G75" s="5" t="s">
        <v>38</v>
      </c>
      <c r="H75" s="1" t="s">
        <v>24</v>
      </c>
      <c r="I75" s="1">
        <f>YEAR(ZdrojData[[#This Row],[Datum]])</f>
        <v>2018</v>
      </c>
      <c r="J75" s="1" t="str">
        <f t="shared" si="1"/>
        <v>Duben</v>
      </c>
      <c r="K75" s="15">
        <f>ZdrojData[[#This Row],[Cena]]*ZdrojData[[#This Row],[Počet kusů]]</f>
        <v>4500</v>
      </c>
      <c r="L75" s="15">
        <f>ZdrojData[[#This Row],[Tržba]]-(ZdrojData[[#This Row],[Náklad]]*ZdrojData[[#This Row],[Počet kusů]])</f>
        <v>1125</v>
      </c>
    </row>
    <row r="76" spans="1:12" x14ac:dyDescent="0.2">
      <c r="A76" s="2">
        <v>43208</v>
      </c>
      <c r="B76" s="5" t="s">
        <v>13</v>
      </c>
      <c r="C76" s="5" t="s">
        <v>6</v>
      </c>
      <c r="D76" s="3">
        <v>500</v>
      </c>
      <c r="E76" s="3">
        <v>400</v>
      </c>
      <c r="F76" s="6">
        <v>8</v>
      </c>
      <c r="G76" s="5" t="s">
        <v>39</v>
      </c>
      <c r="H76" s="1" t="s">
        <v>25</v>
      </c>
      <c r="I76" s="1">
        <f>YEAR(ZdrojData[[#This Row],[Datum]])</f>
        <v>2018</v>
      </c>
      <c r="J76" s="1" t="str">
        <f t="shared" si="1"/>
        <v>Duben</v>
      </c>
      <c r="K76" s="15">
        <f>ZdrojData[[#This Row],[Cena]]*ZdrojData[[#This Row],[Počet kusů]]</f>
        <v>4000</v>
      </c>
      <c r="L76" s="15">
        <f>ZdrojData[[#This Row],[Tržba]]-(ZdrojData[[#This Row],[Náklad]]*ZdrojData[[#This Row],[Počet kusů]])</f>
        <v>800</v>
      </c>
    </row>
    <row r="77" spans="1:12" x14ac:dyDescent="0.2">
      <c r="A77" s="2">
        <v>43207</v>
      </c>
      <c r="B77" s="5" t="s">
        <v>5</v>
      </c>
      <c r="C77" s="5" t="s">
        <v>6</v>
      </c>
      <c r="D77" s="3">
        <v>850</v>
      </c>
      <c r="E77" s="3">
        <v>722.5</v>
      </c>
      <c r="F77" s="6">
        <v>9</v>
      </c>
      <c r="G77" s="5" t="s">
        <v>38</v>
      </c>
      <c r="H77" s="1" t="s">
        <v>25</v>
      </c>
      <c r="I77" s="1">
        <f>YEAR(ZdrojData[[#This Row],[Datum]])</f>
        <v>2018</v>
      </c>
      <c r="J77" s="1" t="str">
        <f t="shared" si="1"/>
        <v>Duben</v>
      </c>
      <c r="K77" s="15">
        <f>ZdrojData[[#This Row],[Cena]]*ZdrojData[[#This Row],[Počet kusů]]</f>
        <v>7650</v>
      </c>
      <c r="L77" s="15">
        <f>ZdrojData[[#This Row],[Tržba]]-(ZdrojData[[#This Row],[Náklad]]*ZdrojData[[#This Row],[Počet kusů]])</f>
        <v>1147.5</v>
      </c>
    </row>
    <row r="78" spans="1:12" x14ac:dyDescent="0.2">
      <c r="A78" s="2">
        <v>43205</v>
      </c>
      <c r="B78" s="5" t="s">
        <v>15</v>
      </c>
      <c r="C78" s="5" t="s">
        <v>4</v>
      </c>
      <c r="D78" s="3">
        <v>750</v>
      </c>
      <c r="E78" s="3">
        <v>637.5</v>
      </c>
      <c r="F78" s="6">
        <v>3</v>
      </c>
      <c r="G78" s="5" t="s">
        <v>28</v>
      </c>
      <c r="H78" s="1" t="s">
        <v>24</v>
      </c>
      <c r="I78" s="1">
        <f>YEAR(ZdrojData[[#This Row],[Datum]])</f>
        <v>2018</v>
      </c>
      <c r="J78" s="1" t="str">
        <f t="shared" si="1"/>
        <v>Duben</v>
      </c>
      <c r="K78" s="15">
        <f>ZdrojData[[#This Row],[Cena]]*ZdrojData[[#This Row],[Počet kusů]]</f>
        <v>2250</v>
      </c>
      <c r="L78" s="15">
        <f>ZdrojData[[#This Row],[Tržba]]-(ZdrojData[[#This Row],[Náklad]]*ZdrojData[[#This Row],[Počet kusů]])</f>
        <v>337.5</v>
      </c>
    </row>
    <row r="79" spans="1:12" x14ac:dyDescent="0.2">
      <c r="A79" s="2">
        <v>43220</v>
      </c>
      <c r="B79" s="5" t="s">
        <v>15</v>
      </c>
      <c r="C79" s="5" t="s">
        <v>4</v>
      </c>
      <c r="D79" s="3">
        <v>750</v>
      </c>
      <c r="E79" s="3">
        <v>637.5</v>
      </c>
      <c r="F79" s="6">
        <v>9</v>
      </c>
      <c r="G79" s="5" t="s">
        <v>33</v>
      </c>
      <c r="H79" s="1" t="s">
        <v>24</v>
      </c>
      <c r="I79" s="1">
        <f>YEAR(ZdrojData[[#This Row],[Datum]])</f>
        <v>2018</v>
      </c>
      <c r="J79" s="1" t="str">
        <f t="shared" si="1"/>
        <v>Duben</v>
      </c>
      <c r="K79" s="15">
        <f>ZdrojData[[#This Row],[Cena]]*ZdrojData[[#This Row],[Počet kusů]]</f>
        <v>6750</v>
      </c>
      <c r="L79" s="15">
        <f>ZdrojData[[#This Row],[Tržba]]-(ZdrojData[[#This Row],[Náklad]]*ZdrojData[[#This Row],[Počet kusů]])</f>
        <v>1012.5</v>
      </c>
    </row>
    <row r="80" spans="1:12" x14ac:dyDescent="0.2">
      <c r="A80" s="2">
        <v>43216</v>
      </c>
      <c r="B80" s="5" t="s">
        <v>9</v>
      </c>
      <c r="C80" s="5" t="s">
        <v>6</v>
      </c>
      <c r="D80" s="3">
        <v>1200</v>
      </c>
      <c r="E80" s="3">
        <v>1080</v>
      </c>
      <c r="F80" s="6">
        <v>8</v>
      </c>
      <c r="G80" s="5" t="s">
        <v>32</v>
      </c>
      <c r="H80" s="1" t="s">
        <v>24</v>
      </c>
      <c r="I80" s="1">
        <f>YEAR(ZdrojData[[#This Row],[Datum]])</f>
        <v>2018</v>
      </c>
      <c r="J80" s="1" t="str">
        <f t="shared" si="1"/>
        <v>Duben</v>
      </c>
      <c r="K80" s="15">
        <f>ZdrojData[[#This Row],[Cena]]*ZdrojData[[#This Row],[Počet kusů]]</f>
        <v>9600</v>
      </c>
      <c r="L80" s="15">
        <f>ZdrojData[[#This Row],[Tržba]]-(ZdrojData[[#This Row],[Náklad]]*ZdrojData[[#This Row],[Počet kusů]])</f>
        <v>960</v>
      </c>
    </row>
    <row r="81" spans="1:12" x14ac:dyDescent="0.2">
      <c r="A81" s="2">
        <v>43204</v>
      </c>
      <c r="B81" s="5" t="s">
        <v>5</v>
      </c>
      <c r="C81" s="5" t="s">
        <v>6</v>
      </c>
      <c r="D81" s="3">
        <v>850</v>
      </c>
      <c r="E81" s="3">
        <v>722.5</v>
      </c>
      <c r="F81" s="6">
        <v>4</v>
      </c>
      <c r="G81" s="5" t="s">
        <v>36</v>
      </c>
      <c r="H81" s="1" t="s">
        <v>24</v>
      </c>
      <c r="I81" s="1">
        <f>YEAR(ZdrojData[[#This Row],[Datum]])</f>
        <v>2018</v>
      </c>
      <c r="J81" s="1" t="str">
        <f t="shared" si="1"/>
        <v>Duben</v>
      </c>
      <c r="K81" s="15">
        <f>ZdrojData[[#This Row],[Cena]]*ZdrojData[[#This Row],[Počet kusů]]</f>
        <v>3400</v>
      </c>
      <c r="L81" s="15">
        <f>ZdrojData[[#This Row],[Tržba]]-(ZdrojData[[#This Row],[Náklad]]*ZdrojData[[#This Row],[Počet kusů]])</f>
        <v>510</v>
      </c>
    </row>
    <row r="82" spans="1:12" x14ac:dyDescent="0.2">
      <c r="A82" s="2">
        <v>43205</v>
      </c>
      <c r="B82" s="5" t="s">
        <v>13</v>
      </c>
      <c r="C82" s="5" t="s">
        <v>6</v>
      </c>
      <c r="D82" s="3">
        <v>500</v>
      </c>
      <c r="E82" s="3">
        <v>400</v>
      </c>
      <c r="F82" s="6">
        <v>2</v>
      </c>
      <c r="G82" s="5" t="s">
        <v>35</v>
      </c>
      <c r="H82" s="1" t="s">
        <v>24</v>
      </c>
      <c r="I82" s="1">
        <f>YEAR(ZdrojData[[#This Row],[Datum]])</f>
        <v>2018</v>
      </c>
      <c r="J82" s="1" t="str">
        <f t="shared" si="1"/>
        <v>Duben</v>
      </c>
      <c r="K82" s="15">
        <f>ZdrojData[[#This Row],[Cena]]*ZdrojData[[#This Row],[Počet kusů]]</f>
        <v>1000</v>
      </c>
      <c r="L82" s="15">
        <f>ZdrojData[[#This Row],[Tržba]]-(ZdrojData[[#This Row],[Náklad]]*ZdrojData[[#This Row],[Počet kusů]])</f>
        <v>200</v>
      </c>
    </row>
    <row r="83" spans="1:12" x14ac:dyDescent="0.2">
      <c r="A83" s="2">
        <v>43216</v>
      </c>
      <c r="B83" s="5" t="s">
        <v>8</v>
      </c>
      <c r="C83" s="5" t="s">
        <v>6</v>
      </c>
      <c r="D83" s="3">
        <v>1350</v>
      </c>
      <c r="E83" s="3">
        <v>1188</v>
      </c>
      <c r="F83" s="6">
        <v>5</v>
      </c>
      <c r="G83" s="5" t="s">
        <v>39</v>
      </c>
      <c r="H83" s="1" t="s">
        <v>24</v>
      </c>
      <c r="I83" s="1">
        <f>YEAR(ZdrojData[[#This Row],[Datum]])</f>
        <v>2018</v>
      </c>
      <c r="J83" s="1" t="str">
        <f t="shared" si="1"/>
        <v>Duben</v>
      </c>
      <c r="K83" s="15">
        <f>ZdrojData[[#This Row],[Cena]]*ZdrojData[[#This Row],[Počet kusů]]</f>
        <v>6750</v>
      </c>
      <c r="L83" s="15">
        <f>ZdrojData[[#This Row],[Tržba]]-(ZdrojData[[#This Row],[Náklad]]*ZdrojData[[#This Row],[Počet kusů]])</f>
        <v>810</v>
      </c>
    </row>
    <row r="84" spans="1:12" x14ac:dyDescent="0.2">
      <c r="A84" s="2">
        <v>43197</v>
      </c>
      <c r="B84" s="5" t="s">
        <v>15</v>
      </c>
      <c r="C84" s="5" t="s">
        <v>4</v>
      </c>
      <c r="D84" s="3">
        <v>750</v>
      </c>
      <c r="E84" s="3">
        <v>637.5</v>
      </c>
      <c r="F84" s="6">
        <v>9</v>
      </c>
      <c r="G84" s="5" t="s">
        <v>17</v>
      </c>
      <c r="H84" s="1" t="s">
        <v>24</v>
      </c>
      <c r="I84" s="1">
        <f>YEAR(ZdrojData[[#This Row],[Datum]])</f>
        <v>2018</v>
      </c>
      <c r="J84" s="1" t="str">
        <f t="shared" si="1"/>
        <v>Duben</v>
      </c>
      <c r="K84" s="15">
        <f>ZdrojData[[#This Row],[Cena]]*ZdrojData[[#This Row],[Počet kusů]]</f>
        <v>6750</v>
      </c>
      <c r="L84" s="15">
        <f>ZdrojData[[#This Row],[Tržba]]-(ZdrojData[[#This Row],[Náklad]]*ZdrojData[[#This Row],[Počet kusů]])</f>
        <v>1012.5</v>
      </c>
    </row>
    <row r="85" spans="1:12" x14ac:dyDescent="0.2">
      <c r="A85" s="2">
        <v>43208</v>
      </c>
      <c r="B85" s="5" t="s">
        <v>7</v>
      </c>
      <c r="C85" s="5" t="s">
        <v>4</v>
      </c>
      <c r="D85" s="3">
        <v>1500</v>
      </c>
      <c r="E85" s="3">
        <v>1125</v>
      </c>
      <c r="F85" s="6">
        <v>8</v>
      </c>
      <c r="G85" s="5" t="s">
        <v>39</v>
      </c>
      <c r="H85" s="1" t="s">
        <v>24</v>
      </c>
      <c r="I85" s="1">
        <f>YEAR(ZdrojData[[#This Row],[Datum]])</f>
        <v>2018</v>
      </c>
      <c r="J85" s="1" t="str">
        <f t="shared" si="1"/>
        <v>Duben</v>
      </c>
      <c r="K85" s="15">
        <f>ZdrojData[[#This Row],[Cena]]*ZdrojData[[#This Row],[Počet kusů]]</f>
        <v>12000</v>
      </c>
      <c r="L85" s="15">
        <f>ZdrojData[[#This Row],[Tržba]]-(ZdrojData[[#This Row],[Náklad]]*ZdrojData[[#This Row],[Počet kusů]])</f>
        <v>3000</v>
      </c>
    </row>
    <row r="86" spans="1:12" x14ac:dyDescent="0.2">
      <c r="A86" s="2">
        <v>43195</v>
      </c>
      <c r="B86" s="5" t="s">
        <v>11</v>
      </c>
      <c r="C86" s="5" t="s">
        <v>12</v>
      </c>
      <c r="D86" s="3">
        <v>350</v>
      </c>
      <c r="E86" s="3">
        <v>273</v>
      </c>
      <c r="F86" s="6">
        <v>3</v>
      </c>
      <c r="G86" s="5" t="s">
        <v>33</v>
      </c>
      <c r="H86" s="1" t="s">
        <v>25</v>
      </c>
      <c r="I86" s="1">
        <f>YEAR(ZdrojData[[#This Row],[Datum]])</f>
        <v>2018</v>
      </c>
      <c r="J86" s="1" t="str">
        <f t="shared" si="1"/>
        <v>Duben</v>
      </c>
      <c r="K86" s="15">
        <f>ZdrojData[[#This Row],[Cena]]*ZdrojData[[#This Row],[Počet kusů]]</f>
        <v>1050</v>
      </c>
      <c r="L86" s="15">
        <f>ZdrojData[[#This Row],[Tržba]]-(ZdrojData[[#This Row],[Náklad]]*ZdrojData[[#This Row],[Počet kusů]])</f>
        <v>231</v>
      </c>
    </row>
    <row r="87" spans="1:12" x14ac:dyDescent="0.2">
      <c r="A87" s="2">
        <v>43204</v>
      </c>
      <c r="B87" s="5" t="s">
        <v>5</v>
      </c>
      <c r="C87" s="5" t="s">
        <v>6</v>
      </c>
      <c r="D87" s="3">
        <v>850</v>
      </c>
      <c r="E87" s="3">
        <v>722.5</v>
      </c>
      <c r="F87" s="6">
        <v>7</v>
      </c>
      <c r="G87" s="5" t="s">
        <v>29</v>
      </c>
      <c r="H87" s="1" t="s">
        <v>25</v>
      </c>
      <c r="I87" s="1">
        <f>YEAR(ZdrojData[[#This Row],[Datum]])</f>
        <v>2018</v>
      </c>
      <c r="J87" s="1" t="str">
        <f t="shared" si="1"/>
        <v>Duben</v>
      </c>
      <c r="K87" s="15">
        <f>ZdrojData[[#This Row],[Cena]]*ZdrojData[[#This Row],[Počet kusů]]</f>
        <v>5950</v>
      </c>
      <c r="L87" s="15">
        <f>ZdrojData[[#This Row],[Tržba]]-(ZdrojData[[#This Row],[Náklad]]*ZdrojData[[#This Row],[Počet kusů]])</f>
        <v>892.5</v>
      </c>
    </row>
    <row r="88" spans="1:12" x14ac:dyDescent="0.2">
      <c r="A88" s="2">
        <v>43215</v>
      </c>
      <c r="B88" s="5" t="s">
        <v>18</v>
      </c>
      <c r="C88" s="5" t="s">
        <v>4</v>
      </c>
      <c r="D88" s="3">
        <v>900</v>
      </c>
      <c r="E88" s="3">
        <v>675</v>
      </c>
      <c r="F88" s="6">
        <v>4</v>
      </c>
      <c r="G88" s="5" t="s">
        <v>29</v>
      </c>
      <c r="H88" s="1" t="s">
        <v>25</v>
      </c>
      <c r="I88" s="1">
        <f>YEAR(ZdrojData[[#This Row],[Datum]])</f>
        <v>2018</v>
      </c>
      <c r="J88" s="1" t="str">
        <f t="shared" si="1"/>
        <v>Duben</v>
      </c>
      <c r="K88" s="15">
        <f>ZdrojData[[#This Row],[Cena]]*ZdrojData[[#This Row],[Počet kusů]]</f>
        <v>3600</v>
      </c>
      <c r="L88" s="15">
        <f>ZdrojData[[#This Row],[Tržba]]-(ZdrojData[[#This Row],[Náklad]]*ZdrojData[[#This Row],[Počet kusů]])</f>
        <v>900</v>
      </c>
    </row>
    <row r="89" spans="1:12" x14ac:dyDescent="0.2">
      <c r="A89" s="2">
        <v>43210</v>
      </c>
      <c r="B89" s="5" t="s">
        <v>8</v>
      </c>
      <c r="C89" s="5" t="s">
        <v>6</v>
      </c>
      <c r="D89" s="3">
        <v>1350</v>
      </c>
      <c r="E89" s="3">
        <v>1188</v>
      </c>
      <c r="F89" s="6">
        <v>10</v>
      </c>
      <c r="G89" s="5" t="s">
        <v>38</v>
      </c>
      <c r="H89" s="1" t="s">
        <v>25</v>
      </c>
      <c r="I89" s="1">
        <f>YEAR(ZdrojData[[#This Row],[Datum]])</f>
        <v>2018</v>
      </c>
      <c r="J89" s="1" t="str">
        <f t="shared" si="1"/>
        <v>Duben</v>
      </c>
      <c r="K89" s="15">
        <f>ZdrojData[[#This Row],[Cena]]*ZdrojData[[#This Row],[Počet kusů]]</f>
        <v>13500</v>
      </c>
      <c r="L89" s="15">
        <f>ZdrojData[[#This Row],[Tržba]]-(ZdrojData[[#This Row],[Náklad]]*ZdrojData[[#This Row],[Počet kusů]])</f>
        <v>1620</v>
      </c>
    </row>
    <row r="90" spans="1:12" x14ac:dyDescent="0.2">
      <c r="A90" s="2">
        <v>43237</v>
      </c>
      <c r="B90" s="5" t="s">
        <v>8</v>
      </c>
      <c r="C90" s="5" t="s">
        <v>6</v>
      </c>
      <c r="D90" s="3">
        <v>1350</v>
      </c>
      <c r="E90" s="3">
        <v>1188</v>
      </c>
      <c r="F90" s="6">
        <v>10</v>
      </c>
      <c r="G90" s="5" t="s">
        <v>28</v>
      </c>
      <c r="H90" s="1" t="s">
        <v>25</v>
      </c>
      <c r="I90" s="1">
        <f>YEAR(ZdrojData[[#This Row],[Datum]])</f>
        <v>2018</v>
      </c>
      <c r="J90" s="1" t="str">
        <f t="shared" si="1"/>
        <v>Květen</v>
      </c>
      <c r="K90" s="15">
        <f>ZdrojData[[#This Row],[Cena]]*ZdrojData[[#This Row],[Počet kusů]]</f>
        <v>13500</v>
      </c>
      <c r="L90" s="15">
        <f>ZdrojData[[#This Row],[Tržba]]-(ZdrojData[[#This Row],[Náklad]]*ZdrojData[[#This Row],[Počet kusů]])</f>
        <v>1620</v>
      </c>
    </row>
    <row r="91" spans="1:12" x14ac:dyDescent="0.2">
      <c r="A91" s="2">
        <v>43225</v>
      </c>
      <c r="B91" s="5" t="s">
        <v>10</v>
      </c>
      <c r="C91" s="5" t="s">
        <v>6</v>
      </c>
      <c r="D91" s="3">
        <v>850</v>
      </c>
      <c r="E91" s="3">
        <v>637.5</v>
      </c>
      <c r="F91" s="6">
        <v>8</v>
      </c>
      <c r="G91" s="5" t="s">
        <v>36</v>
      </c>
      <c r="H91" s="1" t="s">
        <v>24</v>
      </c>
      <c r="I91" s="1">
        <f>YEAR(ZdrojData[[#This Row],[Datum]])</f>
        <v>2018</v>
      </c>
      <c r="J91" s="1" t="str">
        <f t="shared" si="1"/>
        <v>Květen</v>
      </c>
      <c r="K91" s="15">
        <f>ZdrojData[[#This Row],[Cena]]*ZdrojData[[#This Row],[Počet kusů]]</f>
        <v>6800</v>
      </c>
      <c r="L91" s="15">
        <f>ZdrojData[[#This Row],[Tržba]]-(ZdrojData[[#This Row],[Náklad]]*ZdrojData[[#This Row],[Počet kusů]])</f>
        <v>1700</v>
      </c>
    </row>
    <row r="92" spans="1:12" x14ac:dyDescent="0.2">
      <c r="A92" s="2">
        <v>43221</v>
      </c>
      <c r="B92" s="5" t="s">
        <v>5</v>
      </c>
      <c r="C92" s="5" t="s">
        <v>6</v>
      </c>
      <c r="D92" s="3">
        <v>850</v>
      </c>
      <c r="E92" s="3">
        <v>722.5</v>
      </c>
      <c r="F92" s="6">
        <v>2</v>
      </c>
      <c r="G92" s="5" t="s">
        <v>36</v>
      </c>
      <c r="H92" s="1" t="s">
        <v>24</v>
      </c>
      <c r="I92" s="1">
        <f>YEAR(ZdrojData[[#This Row],[Datum]])</f>
        <v>2018</v>
      </c>
      <c r="J92" s="1" t="str">
        <f t="shared" si="1"/>
        <v>Květen</v>
      </c>
      <c r="K92" s="15">
        <f>ZdrojData[[#This Row],[Cena]]*ZdrojData[[#This Row],[Počet kusů]]</f>
        <v>1700</v>
      </c>
      <c r="L92" s="15">
        <f>ZdrojData[[#This Row],[Tržba]]-(ZdrojData[[#This Row],[Náklad]]*ZdrojData[[#This Row],[Počet kusů]])</f>
        <v>255</v>
      </c>
    </row>
    <row r="93" spans="1:12" x14ac:dyDescent="0.2">
      <c r="A93" s="2">
        <v>43247</v>
      </c>
      <c r="B93" s="5" t="s">
        <v>18</v>
      </c>
      <c r="C93" s="5" t="s">
        <v>4</v>
      </c>
      <c r="D93" s="3">
        <v>900</v>
      </c>
      <c r="E93" s="3">
        <v>675</v>
      </c>
      <c r="F93" s="6">
        <v>6</v>
      </c>
      <c r="G93" s="5" t="s">
        <v>32</v>
      </c>
      <c r="H93" s="1" t="s">
        <v>24</v>
      </c>
      <c r="I93" s="1">
        <f>YEAR(ZdrojData[[#This Row],[Datum]])</f>
        <v>2018</v>
      </c>
      <c r="J93" s="1" t="str">
        <f t="shared" si="1"/>
        <v>Květen</v>
      </c>
      <c r="K93" s="15">
        <f>ZdrojData[[#This Row],[Cena]]*ZdrojData[[#This Row],[Počet kusů]]</f>
        <v>5400</v>
      </c>
      <c r="L93" s="15">
        <f>ZdrojData[[#This Row],[Tržba]]-(ZdrojData[[#This Row],[Náklad]]*ZdrojData[[#This Row],[Počet kusů]])</f>
        <v>1350</v>
      </c>
    </row>
    <row r="94" spans="1:12" x14ac:dyDescent="0.2">
      <c r="A94" s="2">
        <v>43227</v>
      </c>
      <c r="B94" s="5" t="s">
        <v>3</v>
      </c>
      <c r="C94" s="5" t="s">
        <v>4</v>
      </c>
      <c r="D94" s="3">
        <v>1000</v>
      </c>
      <c r="E94" s="3">
        <v>900</v>
      </c>
      <c r="F94" s="6">
        <v>6</v>
      </c>
      <c r="G94" s="5" t="s">
        <v>36</v>
      </c>
      <c r="H94" s="1" t="s">
        <v>24</v>
      </c>
      <c r="I94" s="1">
        <f>YEAR(ZdrojData[[#This Row],[Datum]])</f>
        <v>2018</v>
      </c>
      <c r="J94" s="1" t="str">
        <f t="shared" si="1"/>
        <v>Květen</v>
      </c>
      <c r="K94" s="15">
        <f>ZdrojData[[#This Row],[Cena]]*ZdrojData[[#This Row],[Počet kusů]]</f>
        <v>6000</v>
      </c>
      <c r="L94" s="15">
        <f>ZdrojData[[#This Row],[Tržba]]-(ZdrojData[[#This Row],[Náklad]]*ZdrojData[[#This Row],[Počet kusů]])</f>
        <v>600</v>
      </c>
    </row>
    <row r="95" spans="1:12" x14ac:dyDescent="0.2">
      <c r="A95" s="2">
        <v>43247</v>
      </c>
      <c r="B95" s="5" t="s">
        <v>15</v>
      </c>
      <c r="C95" s="5" t="s">
        <v>4</v>
      </c>
      <c r="D95" s="3">
        <v>750</v>
      </c>
      <c r="E95" s="3">
        <v>637.5</v>
      </c>
      <c r="F95" s="6">
        <v>2</v>
      </c>
      <c r="G95" s="5" t="s">
        <v>28</v>
      </c>
      <c r="H95" s="1" t="s">
        <v>25</v>
      </c>
      <c r="I95" s="1">
        <f>YEAR(ZdrojData[[#This Row],[Datum]])</f>
        <v>2018</v>
      </c>
      <c r="J95" s="1" t="str">
        <f t="shared" si="1"/>
        <v>Květen</v>
      </c>
      <c r="K95" s="15">
        <f>ZdrojData[[#This Row],[Cena]]*ZdrojData[[#This Row],[Počet kusů]]</f>
        <v>1500</v>
      </c>
      <c r="L95" s="15">
        <f>ZdrojData[[#This Row],[Tržba]]-(ZdrojData[[#This Row],[Náklad]]*ZdrojData[[#This Row],[Počet kusů]])</f>
        <v>225</v>
      </c>
    </row>
    <row r="96" spans="1:12" x14ac:dyDescent="0.2">
      <c r="A96" s="2">
        <v>43222</v>
      </c>
      <c r="B96" s="5" t="s">
        <v>16</v>
      </c>
      <c r="C96" s="5" t="s">
        <v>12</v>
      </c>
      <c r="D96" s="3">
        <v>600</v>
      </c>
      <c r="E96" s="3">
        <v>510</v>
      </c>
      <c r="F96" s="6">
        <v>5</v>
      </c>
      <c r="G96" s="5" t="s">
        <v>36</v>
      </c>
      <c r="H96" s="1" t="s">
        <v>25</v>
      </c>
      <c r="I96" s="1">
        <f>YEAR(ZdrojData[[#This Row],[Datum]])</f>
        <v>2018</v>
      </c>
      <c r="J96" s="1" t="str">
        <f t="shared" si="1"/>
        <v>Květen</v>
      </c>
      <c r="K96" s="15">
        <f>ZdrojData[[#This Row],[Cena]]*ZdrojData[[#This Row],[Počet kusů]]</f>
        <v>3000</v>
      </c>
      <c r="L96" s="15">
        <f>ZdrojData[[#This Row],[Tržba]]-(ZdrojData[[#This Row],[Náklad]]*ZdrojData[[#This Row],[Počet kusů]])</f>
        <v>450</v>
      </c>
    </row>
    <row r="97" spans="1:12" x14ac:dyDescent="0.2">
      <c r="A97" s="2">
        <v>43238</v>
      </c>
      <c r="B97" s="5" t="s">
        <v>7</v>
      </c>
      <c r="C97" s="5" t="s">
        <v>4</v>
      </c>
      <c r="D97" s="3">
        <v>1500</v>
      </c>
      <c r="E97" s="3">
        <v>1125</v>
      </c>
      <c r="F97" s="6">
        <v>4</v>
      </c>
      <c r="G97" s="5" t="s">
        <v>36</v>
      </c>
      <c r="H97" s="1" t="s">
        <v>24</v>
      </c>
      <c r="I97" s="1">
        <f>YEAR(ZdrojData[[#This Row],[Datum]])</f>
        <v>2018</v>
      </c>
      <c r="J97" s="1" t="str">
        <f t="shared" si="1"/>
        <v>Květen</v>
      </c>
      <c r="K97" s="15">
        <f>ZdrojData[[#This Row],[Cena]]*ZdrojData[[#This Row],[Počet kusů]]</f>
        <v>6000</v>
      </c>
      <c r="L97" s="15">
        <f>ZdrojData[[#This Row],[Tržba]]-(ZdrojData[[#This Row],[Náklad]]*ZdrojData[[#This Row],[Počet kusů]])</f>
        <v>1500</v>
      </c>
    </row>
    <row r="98" spans="1:12" x14ac:dyDescent="0.2">
      <c r="A98" s="2">
        <v>43234</v>
      </c>
      <c r="B98" s="5" t="s">
        <v>5</v>
      </c>
      <c r="C98" s="5" t="s">
        <v>6</v>
      </c>
      <c r="D98" s="3">
        <v>850</v>
      </c>
      <c r="E98" s="3">
        <v>722.5</v>
      </c>
      <c r="F98" s="6">
        <v>6</v>
      </c>
      <c r="G98" s="5" t="s">
        <v>34</v>
      </c>
      <c r="H98" s="1" t="s">
        <v>24</v>
      </c>
      <c r="I98" s="1">
        <f>YEAR(ZdrojData[[#This Row],[Datum]])</f>
        <v>2018</v>
      </c>
      <c r="J98" s="1" t="str">
        <f t="shared" si="1"/>
        <v>Květen</v>
      </c>
      <c r="K98" s="15">
        <f>ZdrojData[[#This Row],[Cena]]*ZdrojData[[#This Row],[Počet kusů]]</f>
        <v>5100</v>
      </c>
      <c r="L98" s="15">
        <f>ZdrojData[[#This Row],[Tržba]]-(ZdrojData[[#This Row],[Náklad]]*ZdrojData[[#This Row],[Počet kusů]])</f>
        <v>765</v>
      </c>
    </row>
    <row r="99" spans="1:12" x14ac:dyDescent="0.2">
      <c r="A99" s="2">
        <v>43240</v>
      </c>
      <c r="B99" s="5" t="s">
        <v>13</v>
      </c>
      <c r="C99" s="5" t="s">
        <v>6</v>
      </c>
      <c r="D99" s="3">
        <v>500</v>
      </c>
      <c r="E99" s="3">
        <v>400</v>
      </c>
      <c r="F99" s="6">
        <v>2</v>
      </c>
      <c r="G99" s="5" t="s">
        <v>27</v>
      </c>
      <c r="H99" s="1" t="s">
        <v>25</v>
      </c>
      <c r="I99" s="1">
        <f>YEAR(ZdrojData[[#This Row],[Datum]])</f>
        <v>2018</v>
      </c>
      <c r="J99" s="1" t="str">
        <f t="shared" si="1"/>
        <v>Květen</v>
      </c>
      <c r="K99" s="15">
        <f>ZdrojData[[#This Row],[Cena]]*ZdrojData[[#This Row],[Počet kusů]]</f>
        <v>1000</v>
      </c>
      <c r="L99" s="15">
        <f>ZdrojData[[#This Row],[Tržba]]-(ZdrojData[[#This Row],[Náklad]]*ZdrojData[[#This Row],[Počet kusů]])</f>
        <v>200</v>
      </c>
    </row>
    <row r="100" spans="1:12" x14ac:dyDescent="0.2">
      <c r="A100" s="2">
        <v>43227</v>
      </c>
      <c r="B100" s="5" t="s">
        <v>8</v>
      </c>
      <c r="C100" s="5" t="s">
        <v>6</v>
      </c>
      <c r="D100" s="3">
        <v>1350</v>
      </c>
      <c r="E100" s="3">
        <v>1188</v>
      </c>
      <c r="F100" s="6">
        <v>9</v>
      </c>
      <c r="G100" s="5" t="s">
        <v>27</v>
      </c>
      <c r="H100" s="1" t="s">
        <v>24</v>
      </c>
      <c r="I100" s="1">
        <f>YEAR(ZdrojData[[#This Row],[Datum]])</f>
        <v>2018</v>
      </c>
      <c r="J100" s="1" t="str">
        <f t="shared" si="1"/>
        <v>Květen</v>
      </c>
      <c r="K100" s="15">
        <f>ZdrojData[[#This Row],[Cena]]*ZdrojData[[#This Row],[Počet kusů]]</f>
        <v>12150</v>
      </c>
      <c r="L100" s="15">
        <f>ZdrojData[[#This Row],[Tržba]]-(ZdrojData[[#This Row],[Náklad]]*ZdrojData[[#This Row],[Počet kusů]])</f>
        <v>1458</v>
      </c>
    </row>
    <row r="101" spans="1:12" x14ac:dyDescent="0.2">
      <c r="A101" s="2">
        <v>43223</v>
      </c>
      <c r="B101" s="5" t="s">
        <v>3</v>
      </c>
      <c r="C101" s="5" t="s">
        <v>4</v>
      </c>
      <c r="D101" s="3">
        <v>1000</v>
      </c>
      <c r="E101" s="3">
        <v>900</v>
      </c>
      <c r="F101" s="6">
        <v>3</v>
      </c>
      <c r="G101" s="5" t="s">
        <v>31</v>
      </c>
      <c r="H101" s="1" t="s">
        <v>24</v>
      </c>
      <c r="I101" s="1">
        <f>YEAR(ZdrojData[[#This Row],[Datum]])</f>
        <v>2018</v>
      </c>
      <c r="J101" s="1" t="str">
        <f t="shared" si="1"/>
        <v>Květen</v>
      </c>
      <c r="K101" s="15">
        <f>ZdrojData[[#This Row],[Cena]]*ZdrojData[[#This Row],[Počet kusů]]</f>
        <v>3000</v>
      </c>
      <c r="L101" s="15">
        <f>ZdrojData[[#This Row],[Tržba]]-(ZdrojData[[#This Row],[Náklad]]*ZdrojData[[#This Row],[Počet kusů]])</f>
        <v>300</v>
      </c>
    </row>
    <row r="102" spans="1:12" x14ac:dyDescent="0.2">
      <c r="A102" s="2">
        <v>43251</v>
      </c>
      <c r="B102" s="5" t="s">
        <v>13</v>
      </c>
      <c r="C102" s="5" t="s">
        <v>6</v>
      </c>
      <c r="D102" s="3">
        <v>500</v>
      </c>
      <c r="E102" s="3">
        <v>400</v>
      </c>
      <c r="F102" s="6">
        <v>2</v>
      </c>
      <c r="G102" s="5" t="s">
        <v>31</v>
      </c>
      <c r="H102" s="1" t="s">
        <v>24</v>
      </c>
      <c r="I102" s="1">
        <f>YEAR(ZdrojData[[#This Row],[Datum]])</f>
        <v>2018</v>
      </c>
      <c r="J102" s="1" t="str">
        <f t="shared" si="1"/>
        <v>Květen</v>
      </c>
      <c r="K102" s="15">
        <f>ZdrojData[[#This Row],[Cena]]*ZdrojData[[#This Row],[Počet kusů]]</f>
        <v>1000</v>
      </c>
      <c r="L102" s="15">
        <f>ZdrojData[[#This Row],[Tržba]]-(ZdrojData[[#This Row],[Náklad]]*ZdrojData[[#This Row],[Počet kusů]])</f>
        <v>200</v>
      </c>
    </row>
    <row r="103" spans="1:12" x14ac:dyDescent="0.2">
      <c r="A103" s="2">
        <v>43247</v>
      </c>
      <c r="B103" s="5" t="s">
        <v>3</v>
      </c>
      <c r="C103" s="5" t="s">
        <v>4</v>
      </c>
      <c r="D103" s="3">
        <v>1000</v>
      </c>
      <c r="E103" s="3">
        <v>900</v>
      </c>
      <c r="F103" s="6">
        <v>5</v>
      </c>
      <c r="G103" s="5" t="s">
        <v>35</v>
      </c>
      <c r="H103" s="1" t="s">
        <v>24</v>
      </c>
      <c r="I103" s="1">
        <f>YEAR(ZdrojData[[#This Row],[Datum]])</f>
        <v>2018</v>
      </c>
      <c r="J103" s="1" t="str">
        <f t="shared" si="1"/>
        <v>Květen</v>
      </c>
      <c r="K103" s="15">
        <f>ZdrojData[[#This Row],[Cena]]*ZdrojData[[#This Row],[Počet kusů]]</f>
        <v>5000</v>
      </c>
      <c r="L103" s="15">
        <f>ZdrojData[[#This Row],[Tržba]]-(ZdrojData[[#This Row],[Náklad]]*ZdrojData[[#This Row],[Počet kusů]])</f>
        <v>500</v>
      </c>
    </row>
    <row r="104" spans="1:12" x14ac:dyDescent="0.2">
      <c r="A104" s="2">
        <v>43245</v>
      </c>
      <c r="B104" s="5" t="s">
        <v>7</v>
      </c>
      <c r="C104" s="5" t="s">
        <v>4</v>
      </c>
      <c r="D104" s="3">
        <v>1500</v>
      </c>
      <c r="E104" s="3">
        <v>1125</v>
      </c>
      <c r="F104" s="6">
        <v>6</v>
      </c>
      <c r="G104" s="5" t="s">
        <v>28</v>
      </c>
      <c r="H104" s="1" t="s">
        <v>24</v>
      </c>
      <c r="I104" s="1">
        <f>YEAR(ZdrojData[[#This Row],[Datum]])</f>
        <v>2018</v>
      </c>
      <c r="J104" s="1" t="str">
        <f t="shared" si="1"/>
        <v>Květen</v>
      </c>
      <c r="K104" s="15">
        <f>ZdrojData[[#This Row],[Cena]]*ZdrojData[[#This Row],[Počet kusů]]</f>
        <v>9000</v>
      </c>
      <c r="L104" s="15">
        <f>ZdrojData[[#This Row],[Tržba]]-(ZdrojData[[#This Row],[Náklad]]*ZdrojData[[#This Row],[Počet kusů]])</f>
        <v>2250</v>
      </c>
    </row>
    <row r="105" spans="1:12" x14ac:dyDescent="0.2">
      <c r="A105" s="2">
        <v>43249</v>
      </c>
      <c r="B105" s="5" t="s">
        <v>3</v>
      </c>
      <c r="C105" s="5" t="s">
        <v>4</v>
      </c>
      <c r="D105" s="3">
        <v>1000</v>
      </c>
      <c r="E105" s="3">
        <v>900</v>
      </c>
      <c r="F105" s="6">
        <v>2</v>
      </c>
      <c r="G105" s="5" t="s">
        <v>30</v>
      </c>
      <c r="H105" s="1" t="s">
        <v>24</v>
      </c>
      <c r="I105" s="1">
        <f>YEAR(ZdrojData[[#This Row],[Datum]])</f>
        <v>2018</v>
      </c>
      <c r="J105" s="1" t="str">
        <f t="shared" si="1"/>
        <v>Květen</v>
      </c>
      <c r="K105" s="15">
        <f>ZdrojData[[#This Row],[Cena]]*ZdrojData[[#This Row],[Počet kusů]]</f>
        <v>2000</v>
      </c>
      <c r="L105" s="15">
        <f>ZdrojData[[#This Row],[Tržba]]-(ZdrojData[[#This Row],[Náklad]]*ZdrojData[[#This Row],[Počet kusů]])</f>
        <v>200</v>
      </c>
    </row>
    <row r="106" spans="1:12" x14ac:dyDescent="0.2">
      <c r="A106" s="2">
        <v>43228</v>
      </c>
      <c r="B106" s="5" t="s">
        <v>10</v>
      </c>
      <c r="C106" s="5" t="s">
        <v>6</v>
      </c>
      <c r="D106" s="3">
        <v>850</v>
      </c>
      <c r="E106" s="3">
        <v>637.5</v>
      </c>
      <c r="F106" s="6">
        <v>1</v>
      </c>
      <c r="G106" s="5" t="s">
        <v>35</v>
      </c>
      <c r="H106" s="1" t="s">
        <v>24</v>
      </c>
      <c r="I106" s="1">
        <f>YEAR(ZdrojData[[#This Row],[Datum]])</f>
        <v>2018</v>
      </c>
      <c r="J106" s="1" t="str">
        <f t="shared" si="1"/>
        <v>Květen</v>
      </c>
      <c r="K106" s="15">
        <f>ZdrojData[[#This Row],[Cena]]*ZdrojData[[#This Row],[Počet kusů]]</f>
        <v>850</v>
      </c>
      <c r="L106" s="15">
        <f>ZdrojData[[#This Row],[Tržba]]-(ZdrojData[[#This Row],[Náklad]]*ZdrojData[[#This Row],[Počet kusů]])</f>
        <v>212.5</v>
      </c>
    </row>
    <row r="107" spans="1:12" x14ac:dyDescent="0.2">
      <c r="A107" s="2">
        <v>43228</v>
      </c>
      <c r="B107" s="5" t="s">
        <v>7</v>
      </c>
      <c r="C107" s="5" t="s">
        <v>4</v>
      </c>
      <c r="D107" s="3">
        <v>1500</v>
      </c>
      <c r="E107" s="3">
        <v>1125</v>
      </c>
      <c r="F107" s="6">
        <v>10</v>
      </c>
      <c r="G107" s="5" t="s">
        <v>35</v>
      </c>
      <c r="H107" s="1" t="s">
        <v>25</v>
      </c>
      <c r="I107" s="1">
        <f>YEAR(ZdrojData[[#This Row],[Datum]])</f>
        <v>2018</v>
      </c>
      <c r="J107" s="1" t="str">
        <f t="shared" si="1"/>
        <v>Květen</v>
      </c>
      <c r="K107" s="15">
        <f>ZdrojData[[#This Row],[Cena]]*ZdrojData[[#This Row],[Počet kusů]]</f>
        <v>15000</v>
      </c>
      <c r="L107" s="15">
        <f>ZdrojData[[#This Row],[Tržba]]-(ZdrojData[[#This Row],[Náklad]]*ZdrojData[[#This Row],[Počet kusů]])</f>
        <v>3750</v>
      </c>
    </row>
    <row r="108" spans="1:12" x14ac:dyDescent="0.2">
      <c r="A108" s="2">
        <v>43247</v>
      </c>
      <c r="B108" s="5" t="s">
        <v>5</v>
      </c>
      <c r="C108" s="5" t="s">
        <v>6</v>
      </c>
      <c r="D108" s="3">
        <v>850</v>
      </c>
      <c r="E108" s="3">
        <v>722.5</v>
      </c>
      <c r="F108" s="6">
        <v>8</v>
      </c>
      <c r="G108" s="5" t="s">
        <v>17</v>
      </c>
      <c r="H108" s="1" t="s">
        <v>25</v>
      </c>
      <c r="I108" s="1">
        <f>YEAR(ZdrojData[[#This Row],[Datum]])</f>
        <v>2018</v>
      </c>
      <c r="J108" s="1" t="str">
        <f t="shared" si="1"/>
        <v>Květen</v>
      </c>
      <c r="K108" s="15">
        <f>ZdrojData[[#This Row],[Cena]]*ZdrojData[[#This Row],[Počet kusů]]</f>
        <v>6800</v>
      </c>
      <c r="L108" s="15">
        <f>ZdrojData[[#This Row],[Tržba]]-(ZdrojData[[#This Row],[Náklad]]*ZdrojData[[#This Row],[Počet kusů]])</f>
        <v>1020</v>
      </c>
    </row>
    <row r="109" spans="1:12" x14ac:dyDescent="0.2">
      <c r="A109" s="2">
        <v>43248</v>
      </c>
      <c r="B109" s="5" t="s">
        <v>8</v>
      </c>
      <c r="C109" s="5" t="s">
        <v>6</v>
      </c>
      <c r="D109" s="3">
        <v>1350</v>
      </c>
      <c r="E109" s="3">
        <v>1188</v>
      </c>
      <c r="F109" s="6">
        <v>5</v>
      </c>
      <c r="G109" s="5" t="s">
        <v>28</v>
      </c>
      <c r="H109" s="1" t="s">
        <v>24</v>
      </c>
      <c r="I109" s="1">
        <f>YEAR(ZdrojData[[#This Row],[Datum]])</f>
        <v>2018</v>
      </c>
      <c r="J109" s="1" t="str">
        <f t="shared" si="1"/>
        <v>Květen</v>
      </c>
      <c r="K109" s="15">
        <f>ZdrojData[[#This Row],[Cena]]*ZdrojData[[#This Row],[Počet kusů]]</f>
        <v>6750</v>
      </c>
      <c r="L109" s="15">
        <f>ZdrojData[[#This Row],[Tržba]]-(ZdrojData[[#This Row],[Náklad]]*ZdrojData[[#This Row],[Počet kusů]])</f>
        <v>810</v>
      </c>
    </row>
    <row r="110" spans="1:12" x14ac:dyDescent="0.2">
      <c r="A110" s="2">
        <v>43221</v>
      </c>
      <c r="B110" s="5" t="s">
        <v>15</v>
      </c>
      <c r="C110" s="5" t="s">
        <v>4</v>
      </c>
      <c r="D110" s="3">
        <v>750</v>
      </c>
      <c r="E110" s="3">
        <v>637.5</v>
      </c>
      <c r="F110" s="6">
        <v>2</v>
      </c>
      <c r="G110" s="5" t="s">
        <v>32</v>
      </c>
      <c r="H110" s="1" t="s">
        <v>25</v>
      </c>
      <c r="I110" s="1">
        <f>YEAR(ZdrojData[[#This Row],[Datum]])</f>
        <v>2018</v>
      </c>
      <c r="J110" s="1" t="str">
        <f t="shared" si="1"/>
        <v>Květen</v>
      </c>
      <c r="K110" s="15">
        <f>ZdrojData[[#This Row],[Cena]]*ZdrojData[[#This Row],[Počet kusů]]</f>
        <v>1500</v>
      </c>
      <c r="L110" s="15">
        <f>ZdrojData[[#This Row],[Tržba]]-(ZdrojData[[#This Row],[Náklad]]*ZdrojData[[#This Row],[Počet kusů]])</f>
        <v>225</v>
      </c>
    </row>
    <row r="111" spans="1:12" x14ac:dyDescent="0.2">
      <c r="A111" s="2">
        <v>43236</v>
      </c>
      <c r="B111" s="5" t="s">
        <v>13</v>
      </c>
      <c r="C111" s="5" t="s">
        <v>6</v>
      </c>
      <c r="D111" s="3">
        <v>500</v>
      </c>
      <c r="E111" s="3">
        <v>400</v>
      </c>
      <c r="F111" s="6">
        <v>1</v>
      </c>
      <c r="G111" s="5" t="s">
        <v>30</v>
      </c>
      <c r="H111" s="1" t="s">
        <v>25</v>
      </c>
      <c r="I111" s="1">
        <f>YEAR(ZdrojData[[#This Row],[Datum]])</f>
        <v>2018</v>
      </c>
      <c r="J111" s="1" t="str">
        <f t="shared" si="1"/>
        <v>Květen</v>
      </c>
      <c r="K111" s="15">
        <f>ZdrojData[[#This Row],[Cena]]*ZdrojData[[#This Row],[Počet kusů]]</f>
        <v>500</v>
      </c>
      <c r="L111" s="15">
        <f>ZdrojData[[#This Row],[Tržba]]-(ZdrojData[[#This Row],[Náklad]]*ZdrojData[[#This Row],[Počet kusů]])</f>
        <v>100</v>
      </c>
    </row>
    <row r="112" spans="1:12" x14ac:dyDescent="0.2">
      <c r="A112" s="2">
        <v>43269</v>
      </c>
      <c r="B112" s="5" t="s">
        <v>7</v>
      </c>
      <c r="C112" s="5" t="s">
        <v>4</v>
      </c>
      <c r="D112" s="3">
        <v>1500</v>
      </c>
      <c r="E112" s="3">
        <v>1125</v>
      </c>
      <c r="F112" s="6">
        <v>6</v>
      </c>
      <c r="G112" s="5" t="s">
        <v>33</v>
      </c>
      <c r="H112" s="1" t="s">
        <v>24</v>
      </c>
      <c r="I112" s="1">
        <f>YEAR(ZdrojData[[#This Row],[Datum]])</f>
        <v>2018</v>
      </c>
      <c r="J112" s="1" t="str">
        <f t="shared" si="1"/>
        <v>Červen</v>
      </c>
      <c r="K112" s="15">
        <f>ZdrojData[[#This Row],[Cena]]*ZdrojData[[#This Row],[Počet kusů]]</f>
        <v>9000</v>
      </c>
      <c r="L112" s="15">
        <f>ZdrojData[[#This Row],[Tržba]]-(ZdrojData[[#This Row],[Náklad]]*ZdrojData[[#This Row],[Počet kusů]])</f>
        <v>2250</v>
      </c>
    </row>
    <row r="113" spans="1:12" x14ac:dyDescent="0.2">
      <c r="A113" s="2">
        <v>43267</v>
      </c>
      <c r="B113" s="5" t="s">
        <v>10</v>
      </c>
      <c r="C113" s="5" t="s">
        <v>6</v>
      </c>
      <c r="D113" s="3">
        <v>850</v>
      </c>
      <c r="E113" s="3">
        <v>637.5</v>
      </c>
      <c r="F113" s="6">
        <v>4</v>
      </c>
      <c r="G113" s="5" t="s">
        <v>29</v>
      </c>
      <c r="H113" s="1" t="s">
        <v>25</v>
      </c>
      <c r="I113" s="1">
        <f>YEAR(ZdrojData[[#This Row],[Datum]])</f>
        <v>2018</v>
      </c>
      <c r="J113" s="1" t="str">
        <f t="shared" si="1"/>
        <v>Červen</v>
      </c>
      <c r="K113" s="15">
        <f>ZdrojData[[#This Row],[Cena]]*ZdrojData[[#This Row],[Počet kusů]]</f>
        <v>3400</v>
      </c>
      <c r="L113" s="15">
        <f>ZdrojData[[#This Row],[Tržba]]-(ZdrojData[[#This Row],[Náklad]]*ZdrojData[[#This Row],[Počet kusů]])</f>
        <v>850</v>
      </c>
    </row>
    <row r="114" spans="1:12" x14ac:dyDescent="0.2">
      <c r="A114" s="2">
        <v>43270</v>
      </c>
      <c r="B114" s="5" t="s">
        <v>3</v>
      </c>
      <c r="C114" s="5" t="s">
        <v>4</v>
      </c>
      <c r="D114" s="3">
        <v>1000</v>
      </c>
      <c r="E114" s="3">
        <v>900</v>
      </c>
      <c r="F114" s="6">
        <v>9</v>
      </c>
      <c r="G114" s="5" t="s">
        <v>34</v>
      </c>
      <c r="H114" s="1" t="s">
        <v>24</v>
      </c>
      <c r="I114" s="1">
        <f>YEAR(ZdrojData[[#This Row],[Datum]])</f>
        <v>2018</v>
      </c>
      <c r="J114" s="1" t="str">
        <f t="shared" si="1"/>
        <v>Červen</v>
      </c>
      <c r="K114" s="15">
        <f>ZdrojData[[#This Row],[Cena]]*ZdrojData[[#This Row],[Počet kusů]]</f>
        <v>9000</v>
      </c>
      <c r="L114" s="15">
        <f>ZdrojData[[#This Row],[Tržba]]-(ZdrojData[[#This Row],[Náklad]]*ZdrojData[[#This Row],[Počet kusů]])</f>
        <v>900</v>
      </c>
    </row>
    <row r="115" spans="1:12" x14ac:dyDescent="0.2">
      <c r="A115" s="2">
        <v>43252</v>
      </c>
      <c r="B115" s="5" t="s">
        <v>10</v>
      </c>
      <c r="C115" s="5" t="s">
        <v>6</v>
      </c>
      <c r="D115" s="3">
        <v>850</v>
      </c>
      <c r="E115" s="3">
        <v>637.5</v>
      </c>
      <c r="F115" s="6">
        <v>3</v>
      </c>
      <c r="G115" s="5" t="s">
        <v>37</v>
      </c>
      <c r="H115" s="1" t="s">
        <v>25</v>
      </c>
      <c r="I115" s="1">
        <f>YEAR(ZdrojData[[#This Row],[Datum]])</f>
        <v>2018</v>
      </c>
      <c r="J115" s="1" t="str">
        <f t="shared" si="1"/>
        <v>Červen</v>
      </c>
      <c r="K115" s="15">
        <f>ZdrojData[[#This Row],[Cena]]*ZdrojData[[#This Row],[Počet kusů]]</f>
        <v>2550</v>
      </c>
      <c r="L115" s="15">
        <f>ZdrojData[[#This Row],[Tržba]]-(ZdrojData[[#This Row],[Náklad]]*ZdrojData[[#This Row],[Počet kusů]])</f>
        <v>637.5</v>
      </c>
    </row>
    <row r="116" spans="1:12" x14ac:dyDescent="0.2">
      <c r="A116" s="2">
        <v>43272</v>
      </c>
      <c r="B116" s="5" t="s">
        <v>18</v>
      </c>
      <c r="C116" s="5" t="s">
        <v>4</v>
      </c>
      <c r="D116" s="3">
        <v>900</v>
      </c>
      <c r="E116" s="3">
        <v>675</v>
      </c>
      <c r="F116" s="6">
        <v>9</v>
      </c>
      <c r="G116" s="5" t="s">
        <v>35</v>
      </c>
      <c r="H116" s="1" t="s">
        <v>24</v>
      </c>
      <c r="I116" s="1">
        <f>YEAR(ZdrojData[[#This Row],[Datum]])</f>
        <v>2018</v>
      </c>
      <c r="J116" s="1" t="str">
        <f t="shared" si="1"/>
        <v>Červen</v>
      </c>
      <c r="K116" s="15">
        <f>ZdrojData[[#This Row],[Cena]]*ZdrojData[[#This Row],[Počet kusů]]</f>
        <v>8100</v>
      </c>
      <c r="L116" s="15">
        <f>ZdrojData[[#This Row],[Tržba]]-(ZdrojData[[#This Row],[Náklad]]*ZdrojData[[#This Row],[Počet kusů]])</f>
        <v>2025</v>
      </c>
    </row>
    <row r="117" spans="1:12" x14ac:dyDescent="0.2">
      <c r="A117" s="2">
        <v>43263</v>
      </c>
      <c r="B117" s="5" t="s">
        <v>16</v>
      </c>
      <c r="C117" s="5" t="s">
        <v>12</v>
      </c>
      <c r="D117" s="3">
        <v>600</v>
      </c>
      <c r="E117" s="3">
        <v>510</v>
      </c>
      <c r="F117" s="6">
        <v>6</v>
      </c>
      <c r="G117" s="5" t="s">
        <v>30</v>
      </c>
      <c r="H117" s="1" t="s">
        <v>24</v>
      </c>
      <c r="I117" s="1">
        <f>YEAR(ZdrojData[[#This Row],[Datum]])</f>
        <v>2018</v>
      </c>
      <c r="J117" s="1" t="str">
        <f t="shared" si="1"/>
        <v>Červen</v>
      </c>
      <c r="K117" s="15">
        <f>ZdrojData[[#This Row],[Cena]]*ZdrojData[[#This Row],[Počet kusů]]</f>
        <v>3600</v>
      </c>
      <c r="L117" s="15">
        <f>ZdrojData[[#This Row],[Tržba]]-(ZdrojData[[#This Row],[Náklad]]*ZdrojData[[#This Row],[Počet kusů]])</f>
        <v>540</v>
      </c>
    </row>
    <row r="118" spans="1:12" x14ac:dyDescent="0.2">
      <c r="A118" s="2">
        <v>43270</v>
      </c>
      <c r="B118" s="5" t="s">
        <v>9</v>
      </c>
      <c r="C118" s="5" t="s">
        <v>6</v>
      </c>
      <c r="D118" s="3">
        <v>1200</v>
      </c>
      <c r="E118" s="3">
        <v>1080</v>
      </c>
      <c r="F118" s="6">
        <v>6</v>
      </c>
      <c r="G118" s="5" t="s">
        <v>17</v>
      </c>
      <c r="H118" s="1" t="s">
        <v>25</v>
      </c>
      <c r="I118" s="1">
        <f>YEAR(ZdrojData[[#This Row],[Datum]])</f>
        <v>2018</v>
      </c>
      <c r="J118" s="1" t="str">
        <f t="shared" si="1"/>
        <v>Červen</v>
      </c>
      <c r="K118" s="15">
        <f>ZdrojData[[#This Row],[Cena]]*ZdrojData[[#This Row],[Počet kusů]]</f>
        <v>7200</v>
      </c>
      <c r="L118" s="15">
        <f>ZdrojData[[#This Row],[Tržba]]-(ZdrojData[[#This Row],[Náklad]]*ZdrojData[[#This Row],[Počet kusů]])</f>
        <v>720</v>
      </c>
    </row>
    <row r="119" spans="1:12" x14ac:dyDescent="0.2">
      <c r="A119" s="2">
        <v>43257</v>
      </c>
      <c r="B119" s="5" t="s">
        <v>10</v>
      </c>
      <c r="C119" s="5" t="s">
        <v>6</v>
      </c>
      <c r="D119" s="3">
        <v>850</v>
      </c>
      <c r="E119" s="3">
        <v>637.5</v>
      </c>
      <c r="F119" s="6">
        <v>10</v>
      </c>
      <c r="G119" s="5" t="s">
        <v>17</v>
      </c>
      <c r="H119" s="1" t="s">
        <v>24</v>
      </c>
      <c r="I119" s="1">
        <f>YEAR(ZdrojData[[#This Row],[Datum]])</f>
        <v>2018</v>
      </c>
      <c r="J119" s="1" t="str">
        <f t="shared" si="1"/>
        <v>Červen</v>
      </c>
      <c r="K119" s="15">
        <f>ZdrojData[[#This Row],[Cena]]*ZdrojData[[#This Row],[Počet kusů]]</f>
        <v>8500</v>
      </c>
      <c r="L119" s="15">
        <f>ZdrojData[[#This Row],[Tržba]]-(ZdrojData[[#This Row],[Náklad]]*ZdrojData[[#This Row],[Počet kusů]])</f>
        <v>2125</v>
      </c>
    </row>
    <row r="120" spans="1:12" x14ac:dyDescent="0.2">
      <c r="A120" s="2">
        <v>43262</v>
      </c>
      <c r="B120" s="5" t="s">
        <v>8</v>
      </c>
      <c r="C120" s="5" t="s">
        <v>6</v>
      </c>
      <c r="D120" s="3">
        <v>1350</v>
      </c>
      <c r="E120" s="3">
        <v>1188</v>
      </c>
      <c r="F120" s="6">
        <v>5</v>
      </c>
      <c r="G120" s="5" t="s">
        <v>33</v>
      </c>
      <c r="H120" s="1" t="s">
        <v>24</v>
      </c>
      <c r="I120" s="1">
        <f>YEAR(ZdrojData[[#This Row],[Datum]])</f>
        <v>2018</v>
      </c>
      <c r="J120" s="1" t="str">
        <f t="shared" si="1"/>
        <v>Červen</v>
      </c>
      <c r="K120" s="15">
        <f>ZdrojData[[#This Row],[Cena]]*ZdrojData[[#This Row],[Počet kusů]]</f>
        <v>6750</v>
      </c>
      <c r="L120" s="15">
        <f>ZdrojData[[#This Row],[Tržba]]-(ZdrojData[[#This Row],[Náklad]]*ZdrojData[[#This Row],[Počet kusů]])</f>
        <v>810</v>
      </c>
    </row>
    <row r="121" spans="1:12" x14ac:dyDescent="0.2">
      <c r="A121" s="2">
        <v>43274</v>
      </c>
      <c r="B121" s="5" t="s">
        <v>8</v>
      </c>
      <c r="C121" s="5" t="s">
        <v>6</v>
      </c>
      <c r="D121" s="3">
        <v>1350</v>
      </c>
      <c r="E121" s="3">
        <v>1188</v>
      </c>
      <c r="F121" s="6">
        <v>8</v>
      </c>
      <c r="G121" s="5" t="s">
        <v>31</v>
      </c>
      <c r="H121" s="1" t="s">
        <v>25</v>
      </c>
      <c r="I121" s="1">
        <f>YEAR(ZdrojData[[#This Row],[Datum]])</f>
        <v>2018</v>
      </c>
      <c r="J121" s="1" t="str">
        <f t="shared" si="1"/>
        <v>Červen</v>
      </c>
      <c r="K121" s="15">
        <f>ZdrojData[[#This Row],[Cena]]*ZdrojData[[#This Row],[Počet kusů]]</f>
        <v>10800</v>
      </c>
      <c r="L121" s="15">
        <f>ZdrojData[[#This Row],[Tržba]]-(ZdrojData[[#This Row],[Náklad]]*ZdrojData[[#This Row],[Počet kusů]])</f>
        <v>1296</v>
      </c>
    </row>
    <row r="122" spans="1:12" x14ac:dyDescent="0.2">
      <c r="A122" s="2">
        <v>43265</v>
      </c>
      <c r="B122" s="5" t="s">
        <v>14</v>
      </c>
      <c r="C122" s="5" t="s">
        <v>6</v>
      </c>
      <c r="D122" s="3">
        <v>950</v>
      </c>
      <c r="E122" s="3">
        <v>741</v>
      </c>
      <c r="F122" s="6">
        <v>10</v>
      </c>
      <c r="G122" s="5" t="s">
        <v>35</v>
      </c>
      <c r="H122" s="1" t="s">
        <v>25</v>
      </c>
      <c r="I122" s="1">
        <f>YEAR(ZdrojData[[#This Row],[Datum]])</f>
        <v>2018</v>
      </c>
      <c r="J122" s="1" t="str">
        <f t="shared" si="1"/>
        <v>Červen</v>
      </c>
      <c r="K122" s="15">
        <f>ZdrojData[[#This Row],[Cena]]*ZdrojData[[#This Row],[Počet kusů]]</f>
        <v>9500</v>
      </c>
      <c r="L122" s="15">
        <f>ZdrojData[[#This Row],[Tržba]]-(ZdrojData[[#This Row],[Náklad]]*ZdrojData[[#This Row],[Počet kusů]])</f>
        <v>2090</v>
      </c>
    </row>
    <row r="123" spans="1:12" x14ac:dyDescent="0.2">
      <c r="A123" s="2">
        <v>43259</v>
      </c>
      <c r="B123" s="5" t="s">
        <v>9</v>
      </c>
      <c r="C123" s="5" t="s">
        <v>6</v>
      </c>
      <c r="D123" s="3">
        <v>1200</v>
      </c>
      <c r="E123" s="3">
        <v>1080</v>
      </c>
      <c r="F123" s="6">
        <v>6</v>
      </c>
      <c r="G123" s="5" t="s">
        <v>34</v>
      </c>
      <c r="H123" s="1" t="s">
        <v>24</v>
      </c>
      <c r="I123" s="1">
        <f>YEAR(ZdrojData[[#This Row],[Datum]])</f>
        <v>2018</v>
      </c>
      <c r="J123" s="1" t="str">
        <f t="shared" si="1"/>
        <v>Červen</v>
      </c>
      <c r="K123" s="15">
        <f>ZdrojData[[#This Row],[Cena]]*ZdrojData[[#This Row],[Počet kusů]]</f>
        <v>7200</v>
      </c>
      <c r="L123" s="15">
        <f>ZdrojData[[#This Row],[Tržba]]-(ZdrojData[[#This Row],[Náklad]]*ZdrojData[[#This Row],[Počet kusů]])</f>
        <v>720</v>
      </c>
    </row>
    <row r="124" spans="1:12" x14ac:dyDescent="0.2">
      <c r="A124" s="2">
        <v>43272</v>
      </c>
      <c r="B124" s="5" t="s">
        <v>14</v>
      </c>
      <c r="C124" s="5" t="s">
        <v>6</v>
      </c>
      <c r="D124" s="3">
        <v>950</v>
      </c>
      <c r="E124" s="3">
        <v>741</v>
      </c>
      <c r="F124" s="6">
        <v>5</v>
      </c>
      <c r="G124" s="5" t="s">
        <v>17</v>
      </c>
      <c r="H124" s="1" t="s">
        <v>24</v>
      </c>
      <c r="I124" s="1">
        <f>YEAR(ZdrojData[[#This Row],[Datum]])</f>
        <v>2018</v>
      </c>
      <c r="J124" s="1" t="str">
        <f t="shared" si="1"/>
        <v>Červen</v>
      </c>
      <c r="K124" s="15">
        <f>ZdrojData[[#This Row],[Cena]]*ZdrojData[[#This Row],[Počet kusů]]</f>
        <v>4750</v>
      </c>
      <c r="L124" s="15">
        <f>ZdrojData[[#This Row],[Tržba]]-(ZdrojData[[#This Row],[Náklad]]*ZdrojData[[#This Row],[Počet kusů]])</f>
        <v>1045</v>
      </c>
    </row>
    <row r="125" spans="1:12" x14ac:dyDescent="0.2">
      <c r="A125" s="2">
        <v>43260</v>
      </c>
      <c r="B125" s="5" t="s">
        <v>13</v>
      </c>
      <c r="C125" s="5" t="s">
        <v>6</v>
      </c>
      <c r="D125" s="3">
        <v>500</v>
      </c>
      <c r="E125" s="3">
        <v>400</v>
      </c>
      <c r="F125" s="6">
        <v>9</v>
      </c>
      <c r="G125" s="5" t="s">
        <v>38</v>
      </c>
      <c r="H125" s="1" t="s">
        <v>25</v>
      </c>
      <c r="I125" s="1">
        <f>YEAR(ZdrojData[[#This Row],[Datum]])</f>
        <v>2018</v>
      </c>
      <c r="J125" s="1" t="str">
        <f t="shared" si="1"/>
        <v>Červen</v>
      </c>
      <c r="K125" s="15">
        <f>ZdrojData[[#This Row],[Cena]]*ZdrojData[[#This Row],[Počet kusů]]</f>
        <v>4500</v>
      </c>
      <c r="L125" s="15">
        <f>ZdrojData[[#This Row],[Tržba]]-(ZdrojData[[#This Row],[Náklad]]*ZdrojData[[#This Row],[Počet kusů]])</f>
        <v>900</v>
      </c>
    </row>
    <row r="126" spans="1:12" x14ac:dyDescent="0.2">
      <c r="A126" s="2">
        <v>43254</v>
      </c>
      <c r="B126" s="5" t="s">
        <v>11</v>
      </c>
      <c r="C126" s="5" t="s">
        <v>12</v>
      </c>
      <c r="D126" s="3">
        <v>350</v>
      </c>
      <c r="E126" s="3">
        <v>273</v>
      </c>
      <c r="F126" s="6">
        <v>7</v>
      </c>
      <c r="G126" s="5" t="s">
        <v>35</v>
      </c>
      <c r="H126" s="1" t="s">
        <v>25</v>
      </c>
      <c r="I126" s="1">
        <f>YEAR(ZdrojData[[#This Row],[Datum]])</f>
        <v>2018</v>
      </c>
      <c r="J126" s="1" t="str">
        <f t="shared" si="1"/>
        <v>Červen</v>
      </c>
      <c r="K126" s="15">
        <f>ZdrojData[[#This Row],[Cena]]*ZdrojData[[#This Row],[Počet kusů]]</f>
        <v>2450</v>
      </c>
      <c r="L126" s="15">
        <f>ZdrojData[[#This Row],[Tržba]]-(ZdrojData[[#This Row],[Náklad]]*ZdrojData[[#This Row],[Počet kusů]])</f>
        <v>539</v>
      </c>
    </row>
    <row r="127" spans="1:12" x14ac:dyDescent="0.2">
      <c r="A127" s="2">
        <v>43274</v>
      </c>
      <c r="B127" s="5" t="s">
        <v>10</v>
      </c>
      <c r="C127" s="5" t="s">
        <v>6</v>
      </c>
      <c r="D127" s="3">
        <v>850</v>
      </c>
      <c r="E127" s="3">
        <v>637.5</v>
      </c>
      <c r="F127" s="6">
        <v>4</v>
      </c>
      <c r="G127" s="5" t="s">
        <v>35</v>
      </c>
      <c r="H127" s="1" t="s">
        <v>25</v>
      </c>
      <c r="I127" s="1">
        <f>YEAR(ZdrojData[[#This Row],[Datum]])</f>
        <v>2018</v>
      </c>
      <c r="J127" s="1" t="str">
        <f t="shared" si="1"/>
        <v>Červen</v>
      </c>
      <c r="K127" s="15">
        <f>ZdrojData[[#This Row],[Cena]]*ZdrojData[[#This Row],[Počet kusů]]</f>
        <v>3400</v>
      </c>
      <c r="L127" s="15">
        <f>ZdrojData[[#This Row],[Tržba]]-(ZdrojData[[#This Row],[Náklad]]*ZdrojData[[#This Row],[Počet kusů]])</f>
        <v>850</v>
      </c>
    </row>
    <row r="128" spans="1:12" x14ac:dyDescent="0.2">
      <c r="A128" s="2">
        <v>43262</v>
      </c>
      <c r="B128" s="5" t="s">
        <v>5</v>
      </c>
      <c r="C128" s="5" t="s">
        <v>6</v>
      </c>
      <c r="D128" s="3">
        <v>850</v>
      </c>
      <c r="E128" s="3">
        <v>722.5</v>
      </c>
      <c r="F128" s="6">
        <v>1</v>
      </c>
      <c r="G128" s="5" t="s">
        <v>29</v>
      </c>
      <c r="H128" s="1" t="s">
        <v>24</v>
      </c>
      <c r="I128" s="1">
        <f>YEAR(ZdrojData[[#This Row],[Datum]])</f>
        <v>2018</v>
      </c>
      <c r="J128" s="1" t="str">
        <f t="shared" si="1"/>
        <v>Červen</v>
      </c>
      <c r="K128" s="15">
        <f>ZdrojData[[#This Row],[Cena]]*ZdrojData[[#This Row],[Počet kusů]]</f>
        <v>850</v>
      </c>
      <c r="L128" s="15">
        <f>ZdrojData[[#This Row],[Tržba]]-(ZdrojData[[#This Row],[Náklad]]*ZdrojData[[#This Row],[Počet kusů]])</f>
        <v>127.5</v>
      </c>
    </row>
    <row r="129" spans="1:12" x14ac:dyDescent="0.2">
      <c r="A129" s="2">
        <v>43260</v>
      </c>
      <c r="B129" s="5" t="s">
        <v>3</v>
      </c>
      <c r="C129" s="5" t="s">
        <v>4</v>
      </c>
      <c r="D129" s="3">
        <v>1000</v>
      </c>
      <c r="E129" s="3">
        <v>900</v>
      </c>
      <c r="F129" s="6">
        <v>7</v>
      </c>
      <c r="G129" s="5" t="s">
        <v>39</v>
      </c>
      <c r="H129" s="1" t="s">
        <v>24</v>
      </c>
      <c r="I129" s="1">
        <f>YEAR(ZdrojData[[#This Row],[Datum]])</f>
        <v>2018</v>
      </c>
      <c r="J129" s="1" t="str">
        <f t="shared" si="1"/>
        <v>Červen</v>
      </c>
      <c r="K129" s="15">
        <f>ZdrojData[[#This Row],[Cena]]*ZdrojData[[#This Row],[Počet kusů]]</f>
        <v>7000</v>
      </c>
      <c r="L129" s="15">
        <f>ZdrojData[[#This Row],[Tržba]]-(ZdrojData[[#This Row],[Náklad]]*ZdrojData[[#This Row],[Počet kusů]])</f>
        <v>700</v>
      </c>
    </row>
    <row r="130" spans="1:12" x14ac:dyDescent="0.2">
      <c r="A130" s="2">
        <v>43280</v>
      </c>
      <c r="B130" s="5" t="s">
        <v>13</v>
      </c>
      <c r="C130" s="5" t="s">
        <v>6</v>
      </c>
      <c r="D130" s="3">
        <v>500</v>
      </c>
      <c r="E130" s="3">
        <v>400</v>
      </c>
      <c r="F130" s="6">
        <v>4</v>
      </c>
      <c r="G130" s="5" t="s">
        <v>27</v>
      </c>
      <c r="H130" s="1" t="s">
        <v>24</v>
      </c>
      <c r="I130" s="1">
        <f>YEAR(ZdrojData[[#This Row],[Datum]])</f>
        <v>2018</v>
      </c>
      <c r="J130" s="1" t="str">
        <f t="shared" ref="J130:J193" si="2">CHOOSE(MONTH(A130),"Leden","Únor","Březen","Duben","Květen","Červen","Červenec","Srpen","Září","Říjen","Listopad","Prosinec")</f>
        <v>Červen</v>
      </c>
      <c r="K130" s="15">
        <f>ZdrojData[[#This Row],[Cena]]*ZdrojData[[#This Row],[Počet kusů]]</f>
        <v>2000</v>
      </c>
      <c r="L130" s="15">
        <f>ZdrojData[[#This Row],[Tržba]]-(ZdrojData[[#This Row],[Náklad]]*ZdrojData[[#This Row],[Počet kusů]])</f>
        <v>400</v>
      </c>
    </row>
    <row r="131" spans="1:12" x14ac:dyDescent="0.2">
      <c r="A131" s="2">
        <v>43278</v>
      </c>
      <c r="B131" s="5" t="s">
        <v>18</v>
      </c>
      <c r="C131" s="5" t="s">
        <v>4</v>
      </c>
      <c r="D131" s="3">
        <v>900</v>
      </c>
      <c r="E131" s="3">
        <v>675</v>
      </c>
      <c r="F131" s="6">
        <v>1</v>
      </c>
      <c r="G131" s="5" t="s">
        <v>27</v>
      </c>
      <c r="H131" s="1" t="s">
        <v>24</v>
      </c>
      <c r="I131" s="1">
        <f>YEAR(ZdrojData[[#This Row],[Datum]])</f>
        <v>2018</v>
      </c>
      <c r="J131" s="1" t="str">
        <f t="shared" si="2"/>
        <v>Červen</v>
      </c>
      <c r="K131" s="15">
        <f>ZdrojData[[#This Row],[Cena]]*ZdrojData[[#This Row],[Počet kusů]]</f>
        <v>900</v>
      </c>
      <c r="L131" s="15">
        <f>ZdrojData[[#This Row],[Tržba]]-(ZdrojData[[#This Row],[Náklad]]*ZdrojData[[#This Row],[Počet kusů]])</f>
        <v>225</v>
      </c>
    </row>
    <row r="132" spans="1:12" x14ac:dyDescent="0.2">
      <c r="A132" s="2">
        <v>43261</v>
      </c>
      <c r="B132" s="5" t="s">
        <v>13</v>
      </c>
      <c r="C132" s="5" t="s">
        <v>6</v>
      </c>
      <c r="D132" s="3">
        <v>500</v>
      </c>
      <c r="E132" s="3">
        <v>400</v>
      </c>
      <c r="F132" s="6">
        <v>7</v>
      </c>
      <c r="G132" s="5" t="s">
        <v>33</v>
      </c>
      <c r="H132" s="1" t="s">
        <v>24</v>
      </c>
      <c r="I132" s="1">
        <f>YEAR(ZdrojData[[#This Row],[Datum]])</f>
        <v>2018</v>
      </c>
      <c r="J132" s="1" t="str">
        <f t="shared" si="2"/>
        <v>Červen</v>
      </c>
      <c r="K132" s="15">
        <f>ZdrojData[[#This Row],[Cena]]*ZdrojData[[#This Row],[Počet kusů]]</f>
        <v>3500</v>
      </c>
      <c r="L132" s="15">
        <f>ZdrojData[[#This Row],[Tržba]]-(ZdrojData[[#This Row],[Náklad]]*ZdrojData[[#This Row],[Počet kusů]])</f>
        <v>700</v>
      </c>
    </row>
    <row r="133" spans="1:12" x14ac:dyDescent="0.2">
      <c r="A133" s="2">
        <v>43253</v>
      </c>
      <c r="B133" s="5" t="s">
        <v>11</v>
      </c>
      <c r="C133" s="5" t="s">
        <v>12</v>
      </c>
      <c r="D133" s="3">
        <v>350</v>
      </c>
      <c r="E133" s="3">
        <v>273</v>
      </c>
      <c r="F133" s="6">
        <v>5</v>
      </c>
      <c r="G133" s="5" t="s">
        <v>31</v>
      </c>
      <c r="H133" s="1" t="s">
        <v>25</v>
      </c>
      <c r="I133" s="1">
        <f>YEAR(ZdrojData[[#This Row],[Datum]])</f>
        <v>2018</v>
      </c>
      <c r="J133" s="1" t="str">
        <f t="shared" si="2"/>
        <v>Červen</v>
      </c>
      <c r="K133" s="15">
        <f>ZdrojData[[#This Row],[Cena]]*ZdrojData[[#This Row],[Počet kusů]]</f>
        <v>1750</v>
      </c>
      <c r="L133" s="15">
        <f>ZdrojData[[#This Row],[Tržba]]-(ZdrojData[[#This Row],[Náklad]]*ZdrojData[[#This Row],[Počet kusů]])</f>
        <v>385</v>
      </c>
    </row>
    <row r="134" spans="1:12" x14ac:dyDescent="0.2">
      <c r="A134" s="2">
        <v>43292</v>
      </c>
      <c r="B134" s="5" t="s">
        <v>3</v>
      </c>
      <c r="C134" s="5" t="s">
        <v>4</v>
      </c>
      <c r="D134" s="3">
        <v>1000</v>
      </c>
      <c r="E134" s="3">
        <v>900</v>
      </c>
      <c r="F134" s="6">
        <v>8</v>
      </c>
      <c r="G134" s="5" t="s">
        <v>33</v>
      </c>
      <c r="H134" s="1" t="s">
        <v>24</v>
      </c>
      <c r="I134" s="1">
        <f>YEAR(ZdrojData[[#This Row],[Datum]])</f>
        <v>2018</v>
      </c>
      <c r="J134" s="1" t="str">
        <f t="shared" si="2"/>
        <v>Červenec</v>
      </c>
      <c r="K134" s="15">
        <f>ZdrojData[[#This Row],[Cena]]*ZdrojData[[#This Row],[Počet kusů]]</f>
        <v>8000</v>
      </c>
      <c r="L134" s="15">
        <f>ZdrojData[[#This Row],[Tržba]]-(ZdrojData[[#This Row],[Náklad]]*ZdrojData[[#This Row],[Počet kusů]])</f>
        <v>800</v>
      </c>
    </row>
    <row r="135" spans="1:12" x14ac:dyDescent="0.2">
      <c r="A135" s="2">
        <v>43310</v>
      </c>
      <c r="B135" s="5" t="s">
        <v>8</v>
      </c>
      <c r="C135" s="5" t="s">
        <v>6</v>
      </c>
      <c r="D135" s="3">
        <v>1350</v>
      </c>
      <c r="E135" s="3">
        <v>1188</v>
      </c>
      <c r="F135" s="6">
        <v>9</v>
      </c>
      <c r="G135" s="5" t="s">
        <v>29</v>
      </c>
      <c r="H135" s="1" t="s">
        <v>24</v>
      </c>
      <c r="I135" s="1">
        <f>YEAR(ZdrojData[[#This Row],[Datum]])</f>
        <v>2018</v>
      </c>
      <c r="J135" s="1" t="str">
        <f t="shared" si="2"/>
        <v>Červenec</v>
      </c>
      <c r="K135" s="15">
        <f>ZdrojData[[#This Row],[Cena]]*ZdrojData[[#This Row],[Počet kusů]]</f>
        <v>12150</v>
      </c>
      <c r="L135" s="15">
        <f>ZdrojData[[#This Row],[Tržba]]-(ZdrojData[[#This Row],[Náklad]]*ZdrojData[[#This Row],[Počet kusů]])</f>
        <v>1458</v>
      </c>
    </row>
    <row r="136" spans="1:12" x14ac:dyDescent="0.2">
      <c r="A136" s="2">
        <v>43289</v>
      </c>
      <c r="B136" s="5" t="s">
        <v>13</v>
      </c>
      <c r="C136" s="5" t="s">
        <v>6</v>
      </c>
      <c r="D136" s="3">
        <v>500</v>
      </c>
      <c r="E136" s="3">
        <v>400</v>
      </c>
      <c r="F136" s="6">
        <v>9</v>
      </c>
      <c r="G136" s="5" t="s">
        <v>32</v>
      </c>
      <c r="H136" s="1" t="s">
        <v>25</v>
      </c>
      <c r="I136" s="1">
        <f>YEAR(ZdrojData[[#This Row],[Datum]])</f>
        <v>2018</v>
      </c>
      <c r="J136" s="1" t="str">
        <f t="shared" si="2"/>
        <v>Červenec</v>
      </c>
      <c r="K136" s="15">
        <f>ZdrojData[[#This Row],[Cena]]*ZdrojData[[#This Row],[Počet kusů]]</f>
        <v>4500</v>
      </c>
      <c r="L136" s="15">
        <f>ZdrojData[[#This Row],[Tržba]]-(ZdrojData[[#This Row],[Náklad]]*ZdrojData[[#This Row],[Počet kusů]])</f>
        <v>900</v>
      </c>
    </row>
    <row r="137" spans="1:12" x14ac:dyDescent="0.2">
      <c r="A137" s="2">
        <v>43308</v>
      </c>
      <c r="B137" s="5" t="s">
        <v>9</v>
      </c>
      <c r="C137" s="5" t="s">
        <v>6</v>
      </c>
      <c r="D137" s="3">
        <v>1200</v>
      </c>
      <c r="E137" s="3">
        <v>1080</v>
      </c>
      <c r="F137" s="6">
        <v>2</v>
      </c>
      <c r="G137" s="5" t="s">
        <v>39</v>
      </c>
      <c r="H137" s="1" t="s">
        <v>25</v>
      </c>
      <c r="I137" s="1">
        <f>YEAR(ZdrojData[[#This Row],[Datum]])</f>
        <v>2018</v>
      </c>
      <c r="J137" s="1" t="str">
        <f t="shared" si="2"/>
        <v>Červenec</v>
      </c>
      <c r="K137" s="15">
        <f>ZdrojData[[#This Row],[Cena]]*ZdrojData[[#This Row],[Počet kusů]]</f>
        <v>2400</v>
      </c>
      <c r="L137" s="15">
        <f>ZdrojData[[#This Row],[Tržba]]-(ZdrojData[[#This Row],[Náklad]]*ZdrojData[[#This Row],[Počet kusů]])</f>
        <v>240</v>
      </c>
    </row>
    <row r="138" spans="1:12" x14ac:dyDescent="0.2">
      <c r="A138" s="2">
        <v>43293</v>
      </c>
      <c r="B138" s="5" t="s">
        <v>14</v>
      </c>
      <c r="C138" s="5" t="s">
        <v>6</v>
      </c>
      <c r="D138" s="3">
        <v>950</v>
      </c>
      <c r="E138" s="3">
        <v>741</v>
      </c>
      <c r="F138" s="6">
        <v>9</v>
      </c>
      <c r="G138" s="5" t="s">
        <v>27</v>
      </c>
      <c r="H138" s="1" t="s">
        <v>24</v>
      </c>
      <c r="I138" s="1">
        <f>YEAR(ZdrojData[[#This Row],[Datum]])</f>
        <v>2018</v>
      </c>
      <c r="J138" s="1" t="str">
        <f t="shared" si="2"/>
        <v>Červenec</v>
      </c>
      <c r="K138" s="15">
        <f>ZdrojData[[#This Row],[Cena]]*ZdrojData[[#This Row],[Počet kusů]]</f>
        <v>8550</v>
      </c>
      <c r="L138" s="15">
        <f>ZdrojData[[#This Row],[Tržba]]-(ZdrojData[[#This Row],[Náklad]]*ZdrojData[[#This Row],[Počet kusů]])</f>
        <v>1881</v>
      </c>
    </row>
    <row r="139" spans="1:12" x14ac:dyDescent="0.2">
      <c r="A139" s="2">
        <v>43299</v>
      </c>
      <c r="B139" s="5" t="s">
        <v>13</v>
      </c>
      <c r="C139" s="5" t="s">
        <v>6</v>
      </c>
      <c r="D139" s="3">
        <v>500</v>
      </c>
      <c r="E139" s="3">
        <v>400</v>
      </c>
      <c r="F139" s="6">
        <v>10</v>
      </c>
      <c r="G139" s="5" t="s">
        <v>17</v>
      </c>
      <c r="H139" s="1" t="s">
        <v>25</v>
      </c>
      <c r="I139" s="1">
        <f>YEAR(ZdrojData[[#This Row],[Datum]])</f>
        <v>2018</v>
      </c>
      <c r="J139" s="1" t="str">
        <f t="shared" si="2"/>
        <v>Červenec</v>
      </c>
      <c r="K139" s="15">
        <f>ZdrojData[[#This Row],[Cena]]*ZdrojData[[#This Row],[Počet kusů]]</f>
        <v>5000</v>
      </c>
      <c r="L139" s="15">
        <f>ZdrojData[[#This Row],[Tržba]]-(ZdrojData[[#This Row],[Náklad]]*ZdrojData[[#This Row],[Počet kusů]])</f>
        <v>1000</v>
      </c>
    </row>
    <row r="140" spans="1:12" x14ac:dyDescent="0.2">
      <c r="A140" s="2">
        <v>43291</v>
      </c>
      <c r="B140" s="5" t="s">
        <v>10</v>
      </c>
      <c r="C140" s="5" t="s">
        <v>6</v>
      </c>
      <c r="D140" s="3">
        <v>850</v>
      </c>
      <c r="E140" s="3">
        <v>637.5</v>
      </c>
      <c r="F140" s="6">
        <v>1</v>
      </c>
      <c r="G140" s="5" t="s">
        <v>35</v>
      </c>
      <c r="H140" s="1" t="s">
        <v>25</v>
      </c>
      <c r="I140" s="1">
        <f>YEAR(ZdrojData[[#This Row],[Datum]])</f>
        <v>2018</v>
      </c>
      <c r="J140" s="1" t="str">
        <f t="shared" si="2"/>
        <v>Červenec</v>
      </c>
      <c r="K140" s="15">
        <f>ZdrojData[[#This Row],[Cena]]*ZdrojData[[#This Row],[Počet kusů]]</f>
        <v>850</v>
      </c>
      <c r="L140" s="15">
        <f>ZdrojData[[#This Row],[Tržba]]-(ZdrojData[[#This Row],[Náklad]]*ZdrojData[[#This Row],[Počet kusů]])</f>
        <v>212.5</v>
      </c>
    </row>
    <row r="141" spans="1:12" x14ac:dyDescent="0.2">
      <c r="A141" s="2">
        <v>43291</v>
      </c>
      <c r="B141" s="5" t="s">
        <v>3</v>
      </c>
      <c r="C141" s="5" t="s">
        <v>4</v>
      </c>
      <c r="D141" s="3">
        <v>1000</v>
      </c>
      <c r="E141" s="3">
        <v>900</v>
      </c>
      <c r="F141" s="6">
        <v>4</v>
      </c>
      <c r="G141" s="5" t="s">
        <v>17</v>
      </c>
      <c r="H141" s="1" t="s">
        <v>25</v>
      </c>
      <c r="I141" s="1">
        <f>YEAR(ZdrojData[[#This Row],[Datum]])</f>
        <v>2018</v>
      </c>
      <c r="J141" s="1" t="str">
        <f t="shared" si="2"/>
        <v>Červenec</v>
      </c>
      <c r="K141" s="15">
        <f>ZdrojData[[#This Row],[Cena]]*ZdrojData[[#This Row],[Počet kusů]]</f>
        <v>4000</v>
      </c>
      <c r="L141" s="15">
        <f>ZdrojData[[#This Row],[Tržba]]-(ZdrojData[[#This Row],[Náklad]]*ZdrojData[[#This Row],[Počet kusů]])</f>
        <v>400</v>
      </c>
    </row>
    <row r="142" spans="1:12" x14ac:dyDescent="0.2">
      <c r="A142" s="2">
        <v>43298</v>
      </c>
      <c r="B142" s="5" t="s">
        <v>13</v>
      </c>
      <c r="C142" s="5" t="s">
        <v>6</v>
      </c>
      <c r="D142" s="3">
        <v>500</v>
      </c>
      <c r="E142" s="3">
        <v>400</v>
      </c>
      <c r="F142" s="6">
        <v>4</v>
      </c>
      <c r="G142" s="5" t="s">
        <v>28</v>
      </c>
      <c r="H142" s="1" t="s">
        <v>24</v>
      </c>
      <c r="I142" s="1">
        <f>YEAR(ZdrojData[[#This Row],[Datum]])</f>
        <v>2018</v>
      </c>
      <c r="J142" s="1" t="str">
        <f t="shared" si="2"/>
        <v>Červenec</v>
      </c>
      <c r="K142" s="15">
        <f>ZdrojData[[#This Row],[Cena]]*ZdrojData[[#This Row],[Počet kusů]]</f>
        <v>2000</v>
      </c>
      <c r="L142" s="15">
        <f>ZdrojData[[#This Row],[Tržba]]-(ZdrojData[[#This Row],[Náklad]]*ZdrojData[[#This Row],[Počet kusů]])</f>
        <v>400</v>
      </c>
    </row>
    <row r="143" spans="1:12" x14ac:dyDescent="0.2">
      <c r="A143" s="2">
        <v>43284</v>
      </c>
      <c r="B143" s="5" t="s">
        <v>9</v>
      </c>
      <c r="C143" s="5" t="s">
        <v>6</v>
      </c>
      <c r="D143" s="3">
        <v>1200</v>
      </c>
      <c r="E143" s="3">
        <v>1080</v>
      </c>
      <c r="F143" s="6">
        <v>5</v>
      </c>
      <c r="G143" s="5" t="s">
        <v>35</v>
      </c>
      <c r="H143" s="1" t="s">
        <v>24</v>
      </c>
      <c r="I143" s="1">
        <f>YEAR(ZdrojData[[#This Row],[Datum]])</f>
        <v>2018</v>
      </c>
      <c r="J143" s="1" t="str">
        <f t="shared" si="2"/>
        <v>Červenec</v>
      </c>
      <c r="K143" s="15">
        <f>ZdrojData[[#This Row],[Cena]]*ZdrojData[[#This Row],[Počet kusů]]</f>
        <v>6000</v>
      </c>
      <c r="L143" s="15">
        <f>ZdrojData[[#This Row],[Tržba]]-(ZdrojData[[#This Row],[Náklad]]*ZdrojData[[#This Row],[Počet kusů]])</f>
        <v>600</v>
      </c>
    </row>
    <row r="144" spans="1:12" x14ac:dyDescent="0.2">
      <c r="A144" s="2">
        <v>43285</v>
      </c>
      <c r="B144" s="5" t="s">
        <v>3</v>
      </c>
      <c r="C144" s="5" t="s">
        <v>4</v>
      </c>
      <c r="D144" s="3">
        <v>1000</v>
      </c>
      <c r="E144" s="3">
        <v>900</v>
      </c>
      <c r="F144" s="6">
        <v>5</v>
      </c>
      <c r="G144" s="5" t="s">
        <v>29</v>
      </c>
      <c r="H144" s="1" t="s">
        <v>24</v>
      </c>
      <c r="I144" s="1">
        <f>YEAR(ZdrojData[[#This Row],[Datum]])</f>
        <v>2018</v>
      </c>
      <c r="J144" s="1" t="str">
        <f t="shared" si="2"/>
        <v>Červenec</v>
      </c>
      <c r="K144" s="15">
        <f>ZdrojData[[#This Row],[Cena]]*ZdrojData[[#This Row],[Počet kusů]]</f>
        <v>5000</v>
      </c>
      <c r="L144" s="15">
        <f>ZdrojData[[#This Row],[Tržba]]-(ZdrojData[[#This Row],[Náklad]]*ZdrojData[[#This Row],[Počet kusů]])</f>
        <v>500</v>
      </c>
    </row>
    <row r="145" spans="1:12" x14ac:dyDescent="0.2">
      <c r="A145" s="2">
        <v>43291</v>
      </c>
      <c r="B145" s="5" t="s">
        <v>11</v>
      </c>
      <c r="C145" s="5" t="s">
        <v>12</v>
      </c>
      <c r="D145" s="3">
        <v>350</v>
      </c>
      <c r="E145" s="3">
        <v>273</v>
      </c>
      <c r="F145" s="6">
        <v>3</v>
      </c>
      <c r="G145" s="5" t="s">
        <v>32</v>
      </c>
      <c r="H145" s="1" t="s">
        <v>24</v>
      </c>
      <c r="I145" s="1">
        <f>YEAR(ZdrojData[[#This Row],[Datum]])</f>
        <v>2018</v>
      </c>
      <c r="J145" s="1" t="str">
        <f t="shared" si="2"/>
        <v>Červenec</v>
      </c>
      <c r="K145" s="15">
        <f>ZdrojData[[#This Row],[Cena]]*ZdrojData[[#This Row],[Počet kusů]]</f>
        <v>1050</v>
      </c>
      <c r="L145" s="15">
        <f>ZdrojData[[#This Row],[Tržba]]-(ZdrojData[[#This Row],[Náklad]]*ZdrojData[[#This Row],[Počet kusů]])</f>
        <v>231</v>
      </c>
    </row>
    <row r="146" spans="1:12" x14ac:dyDescent="0.2">
      <c r="A146" s="2">
        <v>43301</v>
      </c>
      <c r="B146" s="5" t="s">
        <v>9</v>
      </c>
      <c r="C146" s="5" t="s">
        <v>6</v>
      </c>
      <c r="D146" s="3">
        <v>1200</v>
      </c>
      <c r="E146" s="3">
        <v>1080</v>
      </c>
      <c r="F146" s="6">
        <v>9</v>
      </c>
      <c r="G146" s="5" t="s">
        <v>38</v>
      </c>
      <c r="H146" s="1" t="s">
        <v>24</v>
      </c>
      <c r="I146" s="1">
        <f>YEAR(ZdrojData[[#This Row],[Datum]])</f>
        <v>2018</v>
      </c>
      <c r="J146" s="1" t="str">
        <f t="shared" si="2"/>
        <v>Červenec</v>
      </c>
      <c r="K146" s="15">
        <f>ZdrojData[[#This Row],[Cena]]*ZdrojData[[#This Row],[Počet kusů]]</f>
        <v>10800</v>
      </c>
      <c r="L146" s="15">
        <f>ZdrojData[[#This Row],[Tržba]]-(ZdrojData[[#This Row],[Náklad]]*ZdrojData[[#This Row],[Počet kusů]])</f>
        <v>1080</v>
      </c>
    </row>
    <row r="147" spans="1:12" x14ac:dyDescent="0.2">
      <c r="A147" s="2">
        <v>43298</v>
      </c>
      <c r="B147" s="5" t="s">
        <v>5</v>
      </c>
      <c r="C147" s="5" t="s">
        <v>6</v>
      </c>
      <c r="D147" s="3">
        <v>850</v>
      </c>
      <c r="E147" s="3">
        <v>722.5</v>
      </c>
      <c r="F147" s="6">
        <v>8</v>
      </c>
      <c r="G147" s="5" t="s">
        <v>28</v>
      </c>
      <c r="H147" s="1" t="s">
        <v>25</v>
      </c>
      <c r="I147" s="1">
        <f>YEAR(ZdrojData[[#This Row],[Datum]])</f>
        <v>2018</v>
      </c>
      <c r="J147" s="1" t="str">
        <f t="shared" si="2"/>
        <v>Červenec</v>
      </c>
      <c r="K147" s="15">
        <f>ZdrojData[[#This Row],[Cena]]*ZdrojData[[#This Row],[Počet kusů]]</f>
        <v>6800</v>
      </c>
      <c r="L147" s="15">
        <f>ZdrojData[[#This Row],[Tržba]]-(ZdrojData[[#This Row],[Náklad]]*ZdrojData[[#This Row],[Počet kusů]])</f>
        <v>1020</v>
      </c>
    </row>
    <row r="148" spans="1:12" x14ac:dyDescent="0.2">
      <c r="A148" s="2">
        <v>43298</v>
      </c>
      <c r="B148" s="5" t="s">
        <v>8</v>
      </c>
      <c r="C148" s="5" t="s">
        <v>6</v>
      </c>
      <c r="D148" s="3">
        <v>1350</v>
      </c>
      <c r="E148" s="3">
        <v>1188</v>
      </c>
      <c r="F148" s="6">
        <v>9</v>
      </c>
      <c r="G148" s="5" t="s">
        <v>30</v>
      </c>
      <c r="H148" s="1" t="s">
        <v>25</v>
      </c>
      <c r="I148" s="1">
        <f>YEAR(ZdrojData[[#This Row],[Datum]])</f>
        <v>2018</v>
      </c>
      <c r="J148" s="1" t="str">
        <f t="shared" si="2"/>
        <v>Červenec</v>
      </c>
      <c r="K148" s="15">
        <f>ZdrojData[[#This Row],[Cena]]*ZdrojData[[#This Row],[Počet kusů]]</f>
        <v>12150</v>
      </c>
      <c r="L148" s="15">
        <f>ZdrojData[[#This Row],[Tržba]]-(ZdrojData[[#This Row],[Náklad]]*ZdrojData[[#This Row],[Počet kusů]])</f>
        <v>1458</v>
      </c>
    </row>
    <row r="149" spans="1:12" x14ac:dyDescent="0.2">
      <c r="A149" s="2">
        <v>43285</v>
      </c>
      <c r="B149" s="5" t="s">
        <v>3</v>
      </c>
      <c r="C149" s="5" t="s">
        <v>4</v>
      </c>
      <c r="D149" s="3">
        <v>1000</v>
      </c>
      <c r="E149" s="3">
        <v>900</v>
      </c>
      <c r="F149" s="6">
        <v>10</v>
      </c>
      <c r="G149" s="5" t="s">
        <v>27</v>
      </c>
      <c r="H149" s="1" t="s">
        <v>24</v>
      </c>
      <c r="I149" s="1">
        <f>YEAR(ZdrojData[[#This Row],[Datum]])</f>
        <v>2018</v>
      </c>
      <c r="J149" s="1" t="str">
        <f t="shared" si="2"/>
        <v>Červenec</v>
      </c>
      <c r="K149" s="15">
        <f>ZdrojData[[#This Row],[Cena]]*ZdrojData[[#This Row],[Počet kusů]]</f>
        <v>10000</v>
      </c>
      <c r="L149" s="15">
        <f>ZdrojData[[#This Row],[Tržba]]-(ZdrojData[[#This Row],[Náklad]]*ZdrojData[[#This Row],[Počet kusů]])</f>
        <v>1000</v>
      </c>
    </row>
    <row r="150" spans="1:12" x14ac:dyDescent="0.2">
      <c r="A150" s="2">
        <v>43300</v>
      </c>
      <c r="B150" s="5" t="s">
        <v>7</v>
      </c>
      <c r="C150" s="5" t="s">
        <v>4</v>
      </c>
      <c r="D150" s="3">
        <v>1500</v>
      </c>
      <c r="E150" s="3">
        <v>1125</v>
      </c>
      <c r="F150" s="6">
        <v>3</v>
      </c>
      <c r="G150" s="5" t="s">
        <v>30</v>
      </c>
      <c r="H150" s="1" t="s">
        <v>25</v>
      </c>
      <c r="I150" s="1">
        <f>YEAR(ZdrojData[[#This Row],[Datum]])</f>
        <v>2018</v>
      </c>
      <c r="J150" s="1" t="str">
        <f t="shared" si="2"/>
        <v>Červenec</v>
      </c>
      <c r="K150" s="15">
        <f>ZdrojData[[#This Row],[Cena]]*ZdrojData[[#This Row],[Počet kusů]]</f>
        <v>4500</v>
      </c>
      <c r="L150" s="15">
        <f>ZdrojData[[#This Row],[Tržba]]-(ZdrojData[[#This Row],[Náklad]]*ZdrojData[[#This Row],[Počet kusů]])</f>
        <v>1125</v>
      </c>
    </row>
    <row r="151" spans="1:12" x14ac:dyDescent="0.2">
      <c r="A151" s="2">
        <v>43304</v>
      </c>
      <c r="B151" s="5" t="s">
        <v>3</v>
      </c>
      <c r="C151" s="5" t="s">
        <v>4</v>
      </c>
      <c r="D151" s="3">
        <v>1000</v>
      </c>
      <c r="E151" s="3">
        <v>900</v>
      </c>
      <c r="F151" s="6">
        <v>3</v>
      </c>
      <c r="G151" s="5" t="s">
        <v>34</v>
      </c>
      <c r="H151" s="1" t="s">
        <v>25</v>
      </c>
      <c r="I151" s="1">
        <f>YEAR(ZdrojData[[#This Row],[Datum]])</f>
        <v>2018</v>
      </c>
      <c r="J151" s="1" t="str">
        <f t="shared" si="2"/>
        <v>Červenec</v>
      </c>
      <c r="K151" s="15">
        <f>ZdrojData[[#This Row],[Cena]]*ZdrojData[[#This Row],[Počet kusů]]</f>
        <v>3000</v>
      </c>
      <c r="L151" s="15">
        <f>ZdrojData[[#This Row],[Tržba]]-(ZdrojData[[#This Row],[Náklad]]*ZdrojData[[#This Row],[Počet kusů]])</f>
        <v>300</v>
      </c>
    </row>
    <row r="152" spans="1:12" x14ac:dyDescent="0.2">
      <c r="A152" s="2">
        <v>43307</v>
      </c>
      <c r="B152" s="5" t="s">
        <v>3</v>
      </c>
      <c r="C152" s="5" t="s">
        <v>4</v>
      </c>
      <c r="D152" s="3">
        <v>1000</v>
      </c>
      <c r="E152" s="3">
        <v>900</v>
      </c>
      <c r="F152" s="6">
        <v>8</v>
      </c>
      <c r="G152" s="5" t="s">
        <v>38</v>
      </c>
      <c r="H152" s="1" t="s">
        <v>25</v>
      </c>
      <c r="I152" s="1">
        <f>YEAR(ZdrojData[[#This Row],[Datum]])</f>
        <v>2018</v>
      </c>
      <c r="J152" s="1" t="str">
        <f t="shared" si="2"/>
        <v>Červenec</v>
      </c>
      <c r="K152" s="15">
        <f>ZdrojData[[#This Row],[Cena]]*ZdrojData[[#This Row],[Počet kusů]]</f>
        <v>8000</v>
      </c>
      <c r="L152" s="15">
        <f>ZdrojData[[#This Row],[Tržba]]-(ZdrojData[[#This Row],[Náklad]]*ZdrojData[[#This Row],[Počet kusů]])</f>
        <v>800</v>
      </c>
    </row>
    <row r="153" spans="1:12" x14ac:dyDescent="0.2">
      <c r="A153" s="2">
        <v>43294</v>
      </c>
      <c r="B153" s="5" t="s">
        <v>8</v>
      </c>
      <c r="C153" s="5" t="s">
        <v>6</v>
      </c>
      <c r="D153" s="3">
        <v>1350</v>
      </c>
      <c r="E153" s="3">
        <v>1188</v>
      </c>
      <c r="F153" s="6">
        <v>8</v>
      </c>
      <c r="G153" s="5" t="s">
        <v>29</v>
      </c>
      <c r="H153" s="1" t="s">
        <v>24</v>
      </c>
      <c r="I153" s="1">
        <f>YEAR(ZdrojData[[#This Row],[Datum]])</f>
        <v>2018</v>
      </c>
      <c r="J153" s="1" t="str">
        <f t="shared" si="2"/>
        <v>Červenec</v>
      </c>
      <c r="K153" s="15">
        <f>ZdrojData[[#This Row],[Cena]]*ZdrojData[[#This Row],[Počet kusů]]</f>
        <v>10800</v>
      </c>
      <c r="L153" s="15">
        <f>ZdrojData[[#This Row],[Tržba]]-(ZdrojData[[#This Row],[Náklad]]*ZdrojData[[#This Row],[Počet kusů]])</f>
        <v>1296</v>
      </c>
    </row>
    <row r="154" spans="1:12" x14ac:dyDescent="0.2">
      <c r="A154" s="2">
        <v>43286</v>
      </c>
      <c r="B154" s="5" t="s">
        <v>3</v>
      </c>
      <c r="C154" s="5" t="s">
        <v>4</v>
      </c>
      <c r="D154" s="3">
        <v>1000</v>
      </c>
      <c r="E154" s="3">
        <v>900</v>
      </c>
      <c r="F154" s="6">
        <v>3</v>
      </c>
      <c r="G154" s="5" t="s">
        <v>34</v>
      </c>
      <c r="H154" s="1" t="s">
        <v>24</v>
      </c>
      <c r="I154" s="1">
        <f>YEAR(ZdrojData[[#This Row],[Datum]])</f>
        <v>2018</v>
      </c>
      <c r="J154" s="1" t="str">
        <f t="shared" si="2"/>
        <v>Červenec</v>
      </c>
      <c r="K154" s="15">
        <f>ZdrojData[[#This Row],[Cena]]*ZdrojData[[#This Row],[Počet kusů]]</f>
        <v>3000</v>
      </c>
      <c r="L154" s="15">
        <f>ZdrojData[[#This Row],[Tržba]]-(ZdrojData[[#This Row],[Náklad]]*ZdrojData[[#This Row],[Počet kusů]])</f>
        <v>300</v>
      </c>
    </row>
    <row r="155" spans="1:12" x14ac:dyDescent="0.2">
      <c r="A155" s="2">
        <v>43311</v>
      </c>
      <c r="B155" s="5" t="s">
        <v>15</v>
      </c>
      <c r="C155" s="5" t="s">
        <v>4</v>
      </c>
      <c r="D155" s="3">
        <v>750</v>
      </c>
      <c r="E155" s="3">
        <v>637.5</v>
      </c>
      <c r="F155" s="6">
        <v>1</v>
      </c>
      <c r="G155" s="5" t="s">
        <v>28</v>
      </c>
      <c r="H155" s="1" t="s">
        <v>25</v>
      </c>
      <c r="I155" s="1">
        <f>YEAR(ZdrojData[[#This Row],[Datum]])</f>
        <v>2018</v>
      </c>
      <c r="J155" s="1" t="str">
        <f t="shared" si="2"/>
        <v>Červenec</v>
      </c>
      <c r="K155" s="15">
        <f>ZdrojData[[#This Row],[Cena]]*ZdrojData[[#This Row],[Počet kusů]]</f>
        <v>750</v>
      </c>
      <c r="L155" s="15">
        <f>ZdrojData[[#This Row],[Tržba]]-(ZdrojData[[#This Row],[Náklad]]*ZdrojData[[#This Row],[Počet kusů]])</f>
        <v>112.5</v>
      </c>
    </row>
    <row r="156" spans="1:12" x14ac:dyDescent="0.2">
      <c r="A156" s="2">
        <v>43318</v>
      </c>
      <c r="B156" s="5" t="s">
        <v>14</v>
      </c>
      <c r="C156" s="5" t="s">
        <v>6</v>
      </c>
      <c r="D156" s="3">
        <v>950</v>
      </c>
      <c r="E156" s="3">
        <v>741</v>
      </c>
      <c r="F156" s="6">
        <v>10</v>
      </c>
      <c r="G156" s="5" t="s">
        <v>28</v>
      </c>
      <c r="H156" s="1" t="s">
        <v>25</v>
      </c>
      <c r="I156" s="1">
        <f>YEAR(ZdrojData[[#This Row],[Datum]])</f>
        <v>2018</v>
      </c>
      <c r="J156" s="1" t="str">
        <f t="shared" si="2"/>
        <v>Srpen</v>
      </c>
      <c r="K156" s="15">
        <f>ZdrojData[[#This Row],[Cena]]*ZdrojData[[#This Row],[Počet kusů]]</f>
        <v>9500</v>
      </c>
      <c r="L156" s="15">
        <f>ZdrojData[[#This Row],[Tržba]]-(ZdrojData[[#This Row],[Náklad]]*ZdrojData[[#This Row],[Počet kusů]])</f>
        <v>2090</v>
      </c>
    </row>
    <row r="157" spans="1:12" x14ac:dyDescent="0.2">
      <c r="A157" s="2">
        <v>43336</v>
      </c>
      <c r="B157" s="5" t="s">
        <v>10</v>
      </c>
      <c r="C157" s="5" t="s">
        <v>6</v>
      </c>
      <c r="D157" s="3">
        <v>850</v>
      </c>
      <c r="E157" s="3">
        <v>637.5</v>
      </c>
      <c r="F157" s="6">
        <v>5</v>
      </c>
      <c r="G157" s="5" t="s">
        <v>17</v>
      </c>
      <c r="H157" s="1" t="s">
        <v>25</v>
      </c>
      <c r="I157" s="1">
        <f>YEAR(ZdrojData[[#This Row],[Datum]])</f>
        <v>2018</v>
      </c>
      <c r="J157" s="1" t="str">
        <f t="shared" si="2"/>
        <v>Srpen</v>
      </c>
      <c r="K157" s="15">
        <f>ZdrojData[[#This Row],[Cena]]*ZdrojData[[#This Row],[Počet kusů]]</f>
        <v>4250</v>
      </c>
      <c r="L157" s="15">
        <f>ZdrojData[[#This Row],[Tržba]]-(ZdrojData[[#This Row],[Náklad]]*ZdrojData[[#This Row],[Počet kusů]])</f>
        <v>1062.5</v>
      </c>
    </row>
    <row r="158" spans="1:12" x14ac:dyDescent="0.2">
      <c r="A158" s="2">
        <v>43329</v>
      </c>
      <c r="B158" s="5" t="s">
        <v>14</v>
      </c>
      <c r="C158" s="5" t="s">
        <v>6</v>
      </c>
      <c r="D158" s="3">
        <v>950</v>
      </c>
      <c r="E158" s="3">
        <v>741</v>
      </c>
      <c r="F158" s="6">
        <v>3</v>
      </c>
      <c r="G158" s="5" t="s">
        <v>30</v>
      </c>
      <c r="H158" s="1" t="s">
        <v>24</v>
      </c>
      <c r="I158" s="1">
        <f>YEAR(ZdrojData[[#This Row],[Datum]])</f>
        <v>2018</v>
      </c>
      <c r="J158" s="1" t="str">
        <f t="shared" si="2"/>
        <v>Srpen</v>
      </c>
      <c r="K158" s="15">
        <f>ZdrojData[[#This Row],[Cena]]*ZdrojData[[#This Row],[Počet kusů]]</f>
        <v>2850</v>
      </c>
      <c r="L158" s="15">
        <f>ZdrojData[[#This Row],[Tržba]]-(ZdrojData[[#This Row],[Náklad]]*ZdrojData[[#This Row],[Počet kusů]])</f>
        <v>627</v>
      </c>
    </row>
    <row r="159" spans="1:12" x14ac:dyDescent="0.2">
      <c r="A159" s="2">
        <v>43326</v>
      </c>
      <c r="B159" s="5" t="s">
        <v>8</v>
      </c>
      <c r="C159" s="5" t="s">
        <v>6</v>
      </c>
      <c r="D159" s="3">
        <v>1350</v>
      </c>
      <c r="E159" s="3">
        <v>1188</v>
      </c>
      <c r="F159" s="6">
        <v>10</v>
      </c>
      <c r="G159" s="5" t="s">
        <v>17</v>
      </c>
      <c r="H159" s="1" t="s">
        <v>24</v>
      </c>
      <c r="I159" s="1">
        <f>YEAR(ZdrojData[[#This Row],[Datum]])</f>
        <v>2018</v>
      </c>
      <c r="J159" s="1" t="str">
        <f t="shared" si="2"/>
        <v>Srpen</v>
      </c>
      <c r="K159" s="15">
        <f>ZdrojData[[#This Row],[Cena]]*ZdrojData[[#This Row],[Počet kusů]]</f>
        <v>13500</v>
      </c>
      <c r="L159" s="15">
        <f>ZdrojData[[#This Row],[Tržba]]-(ZdrojData[[#This Row],[Náklad]]*ZdrojData[[#This Row],[Počet kusů]])</f>
        <v>1620</v>
      </c>
    </row>
    <row r="160" spans="1:12" x14ac:dyDescent="0.2">
      <c r="A160" s="2">
        <v>43334</v>
      </c>
      <c r="B160" s="5" t="s">
        <v>15</v>
      </c>
      <c r="C160" s="5" t="s">
        <v>4</v>
      </c>
      <c r="D160" s="3">
        <v>750</v>
      </c>
      <c r="E160" s="3">
        <v>637.5</v>
      </c>
      <c r="F160" s="6">
        <v>2</v>
      </c>
      <c r="G160" s="5" t="s">
        <v>29</v>
      </c>
      <c r="H160" s="1" t="s">
        <v>24</v>
      </c>
      <c r="I160" s="1">
        <f>YEAR(ZdrojData[[#This Row],[Datum]])</f>
        <v>2018</v>
      </c>
      <c r="J160" s="1" t="str">
        <f t="shared" si="2"/>
        <v>Srpen</v>
      </c>
      <c r="K160" s="15">
        <f>ZdrojData[[#This Row],[Cena]]*ZdrojData[[#This Row],[Počet kusů]]</f>
        <v>1500</v>
      </c>
      <c r="L160" s="15">
        <f>ZdrojData[[#This Row],[Tržba]]-(ZdrojData[[#This Row],[Náklad]]*ZdrojData[[#This Row],[Počet kusů]])</f>
        <v>225</v>
      </c>
    </row>
    <row r="161" spans="1:12" x14ac:dyDescent="0.2">
      <c r="A161" s="2">
        <v>43336</v>
      </c>
      <c r="B161" s="5" t="s">
        <v>3</v>
      </c>
      <c r="C161" s="5" t="s">
        <v>4</v>
      </c>
      <c r="D161" s="3">
        <v>1000</v>
      </c>
      <c r="E161" s="3">
        <v>900</v>
      </c>
      <c r="F161" s="6">
        <v>1</v>
      </c>
      <c r="G161" s="5" t="s">
        <v>39</v>
      </c>
      <c r="H161" s="1" t="s">
        <v>24</v>
      </c>
      <c r="I161" s="1">
        <f>YEAR(ZdrojData[[#This Row],[Datum]])</f>
        <v>2018</v>
      </c>
      <c r="J161" s="1" t="str">
        <f t="shared" si="2"/>
        <v>Srpen</v>
      </c>
      <c r="K161" s="15">
        <f>ZdrojData[[#This Row],[Cena]]*ZdrojData[[#This Row],[Počet kusů]]</f>
        <v>1000</v>
      </c>
      <c r="L161" s="15">
        <f>ZdrojData[[#This Row],[Tržba]]-(ZdrojData[[#This Row],[Náklad]]*ZdrojData[[#This Row],[Počet kusů]])</f>
        <v>100</v>
      </c>
    </row>
    <row r="162" spans="1:12" x14ac:dyDescent="0.2">
      <c r="A162" s="2">
        <v>43315</v>
      </c>
      <c r="B162" s="5" t="s">
        <v>7</v>
      </c>
      <c r="C162" s="5" t="s">
        <v>4</v>
      </c>
      <c r="D162" s="3">
        <v>1500</v>
      </c>
      <c r="E162" s="3">
        <v>1125</v>
      </c>
      <c r="F162" s="6">
        <v>2</v>
      </c>
      <c r="G162" s="5" t="s">
        <v>35</v>
      </c>
      <c r="H162" s="1" t="s">
        <v>25</v>
      </c>
      <c r="I162" s="1">
        <f>YEAR(ZdrojData[[#This Row],[Datum]])</f>
        <v>2018</v>
      </c>
      <c r="J162" s="1" t="str">
        <f t="shared" si="2"/>
        <v>Srpen</v>
      </c>
      <c r="K162" s="15">
        <f>ZdrojData[[#This Row],[Cena]]*ZdrojData[[#This Row],[Počet kusů]]</f>
        <v>3000</v>
      </c>
      <c r="L162" s="15">
        <f>ZdrojData[[#This Row],[Tržba]]-(ZdrojData[[#This Row],[Náklad]]*ZdrojData[[#This Row],[Počet kusů]])</f>
        <v>750</v>
      </c>
    </row>
    <row r="163" spans="1:12" x14ac:dyDescent="0.2">
      <c r="A163" s="2">
        <v>43343</v>
      </c>
      <c r="B163" s="5" t="s">
        <v>3</v>
      </c>
      <c r="C163" s="5" t="s">
        <v>4</v>
      </c>
      <c r="D163" s="3">
        <v>1000</v>
      </c>
      <c r="E163" s="3">
        <v>900</v>
      </c>
      <c r="F163" s="6">
        <v>5</v>
      </c>
      <c r="G163" s="5" t="s">
        <v>31</v>
      </c>
      <c r="H163" s="1" t="s">
        <v>25</v>
      </c>
      <c r="I163" s="1">
        <f>YEAR(ZdrojData[[#This Row],[Datum]])</f>
        <v>2018</v>
      </c>
      <c r="J163" s="1" t="str">
        <f t="shared" si="2"/>
        <v>Srpen</v>
      </c>
      <c r="K163" s="15">
        <f>ZdrojData[[#This Row],[Cena]]*ZdrojData[[#This Row],[Počet kusů]]</f>
        <v>5000</v>
      </c>
      <c r="L163" s="15">
        <f>ZdrojData[[#This Row],[Tržba]]-(ZdrojData[[#This Row],[Náklad]]*ZdrojData[[#This Row],[Počet kusů]])</f>
        <v>500</v>
      </c>
    </row>
    <row r="164" spans="1:12" x14ac:dyDescent="0.2">
      <c r="A164" s="2">
        <v>43343</v>
      </c>
      <c r="B164" s="5" t="s">
        <v>11</v>
      </c>
      <c r="C164" s="5" t="s">
        <v>12</v>
      </c>
      <c r="D164" s="3">
        <v>350</v>
      </c>
      <c r="E164" s="3">
        <v>273</v>
      </c>
      <c r="F164" s="6">
        <v>7</v>
      </c>
      <c r="G164" s="5" t="s">
        <v>28</v>
      </c>
      <c r="H164" s="1" t="s">
        <v>24</v>
      </c>
      <c r="I164" s="1">
        <f>YEAR(ZdrojData[[#This Row],[Datum]])</f>
        <v>2018</v>
      </c>
      <c r="J164" s="1" t="str">
        <f t="shared" si="2"/>
        <v>Srpen</v>
      </c>
      <c r="K164" s="15">
        <f>ZdrojData[[#This Row],[Cena]]*ZdrojData[[#This Row],[Počet kusů]]</f>
        <v>2450</v>
      </c>
      <c r="L164" s="15">
        <f>ZdrojData[[#This Row],[Tržba]]-(ZdrojData[[#This Row],[Náklad]]*ZdrojData[[#This Row],[Počet kusů]])</f>
        <v>539</v>
      </c>
    </row>
    <row r="165" spans="1:12" x14ac:dyDescent="0.2">
      <c r="A165" s="2">
        <v>43333</v>
      </c>
      <c r="B165" s="5" t="s">
        <v>13</v>
      </c>
      <c r="C165" s="5" t="s">
        <v>6</v>
      </c>
      <c r="D165" s="3">
        <v>500</v>
      </c>
      <c r="E165" s="3">
        <v>400</v>
      </c>
      <c r="F165" s="6">
        <v>1</v>
      </c>
      <c r="G165" s="5" t="s">
        <v>17</v>
      </c>
      <c r="H165" s="1" t="s">
        <v>25</v>
      </c>
      <c r="I165" s="1">
        <f>YEAR(ZdrojData[[#This Row],[Datum]])</f>
        <v>2018</v>
      </c>
      <c r="J165" s="1" t="str">
        <f t="shared" si="2"/>
        <v>Srpen</v>
      </c>
      <c r="K165" s="15">
        <f>ZdrojData[[#This Row],[Cena]]*ZdrojData[[#This Row],[Počet kusů]]</f>
        <v>500</v>
      </c>
      <c r="L165" s="15">
        <f>ZdrojData[[#This Row],[Tržba]]-(ZdrojData[[#This Row],[Náklad]]*ZdrojData[[#This Row],[Počet kusů]])</f>
        <v>100</v>
      </c>
    </row>
    <row r="166" spans="1:12" x14ac:dyDescent="0.2">
      <c r="A166" s="2">
        <v>43314</v>
      </c>
      <c r="B166" s="5" t="s">
        <v>3</v>
      </c>
      <c r="C166" s="5" t="s">
        <v>4</v>
      </c>
      <c r="D166" s="3">
        <v>1000</v>
      </c>
      <c r="E166" s="3">
        <v>900</v>
      </c>
      <c r="F166" s="6">
        <v>9</v>
      </c>
      <c r="G166" s="5" t="s">
        <v>28</v>
      </c>
      <c r="H166" s="1" t="s">
        <v>24</v>
      </c>
      <c r="I166" s="1">
        <f>YEAR(ZdrojData[[#This Row],[Datum]])</f>
        <v>2018</v>
      </c>
      <c r="J166" s="1" t="str">
        <f t="shared" si="2"/>
        <v>Srpen</v>
      </c>
      <c r="K166" s="15">
        <f>ZdrojData[[#This Row],[Cena]]*ZdrojData[[#This Row],[Počet kusů]]</f>
        <v>9000</v>
      </c>
      <c r="L166" s="15">
        <f>ZdrojData[[#This Row],[Tržba]]-(ZdrojData[[#This Row],[Náklad]]*ZdrojData[[#This Row],[Počet kusů]])</f>
        <v>900</v>
      </c>
    </row>
    <row r="167" spans="1:12" x14ac:dyDescent="0.2">
      <c r="A167" s="2">
        <v>43318</v>
      </c>
      <c r="B167" s="5" t="s">
        <v>7</v>
      </c>
      <c r="C167" s="5" t="s">
        <v>4</v>
      </c>
      <c r="D167" s="3">
        <v>1500</v>
      </c>
      <c r="E167" s="3">
        <v>1125</v>
      </c>
      <c r="F167" s="6">
        <v>6</v>
      </c>
      <c r="G167" s="5" t="s">
        <v>33</v>
      </c>
      <c r="H167" s="1" t="s">
        <v>25</v>
      </c>
      <c r="I167" s="1">
        <f>YEAR(ZdrojData[[#This Row],[Datum]])</f>
        <v>2018</v>
      </c>
      <c r="J167" s="1" t="str">
        <f t="shared" si="2"/>
        <v>Srpen</v>
      </c>
      <c r="K167" s="15">
        <f>ZdrojData[[#This Row],[Cena]]*ZdrojData[[#This Row],[Počet kusů]]</f>
        <v>9000</v>
      </c>
      <c r="L167" s="15">
        <f>ZdrojData[[#This Row],[Tržba]]-(ZdrojData[[#This Row],[Náklad]]*ZdrojData[[#This Row],[Počet kusů]])</f>
        <v>2250</v>
      </c>
    </row>
    <row r="168" spans="1:12" x14ac:dyDescent="0.2">
      <c r="A168" s="2">
        <v>43333</v>
      </c>
      <c r="B168" s="5" t="s">
        <v>8</v>
      </c>
      <c r="C168" s="5" t="s">
        <v>6</v>
      </c>
      <c r="D168" s="3">
        <v>1350</v>
      </c>
      <c r="E168" s="3">
        <v>1188</v>
      </c>
      <c r="F168" s="6">
        <v>8</v>
      </c>
      <c r="G168" s="5" t="s">
        <v>29</v>
      </c>
      <c r="H168" s="1" t="s">
        <v>24</v>
      </c>
      <c r="I168" s="1">
        <f>YEAR(ZdrojData[[#This Row],[Datum]])</f>
        <v>2018</v>
      </c>
      <c r="J168" s="1" t="str">
        <f t="shared" si="2"/>
        <v>Srpen</v>
      </c>
      <c r="K168" s="15">
        <f>ZdrojData[[#This Row],[Cena]]*ZdrojData[[#This Row],[Počet kusů]]</f>
        <v>10800</v>
      </c>
      <c r="L168" s="15">
        <f>ZdrojData[[#This Row],[Tržba]]-(ZdrojData[[#This Row],[Náklad]]*ZdrojData[[#This Row],[Počet kusů]])</f>
        <v>1296</v>
      </c>
    </row>
    <row r="169" spans="1:12" x14ac:dyDescent="0.2">
      <c r="A169" s="2">
        <v>43316</v>
      </c>
      <c r="B169" s="5" t="s">
        <v>10</v>
      </c>
      <c r="C169" s="5" t="s">
        <v>6</v>
      </c>
      <c r="D169" s="3">
        <v>850</v>
      </c>
      <c r="E169" s="3">
        <v>637.5</v>
      </c>
      <c r="F169" s="6">
        <v>6</v>
      </c>
      <c r="G169" s="5" t="s">
        <v>17</v>
      </c>
      <c r="H169" s="1" t="s">
        <v>24</v>
      </c>
      <c r="I169" s="1">
        <f>YEAR(ZdrojData[[#This Row],[Datum]])</f>
        <v>2018</v>
      </c>
      <c r="J169" s="1" t="str">
        <f t="shared" si="2"/>
        <v>Srpen</v>
      </c>
      <c r="K169" s="15">
        <f>ZdrojData[[#This Row],[Cena]]*ZdrojData[[#This Row],[Počet kusů]]</f>
        <v>5100</v>
      </c>
      <c r="L169" s="15">
        <f>ZdrojData[[#This Row],[Tržba]]-(ZdrojData[[#This Row],[Náklad]]*ZdrojData[[#This Row],[Počet kusů]])</f>
        <v>1275</v>
      </c>
    </row>
    <row r="170" spans="1:12" x14ac:dyDescent="0.2">
      <c r="A170" s="2">
        <v>43329</v>
      </c>
      <c r="B170" s="5" t="s">
        <v>9</v>
      </c>
      <c r="C170" s="5" t="s">
        <v>6</v>
      </c>
      <c r="D170" s="3">
        <v>1200</v>
      </c>
      <c r="E170" s="3">
        <v>1080</v>
      </c>
      <c r="F170" s="6">
        <v>2</v>
      </c>
      <c r="G170" s="5" t="s">
        <v>32</v>
      </c>
      <c r="H170" s="1" t="s">
        <v>25</v>
      </c>
      <c r="I170" s="1">
        <f>YEAR(ZdrojData[[#This Row],[Datum]])</f>
        <v>2018</v>
      </c>
      <c r="J170" s="1" t="str">
        <f t="shared" si="2"/>
        <v>Srpen</v>
      </c>
      <c r="K170" s="15">
        <f>ZdrojData[[#This Row],[Cena]]*ZdrojData[[#This Row],[Počet kusů]]</f>
        <v>2400</v>
      </c>
      <c r="L170" s="15">
        <f>ZdrojData[[#This Row],[Tržba]]-(ZdrojData[[#This Row],[Náklad]]*ZdrojData[[#This Row],[Počet kusů]])</f>
        <v>240</v>
      </c>
    </row>
    <row r="171" spans="1:12" x14ac:dyDescent="0.2">
      <c r="A171" s="2">
        <v>43317</v>
      </c>
      <c r="B171" s="5" t="s">
        <v>5</v>
      </c>
      <c r="C171" s="5" t="s">
        <v>6</v>
      </c>
      <c r="D171" s="3">
        <v>850</v>
      </c>
      <c r="E171" s="3">
        <v>722.5</v>
      </c>
      <c r="F171" s="6">
        <v>2</v>
      </c>
      <c r="G171" s="5" t="s">
        <v>36</v>
      </c>
      <c r="H171" s="1" t="s">
        <v>24</v>
      </c>
      <c r="I171" s="1">
        <f>YEAR(ZdrojData[[#This Row],[Datum]])</f>
        <v>2018</v>
      </c>
      <c r="J171" s="1" t="str">
        <f t="shared" si="2"/>
        <v>Srpen</v>
      </c>
      <c r="K171" s="15">
        <f>ZdrojData[[#This Row],[Cena]]*ZdrojData[[#This Row],[Počet kusů]]</f>
        <v>1700</v>
      </c>
      <c r="L171" s="15">
        <f>ZdrojData[[#This Row],[Tržba]]-(ZdrojData[[#This Row],[Náklad]]*ZdrojData[[#This Row],[Počet kusů]])</f>
        <v>255</v>
      </c>
    </row>
    <row r="172" spans="1:12" x14ac:dyDescent="0.2">
      <c r="A172" s="2">
        <v>43341</v>
      </c>
      <c r="B172" s="5" t="s">
        <v>5</v>
      </c>
      <c r="C172" s="5" t="s">
        <v>6</v>
      </c>
      <c r="D172" s="3">
        <v>850</v>
      </c>
      <c r="E172" s="3">
        <v>722.5</v>
      </c>
      <c r="F172" s="6">
        <v>6</v>
      </c>
      <c r="G172" s="5" t="s">
        <v>37</v>
      </c>
      <c r="H172" s="1" t="s">
        <v>24</v>
      </c>
      <c r="I172" s="1">
        <f>YEAR(ZdrojData[[#This Row],[Datum]])</f>
        <v>2018</v>
      </c>
      <c r="J172" s="1" t="str">
        <f t="shared" si="2"/>
        <v>Srpen</v>
      </c>
      <c r="K172" s="15">
        <f>ZdrojData[[#This Row],[Cena]]*ZdrojData[[#This Row],[Počet kusů]]</f>
        <v>5100</v>
      </c>
      <c r="L172" s="15">
        <f>ZdrojData[[#This Row],[Tržba]]-(ZdrojData[[#This Row],[Náklad]]*ZdrojData[[#This Row],[Počet kusů]])</f>
        <v>765</v>
      </c>
    </row>
    <row r="173" spans="1:12" x14ac:dyDescent="0.2">
      <c r="A173" s="2">
        <v>43315</v>
      </c>
      <c r="B173" s="5" t="s">
        <v>9</v>
      </c>
      <c r="C173" s="5" t="s">
        <v>6</v>
      </c>
      <c r="D173" s="3">
        <v>1200</v>
      </c>
      <c r="E173" s="3">
        <v>1080</v>
      </c>
      <c r="F173" s="6">
        <v>5</v>
      </c>
      <c r="G173" s="5" t="s">
        <v>35</v>
      </c>
      <c r="H173" s="1" t="s">
        <v>25</v>
      </c>
      <c r="I173" s="1">
        <f>YEAR(ZdrojData[[#This Row],[Datum]])</f>
        <v>2018</v>
      </c>
      <c r="J173" s="1" t="str">
        <f t="shared" si="2"/>
        <v>Srpen</v>
      </c>
      <c r="K173" s="15">
        <f>ZdrojData[[#This Row],[Cena]]*ZdrojData[[#This Row],[Počet kusů]]</f>
        <v>6000</v>
      </c>
      <c r="L173" s="15">
        <f>ZdrojData[[#This Row],[Tržba]]-(ZdrojData[[#This Row],[Náklad]]*ZdrojData[[#This Row],[Počet kusů]])</f>
        <v>600</v>
      </c>
    </row>
    <row r="174" spans="1:12" x14ac:dyDescent="0.2">
      <c r="A174" s="2">
        <v>43313</v>
      </c>
      <c r="B174" s="5" t="s">
        <v>5</v>
      </c>
      <c r="C174" s="5" t="s">
        <v>6</v>
      </c>
      <c r="D174" s="3">
        <v>850</v>
      </c>
      <c r="E174" s="3">
        <v>722.5</v>
      </c>
      <c r="F174" s="6">
        <v>1</v>
      </c>
      <c r="G174" s="5" t="s">
        <v>37</v>
      </c>
      <c r="H174" s="1" t="s">
        <v>24</v>
      </c>
      <c r="I174" s="1">
        <f>YEAR(ZdrojData[[#This Row],[Datum]])</f>
        <v>2018</v>
      </c>
      <c r="J174" s="1" t="str">
        <f t="shared" si="2"/>
        <v>Srpen</v>
      </c>
      <c r="K174" s="15">
        <f>ZdrojData[[#This Row],[Cena]]*ZdrojData[[#This Row],[Počet kusů]]</f>
        <v>850</v>
      </c>
      <c r="L174" s="15">
        <f>ZdrojData[[#This Row],[Tržba]]-(ZdrojData[[#This Row],[Náklad]]*ZdrojData[[#This Row],[Počet kusů]])</f>
        <v>127.5</v>
      </c>
    </row>
    <row r="175" spans="1:12" x14ac:dyDescent="0.2">
      <c r="A175" s="2">
        <v>43343</v>
      </c>
      <c r="B175" s="5" t="s">
        <v>8</v>
      </c>
      <c r="C175" s="5" t="s">
        <v>6</v>
      </c>
      <c r="D175" s="3">
        <v>1350</v>
      </c>
      <c r="E175" s="3">
        <v>1188</v>
      </c>
      <c r="F175" s="6">
        <v>8</v>
      </c>
      <c r="G175" s="5" t="s">
        <v>38</v>
      </c>
      <c r="H175" s="1" t="s">
        <v>25</v>
      </c>
      <c r="I175" s="1">
        <f>YEAR(ZdrojData[[#This Row],[Datum]])</f>
        <v>2018</v>
      </c>
      <c r="J175" s="1" t="str">
        <f t="shared" si="2"/>
        <v>Srpen</v>
      </c>
      <c r="K175" s="15">
        <f>ZdrojData[[#This Row],[Cena]]*ZdrojData[[#This Row],[Počet kusů]]</f>
        <v>10800</v>
      </c>
      <c r="L175" s="15">
        <f>ZdrojData[[#This Row],[Tržba]]-(ZdrojData[[#This Row],[Náklad]]*ZdrojData[[#This Row],[Počet kusů]])</f>
        <v>1296</v>
      </c>
    </row>
    <row r="176" spans="1:12" x14ac:dyDescent="0.2">
      <c r="A176" s="2">
        <v>43332</v>
      </c>
      <c r="B176" s="5" t="s">
        <v>14</v>
      </c>
      <c r="C176" s="5" t="s">
        <v>6</v>
      </c>
      <c r="D176" s="3">
        <v>950</v>
      </c>
      <c r="E176" s="3">
        <v>741</v>
      </c>
      <c r="F176" s="6">
        <v>3</v>
      </c>
      <c r="G176" s="5" t="s">
        <v>32</v>
      </c>
      <c r="H176" s="1" t="s">
        <v>24</v>
      </c>
      <c r="I176" s="1">
        <f>YEAR(ZdrojData[[#This Row],[Datum]])</f>
        <v>2018</v>
      </c>
      <c r="J176" s="1" t="str">
        <f t="shared" si="2"/>
        <v>Srpen</v>
      </c>
      <c r="K176" s="15">
        <f>ZdrojData[[#This Row],[Cena]]*ZdrojData[[#This Row],[Počet kusů]]</f>
        <v>2850</v>
      </c>
      <c r="L176" s="15">
        <f>ZdrojData[[#This Row],[Tržba]]-(ZdrojData[[#This Row],[Náklad]]*ZdrojData[[#This Row],[Počet kusů]])</f>
        <v>627</v>
      </c>
    </row>
    <row r="177" spans="1:12" x14ac:dyDescent="0.2">
      <c r="A177" s="2">
        <v>43330</v>
      </c>
      <c r="B177" s="5" t="s">
        <v>14</v>
      </c>
      <c r="C177" s="5" t="s">
        <v>6</v>
      </c>
      <c r="D177" s="3">
        <v>950</v>
      </c>
      <c r="E177" s="3">
        <v>741</v>
      </c>
      <c r="F177" s="6">
        <v>8</v>
      </c>
      <c r="G177" s="5" t="s">
        <v>30</v>
      </c>
      <c r="H177" s="1" t="s">
        <v>24</v>
      </c>
      <c r="I177" s="1">
        <f>YEAR(ZdrojData[[#This Row],[Datum]])</f>
        <v>2018</v>
      </c>
      <c r="J177" s="1" t="str">
        <f t="shared" si="2"/>
        <v>Srpen</v>
      </c>
      <c r="K177" s="15">
        <f>ZdrojData[[#This Row],[Cena]]*ZdrojData[[#This Row],[Počet kusů]]</f>
        <v>7600</v>
      </c>
      <c r="L177" s="15">
        <f>ZdrojData[[#This Row],[Tržba]]-(ZdrojData[[#This Row],[Náklad]]*ZdrojData[[#This Row],[Počet kusů]])</f>
        <v>1672</v>
      </c>
    </row>
    <row r="178" spans="1:12" x14ac:dyDescent="0.2">
      <c r="A178" s="2">
        <v>43358</v>
      </c>
      <c r="B178" s="5" t="s">
        <v>14</v>
      </c>
      <c r="C178" s="5" t="s">
        <v>6</v>
      </c>
      <c r="D178" s="3">
        <v>950</v>
      </c>
      <c r="E178" s="3">
        <v>741</v>
      </c>
      <c r="F178" s="6">
        <v>2</v>
      </c>
      <c r="G178" s="5" t="s">
        <v>36</v>
      </c>
      <c r="H178" s="1" t="s">
        <v>25</v>
      </c>
      <c r="I178" s="1">
        <f>YEAR(ZdrojData[[#This Row],[Datum]])</f>
        <v>2018</v>
      </c>
      <c r="J178" s="1" t="str">
        <f t="shared" si="2"/>
        <v>Září</v>
      </c>
      <c r="K178" s="15">
        <f>ZdrojData[[#This Row],[Cena]]*ZdrojData[[#This Row],[Počet kusů]]</f>
        <v>1900</v>
      </c>
      <c r="L178" s="15">
        <f>ZdrojData[[#This Row],[Tržba]]-(ZdrojData[[#This Row],[Náklad]]*ZdrojData[[#This Row],[Počet kusů]])</f>
        <v>418</v>
      </c>
    </row>
    <row r="179" spans="1:12" x14ac:dyDescent="0.2">
      <c r="A179" s="2">
        <v>43346</v>
      </c>
      <c r="B179" s="5" t="s">
        <v>13</v>
      </c>
      <c r="C179" s="5" t="s">
        <v>6</v>
      </c>
      <c r="D179" s="3">
        <v>500</v>
      </c>
      <c r="E179" s="3">
        <v>400</v>
      </c>
      <c r="F179" s="6">
        <v>5</v>
      </c>
      <c r="G179" s="5" t="s">
        <v>38</v>
      </c>
      <c r="H179" s="1" t="s">
        <v>24</v>
      </c>
      <c r="I179" s="1">
        <f>YEAR(ZdrojData[[#This Row],[Datum]])</f>
        <v>2018</v>
      </c>
      <c r="J179" s="1" t="str">
        <f t="shared" si="2"/>
        <v>Září</v>
      </c>
      <c r="K179" s="15">
        <f>ZdrojData[[#This Row],[Cena]]*ZdrojData[[#This Row],[Počet kusů]]</f>
        <v>2500</v>
      </c>
      <c r="L179" s="15">
        <f>ZdrojData[[#This Row],[Tržba]]-(ZdrojData[[#This Row],[Náklad]]*ZdrojData[[#This Row],[Počet kusů]])</f>
        <v>500</v>
      </c>
    </row>
    <row r="180" spans="1:12" x14ac:dyDescent="0.2">
      <c r="A180" s="2">
        <v>43363</v>
      </c>
      <c r="B180" s="5" t="s">
        <v>9</v>
      </c>
      <c r="C180" s="5" t="s">
        <v>6</v>
      </c>
      <c r="D180" s="3">
        <v>1200</v>
      </c>
      <c r="E180" s="3">
        <v>1080</v>
      </c>
      <c r="F180" s="6">
        <v>9</v>
      </c>
      <c r="G180" s="5" t="s">
        <v>34</v>
      </c>
      <c r="H180" s="1" t="s">
        <v>25</v>
      </c>
      <c r="I180" s="1">
        <f>YEAR(ZdrojData[[#This Row],[Datum]])</f>
        <v>2018</v>
      </c>
      <c r="J180" s="1" t="str">
        <f t="shared" si="2"/>
        <v>Září</v>
      </c>
      <c r="K180" s="15">
        <f>ZdrojData[[#This Row],[Cena]]*ZdrojData[[#This Row],[Počet kusů]]</f>
        <v>10800</v>
      </c>
      <c r="L180" s="15">
        <f>ZdrojData[[#This Row],[Tržba]]-(ZdrojData[[#This Row],[Náklad]]*ZdrojData[[#This Row],[Počet kusů]])</f>
        <v>1080</v>
      </c>
    </row>
    <row r="181" spans="1:12" x14ac:dyDescent="0.2">
      <c r="A181" s="2">
        <v>43361</v>
      </c>
      <c r="B181" s="5" t="s">
        <v>7</v>
      </c>
      <c r="C181" s="5" t="s">
        <v>4</v>
      </c>
      <c r="D181" s="3">
        <v>1500</v>
      </c>
      <c r="E181" s="3">
        <v>1125</v>
      </c>
      <c r="F181" s="6">
        <v>6</v>
      </c>
      <c r="G181" s="5" t="s">
        <v>34</v>
      </c>
      <c r="H181" s="1" t="s">
        <v>25</v>
      </c>
      <c r="I181" s="1">
        <f>YEAR(ZdrojData[[#This Row],[Datum]])</f>
        <v>2018</v>
      </c>
      <c r="J181" s="1" t="str">
        <f t="shared" si="2"/>
        <v>Září</v>
      </c>
      <c r="K181" s="15">
        <f>ZdrojData[[#This Row],[Cena]]*ZdrojData[[#This Row],[Počet kusů]]</f>
        <v>9000</v>
      </c>
      <c r="L181" s="15">
        <f>ZdrojData[[#This Row],[Tržba]]-(ZdrojData[[#This Row],[Náklad]]*ZdrojData[[#This Row],[Počet kusů]])</f>
        <v>2250</v>
      </c>
    </row>
    <row r="182" spans="1:12" x14ac:dyDescent="0.2">
      <c r="A182" s="2">
        <v>43355</v>
      </c>
      <c r="B182" s="5" t="s">
        <v>18</v>
      </c>
      <c r="C182" s="5" t="s">
        <v>4</v>
      </c>
      <c r="D182" s="3">
        <v>900</v>
      </c>
      <c r="E182" s="3">
        <v>675</v>
      </c>
      <c r="F182" s="6">
        <v>4</v>
      </c>
      <c r="G182" s="5" t="s">
        <v>39</v>
      </c>
      <c r="H182" s="1" t="s">
        <v>24</v>
      </c>
      <c r="I182" s="1">
        <f>YEAR(ZdrojData[[#This Row],[Datum]])</f>
        <v>2018</v>
      </c>
      <c r="J182" s="1" t="str">
        <f t="shared" si="2"/>
        <v>Září</v>
      </c>
      <c r="K182" s="15">
        <f>ZdrojData[[#This Row],[Cena]]*ZdrojData[[#This Row],[Počet kusů]]</f>
        <v>3600</v>
      </c>
      <c r="L182" s="15">
        <f>ZdrojData[[#This Row],[Tržba]]-(ZdrojData[[#This Row],[Náklad]]*ZdrojData[[#This Row],[Počet kusů]])</f>
        <v>900</v>
      </c>
    </row>
    <row r="183" spans="1:12" x14ac:dyDescent="0.2">
      <c r="A183" s="2">
        <v>43367</v>
      </c>
      <c r="B183" s="5" t="s">
        <v>9</v>
      </c>
      <c r="C183" s="5" t="s">
        <v>6</v>
      </c>
      <c r="D183" s="3">
        <v>1200</v>
      </c>
      <c r="E183" s="3">
        <v>1080</v>
      </c>
      <c r="F183" s="6">
        <v>5</v>
      </c>
      <c r="G183" s="5" t="s">
        <v>39</v>
      </c>
      <c r="H183" s="1" t="s">
        <v>25</v>
      </c>
      <c r="I183" s="1">
        <f>YEAR(ZdrojData[[#This Row],[Datum]])</f>
        <v>2018</v>
      </c>
      <c r="J183" s="1" t="str">
        <f t="shared" si="2"/>
        <v>Září</v>
      </c>
      <c r="K183" s="15">
        <f>ZdrojData[[#This Row],[Cena]]*ZdrojData[[#This Row],[Počet kusů]]</f>
        <v>6000</v>
      </c>
      <c r="L183" s="15">
        <f>ZdrojData[[#This Row],[Tržba]]-(ZdrojData[[#This Row],[Náklad]]*ZdrojData[[#This Row],[Počet kusů]])</f>
        <v>600</v>
      </c>
    </row>
    <row r="184" spans="1:12" x14ac:dyDescent="0.2">
      <c r="A184" s="2">
        <v>43353</v>
      </c>
      <c r="B184" s="5" t="s">
        <v>7</v>
      </c>
      <c r="C184" s="5" t="s">
        <v>4</v>
      </c>
      <c r="D184" s="3">
        <v>1500</v>
      </c>
      <c r="E184" s="3">
        <v>1125</v>
      </c>
      <c r="F184" s="6">
        <v>4</v>
      </c>
      <c r="G184" s="5" t="s">
        <v>30</v>
      </c>
      <c r="H184" s="1" t="s">
        <v>25</v>
      </c>
      <c r="I184" s="1">
        <f>YEAR(ZdrojData[[#This Row],[Datum]])</f>
        <v>2018</v>
      </c>
      <c r="J184" s="1" t="str">
        <f t="shared" si="2"/>
        <v>Září</v>
      </c>
      <c r="K184" s="15">
        <f>ZdrojData[[#This Row],[Cena]]*ZdrojData[[#This Row],[Počet kusů]]</f>
        <v>6000</v>
      </c>
      <c r="L184" s="15">
        <f>ZdrojData[[#This Row],[Tržba]]-(ZdrojData[[#This Row],[Náklad]]*ZdrojData[[#This Row],[Počet kusů]])</f>
        <v>1500</v>
      </c>
    </row>
    <row r="185" spans="1:12" x14ac:dyDescent="0.2">
      <c r="A185" s="2">
        <v>43361</v>
      </c>
      <c r="B185" s="5" t="s">
        <v>8</v>
      </c>
      <c r="C185" s="5" t="s">
        <v>6</v>
      </c>
      <c r="D185" s="3">
        <v>1350</v>
      </c>
      <c r="E185" s="3">
        <v>1188</v>
      </c>
      <c r="F185" s="6">
        <v>2</v>
      </c>
      <c r="G185" s="5" t="s">
        <v>34</v>
      </c>
      <c r="H185" s="1" t="s">
        <v>24</v>
      </c>
      <c r="I185" s="1">
        <f>YEAR(ZdrojData[[#This Row],[Datum]])</f>
        <v>2018</v>
      </c>
      <c r="J185" s="1" t="str">
        <f t="shared" si="2"/>
        <v>Září</v>
      </c>
      <c r="K185" s="15">
        <f>ZdrojData[[#This Row],[Cena]]*ZdrojData[[#This Row],[Počet kusů]]</f>
        <v>2700</v>
      </c>
      <c r="L185" s="15">
        <f>ZdrojData[[#This Row],[Tržba]]-(ZdrojData[[#This Row],[Náklad]]*ZdrojData[[#This Row],[Počet kusů]])</f>
        <v>324</v>
      </c>
    </row>
    <row r="186" spans="1:12" x14ac:dyDescent="0.2">
      <c r="A186" s="2">
        <v>43366</v>
      </c>
      <c r="B186" s="5" t="s">
        <v>18</v>
      </c>
      <c r="C186" s="5" t="s">
        <v>4</v>
      </c>
      <c r="D186" s="3">
        <v>900</v>
      </c>
      <c r="E186" s="3">
        <v>675</v>
      </c>
      <c r="F186" s="6">
        <v>8</v>
      </c>
      <c r="G186" s="5" t="s">
        <v>34</v>
      </c>
      <c r="H186" s="1" t="s">
        <v>25</v>
      </c>
      <c r="I186" s="1">
        <f>YEAR(ZdrojData[[#This Row],[Datum]])</f>
        <v>2018</v>
      </c>
      <c r="J186" s="1" t="str">
        <f t="shared" si="2"/>
        <v>Září</v>
      </c>
      <c r="K186" s="15">
        <f>ZdrojData[[#This Row],[Cena]]*ZdrojData[[#This Row],[Počet kusů]]</f>
        <v>7200</v>
      </c>
      <c r="L186" s="15">
        <f>ZdrojData[[#This Row],[Tržba]]-(ZdrojData[[#This Row],[Náklad]]*ZdrojData[[#This Row],[Počet kusů]])</f>
        <v>1800</v>
      </c>
    </row>
    <row r="187" spans="1:12" x14ac:dyDescent="0.2">
      <c r="A187" s="2">
        <v>43350</v>
      </c>
      <c r="B187" s="5" t="s">
        <v>15</v>
      </c>
      <c r="C187" s="5" t="s">
        <v>4</v>
      </c>
      <c r="D187" s="3">
        <v>750</v>
      </c>
      <c r="E187" s="3">
        <v>637.5</v>
      </c>
      <c r="F187" s="6">
        <v>7</v>
      </c>
      <c r="G187" s="5" t="s">
        <v>34</v>
      </c>
      <c r="H187" s="1" t="s">
        <v>24</v>
      </c>
      <c r="I187" s="1">
        <f>YEAR(ZdrojData[[#This Row],[Datum]])</f>
        <v>2018</v>
      </c>
      <c r="J187" s="1" t="str">
        <f t="shared" si="2"/>
        <v>Září</v>
      </c>
      <c r="K187" s="15">
        <f>ZdrojData[[#This Row],[Cena]]*ZdrojData[[#This Row],[Počet kusů]]</f>
        <v>5250</v>
      </c>
      <c r="L187" s="15">
        <f>ZdrojData[[#This Row],[Tržba]]-(ZdrojData[[#This Row],[Náklad]]*ZdrojData[[#This Row],[Počet kusů]])</f>
        <v>787.5</v>
      </c>
    </row>
    <row r="188" spans="1:12" x14ac:dyDescent="0.2">
      <c r="A188" s="2">
        <v>43356</v>
      </c>
      <c r="B188" s="5" t="s">
        <v>3</v>
      </c>
      <c r="C188" s="5" t="s">
        <v>4</v>
      </c>
      <c r="D188" s="3">
        <v>1000</v>
      </c>
      <c r="E188" s="3">
        <v>900</v>
      </c>
      <c r="F188" s="6">
        <v>10</v>
      </c>
      <c r="G188" s="5" t="s">
        <v>35</v>
      </c>
      <c r="H188" s="1" t="s">
        <v>24</v>
      </c>
      <c r="I188" s="1">
        <f>YEAR(ZdrojData[[#This Row],[Datum]])</f>
        <v>2018</v>
      </c>
      <c r="J188" s="1" t="str">
        <f t="shared" si="2"/>
        <v>Září</v>
      </c>
      <c r="K188" s="15">
        <f>ZdrojData[[#This Row],[Cena]]*ZdrojData[[#This Row],[Počet kusů]]</f>
        <v>10000</v>
      </c>
      <c r="L188" s="15">
        <f>ZdrojData[[#This Row],[Tržba]]-(ZdrojData[[#This Row],[Náklad]]*ZdrojData[[#This Row],[Počet kusů]])</f>
        <v>1000</v>
      </c>
    </row>
    <row r="189" spans="1:12" x14ac:dyDescent="0.2">
      <c r="A189" s="2">
        <v>43371</v>
      </c>
      <c r="B189" s="5" t="s">
        <v>18</v>
      </c>
      <c r="C189" s="5" t="s">
        <v>4</v>
      </c>
      <c r="D189" s="3">
        <v>900</v>
      </c>
      <c r="E189" s="3">
        <v>675</v>
      </c>
      <c r="F189" s="6">
        <v>1</v>
      </c>
      <c r="G189" s="5" t="s">
        <v>32</v>
      </c>
      <c r="H189" s="1" t="s">
        <v>25</v>
      </c>
      <c r="I189" s="1">
        <f>YEAR(ZdrojData[[#This Row],[Datum]])</f>
        <v>2018</v>
      </c>
      <c r="J189" s="1" t="str">
        <f t="shared" si="2"/>
        <v>Září</v>
      </c>
      <c r="K189" s="15">
        <f>ZdrojData[[#This Row],[Cena]]*ZdrojData[[#This Row],[Počet kusů]]</f>
        <v>900</v>
      </c>
      <c r="L189" s="15">
        <f>ZdrojData[[#This Row],[Tržba]]-(ZdrojData[[#This Row],[Náklad]]*ZdrojData[[#This Row],[Počet kusů]])</f>
        <v>225</v>
      </c>
    </row>
    <row r="190" spans="1:12" x14ac:dyDescent="0.2">
      <c r="A190" s="2">
        <v>43366</v>
      </c>
      <c r="B190" s="5" t="s">
        <v>3</v>
      </c>
      <c r="C190" s="5" t="s">
        <v>4</v>
      </c>
      <c r="D190" s="3">
        <v>1000</v>
      </c>
      <c r="E190" s="3">
        <v>900</v>
      </c>
      <c r="F190" s="6">
        <v>9</v>
      </c>
      <c r="G190" s="5" t="s">
        <v>32</v>
      </c>
      <c r="H190" s="1" t="s">
        <v>24</v>
      </c>
      <c r="I190" s="1">
        <f>YEAR(ZdrojData[[#This Row],[Datum]])</f>
        <v>2018</v>
      </c>
      <c r="J190" s="1" t="str">
        <f t="shared" si="2"/>
        <v>Září</v>
      </c>
      <c r="K190" s="15">
        <f>ZdrojData[[#This Row],[Cena]]*ZdrojData[[#This Row],[Počet kusů]]</f>
        <v>9000</v>
      </c>
      <c r="L190" s="15">
        <f>ZdrojData[[#This Row],[Tržba]]-(ZdrojData[[#This Row],[Náklad]]*ZdrojData[[#This Row],[Počet kusů]])</f>
        <v>900</v>
      </c>
    </row>
    <row r="191" spans="1:12" x14ac:dyDescent="0.2">
      <c r="A191" s="2">
        <v>43352</v>
      </c>
      <c r="B191" s="5" t="s">
        <v>14</v>
      </c>
      <c r="C191" s="5" t="s">
        <v>6</v>
      </c>
      <c r="D191" s="3">
        <v>950</v>
      </c>
      <c r="E191" s="3">
        <v>741</v>
      </c>
      <c r="F191" s="6">
        <v>7</v>
      </c>
      <c r="G191" s="5" t="s">
        <v>32</v>
      </c>
      <c r="H191" s="1" t="s">
        <v>24</v>
      </c>
      <c r="I191" s="1">
        <f>YEAR(ZdrojData[[#This Row],[Datum]])</f>
        <v>2018</v>
      </c>
      <c r="J191" s="1" t="str">
        <f t="shared" si="2"/>
        <v>Září</v>
      </c>
      <c r="K191" s="15">
        <f>ZdrojData[[#This Row],[Cena]]*ZdrojData[[#This Row],[Počet kusů]]</f>
        <v>6650</v>
      </c>
      <c r="L191" s="15">
        <f>ZdrojData[[#This Row],[Tržba]]-(ZdrojData[[#This Row],[Náklad]]*ZdrojData[[#This Row],[Počet kusů]])</f>
        <v>1463</v>
      </c>
    </row>
    <row r="192" spans="1:12" x14ac:dyDescent="0.2">
      <c r="A192" s="2">
        <v>43349</v>
      </c>
      <c r="B192" s="5" t="s">
        <v>10</v>
      </c>
      <c r="C192" s="5" t="s">
        <v>6</v>
      </c>
      <c r="D192" s="3">
        <v>850</v>
      </c>
      <c r="E192" s="3">
        <v>637.5</v>
      </c>
      <c r="F192" s="6">
        <v>3</v>
      </c>
      <c r="G192" s="5" t="s">
        <v>29</v>
      </c>
      <c r="H192" s="1" t="s">
        <v>24</v>
      </c>
      <c r="I192" s="1">
        <f>YEAR(ZdrojData[[#This Row],[Datum]])</f>
        <v>2018</v>
      </c>
      <c r="J192" s="1" t="str">
        <f t="shared" si="2"/>
        <v>Září</v>
      </c>
      <c r="K192" s="15">
        <f>ZdrojData[[#This Row],[Cena]]*ZdrojData[[#This Row],[Počet kusů]]</f>
        <v>2550</v>
      </c>
      <c r="L192" s="15">
        <f>ZdrojData[[#This Row],[Tržba]]-(ZdrojData[[#This Row],[Náklad]]*ZdrojData[[#This Row],[Počet kusů]])</f>
        <v>637.5</v>
      </c>
    </row>
    <row r="193" spans="1:12" x14ac:dyDescent="0.2">
      <c r="A193" s="2">
        <v>43369</v>
      </c>
      <c r="B193" s="5" t="s">
        <v>15</v>
      </c>
      <c r="C193" s="5" t="s">
        <v>4</v>
      </c>
      <c r="D193" s="3">
        <v>750</v>
      </c>
      <c r="E193" s="3">
        <v>637.5</v>
      </c>
      <c r="F193" s="6">
        <v>1</v>
      </c>
      <c r="G193" s="5" t="s">
        <v>38</v>
      </c>
      <c r="H193" s="1" t="s">
        <v>25</v>
      </c>
      <c r="I193" s="1">
        <f>YEAR(ZdrojData[[#This Row],[Datum]])</f>
        <v>2018</v>
      </c>
      <c r="J193" s="1" t="str">
        <f t="shared" si="2"/>
        <v>Září</v>
      </c>
      <c r="K193" s="15">
        <f>ZdrojData[[#This Row],[Cena]]*ZdrojData[[#This Row],[Počet kusů]]</f>
        <v>750</v>
      </c>
      <c r="L193" s="15">
        <f>ZdrojData[[#This Row],[Tržba]]-(ZdrojData[[#This Row],[Náklad]]*ZdrojData[[#This Row],[Počet kusů]])</f>
        <v>112.5</v>
      </c>
    </row>
    <row r="194" spans="1:12" x14ac:dyDescent="0.2">
      <c r="A194" s="2">
        <v>43365</v>
      </c>
      <c r="B194" s="5" t="s">
        <v>15</v>
      </c>
      <c r="C194" s="5" t="s">
        <v>4</v>
      </c>
      <c r="D194" s="3">
        <v>750</v>
      </c>
      <c r="E194" s="3">
        <v>637.5</v>
      </c>
      <c r="F194" s="6">
        <v>8</v>
      </c>
      <c r="G194" s="5" t="s">
        <v>29</v>
      </c>
      <c r="H194" s="1" t="s">
        <v>25</v>
      </c>
      <c r="I194" s="1">
        <f>YEAR(ZdrojData[[#This Row],[Datum]])</f>
        <v>2018</v>
      </c>
      <c r="J194" s="1" t="str">
        <f t="shared" ref="J194:J257" si="3">CHOOSE(MONTH(A194),"Leden","Únor","Březen","Duben","Květen","Červen","Červenec","Srpen","Září","Říjen","Listopad","Prosinec")</f>
        <v>Září</v>
      </c>
      <c r="K194" s="15">
        <f>ZdrojData[[#This Row],[Cena]]*ZdrojData[[#This Row],[Počet kusů]]</f>
        <v>6000</v>
      </c>
      <c r="L194" s="15">
        <f>ZdrojData[[#This Row],[Tržba]]-(ZdrojData[[#This Row],[Náklad]]*ZdrojData[[#This Row],[Počet kusů]])</f>
        <v>900</v>
      </c>
    </row>
    <row r="195" spans="1:12" x14ac:dyDescent="0.2">
      <c r="A195" s="2">
        <v>43373</v>
      </c>
      <c r="B195" s="5" t="s">
        <v>3</v>
      </c>
      <c r="C195" s="5" t="s">
        <v>4</v>
      </c>
      <c r="D195" s="3">
        <v>1000</v>
      </c>
      <c r="E195" s="3">
        <v>900</v>
      </c>
      <c r="F195" s="6">
        <v>1</v>
      </c>
      <c r="G195" s="5" t="s">
        <v>34</v>
      </c>
      <c r="H195" s="1" t="s">
        <v>24</v>
      </c>
      <c r="I195" s="1">
        <f>YEAR(ZdrojData[[#This Row],[Datum]])</f>
        <v>2018</v>
      </c>
      <c r="J195" s="1" t="str">
        <f t="shared" si="3"/>
        <v>Září</v>
      </c>
      <c r="K195" s="15">
        <f>ZdrojData[[#This Row],[Cena]]*ZdrojData[[#This Row],[Počet kusů]]</f>
        <v>1000</v>
      </c>
      <c r="L195" s="15">
        <f>ZdrojData[[#This Row],[Tržba]]-(ZdrojData[[#This Row],[Náklad]]*ZdrojData[[#This Row],[Počet kusů]])</f>
        <v>100</v>
      </c>
    </row>
    <row r="196" spans="1:12" x14ac:dyDescent="0.2">
      <c r="A196" s="2">
        <v>43353</v>
      </c>
      <c r="B196" s="5" t="s">
        <v>18</v>
      </c>
      <c r="C196" s="5" t="s">
        <v>4</v>
      </c>
      <c r="D196" s="3">
        <v>900</v>
      </c>
      <c r="E196" s="3">
        <v>675</v>
      </c>
      <c r="F196" s="6">
        <v>4</v>
      </c>
      <c r="G196" s="5" t="s">
        <v>38</v>
      </c>
      <c r="H196" s="1" t="s">
        <v>24</v>
      </c>
      <c r="I196" s="1">
        <f>YEAR(ZdrojData[[#This Row],[Datum]])</f>
        <v>2018</v>
      </c>
      <c r="J196" s="1" t="str">
        <f t="shared" si="3"/>
        <v>Září</v>
      </c>
      <c r="K196" s="15">
        <f>ZdrojData[[#This Row],[Cena]]*ZdrojData[[#This Row],[Počet kusů]]</f>
        <v>3600</v>
      </c>
      <c r="L196" s="15">
        <f>ZdrojData[[#This Row],[Tržba]]-(ZdrojData[[#This Row],[Náklad]]*ZdrojData[[#This Row],[Počet kusů]])</f>
        <v>900</v>
      </c>
    </row>
    <row r="197" spans="1:12" x14ac:dyDescent="0.2">
      <c r="A197" s="2">
        <v>43369</v>
      </c>
      <c r="B197" s="5" t="s">
        <v>3</v>
      </c>
      <c r="C197" s="5" t="s">
        <v>4</v>
      </c>
      <c r="D197" s="3">
        <v>1000</v>
      </c>
      <c r="E197" s="3">
        <v>900</v>
      </c>
      <c r="F197" s="6">
        <v>6</v>
      </c>
      <c r="G197" s="5" t="s">
        <v>30</v>
      </c>
      <c r="H197" s="1" t="s">
        <v>24</v>
      </c>
      <c r="I197" s="1">
        <f>YEAR(ZdrojData[[#This Row],[Datum]])</f>
        <v>2018</v>
      </c>
      <c r="J197" s="1" t="str">
        <f t="shared" si="3"/>
        <v>Září</v>
      </c>
      <c r="K197" s="15">
        <f>ZdrojData[[#This Row],[Cena]]*ZdrojData[[#This Row],[Počet kusů]]</f>
        <v>6000</v>
      </c>
      <c r="L197" s="15">
        <f>ZdrojData[[#This Row],[Tržba]]-(ZdrojData[[#This Row],[Náklad]]*ZdrojData[[#This Row],[Počet kusů]])</f>
        <v>600</v>
      </c>
    </row>
    <row r="198" spans="1:12" x14ac:dyDescent="0.2">
      <c r="A198" s="2">
        <v>43356</v>
      </c>
      <c r="B198" s="5" t="s">
        <v>3</v>
      </c>
      <c r="C198" s="5" t="s">
        <v>4</v>
      </c>
      <c r="D198" s="3">
        <v>1000</v>
      </c>
      <c r="E198" s="3">
        <v>900</v>
      </c>
      <c r="F198" s="6">
        <v>2</v>
      </c>
      <c r="G198" s="5" t="s">
        <v>36</v>
      </c>
      <c r="H198" s="1" t="s">
        <v>25</v>
      </c>
      <c r="I198" s="1">
        <f>YEAR(ZdrojData[[#This Row],[Datum]])</f>
        <v>2018</v>
      </c>
      <c r="J198" s="1" t="str">
        <f t="shared" si="3"/>
        <v>Září</v>
      </c>
      <c r="K198" s="15">
        <f>ZdrojData[[#This Row],[Cena]]*ZdrojData[[#This Row],[Počet kusů]]</f>
        <v>2000</v>
      </c>
      <c r="L198" s="15">
        <f>ZdrojData[[#This Row],[Tržba]]-(ZdrojData[[#This Row],[Náklad]]*ZdrojData[[#This Row],[Počet kusů]])</f>
        <v>200</v>
      </c>
    </row>
    <row r="199" spans="1:12" x14ac:dyDescent="0.2">
      <c r="A199" s="2">
        <v>43372</v>
      </c>
      <c r="B199" s="5" t="s">
        <v>5</v>
      </c>
      <c r="C199" s="5" t="s">
        <v>6</v>
      </c>
      <c r="D199" s="3">
        <v>850</v>
      </c>
      <c r="E199" s="3">
        <v>722.5</v>
      </c>
      <c r="F199" s="6">
        <v>8</v>
      </c>
      <c r="G199" s="5" t="s">
        <v>36</v>
      </c>
      <c r="H199" s="1" t="s">
        <v>25</v>
      </c>
      <c r="I199" s="1">
        <f>YEAR(ZdrojData[[#This Row],[Datum]])</f>
        <v>2018</v>
      </c>
      <c r="J199" s="1" t="str">
        <f t="shared" si="3"/>
        <v>Září</v>
      </c>
      <c r="K199" s="15">
        <f>ZdrojData[[#This Row],[Cena]]*ZdrojData[[#This Row],[Počet kusů]]</f>
        <v>6800</v>
      </c>
      <c r="L199" s="15">
        <f>ZdrojData[[#This Row],[Tržba]]-(ZdrojData[[#This Row],[Náklad]]*ZdrojData[[#This Row],[Počet kusů]])</f>
        <v>1020</v>
      </c>
    </row>
    <row r="200" spans="1:12" x14ac:dyDescent="0.2">
      <c r="A200" s="2">
        <v>43399</v>
      </c>
      <c r="B200" s="5" t="s">
        <v>13</v>
      </c>
      <c r="C200" s="5" t="s">
        <v>6</v>
      </c>
      <c r="D200" s="3">
        <v>500</v>
      </c>
      <c r="E200" s="3">
        <v>400</v>
      </c>
      <c r="F200" s="6">
        <v>7</v>
      </c>
      <c r="G200" s="5" t="s">
        <v>35</v>
      </c>
      <c r="H200" s="1" t="s">
        <v>24</v>
      </c>
      <c r="I200" s="1">
        <f>YEAR(ZdrojData[[#This Row],[Datum]])</f>
        <v>2018</v>
      </c>
      <c r="J200" s="1" t="str">
        <f t="shared" si="3"/>
        <v>Říjen</v>
      </c>
      <c r="K200" s="15">
        <f>ZdrojData[[#This Row],[Cena]]*ZdrojData[[#This Row],[Počet kusů]]</f>
        <v>3500</v>
      </c>
      <c r="L200" s="15">
        <f>ZdrojData[[#This Row],[Tržba]]-(ZdrojData[[#This Row],[Náklad]]*ZdrojData[[#This Row],[Počet kusů]])</f>
        <v>700</v>
      </c>
    </row>
    <row r="201" spans="1:12" x14ac:dyDescent="0.2">
      <c r="A201" s="2">
        <v>43376</v>
      </c>
      <c r="B201" s="5" t="s">
        <v>5</v>
      </c>
      <c r="C201" s="5" t="s">
        <v>6</v>
      </c>
      <c r="D201" s="3">
        <v>850</v>
      </c>
      <c r="E201" s="3">
        <v>722.5</v>
      </c>
      <c r="F201" s="6">
        <v>6</v>
      </c>
      <c r="G201" s="5" t="s">
        <v>17</v>
      </c>
      <c r="H201" s="1" t="s">
        <v>25</v>
      </c>
      <c r="I201" s="1">
        <f>YEAR(ZdrojData[[#This Row],[Datum]])</f>
        <v>2018</v>
      </c>
      <c r="J201" s="1" t="str">
        <f t="shared" si="3"/>
        <v>Říjen</v>
      </c>
      <c r="K201" s="15">
        <f>ZdrojData[[#This Row],[Cena]]*ZdrojData[[#This Row],[Počet kusů]]</f>
        <v>5100</v>
      </c>
      <c r="L201" s="15">
        <f>ZdrojData[[#This Row],[Tržba]]-(ZdrojData[[#This Row],[Náklad]]*ZdrojData[[#This Row],[Počet kusů]])</f>
        <v>765</v>
      </c>
    </row>
    <row r="202" spans="1:12" x14ac:dyDescent="0.2">
      <c r="A202" s="2">
        <v>43404</v>
      </c>
      <c r="B202" s="5" t="s">
        <v>11</v>
      </c>
      <c r="C202" s="5" t="s">
        <v>12</v>
      </c>
      <c r="D202" s="3">
        <v>350</v>
      </c>
      <c r="E202" s="3">
        <v>273</v>
      </c>
      <c r="F202" s="6">
        <v>6</v>
      </c>
      <c r="G202" s="5" t="s">
        <v>35</v>
      </c>
      <c r="H202" s="1" t="s">
        <v>24</v>
      </c>
      <c r="I202" s="1">
        <f>YEAR(ZdrojData[[#This Row],[Datum]])</f>
        <v>2018</v>
      </c>
      <c r="J202" s="1" t="str">
        <f t="shared" si="3"/>
        <v>Říjen</v>
      </c>
      <c r="K202" s="15">
        <f>ZdrojData[[#This Row],[Cena]]*ZdrojData[[#This Row],[Počet kusů]]</f>
        <v>2100</v>
      </c>
      <c r="L202" s="15">
        <f>ZdrojData[[#This Row],[Tržba]]-(ZdrojData[[#This Row],[Náklad]]*ZdrojData[[#This Row],[Počet kusů]])</f>
        <v>462</v>
      </c>
    </row>
    <row r="203" spans="1:12" x14ac:dyDescent="0.2">
      <c r="A203" s="2">
        <v>43404</v>
      </c>
      <c r="B203" s="5" t="s">
        <v>15</v>
      </c>
      <c r="C203" s="5" t="s">
        <v>4</v>
      </c>
      <c r="D203" s="3">
        <v>750</v>
      </c>
      <c r="E203" s="3">
        <v>637.5</v>
      </c>
      <c r="F203" s="6">
        <v>10</v>
      </c>
      <c r="G203" s="5" t="s">
        <v>17</v>
      </c>
      <c r="H203" s="1" t="s">
        <v>24</v>
      </c>
      <c r="I203" s="1">
        <f>YEAR(ZdrojData[[#This Row],[Datum]])</f>
        <v>2018</v>
      </c>
      <c r="J203" s="1" t="str">
        <f t="shared" si="3"/>
        <v>Říjen</v>
      </c>
      <c r="K203" s="15">
        <f>ZdrojData[[#This Row],[Cena]]*ZdrojData[[#This Row],[Počet kusů]]</f>
        <v>7500</v>
      </c>
      <c r="L203" s="15">
        <f>ZdrojData[[#This Row],[Tržba]]-(ZdrojData[[#This Row],[Náklad]]*ZdrojData[[#This Row],[Počet kusů]])</f>
        <v>1125</v>
      </c>
    </row>
    <row r="204" spans="1:12" x14ac:dyDescent="0.2">
      <c r="A204" s="2">
        <v>43381</v>
      </c>
      <c r="B204" s="5" t="s">
        <v>8</v>
      </c>
      <c r="C204" s="5" t="s">
        <v>6</v>
      </c>
      <c r="D204" s="3">
        <v>1350</v>
      </c>
      <c r="E204" s="3">
        <v>1188</v>
      </c>
      <c r="F204" s="6">
        <v>7</v>
      </c>
      <c r="G204" s="5" t="s">
        <v>28</v>
      </c>
      <c r="H204" s="1" t="s">
        <v>25</v>
      </c>
      <c r="I204" s="1">
        <f>YEAR(ZdrojData[[#This Row],[Datum]])</f>
        <v>2018</v>
      </c>
      <c r="J204" s="1" t="str">
        <f t="shared" si="3"/>
        <v>Říjen</v>
      </c>
      <c r="K204" s="15">
        <f>ZdrojData[[#This Row],[Cena]]*ZdrojData[[#This Row],[Počet kusů]]</f>
        <v>9450</v>
      </c>
      <c r="L204" s="15">
        <f>ZdrojData[[#This Row],[Tržba]]-(ZdrojData[[#This Row],[Náklad]]*ZdrojData[[#This Row],[Počet kusů]])</f>
        <v>1134</v>
      </c>
    </row>
    <row r="205" spans="1:12" x14ac:dyDescent="0.2">
      <c r="A205" s="2">
        <v>43384</v>
      </c>
      <c r="B205" s="5" t="s">
        <v>8</v>
      </c>
      <c r="C205" s="5" t="s">
        <v>6</v>
      </c>
      <c r="D205" s="3">
        <v>1350</v>
      </c>
      <c r="E205" s="3">
        <v>1188</v>
      </c>
      <c r="F205" s="6">
        <v>7</v>
      </c>
      <c r="G205" s="5" t="s">
        <v>35</v>
      </c>
      <c r="H205" s="1" t="s">
        <v>25</v>
      </c>
      <c r="I205" s="1">
        <f>YEAR(ZdrojData[[#This Row],[Datum]])</f>
        <v>2018</v>
      </c>
      <c r="J205" s="1" t="str">
        <f t="shared" si="3"/>
        <v>Říjen</v>
      </c>
      <c r="K205" s="15">
        <f>ZdrojData[[#This Row],[Cena]]*ZdrojData[[#This Row],[Počet kusů]]</f>
        <v>9450</v>
      </c>
      <c r="L205" s="15">
        <f>ZdrojData[[#This Row],[Tržba]]-(ZdrojData[[#This Row],[Náklad]]*ZdrojData[[#This Row],[Počet kusů]])</f>
        <v>1134</v>
      </c>
    </row>
    <row r="206" spans="1:12" x14ac:dyDescent="0.2">
      <c r="A206" s="2">
        <v>43383</v>
      </c>
      <c r="B206" s="5" t="s">
        <v>11</v>
      </c>
      <c r="C206" s="5" t="s">
        <v>12</v>
      </c>
      <c r="D206" s="3">
        <v>350</v>
      </c>
      <c r="E206" s="3">
        <v>273</v>
      </c>
      <c r="F206" s="6">
        <v>6</v>
      </c>
      <c r="G206" s="5" t="s">
        <v>29</v>
      </c>
      <c r="H206" s="1" t="s">
        <v>24</v>
      </c>
      <c r="I206" s="1">
        <f>YEAR(ZdrojData[[#This Row],[Datum]])</f>
        <v>2018</v>
      </c>
      <c r="J206" s="1" t="str">
        <f t="shared" si="3"/>
        <v>Říjen</v>
      </c>
      <c r="K206" s="15">
        <f>ZdrojData[[#This Row],[Cena]]*ZdrojData[[#This Row],[Počet kusů]]</f>
        <v>2100</v>
      </c>
      <c r="L206" s="15">
        <f>ZdrojData[[#This Row],[Tržba]]-(ZdrojData[[#This Row],[Náklad]]*ZdrojData[[#This Row],[Počet kusů]])</f>
        <v>462</v>
      </c>
    </row>
    <row r="207" spans="1:12" x14ac:dyDescent="0.2">
      <c r="A207" s="2">
        <v>43376</v>
      </c>
      <c r="B207" s="5" t="s">
        <v>15</v>
      </c>
      <c r="C207" s="5" t="s">
        <v>4</v>
      </c>
      <c r="D207" s="3">
        <v>750</v>
      </c>
      <c r="E207" s="3">
        <v>637.5</v>
      </c>
      <c r="F207" s="6">
        <v>4</v>
      </c>
      <c r="G207" s="5" t="s">
        <v>39</v>
      </c>
      <c r="H207" s="1" t="s">
        <v>25</v>
      </c>
      <c r="I207" s="1">
        <f>YEAR(ZdrojData[[#This Row],[Datum]])</f>
        <v>2018</v>
      </c>
      <c r="J207" s="1" t="str">
        <f t="shared" si="3"/>
        <v>Říjen</v>
      </c>
      <c r="K207" s="15">
        <f>ZdrojData[[#This Row],[Cena]]*ZdrojData[[#This Row],[Počet kusů]]</f>
        <v>3000</v>
      </c>
      <c r="L207" s="15">
        <f>ZdrojData[[#This Row],[Tržba]]-(ZdrojData[[#This Row],[Náklad]]*ZdrojData[[#This Row],[Počet kusů]])</f>
        <v>450</v>
      </c>
    </row>
    <row r="208" spans="1:12" x14ac:dyDescent="0.2">
      <c r="A208" s="2">
        <v>43383</v>
      </c>
      <c r="B208" s="5" t="s">
        <v>9</v>
      </c>
      <c r="C208" s="5" t="s">
        <v>6</v>
      </c>
      <c r="D208" s="3">
        <v>1200</v>
      </c>
      <c r="E208" s="3">
        <v>1080</v>
      </c>
      <c r="F208" s="6">
        <v>6</v>
      </c>
      <c r="G208" s="5" t="s">
        <v>30</v>
      </c>
      <c r="H208" s="1" t="s">
        <v>25</v>
      </c>
      <c r="I208" s="1">
        <f>YEAR(ZdrojData[[#This Row],[Datum]])</f>
        <v>2018</v>
      </c>
      <c r="J208" s="1" t="str">
        <f t="shared" si="3"/>
        <v>Říjen</v>
      </c>
      <c r="K208" s="15">
        <f>ZdrojData[[#This Row],[Cena]]*ZdrojData[[#This Row],[Počet kusů]]</f>
        <v>7200</v>
      </c>
      <c r="L208" s="15">
        <f>ZdrojData[[#This Row],[Tržba]]-(ZdrojData[[#This Row],[Náklad]]*ZdrojData[[#This Row],[Počet kusů]])</f>
        <v>720</v>
      </c>
    </row>
    <row r="209" spans="1:12" x14ac:dyDescent="0.2">
      <c r="A209" s="2">
        <v>43378</v>
      </c>
      <c r="B209" s="5" t="s">
        <v>14</v>
      </c>
      <c r="C209" s="5" t="s">
        <v>6</v>
      </c>
      <c r="D209" s="3">
        <v>950</v>
      </c>
      <c r="E209" s="3">
        <v>741</v>
      </c>
      <c r="F209" s="6">
        <v>1</v>
      </c>
      <c r="G209" s="5" t="s">
        <v>34</v>
      </c>
      <c r="H209" s="1" t="s">
        <v>25</v>
      </c>
      <c r="I209" s="1">
        <f>YEAR(ZdrojData[[#This Row],[Datum]])</f>
        <v>2018</v>
      </c>
      <c r="J209" s="1" t="str">
        <f t="shared" si="3"/>
        <v>Říjen</v>
      </c>
      <c r="K209" s="15">
        <f>ZdrojData[[#This Row],[Cena]]*ZdrojData[[#This Row],[Počet kusů]]</f>
        <v>950</v>
      </c>
      <c r="L209" s="15">
        <f>ZdrojData[[#This Row],[Tržba]]-(ZdrojData[[#This Row],[Náklad]]*ZdrojData[[#This Row],[Počet kusů]])</f>
        <v>209</v>
      </c>
    </row>
    <row r="210" spans="1:12" x14ac:dyDescent="0.2">
      <c r="A210" s="2">
        <v>43382</v>
      </c>
      <c r="B210" s="5" t="s">
        <v>14</v>
      </c>
      <c r="C210" s="5" t="s">
        <v>6</v>
      </c>
      <c r="D210" s="3">
        <v>950</v>
      </c>
      <c r="E210" s="3">
        <v>741</v>
      </c>
      <c r="F210" s="6">
        <v>6</v>
      </c>
      <c r="G210" s="5" t="s">
        <v>29</v>
      </c>
      <c r="H210" s="1" t="s">
        <v>24</v>
      </c>
      <c r="I210" s="1">
        <f>YEAR(ZdrojData[[#This Row],[Datum]])</f>
        <v>2018</v>
      </c>
      <c r="J210" s="1" t="str">
        <f t="shared" si="3"/>
        <v>Říjen</v>
      </c>
      <c r="K210" s="15">
        <f>ZdrojData[[#This Row],[Cena]]*ZdrojData[[#This Row],[Počet kusů]]</f>
        <v>5700</v>
      </c>
      <c r="L210" s="15">
        <f>ZdrojData[[#This Row],[Tržba]]-(ZdrojData[[#This Row],[Náklad]]*ZdrojData[[#This Row],[Počet kusů]])</f>
        <v>1254</v>
      </c>
    </row>
    <row r="211" spans="1:12" x14ac:dyDescent="0.2">
      <c r="A211" s="2">
        <v>43379</v>
      </c>
      <c r="B211" s="5" t="s">
        <v>16</v>
      </c>
      <c r="C211" s="5" t="s">
        <v>12</v>
      </c>
      <c r="D211" s="3">
        <v>600</v>
      </c>
      <c r="E211" s="3">
        <v>510</v>
      </c>
      <c r="F211" s="6">
        <v>6</v>
      </c>
      <c r="G211" s="5" t="s">
        <v>36</v>
      </c>
      <c r="H211" s="1" t="s">
        <v>24</v>
      </c>
      <c r="I211" s="1">
        <f>YEAR(ZdrojData[[#This Row],[Datum]])</f>
        <v>2018</v>
      </c>
      <c r="J211" s="1" t="str">
        <f t="shared" si="3"/>
        <v>Říjen</v>
      </c>
      <c r="K211" s="15">
        <f>ZdrojData[[#This Row],[Cena]]*ZdrojData[[#This Row],[Počet kusů]]</f>
        <v>3600</v>
      </c>
      <c r="L211" s="15">
        <f>ZdrojData[[#This Row],[Tržba]]-(ZdrojData[[#This Row],[Náklad]]*ZdrojData[[#This Row],[Počet kusů]])</f>
        <v>540</v>
      </c>
    </row>
    <row r="212" spans="1:12" x14ac:dyDescent="0.2">
      <c r="A212" s="2">
        <v>43392</v>
      </c>
      <c r="B212" s="5" t="s">
        <v>15</v>
      </c>
      <c r="C212" s="5" t="s">
        <v>4</v>
      </c>
      <c r="D212" s="3">
        <v>750</v>
      </c>
      <c r="E212" s="3">
        <v>637.5</v>
      </c>
      <c r="F212" s="6">
        <v>2</v>
      </c>
      <c r="G212" s="5" t="s">
        <v>37</v>
      </c>
      <c r="H212" s="1" t="s">
        <v>25</v>
      </c>
      <c r="I212" s="1">
        <f>YEAR(ZdrojData[[#This Row],[Datum]])</f>
        <v>2018</v>
      </c>
      <c r="J212" s="1" t="str">
        <f t="shared" si="3"/>
        <v>Říjen</v>
      </c>
      <c r="K212" s="15">
        <f>ZdrojData[[#This Row],[Cena]]*ZdrojData[[#This Row],[Počet kusů]]</f>
        <v>1500</v>
      </c>
      <c r="L212" s="15">
        <f>ZdrojData[[#This Row],[Tržba]]-(ZdrojData[[#This Row],[Náklad]]*ZdrojData[[#This Row],[Počet kusů]])</f>
        <v>225</v>
      </c>
    </row>
    <row r="213" spans="1:12" x14ac:dyDescent="0.2">
      <c r="A213" s="2">
        <v>43393</v>
      </c>
      <c r="B213" s="5" t="s">
        <v>14</v>
      </c>
      <c r="C213" s="5" t="s">
        <v>6</v>
      </c>
      <c r="D213" s="3">
        <v>950</v>
      </c>
      <c r="E213" s="3">
        <v>741</v>
      </c>
      <c r="F213" s="6">
        <v>7</v>
      </c>
      <c r="G213" s="5" t="s">
        <v>30</v>
      </c>
      <c r="H213" s="1" t="s">
        <v>24</v>
      </c>
      <c r="I213" s="1">
        <f>YEAR(ZdrojData[[#This Row],[Datum]])</f>
        <v>2018</v>
      </c>
      <c r="J213" s="1" t="str">
        <f t="shared" si="3"/>
        <v>Říjen</v>
      </c>
      <c r="K213" s="15">
        <f>ZdrojData[[#This Row],[Cena]]*ZdrojData[[#This Row],[Počet kusů]]</f>
        <v>6650</v>
      </c>
      <c r="L213" s="15">
        <f>ZdrojData[[#This Row],[Tržba]]-(ZdrojData[[#This Row],[Náklad]]*ZdrojData[[#This Row],[Počet kusů]])</f>
        <v>1463</v>
      </c>
    </row>
    <row r="214" spans="1:12" x14ac:dyDescent="0.2">
      <c r="A214" s="2">
        <v>43399</v>
      </c>
      <c r="B214" s="5" t="s">
        <v>13</v>
      </c>
      <c r="C214" s="5" t="s">
        <v>6</v>
      </c>
      <c r="D214" s="3">
        <v>500</v>
      </c>
      <c r="E214" s="3">
        <v>400</v>
      </c>
      <c r="F214" s="6">
        <v>2</v>
      </c>
      <c r="G214" s="5" t="s">
        <v>30</v>
      </c>
      <c r="H214" s="1" t="s">
        <v>25</v>
      </c>
      <c r="I214" s="1">
        <f>YEAR(ZdrojData[[#This Row],[Datum]])</f>
        <v>2018</v>
      </c>
      <c r="J214" s="1" t="str">
        <f t="shared" si="3"/>
        <v>Říjen</v>
      </c>
      <c r="K214" s="15">
        <f>ZdrojData[[#This Row],[Cena]]*ZdrojData[[#This Row],[Počet kusů]]</f>
        <v>1000</v>
      </c>
      <c r="L214" s="15">
        <f>ZdrojData[[#This Row],[Tržba]]-(ZdrojData[[#This Row],[Náklad]]*ZdrojData[[#This Row],[Počet kusů]])</f>
        <v>200</v>
      </c>
    </row>
    <row r="215" spans="1:12" x14ac:dyDescent="0.2">
      <c r="A215" s="2">
        <v>43380</v>
      </c>
      <c r="B215" s="5" t="s">
        <v>9</v>
      </c>
      <c r="C215" s="5" t="s">
        <v>6</v>
      </c>
      <c r="D215" s="3">
        <v>1200</v>
      </c>
      <c r="E215" s="3">
        <v>1080</v>
      </c>
      <c r="F215" s="6">
        <v>1</v>
      </c>
      <c r="G215" s="5" t="s">
        <v>33</v>
      </c>
      <c r="H215" s="1" t="s">
        <v>25</v>
      </c>
      <c r="I215" s="1">
        <f>YEAR(ZdrojData[[#This Row],[Datum]])</f>
        <v>2018</v>
      </c>
      <c r="J215" s="1" t="str">
        <f t="shared" si="3"/>
        <v>Říjen</v>
      </c>
      <c r="K215" s="15">
        <f>ZdrojData[[#This Row],[Cena]]*ZdrojData[[#This Row],[Počet kusů]]</f>
        <v>1200</v>
      </c>
      <c r="L215" s="15">
        <f>ZdrojData[[#This Row],[Tržba]]-(ZdrojData[[#This Row],[Náklad]]*ZdrojData[[#This Row],[Počet kusů]])</f>
        <v>120</v>
      </c>
    </row>
    <row r="216" spans="1:12" x14ac:dyDescent="0.2">
      <c r="A216" s="2">
        <v>43383</v>
      </c>
      <c r="B216" s="5" t="s">
        <v>13</v>
      </c>
      <c r="C216" s="5" t="s">
        <v>6</v>
      </c>
      <c r="D216" s="3">
        <v>500</v>
      </c>
      <c r="E216" s="3">
        <v>400</v>
      </c>
      <c r="F216" s="6">
        <v>1</v>
      </c>
      <c r="G216" s="5" t="s">
        <v>27</v>
      </c>
      <c r="H216" s="1" t="s">
        <v>25</v>
      </c>
      <c r="I216" s="1">
        <f>YEAR(ZdrojData[[#This Row],[Datum]])</f>
        <v>2018</v>
      </c>
      <c r="J216" s="1" t="str">
        <f t="shared" si="3"/>
        <v>Říjen</v>
      </c>
      <c r="K216" s="15">
        <f>ZdrojData[[#This Row],[Cena]]*ZdrojData[[#This Row],[Počet kusů]]</f>
        <v>500</v>
      </c>
      <c r="L216" s="15">
        <f>ZdrojData[[#This Row],[Tržba]]-(ZdrojData[[#This Row],[Náklad]]*ZdrojData[[#This Row],[Počet kusů]])</f>
        <v>100</v>
      </c>
    </row>
    <row r="217" spans="1:12" x14ac:dyDescent="0.2">
      <c r="A217" s="2">
        <v>43392</v>
      </c>
      <c r="B217" s="5" t="s">
        <v>13</v>
      </c>
      <c r="C217" s="5" t="s">
        <v>6</v>
      </c>
      <c r="D217" s="3">
        <v>500</v>
      </c>
      <c r="E217" s="3">
        <v>400</v>
      </c>
      <c r="F217" s="6">
        <v>2</v>
      </c>
      <c r="G217" s="5" t="s">
        <v>32</v>
      </c>
      <c r="H217" s="1" t="s">
        <v>24</v>
      </c>
      <c r="I217" s="1">
        <f>YEAR(ZdrojData[[#This Row],[Datum]])</f>
        <v>2018</v>
      </c>
      <c r="J217" s="1" t="str">
        <f t="shared" si="3"/>
        <v>Říjen</v>
      </c>
      <c r="K217" s="15">
        <f>ZdrojData[[#This Row],[Cena]]*ZdrojData[[#This Row],[Počet kusů]]</f>
        <v>1000</v>
      </c>
      <c r="L217" s="15">
        <f>ZdrojData[[#This Row],[Tržba]]-(ZdrojData[[#This Row],[Náklad]]*ZdrojData[[#This Row],[Počet kusů]])</f>
        <v>200</v>
      </c>
    </row>
    <row r="218" spans="1:12" x14ac:dyDescent="0.2">
      <c r="A218" s="2">
        <v>43382</v>
      </c>
      <c r="B218" s="5" t="s">
        <v>11</v>
      </c>
      <c r="C218" s="5" t="s">
        <v>12</v>
      </c>
      <c r="D218" s="3">
        <v>350</v>
      </c>
      <c r="E218" s="3">
        <v>273</v>
      </c>
      <c r="F218" s="6">
        <v>4</v>
      </c>
      <c r="G218" s="5" t="s">
        <v>34</v>
      </c>
      <c r="H218" s="1" t="s">
        <v>24</v>
      </c>
      <c r="I218" s="1">
        <f>YEAR(ZdrojData[[#This Row],[Datum]])</f>
        <v>2018</v>
      </c>
      <c r="J218" s="1" t="str">
        <f t="shared" si="3"/>
        <v>Říjen</v>
      </c>
      <c r="K218" s="15">
        <f>ZdrojData[[#This Row],[Cena]]*ZdrojData[[#This Row],[Počet kusů]]</f>
        <v>1400</v>
      </c>
      <c r="L218" s="15">
        <f>ZdrojData[[#This Row],[Tržba]]-(ZdrojData[[#This Row],[Náklad]]*ZdrojData[[#This Row],[Počet kusů]])</f>
        <v>308</v>
      </c>
    </row>
    <row r="219" spans="1:12" x14ac:dyDescent="0.2">
      <c r="A219" s="2">
        <v>43404</v>
      </c>
      <c r="B219" s="5" t="s">
        <v>14</v>
      </c>
      <c r="C219" s="5" t="s">
        <v>6</v>
      </c>
      <c r="D219" s="3">
        <v>950</v>
      </c>
      <c r="E219" s="3">
        <v>741</v>
      </c>
      <c r="F219" s="6">
        <v>4</v>
      </c>
      <c r="G219" s="5" t="s">
        <v>30</v>
      </c>
      <c r="H219" s="1" t="s">
        <v>24</v>
      </c>
      <c r="I219" s="1">
        <f>YEAR(ZdrojData[[#This Row],[Datum]])</f>
        <v>2018</v>
      </c>
      <c r="J219" s="1" t="str">
        <f t="shared" si="3"/>
        <v>Říjen</v>
      </c>
      <c r="K219" s="15">
        <f>ZdrojData[[#This Row],[Cena]]*ZdrojData[[#This Row],[Počet kusů]]</f>
        <v>3800</v>
      </c>
      <c r="L219" s="15">
        <f>ZdrojData[[#This Row],[Tržba]]-(ZdrojData[[#This Row],[Náklad]]*ZdrojData[[#This Row],[Počet kusů]])</f>
        <v>836</v>
      </c>
    </row>
    <row r="220" spans="1:12" x14ac:dyDescent="0.2">
      <c r="A220" s="2">
        <v>43381</v>
      </c>
      <c r="B220" s="5" t="s">
        <v>3</v>
      </c>
      <c r="C220" s="5" t="s">
        <v>4</v>
      </c>
      <c r="D220" s="3">
        <v>1000</v>
      </c>
      <c r="E220" s="3">
        <v>900</v>
      </c>
      <c r="F220" s="6">
        <v>4</v>
      </c>
      <c r="G220" s="5" t="s">
        <v>33</v>
      </c>
      <c r="H220" s="1" t="s">
        <v>24</v>
      </c>
      <c r="I220" s="1">
        <f>YEAR(ZdrojData[[#This Row],[Datum]])</f>
        <v>2018</v>
      </c>
      <c r="J220" s="1" t="str">
        <f t="shared" si="3"/>
        <v>Říjen</v>
      </c>
      <c r="K220" s="15">
        <f>ZdrojData[[#This Row],[Cena]]*ZdrojData[[#This Row],[Počet kusů]]</f>
        <v>4000</v>
      </c>
      <c r="L220" s="15">
        <f>ZdrojData[[#This Row],[Tržba]]-(ZdrojData[[#This Row],[Náklad]]*ZdrojData[[#This Row],[Počet kusů]])</f>
        <v>400</v>
      </c>
    </row>
    <row r="221" spans="1:12" x14ac:dyDescent="0.2">
      <c r="A221" s="2">
        <v>43403</v>
      </c>
      <c r="B221" s="5" t="s">
        <v>15</v>
      </c>
      <c r="C221" s="5" t="s">
        <v>4</v>
      </c>
      <c r="D221" s="3">
        <v>750</v>
      </c>
      <c r="E221" s="3">
        <v>637.5</v>
      </c>
      <c r="F221" s="6">
        <v>8</v>
      </c>
      <c r="G221" s="5" t="s">
        <v>35</v>
      </c>
      <c r="H221" s="1" t="s">
        <v>24</v>
      </c>
      <c r="I221" s="1">
        <f>YEAR(ZdrojData[[#This Row],[Datum]])</f>
        <v>2018</v>
      </c>
      <c r="J221" s="1" t="str">
        <f t="shared" si="3"/>
        <v>Říjen</v>
      </c>
      <c r="K221" s="15">
        <f>ZdrojData[[#This Row],[Cena]]*ZdrojData[[#This Row],[Počet kusů]]</f>
        <v>6000</v>
      </c>
      <c r="L221" s="15">
        <f>ZdrojData[[#This Row],[Tržba]]-(ZdrojData[[#This Row],[Náklad]]*ZdrojData[[#This Row],[Počet kusů]])</f>
        <v>900</v>
      </c>
    </row>
    <row r="222" spans="1:12" x14ac:dyDescent="0.2">
      <c r="A222" s="2">
        <v>43420</v>
      </c>
      <c r="B222" s="5" t="s">
        <v>11</v>
      </c>
      <c r="C222" s="5" t="s">
        <v>12</v>
      </c>
      <c r="D222" s="3">
        <v>350</v>
      </c>
      <c r="E222" s="3">
        <v>273</v>
      </c>
      <c r="F222" s="6">
        <v>8</v>
      </c>
      <c r="G222" s="5" t="s">
        <v>28</v>
      </c>
      <c r="H222" s="1" t="s">
        <v>24</v>
      </c>
      <c r="I222" s="1">
        <f>YEAR(ZdrojData[[#This Row],[Datum]])</f>
        <v>2018</v>
      </c>
      <c r="J222" s="1" t="str">
        <f t="shared" si="3"/>
        <v>Listopad</v>
      </c>
      <c r="K222" s="15">
        <f>ZdrojData[[#This Row],[Cena]]*ZdrojData[[#This Row],[Počet kusů]]</f>
        <v>2800</v>
      </c>
      <c r="L222" s="15">
        <f>ZdrojData[[#This Row],[Tržba]]-(ZdrojData[[#This Row],[Náklad]]*ZdrojData[[#This Row],[Počet kusů]])</f>
        <v>616</v>
      </c>
    </row>
    <row r="223" spans="1:12" x14ac:dyDescent="0.2">
      <c r="A223" s="2">
        <v>43409</v>
      </c>
      <c r="B223" s="5" t="s">
        <v>5</v>
      </c>
      <c r="C223" s="5" t="s">
        <v>6</v>
      </c>
      <c r="D223" s="3">
        <v>850</v>
      </c>
      <c r="E223" s="3">
        <v>722.5</v>
      </c>
      <c r="F223" s="6">
        <v>2</v>
      </c>
      <c r="G223" s="5" t="s">
        <v>32</v>
      </c>
      <c r="H223" s="1" t="s">
        <v>24</v>
      </c>
      <c r="I223" s="1">
        <f>YEAR(ZdrojData[[#This Row],[Datum]])</f>
        <v>2018</v>
      </c>
      <c r="J223" s="1" t="str">
        <f t="shared" si="3"/>
        <v>Listopad</v>
      </c>
      <c r="K223" s="15">
        <f>ZdrojData[[#This Row],[Cena]]*ZdrojData[[#This Row],[Počet kusů]]</f>
        <v>1700</v>
      </c>
      <c r="L223" s="15">
        <f>ZdrojData[[#This Row],[Tržba]]-(ZdrojData[[#This Row],[Náklad]]*ZdrojData[[#This Row],[Počet kusů]])</f>
        <v>255</v>
      </c>
    </row>
    <row r="224" spans="1:12" x14ac:dyDescent="0.2">
      <c r="A224" s="2">
        <v>43422</v>
      </c>
      <c r="B224" s="5" t="s">
        <v>18</v>
      </c>
      <c r="C224" s="5" t="s">
        <v>4</v>
      </c>
      <c r="D224" s="3">
        <v>900</v>
      </c>
      <c r="E224" s="3">
        <v>675</v>
      </c>
      <c r="F224" s="6">
        <v>6</v>
      </c>
      <c r="G224" s="5" t="s">
        <v>29</v>
      </c>
      <c r="H224" s="1" t="s">
        <v>25</v>
      </c>
      <c r="I224" s="1">
        <f>YEAR(ZdrojData[[#This Row],[Datum]])</f>
        <v>2018</v>
      </c>
      <c r="J224" s="1" t="str">
        <f t="shared" si="3"/>
        <v>Listopad</v>
      </c>
      <c r="K224" s="15">
        <f>ZdrojData[[#This Row],[Cena]]*ZdrojData[[#This Row],[Počet kusů]]</f>
        <v>5400</v>
      </c>
      <c r="L224" s="15">
        <f>ZdrojData[[#This Row],[Tržba]]-(ZdrojData[[#This Row],[Náklad]]*ZdrojData[[#This Row],[Počet kusů]])</f>
        <v>1350</v>
      </c>
    </row>
    <row r="225" spans="1:12" x14ac:dyDescent="0.2">
      <c r="A225" s="2">
        <v>43411</v>
      </c>
      <c r="B225" s="5" t="s">
        <v>18</v>
      </c>
      <c r="C225" s="5" t="s">
        <v>4</v>
      </c>
      <c r="D225" s="3">
        <v>900</v>
      </c>
      <c r="E225" s="3">
        <v>675</v>
      </c>
      <c r="F225" s="6">
        <v>9</v>
      </c>
      <c r="G225" s="5" t="s">
        <v>35</v>
      </c>
      <c r="H225" s="1" t="s">
        <v>25</v>
      </c>
      <c r="I225" s="1">
        <f>YEAR(ZdrojData[[#This Row],[Datum]])</f>
        <v>2018</v>
      </c>
      <c r="J225" s="1" t="str">
        <f t="shared" si="3"/>
        <v>Listopad</v>
      </c>
      <c r="K225" s="15">
        <f>ZdrojData[[#This Row],[Cena]]*ZdrojData[[#This Row],[Počet kusů]]</f>
        <v>8100</v>
      </c>
      <c r="L225" s="15">
        <f>ZdrojData[[#This Row],[Tržba]]-(ZdrojData[[#This Row],[Náklad]]*ZdrojData[[#This Row],[Počet kusů]])</f>
        <v>2025</v>
      </c>
    </row>
    <row r="226" spans="1:12" x14ac:dyDescent="0.2">
      <c r="A226" s="2">
        <v>43409</v>
      </c>
      <c r="B226" s="5" t="s">
        <v>16</v>
      </c>
      <c r="C226" s="5" t="s">
        <v>12</v>
      </c>
      <c r="D226" s="3">
        <v>600</v>
      </c>
      <c r="E226" s="3">
        <v>510</v>
      </c>
      <c r="F226" s="6">
        <v>4</v>
      </c>
      <c r="G226" s="5" t="s">
        <v>17</v>
      </c>
      <c r="H226" s="1" t="s">
        <v>25</v>
      </c>
      <c r="I226" s="1">
        <f>YEAR(ZdrojData[[#This Row],[Datum]])</f>
        <v>2018</v>
      </c>
      <c r="J226" s="1" t="str">
        <f t="shared" si="3"/>
        <v>Listopad</v>
      </c>
      <c r="K226" s="15">
        <f>ZdrojData[[#This Row],[Cena]]*ZdrojData[[#This Row],[Počet kusů]]</f>
        <v>2400</v>
      </c>
      <c r="L226" s="15">
        <f>ZdrojData[[#This Row],[Tržba]]-(ZdrojData[[#This Row],[Náklad]]*ZdrojData[[#This Row],[Počet kusů]])</f>
        <v>360</v>
      </c>
    </row>
    <row r="227" spans="1:12" x14ac:dyDescent="0.2">
      <c r="A227" s="2">
        <v>43416</v>
      </c>
      <c r="B227" s="5" t="s">
        <v>5</v>
      </c>
      <c r="C227" s="5" t="s">
        <v>6</v>
      </c>
      <c r="D227" s="3">
        <v>850</v>
      </c>
      <c r="E227" s="3">
        <v>722.5</v>
      </c>
      <c r="F227" s="6">
        <v>1</v>
      </c>
      <c r="G227" s="5" t="s">
        <v>37</v>
      </c>
      <c r="H227" s="1" t="s">
        <v>24</v>
      </c>
      <c r="I227" s="1">
        <f>YEAR(ZdrojData[[#This Row],[Datum]])</f>
        <v>2018</v>
      </c>
      <c r="J227" s="1" t="str">
        <f t="shared" si="3"/>
        <v>Listopad</v>
      </c>
      <c r="K227" s="15">
        <f>ZdrojData[[#This Row],[Cena]]*ZdrojData[[#This Row],[Počet kusů]]</f>
        <v>850</v>
      </c>
      <c r="L227" s="15">
        <f>ZdrojData[[#This Row],[Tržba]]-(ZdrojData[[#This Row],[Náklad]]*ZdrojData[[#This Row],[Počet kusů]])</f>
        <v>127.5</v>
      </c>
    </row>
    <row r="228" spans="1:12" x14ac:dyDescent="0.2">
      <c r="A228" s="2">
        <v>43419</v>
      </c>
      <c r="B228" s="5" t="s">
        <v>16</v>
      </c>
      <c r="C228" s="5" t="s">
        <v>12</v>
      </c>
      <c r="D228" s="3">
        <v>600</v>
      </c>
      <c r="E228" s="3">
        <v>510</v>
      </c>
      <c r="F228" s="6">
        <v>6</v>
      </c>
      <c r="G228" s="5" t="s">
        <v>33</v>
      </c>
      <c r="H228" s="1" t="s">
        <v>25</v>
      </c>
      <c r="I228" s="1">
        <f>YEAR(ZdrojData[[#This Row],[Datum]])</f>
        <v>2018</v>
      </c>
      <c r="J228" s="1" t="str">
        <f t="shared" si="3"/>
        <v>Listopad</v>
      </c>
      <c r="K228" s="15">
        <f>ZdrojData[[#This Row],[Cena]]*ZdrojData[[#This Row],[Počet kusů]]</f>
        <v>3600</v>
      </c>
      <c r="L228" s="15">
        <f>ZdrojData[[#This Row],[Tržba]]-(ZdrojData[[#This Row],[Náklad]]*ZdrojData[[#This Row],[Počet kusů]])</f>
        <v>540</v>
      </c>
    </row>
    <row r="229" spans="1:12" x14ac:dyDescent="0.2">
      <c r="A229" s="2">
        <v>43429</v>
      </c>
      <c r="B229" s="5" t="s">
        <v>14</v>
      </c>
      <c r="C229" s="5" t="s">
        <v>6</v>
      </c>
      <c r="D229" s="3">
        <v>950</v>
      </c>
      <c r="E229" s="3">
        <v>741</v>
      </c>
      <c r="F229" s="6">
        <v>7</v>
      </c>
      <c r="G229" s="5" t="s">
        <v>28</v>
      </c>
      <c r="H229" s="1" t="s">
        <v>24</v>
      </c>
      <c r="I229" s="1">
        <f>YEAR(ZdrojData[[#This Row],[Datum]])</f>
        <v>2018</v>
      </c>
      <c r="J229" s="1" t="str">
        <f t="shared" si="3"/>
        <v>Listopad</v>
      </c>
      <c r="K229" s="15">
        <f>ZdrojData[[#This Row],[Cena]]*ZdrojData[[#This Row],[Počet kusů]]</f>
        <v>6650</v>
      </c>
      <c r="L229" s="15">
        <f>ZdrojData[[#This Row],[Tržba]]-(ZdrojData[[#This Row],[Náklad]]*ZdrojData[[#This Row],[Počet kusů]])</f>
        <v>1463</v>
      </c>
    </row>
    <row r="230" spans="1:12" x14ac:dyDescent="0.2">
      <c r="A230" s="2">
        <v>43407</v>
      </c>
      <c r="B230" s="5" t="s">
        <v>18</v>
      </c>
      <c r="C230" s="5" t="s">
        <v>4</v>
      </c>
      <c r="D230" s="3">
        <v>900</v>
      </c>
      <c r="E230" s="3">
        <v>675</v>
      </c>
      <c r="F230" s="6">
        <v>8</v>
      </c>
      <c r="G230" s="5" t="s">
        <v>36</v>
      </c>
      <c r="H230" s="1" t="s">
        <v>24</v>
      </c>
      <c r="I230" s="1">
        <f>YEAR(ZdrojData[[#This Row],[Datum]])</f>
        <v>2018</v>
      </c>
      <c r="J230" s="1" t="str">
        <f t="shared" si="3"/>
        <v>Listopad</v>
      </c>
      <c r="K230" s="15">
        <f>ZdrojData[[#This Row],[Cena]]*ZdrojData[[#This Row],[Počet kusů]]</f>
        <v>7200</v>
      </c>
      <c r="L230" s="15">
        <f>ZdrojData[[#This Row],[Tržba]]-(ZdrojData[[#This Row],[Náklad]]*ZdrojData[[#This Row],[Počet kusů]])</f>
        <v>1800</v>
      </c>
    </row>
    <row r="231" spans="1:12" x14ac:dyDescent="0.2">
      <c r="A231" s="2">
        <v>43409</v>
      </c>
      <c r="B231" s="5" t="s">
        <v>5</v>
      </c>
      <c r="C231" s="5" t="s">
        <v>6</v>
      </c>
      <c r="D231" s="3">
        <v>850</v>
      </c>
      <c r="E231" s="3">
        <v>722.5</v>
      </c>
      <c r="F231" s="6">
        <v>7</v>
      </c>
      <c r="G231" s="5" t="s">
        <v>37</v>
      </c>
      <c r="H231" s="1" t="s">
        <v>25</v>
      </c>
      <c r="I231" s="1">
        <f>YEAR(ZdrojData[[#This Row],[Datum]])</f>
        <v>2018</v>
      </c>
      <c r="J231" s="1" t="str">
        <f t="shared" si="3"/>
        <v>Listopad</v>
      </c>
      <c r="K231" s="15">
        <f>ZdrojData[[#This Row],[Cena]]*ZdrojData[[#This Row],[Počet kusů]]</f>
        <v>5950</v>
      </c>
      <c r="L231" s="15">
        <f>ZdrojData[[#This Row],[Tržba]]-(ZdrojData[[#This Row],[Náklad]]*ZdrojData[[#This Row],[Počet kusů]])</f>
        <v>892.5</v>
      </c>
    </row>
    <row r="232" spans="1:12" x14ac:dyDescent="0.2">
      <c r="A232" s="2">
        <v>43417</v>
      </c>
      <c r="B232" s="5" t="s">
        <v>11</v>
      </c>
      <c r="C232" s="5" t="s">
        <v>12</v>
      </c>
      <c r="D232" s="3">
        <v>350</v>
      </c>
      <c r="E232" s="3">
        <v>273</v>
      </c>
      <c r="F232" s="6">
        <v>4</v>
      </c>
      <c r="G232" s="5" t="s">
        <v>17</v>
      </c>
      <c r="H232" s="1" t="s">
        <v>25</v>
      </c>
      <c r="I232" s="1">
        <f>YEAR(ZdrojData[[#This Row],[Datum]])</f>
        <v>2018</v>
      </c>
      <c r="J232" s="1" t="str">
        <f t="shared" si="3"/>
        <v>Listopad</v>
      </c>
      <c r="K232" s="15">
        <f>ZdrojData[[#This Row],[Cena]]*ZdrojData[[#This Row],[Počet kusů]]</f>
        <v>1400</v>
      </c>
      <c r="L232" s="15">
        <f>ZdrojData[[#This Row],[Tržba]]-(ZdrojData[[#This Row],[Náklad]]*ZdrojData[[#This Row],[Počet kusů]])</f>
        <v>308</v>
      </c>
    </row>
    <row r="233" spans="1:12" x14ac:dyDescent="0.2">
      <c r="A233" s="2">
        <v>43412</v>
      </c>
      <c r="B233" s="5" t="s">
        <v>14</v>
      </c>
      <c r="C233" s="5" t="s">
        <v>6</v>
      </c>
      <c r="D233" s="3">
        <v>950</v>
      </c>
      <c r="E233" s="3">
        <v>741</v>
      </c>
      <c r="F233" s="6">
        <v>7</v>
      </c>
      <c r="G233" s="5" t="s">
        <v>37</v>
      </c>
      <c r="H233" s="1" t="s">
        <v>24</v>
      </c>
      <c r="I233" s="1">
        <f>YEAR(ZdrojData[[#This Row],[Datum]])</f>
        <v>2018</v>
      </c>
      <c r="J233" s="1" t="str">
        <f t="shared" si="3"/>
        <v>Listopad</v>
      </c>
      <c r="K233" s="15">
        <f>ZdrojData[[#This Row],[Cena]]*ZdrojData[[#This Row],[Počet kusů]]</f>
        <v>6650</v>
      </c>
      <c r="L233" s="15">
        <f>ZdrojData[[#This Row],[Tržba]]-(ZdrojData[[#This Row],[Náklad]]*ZdrojData[[#This Row],[Počet kusů]])</f>
        <v>1463</v>
      </c>
    </row>
    <row r="234" spans="1:12" x14ac:dyDescent="0.2">
      <c r="A234" s="2">
        <v>43426</v>
      </c>
      <c r="B234" s="5" t="s">
        <v>7</v>
      </c>
      <c r="C234" s="5" t="s">
        <v>4</v>
      </c>
      <c r="D234" s="3">
        <v>1500</v>
      </c>
      <c r="E234" s="3">
        <v>1125</v>
      </c>
      <c r="F234" s="6">
        <v>9</v>
      </c>
      <c r="G234" s="5" t="s">
        <v>28</v>
      </c>
      <c r="H234" s="1" t="s">
        <v>25</v>
      </c>
      <c r="I234" s="1">
        <f>YEAR(ZdrojData[[#This Row],[Datum]])</f>
        <v>2018</v>
      </c>
      <c r="J234" s="1" t="str">
        <f t="shared" si="3"/>
        <v>Listopad</v>
      </c>
      <c r="K234" s="15">
        <f>ZdrojData[[#This Row],[Cena]]*ZdrojData[[#This Row],[Počet kusů]]</f>
        <v>13500</v>
      </c>
      <c r="L234" s="15">
        <f>ZdrojData[[#This Row],[Tržba]]-(ZdrojData[[#This Row],[Náklad]]*ZdrojData[[#This Row],[Počet kusů]])</f>
        <v>3375</v>
      </c>
    </row>
    <row r="235" spans="1:12" x14ac:dyDescent="0.2">
      <c r="A235" s="2">
        <v>43406</v>
      </c>
      <c r="B235" s="5" t="s">
        <v>5</v>
      </c>
      <c r="C235" s="5" t="s">
        <v>6</v>
      </c>
      <c r="D235" s="3">
        <v>850</v>
      </c>
      <c r="E235" s="3">
        <v>722.5</v>
      </c>
      <c r="F235" s="6">
        <v>6</v>
      </c>
      <c r="G235" s="5" t="s">
        <v>34</v>
      </c>
      <c r="H235" s="1" t="s">
        <v>25</v>
      </c>
      <c r="I235" s="1">
        <f>YEAR(ZdrojData[[#This Row],[Datum]])</f>
        <v>2018</v>
      </c>
      <c r="J235" s="1" t="str">
        <f t="shared" si="3"/>
        <v>Listopad</v>
      </c>
      <c r="K235" s="15">
        <f>ZdrojData[[#This Row],[Cena]]*ZdrojData[[#This Row],[Počet kusů]]</f>
        <v>5100</v>
      </c>
      <c r="L235" s="15">
        <f>ZdrojData[[#This Row],[Tržba]]-(ZdrojData[[#This Row],[Náklad]]*ZdrojData[[#This Row],[Počet kusů]])</f>
        <v>765</v>
      </c>
    </row>
    <row r="236" spans="1:12" x14ac:dyDescent="0.2">
      <c r="A236" s="2">
        <v>43429</v>
      </c>
      <c r="B236" s="5" t="s">
        <v>16</v>
      </c>
      <c r="C236" s="5" t="s">
        <v>12</v>
      </c>
      <c r="D236" s="3">
        <v>600</v>
      </c>
      <c r="E236" s="3">
        <v>510</v>
      </c>
      <c r="F236" s="6">
        <v>5</v>
      </c>
      <c r="G236" s="5" t="s">
        <v>30</v>
      </c>
      <c r="H236" s="1" t="s">
        <v>25</v>
      </c>
      <c r="I236" s="1">
        <f>YEAR(ZdrojData[[#This Row],[Datum]])</f>
        <v>2018</v>
      </c>
      <c r="J236" s="1" t="str">
        <f t="shared" si="3"/>
        <v>Listopad</v>
      </c>
      <c r="K236" s="15">
        <f>ZdrojData[[#This Row],[Cena]]*ZdrojData[[#This Row],[Počet kusů]]</f>
        <v>3000</v>
      </c>
      <c r="L236" s="15">
        <f>ZdrojData[[#This Row],[Tržba]]-(ZdrojData[[#This Row],[Náklad]]*ZdrojData[[#This Row],[Počet kusů]])</f>
        <v>450</v>
      </c>
    </row>
    <row r="237" spans="1:12" x14ac:dyDescent="0.2">
      <c r="A237" s="2">
        <v>43409</v>
      </c>
      <c r="B237" s="5" t="s">
        <v>9</v>
      </c>
      <c r="C237" s="5" t="s">
        <v>6</v>
      </c>
      <c r="D237" s="3">
        <v>1200</v>
      </c>
      <c r="E237" s="3">
        <v>1080</v>
      </c>
      <c r="F237" s="6">
        <v>4</v>
      </c>
      <c r="G237" s="5" t="s">
        <v>37</v>
      </c>
      <c r="H237" s="1" t="s">
        <v>25</v>
      </c>
      <c r="I237" s="1">
        <f>YEAR(ZdrojData[[#This Row],[Datum]])</f>
        <v>2018</v>
      </c>
      <c r="J237" s="1" t="str">
        <f t="shared" si="3"/>
        <v>Listopad</v>
      </c>
      <c r="K237" s="15">
        <f>ZdrojData[[#This Row],[Cena]]*ZdrojData[[#This Row],[Počet kusů]]</f>
        <v>4800</v>
      </c>
      <c r="L237" s="15">
        <f>ZdrojData[[#This Row],[Tržba]]-(ZdrojData[[#This Row],[Náklad]]*ZdrojData[[#This Row],[Počet kusů]])</f>
        <v>480</v>
      </c>
    </row>
    <row r="238" spans="1:12" x14ac:dyDescent="0.2">
      <c r="A238" s="2">
        <v>43424</v>
      </c>
      <c r="B238" s="5" t="s">
        <v>14</v>
      </c>
      <c r="C238" s="5" t="s">
        <v>6</v>
      </c>
      <c r="D238" s="3">
        <v>950</v>
      </c>
      <c r="E238" s="3">
        <v>741</v>
      </c>
      <c r="F238" s="6">
        <v>1</v>
      </c>
      <c r="G238" s="5" t="s">
        <v>31</v>
      </c>
      <c r="H238" s="1" t="s">
        <v>24</v>
      </c>
      <c r="I238" s="1">
        <f>YEAR(ZdrojData[[#This Row],[Datum]])</f>
        <v>2018</v>
      </c>
      <c r="J238" s="1" t="str">
        <f t="shared" si="3"/>
        <v>Listopad</v>
      </c>
      <c r="K238" s="15">
        <f>ZdrojData[[#This Row],[Cena]]*ZdrojData[[#This Row],[Počet kusů]]</f>
        <v>950</v>
      </c>
      <c r="L238" s="15">
        <f>ZdrojData[[#This Row],[Tržba]]-(ZdrojData[[#This Row],[Náklad]]*ZdrojData[[#This Row],[Počet kusů]])</f>
        <v>209</v>
      </c>
    </row>
    <row r="239" spans="1:12" x14ac:dyDescent="0.2">
      <c r="A239" s="2">
        <v>43416</v>
      </c>
      <c r="B239" s="5" t="s">
        <v>18</v>
      </c>
      <c r="C239" s="5" t="s">
        <v>4</v>
      </c>
      <c r="D239" s="3">
        <v>900</v>
      </c>
      <c r="E239" s="3">
        <v>675</v>
      </c>
      <c r="F239" s="6">
        <v>9</v>
      </c>
      <c r="G239" s="5" t="s">
        <v>31</v>
      </c>
      <c r="H239" s="1" t="s">
        <v>24</v>
      </c>
      <c r="I239" s="1">
        <f>YEAR(ZdrojData[[#This Row],[Datum]])</f>
        <v>2018</v>
      </c>
      <c r="J239" s="1" t="str">
        <f t="shared" si="3"/>
        <v>Listopad</v>
      </c>
      <c r="K239" s="15">
        <f>ZdrojData[[#This Row],[Cena]]*ZdrojData[[#This Row],[Počet kusů]]</f>
        <v>8100</v>
      </c>
      <c r="L239" s="15">
        <f>ZdrojData[[#This Row],[Tržba]]-(ZdrojData[[#This Row],[Náklad]]*ZdrojData[[#This Row],[Počet kusů]])</f>
        <v>2025</v>
      </c>
    </row>
    <row r="240" spans="1:12" x14ac:dyDescent="0.2">
      <c r="A240" s="2">
        <v>43409</v>
      </c>
      <c r="B240" s="5" t="s">
        <v>9</v>
      </c>
      <c r="C240" s="5" t="s">
        <v>6</v>
      </c>
      <c r="D240" s="3">
        <v>1200</v>
      </c>
      <c r="E240" s="3">
        <v>1080</v>
      </c>
      <c r="F240" s="6">
        <v>7</v>
      </c>
      <c r="G240" s="5" t="s">
        <v>27</v>
      </c>
      <c r="H240" s="1" t="s">
        <v>24</v>
      </c>
      <c r="I240" s="1">
        <f>YEAR(ZdrojData[[#This Row],[Datum]])</f>
        <v>2018</v>
      </c>
      <c r="J240" s="1" t="str">
        <f t="shared" si="3"/>
        <v>Listopad</v>
      </c>
      <c r="K240" s="15">
        <f>ZdrojData[[#This Row],[Cena]]*ZdrojData[[#This Row],[Počet kusů]]</f>
        <v>8400</v>
      </c>
      <c r="L240" s="15">
        <f>ZdrojData[[#This Row],[Tržba]]-(ZdrojData[[#This Row],[Náklad]]*ZdrojData[[#This Row],[Počet kusů]])</f>
        <v>840</v>
      </c>
    </row>
    <row r="241" spans="1:12" x14ac:dyDescent="0.2">
      <c r="A241" s="2">
        <v>43433</v>
      </c>
      <c r="B241" s="5" t="s">
        <v>5</v>
      </c>
      <c r="C241" s="5" t="s">
        <v>6</v>
      </c>
      <c r="D241" s="3">
        <v>850</v>
      </c>
      <c r="E241" s="3">
        <v>722.5</v>
      </c>
      <c r="F241" s="6">
        <v>2</v>
      </c>
      <c r="G241" s="5" t="s">
        <v>35</v>
      </c>
      <c r="H241" s="1" t="s">
        <v>24</v>
      </c>
      <c r="I241" s="1">
        <f>YEAR(ZdrojData[[#This Row],[Datum]])</f>
        <v>2018</v>
      </c>
      <c r="J241" s="1" t="str">
        <f t="shared" si="3"/>
        <v>Listopad</v>
      </c>
      <c r="K241" s="15">
        <f>ZdrojData[[#This Row],[Cena]]*ZdrojData[[#This Row],[Počet kusů]]</f>
        <v>1700</v>
      </c>
      <c r="L241" s="15">
        <f>ZdrojData[[#This Row],[Tržba]]-(ZdrojData[[#This Row],[Náklad]]*ZdrojData[[#This Row],[Počet kusů]])</f>
        <v>255</v>
      </c>
    </row>
    <row r="242" spans="1:12" x14ac:dyDescent="0.2">
      <c r="A242" s="2">
        <v>43418</v>
      </c>
      <c r="B242" s="5" t="s">
        <v>14</v>
      </c>
      <c r="C242" s="5" t="s">
        <v>6</v>
      </c>
      <c r="D242" s="3">
        <v>950</v>
      </c>
      <c r="E242" s="3">
        <v>741</v>
      </c>
      <c r="F242" s="6">
        <v>8</v>
      </c>
      <c r="G242" s="5" t="s">
        <v>39</v>
      </c>
      <c r="H242" s="1" t="s">
        <v>24</v>
      </c>
      <c r="I242" s="1">
        <f>YEAR(ZdrojData[[#This Row],[Datum]])</f>
        <v>2018</v>
      </c>
      <c r="J242" s="1" t="str">
        <f t="shared" si="3"/>
        <v>Listopad</v>
      </c>
      <c r="K242" s="15">
        <f>ZdrojData[[#This Row],[Cena]]*ZdrojData[[#This Row],[Počet kusů]]</f>
        <v>7600</v>
      </c>
      <c r="L242" s="15">
        <f>ZdrojData[[#This Row],[Tržba]]-(ZdrojData[[#This Row],[Náklad]]*ZdrojData[[#This Row],[Počet kusů]])</f>
        <v>1672</v>
      </c>
    </row>
    <row r="243" spans="1:12" x14ac:dyDescent="0.2">
      <c r="A243" s="2">
        <v>43433</v>
      </c>
      <c r="B243" s="5" t="s">
        <v>11</v>
      </c>
      <c r="C243" s="5" t="s">
        <v>12</v>
      </c>
      <c r="D243" s="3">
        <v>350</v>
      </c>
      <c r="E243" s="3">
        <v>273</v>
      </c>
      <c r="F243" s="6">
        <v>1</v>
      </c>
      <c r="G243" s="5" t="s">
        <v>38</v>
      </c>
      <c r="H243" s="1" t="s">
        <v>25</v>
      </c>
      <c r="I243" s="1">
        <f>YEAR(ZdrojData[[#This Row],[Datum]])</f>
        <v>2018</v>
      </c>
      <c r="J243" s="1" t="str">
        <f t="shared" si="3"/>
        <v>Listopad</v>
      </c>
      <c r="K243" s="15">
        <f>ZdrojData[[#This Row],[Cena]]*ZdrojData[[#This Row],[Počet kusů]]</f>
        <v>350</v>
      </c>
      <c r="L243" s="15">
        <f>ZdrojData[[#This Row],[Tržba]]-(ZdrojData[[#This Row],[Náklad]]*ZdrojData[[#This Row],[Počet kusů]])</f>
        <v>77</v>
      </c>
    </row>
    <row r="244" spans="1:12" x14ac:dyDescent="0.2">
      <c r="A244" s="2">
        <v>43435</v>
      </c>
      <c r="B244" s="5" t="s">
        <v>5</v>
      </c>
      <c r="C244" s="5" t="s">
        <v>6</v>
      </c>
      <c r="D244" s="3">
        <v>850</v>
      </c>
      <c r="E244" s="3">
        <v>722.5</v>
      </c>
      <c r="F244" s="6">
        <v>1</v>
      </c>
      <c r="G244" s="5" t="s">
        <v>28</v>
      </c>
      <c r="H244" s="1" t="s">
        <v>24</v>
      </c>
      <c r="I244" s="1">
        <f>YEAR(ZdrojData[[#This Row],[Datum]])</f>
        <v>2018</v>
      </c>
      <c r="J244" s="1" t="str">
        <f t="shared" si="3"/>
        <v>Prosinec</v>
      </c>
      <c r="K244" s="15">
        <f>ZdrojData[[#This Row],[Cena]]*ZdrojData[[#This Row],[Počet kusů]]</f>
        <v>850</v>
      </c>
      <c r="L244" s="15">
        <f>ZdrojData[[#This Row],[Tržba]]-(ZdrojData[[#This Row],[Náklad]]*ZdrojData[[#This Row],[Počet kusů]])</f>
        <v>127.5</v>
      </c>
    </row>
    <row r="245" spans="1:12" x14ac:dyDescent="0.2">
      <c r="A245" s="2">
        <v>43438</v>
      </c>
      <c r="B245" s="5" t="s">
        <v>11</v>
      </c>
      <c r="C245" s="5" t="s">
        <v>12</v>
      </c>
      <c r="D245" s="3">
        <v>350</v>
      </c>
      <c r="E245" s="3">
        <v>273</v>
      </c>
      <c r="F245" s="6">
        <v>4</v>
      </c>
      <c r="G245" s="5" t="s">
        <v>31</v>
      </c>
      <c r="H245" s="1" t="s">
        <v>24</v>
      </c>
      <c r="I245" s="1">
        <f>YEAR(ZdrojData[[#This Row],[Datum]])</f>
        <v>2018</v>
      </c>
      <c r="J245" s="1" t="str">
        <f t="shared" si="3"/>
        <v>Prosinec</v>
      </c>
      <c r="K245" s="15">
        <f>ZdrojData[[#This Row],[Cena]]*ZdrojData[[#This Row],[Počet kusů]]</f>
        <v>1400</v>
      </c>
      <c r="L245" s="15">
        <f>ZdrojData[[#This Row],[Tržba]]-(ZdrojData[[#This Row],[Náklad]]*ZdrojData[[#This Row],[Počet kusů]])</f>
        <v>308</v>
      </c>
    </row>
    <row r="246" spans="1:12" x14ac:dyDescent="0.2">
      <c r="A246" s="2">
        <v>43461</v>
      </c>
      <c r="B246" s="5" t="s">
        <v>14</v>
      </c>
      <c r="C246" s="5" t="s">
        <v>6</v>
      </c>
      <c r="D246" s="3">
        <v>950</v>
      </c>
      <c r="E246" s="3">
        <v>741</v>
      </c>
      <c r="F246" s="6">
        <v>6</v>
      </c>
      <c r="G246" s="5" t="s">
        <v>33</v>
      </c>
      <c r="H246" s="1" t="s">
        <v>24</v>
      </c>
      <c r="I246" s="1">
        <f>YEAR(ZdrojData[[#This Row],[Datum]])</f>
        <v>2018</v>
      </c>
      <c r="J246" s="1" t="str">
        <f t="shared" si="3"/>
        <v>Prosinec</v>
      </c>
      <c r="K246" s="15">
        <f>ZdrojData[[#This Row],[Cena]]*ZdrojData[[#This Row],[Počet kusů]]</f>
        <v>5700</v>
      </c>
      <c r="L246" s="15">
        <f>ZdrojData[[#This Row],[Tržba]]-(ZdrojData[[#This Row],[Náklad]]*ZdrojData[[#This Row],[Počet kusů]])</f>
        <v>1254</v>
      </c>
    </row>
    <row r="247" spans="1:12" x14ac:dyDescent="0.2">
      <c r="A247" s="2">
        <v>43447</v>
      </c>
      <c r="B247" s="5" t="s">
        <v>16</v>
      </c>
      <c r="C247" s="5" t="s">
        <v>12</v>
      </c>
      <c r="D247" s="3">
        <v>600</v>
      </c>
      <c r="E247" s="3">
        <v>510</v>
      </c>
      <c r="F247" s="6">
        <v>9</v>
      </c>
      <c r="G247" s="5" t="s">
        <v>31</v>
      </c>
      <c r="H247" s="1" t="s">
        <v>25</v>
      </c>
      <c r="I247" s="1">
        <f>YEAR(ZdrojData[[#This Row],[Datum]])</f>
        <v>2018</v>
      </c>
      <c r="J247" s="1" t="str">
        <f t="shared" si="3"/>
        <v>Prosinec</v>
      </c>
      <c r="K247" s="15">
        <f>ZdrojData[[#This Row],[Cena]]*ZdrojData[[#This Row],[Počet kusů]]</f>
        <v>5400</v>
      </c>
      <c r="L247" s="15">
        <f>ZdrojData[[#This Row],[Tržba]]-(ZdrojData[[#This Row],[Náklad]]*ZdrojData[[#This Row],[Počet kusů]])</f>
        <v>810</v>
      </c>
    </row>
    <row r="248" spans="1:12" x14ac:dyDescent="0.2">
      <c r="A248" s="2">
        <v>43455</v>
      </c>
      <c r="B248" s="5" t="s">
        <v>8</v>
      </c>
      <c r="C248" s="5" t="s">
        <v>6</v>
      </c>
      <c r="D248" s="3">
        <v>1350</v>
      </c>
      <c r="E248" s="3">
        <v>1188</v>
      </c>
      <c r="F248" s="6">
        <v>9</v>
      </c>
      <c r="G248" s="5" t="s">
        <v>39</v>
      </c>
      <c r="H248" s="1" t="s">
        <v>25</v>
      </c>
      <c r="I248" s="1">
        <f>YEAR(ZdrojData[[#This Row],[Datum]])</f>
        <v>2018</v>
      </c>
      <c r="J248" s="1" t="str">
        <f t="shared" si="3"/>
        <v>Prosinec</v>
      </c>
      <c r="K248" s="15">
        <f>ZdrojData[[#This Row],[Cena]]*ZdrojData[[#This Row],[Počet kusů]]</f>
        <v>12150</v>
      </c>
      <c r="L248" s="15">
        <f>ZdrojData[[#This Row],[Tržba]]-(ZdrojData[[#This Row],[Náklad]]*ZdrojData[[#This Row],[Počet kusů]])</f>
        <v>1458</v>
      </c>
    </row>
    <row r="249" spans="1:12" x14ac:dyDescent="0.2">
      <c r="A249" s="2">
        <v>43439</v>
      </c>
      <c r="B249" s="5" t="s">
        <v>18</v>
      </c>
      <c r="C249" s="5" t="s">
        <v>4</v>
      </c>
      <c r="D249" s="3">
        <v>900</v>
      </c>
      <c r="E249" s="3">
        <v>675</v>
      </c>
      <c r="F249" s="6">
        <v>9</v>
      </c>
      <c r="G249" s="5" t="s">
        <v>28</v>
      </c>
      <c r="H249" s="1" t="s">
        <v>25</v>
      </c>
      <c r="I249" s="1">
        <f>YEAR(ZdrojData[[#This Row],[Datum]])</f>
        <v>2018</v>
      </c>
      <c r="J249" s="1" t="str">
        <f t="shared" si="3"/>
        <v>Prosinec</v>
      </c>
      <c r="K249" s="15">
        <f>ZdrojData[[#This Row],[Cena]]*ZdrojData[[#This Row],[Počet kusů]]</f>
        <v>8100</v>
      </c>
      <c r="L249" s="15">
        <f>ZdrojData[[#This Row],[Tržba]]-(ZdrojData[[#This Row],[Náklad]]*ZdrojData[[#This Row],[Počet kusů]])</f>
        <v>2025</v>
      </c>
    </row>
    <row r="250" spans="1:12" x14ac:dyDescent="0.2">
      <c r="A250" s="2">
        <v>43445</v>
      </c>
      <c r="B250" s="5" t="s">
        <v>14</v>
      </c>
      <c r="C250" s="5" t="s">
        <v>6</v>
      </c>
      <c r="D250" s="3">
        <v>950</v>
      </c>
      <c r="E250" s="3">
        <v>741</v>
      </c>
      <c r="F250" s="6">
        <v>7</v>
      </c>
      <c r="G250" s="5" t="s">
        <v>28</v>
      </c>
      <c r="H250" s="1" t="s">
        <v>24</v>
      </c>
      <c r="I250" s="1">
        <f>YEAR(ZdrojData[[#This Row],[Datum]])</f>
        <v>2018</v>
      </c>
      <c r="J250" s="1" t="str">
        <f t="shared" si="3"/>
        <v>Prosinec</v>
      </c>
      <c r="K250" s="15">
        <f>ZdrojData[[#This Row],[Cena]]*ZdrojData[[#This Row],[Počet kusů]]</f>
        <v>6650</v>
      </c>
      <c r="L250" s="15">
        <f>ZdrojData[[#This Row],[Tržba]]-(ZdrojData[[#This Row],[Náklad]]*ZdrojData[[#This Row],[Počet kusů]])</f>
        <v>1463</v>
      </c>
    </row>
    <row r="251" spans="1:12" x14ac:dyDescent="0.2">
      <c r="A251" s="2">
        <v>43443</v>
      </c>
      <c r="B251" s="5" t="s">
        <v>7</v>
      </c>
      <c r="C251" s="5" t="s">
        <v>4</v>
      </c>
      <c r="D251" s="3">
        <v>1500</v>
      </c>
      <c r="E251" s="3">
        <v>1125</v>
      </c>
      <c r="F251" s="6">
        <v>10</v>
      </c>
      <c r="G251" s="5" t="s">
        <v>17</v>
      </c>
      <c r="H251" s="1" t="s">
        <v>25</v>
      </c>
      <c r="I251" s="1">
        <f>YEAR(ZdrojData[[#This Row],[Datum]])</f>
        <v>2018</v>
      </c>
      <c r="J251" s="1" t="str">
        <f t="shared" si="3"/>
        <v>Prosinec</v>
      </c>
      <c r="K251" s="15">
        <f>ZdrojData[[#This Row],[Cena]]*ZdrojData[[#This Row],[Počet kusů]]</f>
        <v>15000</v>
      </c>
      <c r="L251" s="15">
        <f>ZdrojData[[#This Row],[Tržba]]-(ZdrojData[[#This Row],[Náklad]]*ZdrojData[[#This Row],[Počet kusů]])</f>
        <v>3750</v>
      </c>
    </row>
    <row r="252" spans="1:12" x14ac:dyDescent="0.2">
      <c r="A252" s="2">
        <v>43444</v>
      </c>
      <c r="B252" s="5" t="s">
        <v>13</v>
      </c>
      <c r="C252" s="5" t="s">
        <v>6</v>
      </c>
      <c r="D252" s="3">
        <v>500</v>
      </c>
      <c r="E252" s="3">
        <v>400</v>
      </c>
      <c r="F252" s="6">
        <v>5</v>
      </c>
      <c r="G252" s="5" t="s">
        <v>30</v>
      </c>
      <c r="H252" s="1" t="s">
        <v>25</v>
      </c>
      <c r="I252" s="1">
        <f>YEAR(ZdrojData[[#This Row],[Datum]])</f>
        <v>2018</v>
      </c>
      <c r="J252" s="1" t="str">
        <f t="shared" si="3"/>
        <v>Prosinec</v>
      </c>
      <c r="K252" s="15">
        <f>ZdrojData[[#This Row],[Cena]]*ZdrojData[[#This Row],[Počet kusů]]</f>
        <v>2500</v>
      </c>
      <c r="L252" s="15">
        <f>ZdrojData[[#This Row],[Tržba]]-(ZdrojData[[#This Row],[Náklad]]*ZdrojData[[#This Row],[Počet kusů]])</f>
        <v>500</v>
      </c>
    </row>
    <row r="253" spans="1:12" x14ac:dyDescent="0.2">
      <c r="A253" s="2">
        <v>43463</v>
      </c>
      <c r="B253" s="5" t="s">
        <v>13</v>
      </c>
      <c r="C253" s="5" t="s">
        <v>6</v>
      </c>
      <c r="D253" s="3">
        <v>500</v>
      </c>
      <c r="E253" s="3">
        <v>400</v>
      </c>
      <c r="F253" s="6">
        <v>7</v>
      </c>
      <c r="G253" s="5" t="s">
        <v>30</v>
      </c>
      <c r="H253" s="1" t="s">
        <v>24</v>
      </c>
      <c r="I253" s="1">
        <f>YEAR(ZdrojData[[#This Row],[Datum]])</f>
        <v>2018</v>
      </c>
      <c r="J253" s="1" t="str">
        <f t="shared" si="3"/>
        <v>Prosinec</v>
      </c>
      <c r="K253" s="15">
        <f>ZdrojData[[#This Row],[Cena]]*ZdrojData[[#This Row],[Počet kusů]]</f>
        <v>3500</v>
      </c>
      <c r="L253" s="15">
        <f>ZdrojData[[#This Row],[Tržba]]-(ZdrojData[[#This Row],[Náklad]]*ZdrojData[[#This Row],[Počet kusů]])</f>
        <v>700</v>
      </c>
    </row>
    <row r="254" spans="1:12" x14ac:dyDescent="0.2">
      <c r="A254" s="2">
        <v>43444</v>
      </c>
      <c r="B254" s="5" t="s">
        <v>15</v>
      </c>
      <c r="C254" s="5" t="s">
        <v>4</v>
      </c>
      <c r="D254" s="3">
        <v>750</v>
      </c>
      <c r="E254" s="3">
        <v>637.5</v>
      </c>
      <c r="F254" s="6">
        <v>3</v>
      </c>
      <c r="G254" s="5" t="s">
        <v>32</v>
      </c>
      <c r="H254" s="1" t="s">
        <v>25</v>
      </c>
      <c r="I254" s="1">
        <f>YEAR(ZdrojData[[#This Row],[Datum]])</f>
        <v>2018</v>
      </c>
      <c r="J254" s="1" t="str">
        <f t="shared" si="3"/>
        <v>Prosinec</v>
      </c>
      <c r="K254" s="15">
        <f>ZdrojData[[#This Row],[Cena]]*ZdrojData[[#This Row],[Počet kusů]]</f>
        <v>2250</v>
      </c>
      <c r="L254" s="15">
        <f>ZdrojData[[#This Row],[Tržba]]-(ZdrojData[[#This Row],[Náklad]]*ZdrojData[[#This Row],[Počet kusů]])</f>
        <v>337.5</v>
      </c>
    </row>
    <row r="255" spans="1:12" x14ac:dyDescent="0.2">
      <c r="A255" s="2">
        <v>43460</v>
      </c>
      <c r="B255" s="5" t="s">
        <v>11</v>
      </c>
      <c r="C255" s="5" t="s">
        <v>12</v>
      </c>
      <c r="D255" s="3">
        <v>350</v>
      </c>
      <c r="E255" s="3">
        <v>273</v>
      </c>
      <c r="F255" s="6">
        <v>10</v>
      </c>
      <c r="G255" s="5" t="s">
        <v>29</v>
      </c>
      <c r="H255" s="1" t="s">
        <v>24</v>
      </c>
      <c r="I255" s="1">
        <f>YEAR(ZdrojData[[#This Row],[Datum]])</f>
        <v>2018</v>
      </c>
      <c r="J255" s="1" t="str">
        <f t="shared" si="3"/>
        <v>Prosinec</v>
      </c>
      <c r="K255" s="15">
        <f>ZdrojData[[#This Row],[Cena]]*ZdrojData[[#This Row],[Počet kusů]]</f>
        <v>3500</v>
      </c>
      <c r="L255" s="15">
        <f>ZdrojData[[#This Row],[Tržba]]-(ZdrojData[[#This Row],[Náklad]]*ZdrojData[[#This Row],[Počet kusů]])</f>
        <v>770</v>
      </c>
    </row>
    <row r="256" spans="1:12" x14ac:dyDescent="0.2">
      <c r="A256" s="2">
        <v>43435</v>
      </c>
      <c r="B256" s="5" t="s">
        <v>14</v>
      </c>
      <c r="C256" s="5" t="s">
        <v>6</v>
      </c>
      <c r="D256" s="3">
        <v>950</v>
      </c>
      <c r="E256" s="3">
        <v>741</v>
      </c>
      <c r="F256" s="6">
        <v>3</v>
      </c>
      <c r="G256" s="5" t="s">
        <v>33</v>
      </c>
      <c r="H256" s="1" t="s">
        <v>24</v>
      </c>
      <c r="I256" s="1">
        <f>YEAR(ZdrojData[[#This Row],[Datum]])</f>
        <v>2018</v>
      </c>
      <c r="J256" s="1" t="str">
        <f t="shared" si="3"/>
        <v>Prosinec</v>
      </c>
      <c r="K256" s="15">
        <f>ZdrojData[[#This Row],[Cena]]*ZdrojData[[#This Row],[Počet kusů]]</f>
        <v>2850</v>
      </c>
      <c r="L256" s="15">
        <f>ZdrojData[[#This Row],[Tržba]]-(ZdrojData[[#This Row],[Náklad]]*ZdrojData[[#This Row],[Počet kusů]])</f>
        <v>627</v>
      </c>
    </row>
    <row r="257" spans="1:12" x14ac:dyDescent="0.2">
      <c r="A257" s="2">
        <v>43445</v>
      </c>
      <c r="B257" s="5" t="s">
        <v>3</v>
      </c>
      <c r="C257" s="5" t="s">
        <v>4</v>
      </c>
      <c r="D257" s="3">
        <v>1000</v>
      </c>
      <c r="E257" s="3">
        <v>900</v>
      </c>
      <c r="F257" s="6">
        <v>3</v>
      </c>
      <c r="G257" s="5" t="s">
        <v>33</v>
      </c>
      <c r="H257" s="1" t="s">
        <v>24</v>
      </c>
      <c r="I257" s="1">
        <f>YEAR(ZdrojData[[#This Row],[Datum]])</f>
        <v>2018</v>
      </c>
      <c r="J257" s="1" t="str">
        <f t="shared" si="3"/>
        <v>Prosinec</v>
      </c>
      <c r="K257" s="15">
        <f>ZdrojData[[#This Row],[Cena]]*ZdrojData[[#This Row],[Počet kusů]]</f>
        <v>3000</v>
      </c>
      <c r="L257" s="15">
        <f>ZdrojData[[#This Row],[Tržba]]-(ZdrojData[[#This Row],[Náklad]]*ZdrojData[[#This Row],[Počet kusů]])</f>
        <v>300</v>
      </c>
    </row>
    <row r="258" spans="1:12" x14ac:dyDescent="0.2">
      <c r="A258" s="2">
        <v>43458</v>
      </c>
      <c r="B258" s="5" t="s">
        <v>8</v>
      </c>
      <c r="C258" s="5" t="s">
        <v>6</v>
      </c>
      <c r="D258" s="3">
        <v>1350</v>
      </c>
      <c r="E258" s="3">
        <v>1188</v>
      </c>
      <c r="F258" s="6">
        <v>6</v>
      </c>
      <c r="G258" s="5" t="s">
        <v>17</v>
      </c>
      <c r="H258" s="1" t="s">
        <v>24</v>
      </c>
      <c r="I258" s="1">
        <f>YEAR(ZdrojData[[#This Row],[Datum]])</f>
        <v>2018</v>
      </c>
      <c r="J258" s="1" t="str">
        <f t="shared" ref="J258:J321" si="4">CHOOSE(MONTH(A258),"Leden","Únor","Březen","Duben","Květen","Červen","Červenec","Srpen","Září","Říjen","Listopad","Prosinec")</f>
        <v>Prosinec</v>
      </c>
      <c r="K258" s="15">
        <f>ZdrojData[[#This Row],[Cena]]*ZdrojData[[#This Row],[Počet kusů]]</f>
        <v>8100</v>
      </c>
      <c r="L258" s="15">
        <f>ZdrojData[[#This Row],[Tržba]]-(ZdrojData[[#This Row],[Náklad]]*ZdrojData[[#This Row],[Počet kusů]])</f>
        <v>972</v>
      </c>
    </row>
    <row r="259" spans="1:12" x14ac:dyDescent="0.2">
      <c r="A259" s="2">
        <v>43455</v>
      </c>
      <c r="B259" s="5" t="s">
        <v>18</v>
      </c>
      <c r="C259" s="5" t="s">
        <v>4</v>
      </c>
      <c r="D259" s="3">
        <v>900</v>
      </c>
      <c r="E259" s="3">
        <v>675</v>
      </c>
      <c r="F259" s="6">
        <v>8</v>
      </c>
      <c r="G259" s="5" t="s">
        <v>32</v>
      </c>
      <c r="H259" s="1" t="s">
        <v>25</v>
      </c>
      <c r="I259" s="1">
        <f>YEAR(ZdrojData[[#This Row],[Datum]])</f>
        <v>2018</v>
      </c>
      <c r="J259" s="1" t="str">
        <f t="shared" si="4"/>
        <v>Prosinec</v>
      </c>
      <c r="K259" s="15">
        <f>ZdrojData[[#This Row],[Cena]]*ZdrojData[[#This Row],[Počet kusů]]</f>
        <v>7200</v>
      </c>
      <c r="L259" s="15">
        <f>ZdrojData[[#This Row],[Tržba]]-(ZdrojData[[#This Row],[Náklad]]*ZdrojData[[#This Row],[Počet kusů]])</f>
        <v>1800</v>
      </c>
    </row>
    <row r="260" spans="1:12" x14ac:dyDescent="0.2">
      <c r="A260" s="2">
        <v>43455</v>
      </c>
      <c r="B260" s="5" t="s">
        <v>9</v>
      </c>
      <c r="C260" s="5" t="s">
        <v>6</v>
      </c>
      <c r="D260" s="3">
        <v>1200</v>
      </c>
      <c r="E260" s="3">
        <v>1080</v>
      </c>
      <c r="F260" s="6">
        <v>10</v>
      </c>
      <c r="G260" s="5" t="s">
        <v>30</v>
      </c>
      <c r="H260" s="1" t="s">
        <v>24</v>
      </c>
      <c r="I260" s="1">
        <f>YEAR(ZdrojData[[#This Row],[Datum]])</f>
        <v>2018</v>
      </c>
      <c r="J260" s="1" t="str">
        <f t="shared" si="4"/>
        <v>Prosinec</v>
      </c>
      <c r="K260" s="15">
        <f>ZdrojData[[#This Row],[Cena]]*ZdrojData[[#This Row],[Počet kusů]]</f>
        <v>12000</v>
      </c>
      <c r="L260" s="15">
        <f>ZdrojData[[#This Row],[Tržba]]-(ZdrojData[[#This Row],[Náklad]]*ZdrojData[[#This Row],[Počet kusů]])</f>
        <v>1200</v>
      </c>
    </row>
    <row r="261" spans="1:12" x14ac:dyDescent="0.2">
      <c r="A261" s="2">
        <v>43459</v>
      </c>
      <c r="B261" s="5" t="s">
        <v>3</v>
      </c>
      <c r="C261" s="5" t="s">
        <v>4</v>
      </c>
      <c r="D261" s="3">
        <v>1000</v>
      </c>
      <c r="E261" s="3">
        <v>900</v>
      </c>
      <c r="F261" s="6">
        <v>5</v>
      </c>
      <c r="G261" s="5" t="s">
        <v>35</v>
      </c>
      <c r="H261" s="1" t="s">
        <v>24</v>
      </c>
      <c r="I261" s="1">
        <f>YEAR(ZdrojData[[#This Row],[Datum]])</f>
        <v>2018</v>
      </c>
      <c r="J261" s="1" t="str">
        <f t="shared" si="4"/>
        <v>Prosinec</v>
      </c>
      <c r="K261" s="15">
        <f>ZdrojData[[#This Row],[Cena]]*ZdrojData[[#This Row],[Počet kusů]]</f>
        <v>5000</v>
      </c>
      <c r="L261" s="15">
        <f>ZdrojData[[#This Row],[Tržba]]-(ZdrojData[[#This Row],[Náklad]]*ZdrojData[[#This Row],[Počet kusů]])</f>
        <v>500</v>
      </c>
    </row>
    <row r="262" spans="1:12" x14ac:dyDescent="0.2">
      <c r="A262" s="2">
        <v>43438</v>
      </c>
      <c r="B262" s="5" t="s">
        <v>15</v>
      </c>
      <c r="C262" s="5" t="s">
        <v>4</v>
      </c>
      <c r="D262" s="3">
        <v>750</v>
      </c>
      <c r="E262" s="3">
        <v>637.5</v>
      </c>
      <c r="F262" s="6">
        <v>7</v>
      </c>
      <c r="G262" s="5" t="s">
        <v>38</v>
      </c>
      <c r="H262" s="1" t="s">
        <v>25</v>
      </c>
      <c r="I262" s="1">
        <f>YEAR(ZdrojData[[#This Row],[Datum]])</f>
        <v>2018</v>
      </c>
      <c r="J262" s="1" t="str">
        <f t="shared" si="4"/>
        <v>Prosinec</v>
      </c>
      <c r="K262" s="15">
        <f>ZdrojData[[#This Row],[Cena]]*ZdrojData[[#This Row],[Počet kusů]]</f>
        <v>5250</v>
      </c>
      <c r="L262" s="15">
        <f>ZdrojData[[#This Row],[Tržba]]-(ZdrojData[[#This Row],[Náklad]]*ZdrojData[[#This Row],[Počet kusů]])</f>
        <v>787.5</v>
      </c>
    </row>
    <row r="263" spans="1:12" x14ac:dyDescent="0.2">
      <c r="A263" s="2">
        <v>43460</v>
      </c>
      <c r="B263" s="5" t="s">
        <v>3</v>
      </c>
      <c r="C263" s="5" t="s">
        <v>4</v>
      </c>
      <c r="D263" s="3">
        <v>1000</v>
      </c>
      <c r="E263" s="3">
        <v>900</v>
      </c>
      <c r="F263" s="6">
        <v>6</v>
      </c>
      <c r="G263" s="5" t="s">
        <v>35</v>
      </c>
      <c r="H263" s="1" t="s">
        <v>25</v>
      </c>
      <c r="I263" s="1">
        <f>YEAR(ZdrojData[[#This Row],[Datum]])</f>
        <v>2018</v>
      </c>
      <c r="J263" s="1" t="str">
        <f t="shared" si="4"/>
        <v>Prosinec</v>
      </c>
      <c r="K263" s="15">
        <f>ZdrojData[[#This Row],[Cena]]*ZdrojData[[#This Row],[Počet kusů]]</f>
        <v>6000</v>
      </c>
      <c r="L263" s="15">
        <f>ZdrojData[[#This Row],[Tržba]]-(ZdrojData[[#This Row],[Náklad]]*ZdrojData[[#This Row],[Počet kusů]])</f>
        <v>600</v>
      </c>
    </row>
    <row r="264" spans="1:12" x14ac:dyDescent="0.2">
      <c r="A264" s="2">
        <v>43448</v>
      </c>
      <c r="B264" s="5" t="s">
        <v>14</v>
      </c>
      <c r="C264" s="5" t="s">
        <v>6</v>
      </c>
      <c r="D264" s="3">
        <v>950</v>
      </c>
      <c r="E264" s="3">
        <v>741</v>
      </c>
      <c r="F264" s="6">
        <v>1</v>
      </c>
      <c r="G264" s="5" t="s">
        <v>37</v>
      </c>
      <c r="H264" s="1" t="s">
        <v>25</v>
      </c>
      <c r="I264" s="1">
        <f>YEAR(ZdrojData[[#This Row],[Datum]])</f>
        <v>2018</v>
      </c>
      <c r="J264" s="1" t="str">
        <f t="shared" si="4"/>
        <v>Prosinec</v>
      </c>
      <c r="K264" s="15">
        <f>ZdrojData[[#This Row],[Cena]]*ZdrojData[[#This Row],[Počet kusů]]</f>
        <v>950</v>
      </c>
      <c r="L264" s="15">
        <f>ZdrojData[[#This Row],[Tržba]]-(ZdrojData[[#This Row],[Náklad]]*ZdrojData[[#This Row],[Počet kusů]])</f>
        <v>209</v>
      </c>
    </row>
    <row r="265" spans="1:12" x14ac:dyDescent="0.2">
      <c r="A265" s="2">
        <v>43459</v>
      </c>
      <c r="B265" s="5" t="s">
        <v>11</v>
      </c>
      <c r="C265" s="5" t="s">
        <v>12</v>
      </c>
      <c r="D265" s="3">
        <v>350</v>
      </c>
      <c r="E265" s="3">
        <v>273</v>
      </c>
      <c r="F265" s="6">
        <v>3</v>
      </c>
      <c r="G265" s="5" t="s">
        <v>34</v>
      </c>
      <c r="H265" s="1" t="s">
        <v>25</v>
      </c>
      <c r="I265" s="1">
        <f>YEAR(ZdrojData[[#This Row],[Datum]])</f>
        <v>2018</v>
      </c>
      <c r="J265" s="1" t="str">
        <f t="shared" si="4"/>
        <v>Prosinec</v>
      </c>
      <c r="K265" s="15">
        <f>ZdrojData[[#This Row],[Cena]]*ZdrojData[[#This Row],[Počet kusů]]</f>
        <v>1050</v>
      </c>
      <c r="L265" s="15">
        <f>ZdrojData[[#This Row],[Tržba]]-(ZdrojData[[#This Row],[Náklad]]*ZdrojData[[#This Row],[Počet kusů]])</f>
        <v>231</v>
      </c>
    </row>
    <row r="266" spans="1:12" x14ac:dyDescent="0.2">
      <c r="A266" s="2">
        <v>43490</v>
      </c>
      <c r="B266" s="5" t="s">
        <v>15</v>
      </c>
      <c r="C266" s="5" t="s">
        <v>4</v>
      </c>
      <c r="D266" s="3">
        <v>750</v>
      </c>
      <c r="E266" s="3">
        <v>637.5</v>
      </c>
      <c r="F266" s="6">
        <v>4</v>
      </c>
      <c r="G266" s="5" t="s">
        <v>33</v>
      </c>
      <c r="H266" s="1" t="s">
        <v>25</v>
      </c>
      <c r="I266" s="1">
        <f>YEAR(ZdrojData[[#This Row],[Datum]])</f>
        <v>2019</v>
      </c>
      <c r="J266" s="1" t="str">
        <f t="shared" si="4"/>
        <v>Leden</v>
      </c>
      <c r="K266" s="15">
        <f>ZdrojData[[#This Row],[Cena]]*ZdrojData[[#This Row],[Počet kusů]]</f>
        <v>3000</v>
      </c>
      <c r="L266" s="15">
        <f>ZdrojData[[#This Row],[Tržba]]-(ZdrojData[[#This Row],[Náklad]]*ZdrojData[[#This Row],[Počet kusů]])</f>
        <v>450</v>
      </c>
    </row>
    <row r="267" spans="1:12" x14ac:dyDescent="0.2">
      <c r="A267" s="2">
        <v>43490</v>
      </c>
      <c r="B267" s="5" t="s">
        <v>9</v>
      </c>
      <c r="C267" s="5" t="s">
        <v>6</v>
      </c>
      <c r="D267" s="3">
        <v>1200</v>
      </c>
      <c r="E267" s="3">
        <v>1080</v>
      </c>
      <c r="F267" s="6">
        <v>9</v>
      </c>
      <c r="G267" s="5" t="s">
        <v>28</v>
      </c>
      <c r="H267" s="1" t="s">
        <v>24</v>
      </c>
      <c r="I267" s="1">
        <f>YEAR(ZdrojData[[#This Row],[Datum]])</f>
        <v>2019</v>
      </c>
      <c r="J267" s="1" t="str">
        <f t="shared" si="4"/>
        <v>Leden</v>
      </c>
      <c r="K267" s="15">
        <f>ZdrojData[[#This Row],[Cena]]*ZdrojData[[#This Row],[Počet kusů]]</f>
        <v>10800</v>
      </c>
      <c r="L267" s="15">
        <f>ZdrojData[[#This Row],[Tržba]]-(ZdrojData[[#This Row],[Náklad]]*ZdrojData[[#This Row],[Počet kusů]])</f>
        <v>1080</v>
      </c>
    </row>
    <row r="268" spans="1:12" x14ac:dyDescent="0.2">
      <c r="A268" s="2">
        <v>43479</v>
      </c>
      <c r="B268" s="5" t="s">
        <v>9</v>
      </c>
      <c r="C268" s="5" t="s">
        <v>6</v>
      </c>
      <c r="D268" s="3">
        <v>1200</v>
      </c>
      <c r="E268" s="3">
        <v>1080</v>
      </c>
      <c r="F268" s="6">
        <v>9</v>
      </c>
      <c r="G268" s="5" t="s">
        <v>29</v>
      </c>
      <c r="H268" s="1" t="s">
        <v>24</v>
      </c>
      <c r="I268" s="1">
        <f>YEAR(ZdrojData[[#This Row],[Datum]])</f>
        <v>2019</v>
      </c>
      <c r="J268" s="1" t="str">
        <f t="shared" si="4"/>
        <v>Leden</v>
      </c>
      <c r="K268" s="15">
        <f>ZdrojData[[#This Row],[Cena]]*ZdrojData[[#This Row],[Počet kusů]]</f>
        <v>10800</v>
      </c>
      <c r="L268" s="15">
        <f>ZdrojData[[#This Row],[Tržba]]-(ZdrojData[[#This Row],[Náklad]]*ZdrojData[[#This Row],[Počet kusů]])</f>
        <v>1080</v>
      </c>
    </row>
    <row r="269" spans="1:12" x14ac:dyDescent="0.2">
      <c r="A269" s="2">
        <v>43474</v>
      </c>
      <c r="B269" s="5" t="s">
        <v>5</v>
      </c>
      <c r="C269" s="5" t="s">
        <v>6</v>
      </c>
      <c r="D269" s="3">
        <v>850</v>
      </c>
      <c r="E269" s="3">
        <v>722.5</v>
      </c>
      <c r="F269" s="6">
        <v>4</v>
      </c>
      <c r="G269" s="5" t="s">
        <v>32</v>
      </c>
      <c r="H269" s="1" t="s">
        <v>25</v>
      </c>
      <c r="I269" s="1">
        <f>YEAR(ZdrojData[[#This Row],[Datum]])</f>
        <v>2019</v>
      </c>
      <c r="J269" s="1" t="str">
        <f t="shared" si="4"/>
        <v>Leden</v>
      </c>
      <c r="K269" s="15">
        <f>ZdrojData[[#This Row],[Cena]]*ZdrojData[[#This Row],[Počet kusů]]</f>
        <v>3400</v>
      </c>
      <c r="L269" s="15">
        <f>ZdrojData[[#This Row],[Tržba]]-(ZdrojData[[#This Row],[Náklad]]*ZdrojData[[#This Row],[Počet kusů]])</f>
        <v>510</v>
      </c>
    </row>
    <row r="270" spans="1:12" x14ac:dyDescent="0.2">
      <c r="A270" s="2">
        <v>43475</v>
      </c>
      <c r="B270" s="5" t="s">
        <v>15</v>
      </c>
      <c r="C270" s="5" t="s">
        <v>4</v>
      </c>
      <c r="D270" s="3">
        <v>750</v>
      </c>
      <c r="E270" s="3">
        <v>637.5</v>
      </c>
      <c r="F270" s="6">
        <v>5</v>
      </c>
      <c r="G270" s="5" t="s">
        <v>28</v>
      </c>
      <c r="H270" s="1" t="s">
        <v>25</v>
      </c>
      <c r="I270" s="1">
        <f>YEAR(ZdrojData[[#This Row],[Datum]])</f>
        <v>2019</v>
      </c>
      <c r="J270" s="1" t="str">
        <f t="shared" si="4"/>
        <v>Leden</v>
      </c>
      <c r="K270" s="15">
        <f>ZdrojData[[#This Row],[Cena]]*ZdrojData[[#This Row],[Počet kusů]]</f>
        <v>3750</v>
      </c>
      <c r="L270" s="15">
        <f>ZdrojData[[#This Row],[Tržba]]-(ZdrojData[[#This Row],[Náklad]]*ZdrojData[[#This Row],[Počet kusů]])</f>
        <v>562.5</v>
      </c>
    </row>
    <row r="271" spans="1:12" x14ac:dyDescent="0.2">
      <c r="A271" s="2">
        <v>43467</v>
      </c>
      <c r="B271" s="5" t="s">
        <v>8</v>
      </c>
      <c r="C271" s="5" t="s">
        <v>6</v>
      </c>
      <c r="D271" s="3">
        <v>1350</v>
      </c>
      <c r="E271" s="3">
        <v>1188</v>
      </c>
      <c r="F271" s="6">
        <v>10</v>
      </c>
      <c r="G271" s="5" t="s">
        <v>32</v>
      </c>
      <c r="H271" s="1" t="s">
        <v>25</v>
      </c>
      <c r="I271" s="1">
        <f>YEAR(ZdrojData[[#This Row],[Datum]])</f>
        <v>2019</v>
      </c>
      <c r="J271" s="1" t="str">
        <f t="shared" si="4"/>
        <v>Leden</v>
      </c>
      <c r="K271" s="15">
        <f>ZdrojData[[#This Row],[Cena]]*ZdrojData[[#This Row],[Počet kusů]]</f>
        <v>13500</v>
      </c>
      <c r="L271" s="15">
        <f>ZdrojData[[#This Row],[Tržba]]-(ZdrojData[[#This Row],[Náklad]]*ZdrojData[[#This Row],[Počet kusů]])</f>
        <v>1620</v>
      </c>
    </row>
    <row r="272" spans="1:12" x14ac:dyDescent="0.2">
      <c r="A272" s="2">
        <v>43478</v>
      </c>
      <c r="B272" s="5" t="s">
        <v>8</v>
      </c>
      <c r="C272" s="5" t="s">
        <v>6</v>
      </c>
      <c r="D272" s="3">
        <v>1350</v>
      </c>
      <c r="E272" s="3">
        <v>1188</v>
      </c>
      <c r="F272" s="6">
        <v>2</v>
      </c>
      <c r="G272" s="5" t="s">
        <v>29</v>
      </c>
      <c r="H272" s="1" t="s">
        <v>25</v>
      </c>
      <c r="I272" s="1">
        <f>YEAR(ZdrojData[[#This Row],[Datum]])</f>
        <v>2019</v>
      </c>
      <c r="J272" s="1" t="str">
        <f t="shared" si="4"/>
        <v>Leden</v>
      </c>
      <c r="K272" s="15">
        <f>ZdrojData[[#This Row],[Cena]]*ZdrojData[[#This Row],[Počet kusů]]</f>
        <v>2700</v>
      </c>
      <c r="L272" s="15">
        <f>ZdrojData[[#This Row],[Tržba]]-(ZdrojData[[#This Row],[Náklad]]*ZdrojData[[#This Row],[Počet kusů]])</f>
        <v>324</v>
      </c>
    </row>
    <row r="273" spans="1:12" x14ac:dyDescent="0.2">
      <c r="A273" s="2">
        <v>43496</v>
      </c>
      <c r="B273" s="5" t="s">
        <v>8</v>
      </c>
      <c r="C273" s="5" t="s">
        <v>6</v>
      </c>
      <c r="D273" s="3">
        <v>1350</v>
      </c>
      <c r="E273" s="3">
        <v>1188</v>
      </c>
      <c r="F273" s="6">
        <v>3</v>
      </c>
      <c r="G273" s="5" t="s">
        <v>30</v>
      </c>
      <c r="H273" s="1" t="s">
        <v>25</v>
      </c>
      <c r="I273" s="1">
        <f>YEAR(ZdrojData[[#This Row],[Datum]])</f>
        <v>2019</v>
      </c>
      <c r="J273" s="1" t="str">
        <f t="shared" si="4"/>
        <v>Leden</v>
      </c>
      <c r="K273" s="15">
        <f>ZdrojData[[#This Row],[Cena]]*ZdrojData[[#This Row],[Počet kusů]]</f>
        <v>4050</v>
      </c>
      <c r="L273" s="15">
        <f>ZdrojData[[#This Row],[Tržba]]-(ZdrojData[[#This Row],[Náklad]]*ZdrojData[[#This Row],[Počet kusů]])</f>
        <v>486</v>
      </c>
    </row>
    <row r="274" spans="1:12" x14ac:dyDescent="0.2">
      <c r="A274" s="2">
        <v>43473</v>
      </c>
      <c r="B274" s="5" t="s">
        <v>11</v>
      </c>
      <c r="C274" s="5" t="s">
        <v>12</v>
      </c>
      <c r="D274" s="3">
        <v>350</v>
      </c>
      <c r="E274" s="3">
        <v>273</v>
      </c>
      <c r="F274" s="6">
        <v>2</v>
      </c>
      <c r="G274" s="5" t="s">
        <v>30</v>
      </c>
      <c r="H274" s="1" t="s">
        <v>24</v>
      </c>
      <c r="I274" s="1">
        <f>YEAR(ZdrojData[[#This Row],[Datum]])</f>
        <v>2019</v>
      </c>
      <c r="J274" s="1" t="str">
        <f t="shared" si="4"/>
        <v>Leden</v>
      </c>
      <c r="K274" s="15">
        <f>ZdrojData[[#This Row],[Cena]]*ZdrojData[[#This Row],[Počet kusů]]</f>
        <v>700</v>
      </c>
      <c r="L274" s="15">
        <f>ZdrojData[[#This Row],[Tržba]]-(ZdrojData[[#This Row],[Náklad]]*ZdrojData[[#This Row],[Počet kusů]])</f>
        <v>154</v>
      </c>
    </row>
    <row r="275" spans="1:12" x14ac:dyDescent="0.2">
      <c r="A275" s="2">
        <v>43491</v>
      </c>
      <c r="B275" s="5" t="s">
        <v>15</v>
      </c>
      <c r="C275" s="5" t="s">
        <v>4</v>
      </c>
      <c r="D275" s="3">
        <v>750</v>
      </c>
      <c r="E275" s="3">
        <v>637.5</v>
      </c>
      <c r="F275" s="6">
        <v>6</v>
      </c>
      <c r="G275" s="5" t="s">
        <v>29</v>
      </c>
      <c r="H275" s="1" t="s">
        <v>24</v>
      </c>
      <c r="I275" s="1">
        <f>YEAR(ZdrojData[[#This Row],[Datum]])</f>
        <v>2019</v>
      </c>
      <c r="J275" s="1" t="str">
        <f t="shared" si="4"/>
        <v>Leden</v>
      </c>
      <c r="K275" s="15">
        <f>ZdrojData[[#This Row],[Cena]]*ZdrojData[[#This Row],[Počet kusů]]</f>
        <v>4500</v>
      </c>
      <c r="L275" s="15">
        <f>ZdrojData[[#This Row],[Tržba]]-(ZdrojData[[#This Row],[Náklad]]*ZdrojData[[#This Row],[Počet kusů]])</f>
        <v>675</v>
      </c>
    </row>
    <row r="276" spans="1:12" x14ac:dyDescent="0.2">
      <c r="A276" s="2">
        <v>43494</v>
      </c>
      <c r="B276" s="5" t="s">
        <v>15</v>
      </c>
      <c r="C276" s="5" t="s">
        <v>4</v>
      </c>
      <c r="D276" s="3">
        <v>750</v>
      </c>
      <c r="E276" s="3">
        <v>637.5</v>
      </c>
      <c r="F276" s="6">
        <v>6</v>
      </c>
      <c r="G276" s="5" t="s">
        <v>17</v>
      </c>
      <c r="H276" s="1" t="s">
        <v>25</v>
      </c>
      <c r="I276" s="1">
        <f>YEAR(ZdrojData[[#This Row],[Datum]])</f>
        <v>2019</v>
      </c>
      <c r="J276" s="1" t="str">
        <f t="shared" si="4"/>
        <v>Leden</v>
      </c>
      <c r="K276" s="15">
        <f>ZdrojData[[#This Row],[Cena]]*ZdrojData[[#This Row],[Počet kusů]]</f>
        <v>4500</v>
      </c>
      <c r="L276" s="15">
        <f>ZdrojData[[#This Row],[Tržba]]-(ZdrojData[[#This Row],[Náklad]]*ZdrojData[[#This Row],[Počet kusů]])</f>
        <v>675</v>
      </c>
    </row>
    <row r="277" spans="1:12" x14ac:dyDescent="0.2">
      <c r="A277" s="2">
        <v>43493</v>
      </c>
      <c r="B277" s="5" t="s">
        <v>11</v>
      </c>
      <c r="C277" s="5" t="s">
        <v>12</v>
      </c>
      <c r="D277" s="3">
        <v>350</v>
      </c>
      <c r="E277" s="3">
        <v>273</v>
      </c>
      <c r="F277" s="6">
        <v>2</v>
      </c>
      <c r="G277" s="5" t="s">
        <v>37</v>
      </c>
      <c r="H277" s="1" t="s">
        <v>24</v>
      </c>
      <c r="I277" s="1">
        <f>YEAR(ZdrojData[[#This Row],[Datum]])</f>
        <v>2019</v>
      </c>
      <c r="J277" s="1" t="str">
        <f t="shared" si="4"/>
        <v>Leden</v>
      </c>
      <c r="K277" s="15">
        <f>ZdrojData[[#This Row],[Cena]]*ZdrojData[[#This Row],[Počet kusů]]</f>
        <v>700</v>
      </c>
      <c r="L277" s="15">
        <f>ZdrojData[[#This Row],[Tržba]]-(ZdrojData[[#This Row],[Náklad]]*ZdrojData[[#This Row],[Počet kusů]])</f>
        <v>154</v>
      </c>
    </row>
    <row r="278" spans="1:12" x14ac:dyDescent="0.2">
      <c r="A278" s="2">
        <v>43481</v>
      </c>
      <c r="B278" s="5" t="s">
        <v>13</v>
      </c>
      <c r="C278" s="5" t="s">
        <v>6</v>
      </c>
      <c r="D278" s="3">
        <v>500</v>
      </c>
      <c r="E278" s="3">
        <v>400</v>
      </c>
      <c r="F278" s="6">
        <v>1</v>
      </c>
      <c r="G278" s="5" t="s">
        <v>39</v>
      </c>
      <c r="H278" s="1" t="s">
        <v>25</v>
      </c>
      <c r="I278" s="1">
        <f>YEAR(ZdrojData[[#This Row],[Datum]])</f>
        <v>2019</v>
      </c>
      <c r="J278" s="1" t="str">
        <f t="shared" si="4"/>
        <v>Leden</v>
      </c>
      <c r="K278" s="15">
        <f>ZdrojData[[#This Row],[Cena]]*ZdrojData[[#This Row],[Počet kusů]]</f>
        <v>500</v>
      </c>
      <c r="L278" s="15">
        <f>ZdrojData[[#This Row],[Tržba]]-(ZdrojData[[#This Row],[Náklad]]*ZdrojData[[#This Row],[Počet kusů]])</f>
        <v>100</v>
      </c>
    </row>
    <row r="279" spans="1:12" x14ac:dyDescent="0.2">
      <c r="A279" s="2">
        <v>43492</v>
      </c>
      <c r="B279" s="5" t="s">
        <v>18</v>
      </c>
      <c r="C279" s="5" t="s">
        <v>4</v>
      </c>
      <c r="D279" s="3">
        <v>900</v>
      </c>
      <c r="E279" s="3">
        <v>675</v>
      </c>
      <c r="F279" s="6">
        <v>1</v>
      </c>
      <c r="G279" s="5" t="s">
        <v>29</v>
      </c>
      <c r="H279" s="1" t="s">
        <v>25</v>
      </c>
      <c r="I279" s="1">
        <f>YEAR(ZdrojData[[#This Row],[Datum]])</f>
        <v>2019</v>
      </c>
      <c r="J279" s="1" t="str">
        <f t="shared" si="4"/>
        <v>Leden</v>
      </c>
      <c r="K279" s="15">
        <f>ZdrojData[[#This Row],[Cena]]*ZdrojData[[#This Row],[Počet kusů]]</f>
        <v>900</v>
      </c>
      <c r="L279" s="15">
        <f>ZdrojData[[#This Row],[Tržba]]-(ZdrojData[[#This Row],[Náklad]]*ZdrojData[[#This Row],[Počet kusů]])</f>
        <v>225</v>
      </c>
    </row>
    <row r="280" spans="1:12" x14ac:dyDescent="0.2">
      <c r="A280" s="2">
        <v>43484</v>
      </c>
      <c r="B280" s="5" t="s">
        <v>13</v>
      </c>
      <c r="C280" s="5" t="s">
        <v>6</v>
      </c>
      <c r="D280" s="3">
        <v>500</v>
      </c>
      <c r="E280" s="3">
        <v>400</v>
      </c>
      <c r="F280" s="6">
        <v>10</v>
      </c>
      <c r="G280" s="5" t="s">
        <v>36</v>
      </c>
      <c r="H280" s="1" t="s">
        <v>24</v>
      </c>
      <c r="I280" s="1">
        <f>YEAR(ZdrojData[[#This Row],[Datum]])</f>
        <v>2019</v>
      </c>
      <c r="J280" s="1" t="str">
        <f t="shared" si="4"/>
        <v>Leden</v>
      </c>
      <c r="K280" s="15">
        <f>ZdrojData[[#This Row],[Cena]]*ZdrojData[[#This Row],[Počet kusů]]</f>
        <v>5000</v>
      </c>
      <c r="L280" s="15">
        <f>ZdrojData[[#This Row],[Tržba]]-(ZdrojData[[#This Row],[Náklad]]*ZdrojData[[#This Row],[Počet kusů]])</f>
        <v>1000</v>
      </c>
    </row>
    <row r="281" spans="1:12" x14ac:dyDescent="0.2">
      <c r="A281" s="2">
        <v>43479</v>
      </c>
      <c r="B281" s="5" t="s">
        <v>15</v>
      </c>
      <c r="C281" s="5" t="s">
        <v>4</v>
      </c>
      <c r="D281" s="3">
        <v>750</v>
      </c>
      <c r="E281" s="3">
        <v>637.5</v>
      </c>
      <c r="F281" s="6">
        <v>1</v>
      </c>
      <c r="G281" s="5" t="s">
        <v>30</v>
      </c>
      <c r="H281" s="1" t="s">
        <v>25</v>
      </c>
      <c r="I281" s="1">
        <f>YEAR(ZdrojData[[#This Row],[Datum]])</f>
        <v>2019</v>
      </c>
      <c r="J281" s="1" t="str">
        <f t="shared" si="4"/>
        <v>Leden</v>
      </c>
      <c r="K281" s="15">
        <f>ZdrojData[[#This Row],[Cena]]*ZdrojData[[#This Row],[Počet kusů]]</f>
        <v>750</v>
      </c>
      <c r="L281" s="15">
        <f>ZdrojData[[#This Row],[Tržba]]-(ZdrojData[[#This Row],[Náklad]]*ZdrojData[[#This Row],[Počet kusů]])</f>
        <v>112.5</v>
      </c>
    </row>
    <row r="282" spans="1:12" x14ac:dyDescent="0.2">
      <c r="A282" s="2">
        <v>43485</v>
      </c>
      <c r="B282" s="5" t="s">
        <v>10</v>
      </c>
      <c r="C282" s="5" t="s">
        <v>6</v>
      </c>
      <c r="D282" s="3">
        <v>850</v>
      </c>
      <c r="E282" s="3">
        <v>637.5</v>
      </c>
      <c r="F282" s="6">
        <v>8</v>
      </c>
      <c r="G282" s="5" t="s">
        <v>35</v>
      </c>
      <c r="H282" s="1" t="s">
        <v>24</v>
      </c>
      <c r="I282" s="1">
        <f>YEAR(ZdrojData[[#This Row],[Datum]])</f>
        <v>2019</v>
      </c>
      <c r="J282" s="1" t="str">
        <f t="shared" si="4"/>
        <v>Leden</v>
      </c>
      <c r="K282" s="15">
        <f>ZdrojData[[#This Row],[Cena]]*ZdrojData[[#This Row],[Počet kusů]]</f>
        <v>6800</v>
      </c>
      <c r="L282" s="15">
        <f>ZdrojData[[#This Row],[Tržba]]-(ZdrojData[[#This Row],[Náklad]]*ZdrojData[[#This Row],[Počet kusů]])</f>
        <v>1700</v>
      </c>
    </row>
    <row r="283" spans="1:12" x14ac:dyDescent="0.2">
      <c r="A283" s="2">
        <v>43466</v>
      </c>
      <c r="B283" s="5" t="s">
        <v>8</v>
      </c>
      <c r="C283" s="5" t="s">
        <v>6</v>
      </c>
      <c r="D283" s="3">
        <v>1350</v>
      </c>
      <c r="E283" s="3">
        <v>1188</v>
      </c>
      <c r="F283" s="6">
        <v>3</v>
      </c>
      <c r="G283" s="5" t="s">
        <v>17</v>
      </c>
      <c r="H283" s="1" t="s">
        <v>24</v>
      </c>
      <c r="I283" s="1">
        <f>YEAR(ZdrojData[[#This Row],[Datum]])</f>
        <v>2019</v>
      </c>
      <c r="J283" s="1" t="str">
        <f t="shared" si="4"/>
        <v>Leden</v>
      </c>
      <c r="K283" s="15">
        <f>ZdrojData[[#This Row],[Cena]]*ZdrojData[[#This Row],[Počet kusů]]</f>
        <v>4050</v>
      </c>
      <c r="L283" s="15">
        <f>ZdrojData[[#This Row],[Tržba]]-(ZdrojData[[#This Row],[Náklad]]*ZdrojData[[#This Row],[Počet kusů]])</f>
        <v>486</v>
      </c>
    </row>
    <row r="284" spans="1:12" x14ac:dyDescent="0.2">
      <c r="A284" s="2">
        <v>43476</v>
      </c>
      <c r="B284" s="5" t="s">
        <v>8</v>
      </c>
      <c r="C284" s="5" t="s">
        <v>6</v>
      </c>
      <c r="D284" s="3">
        <v>1350</v>
      </c>
      <c r="E284" s="3">
        <v>1188</v>
      </c>
      <c r="F284" s="6">
        <v>5</v>
      </c>
      <c r="G284" s="5" t="s">
        <v>27</v>
      </c>
      <c r="H284" s="1" t="s">
        <v>24</v>
      </c>
      <c r="I284" s="1">
        <f>YEAR(ZdrojData[[#This Row],[Datum]])</f>
        <v>2019</v>
      </c>
      <c r="J284" s="1" t="str">
        <f t="shared" si="4"/>
        <v>Leden</v>
      </c>
      <c r="K284" s="15">
        <f>ZdrojData[[#This Row],[Cena]]*ZdrojData[[#This Row],[Počet kusů]]</f>
        <v>6750</v>
      </c>
      <c r="L284" s="15">
        <f>ZdrojData[[#This Row],[Tržba]]-(ZdrojData[[#This Row],[Náklad]]*ZdrojData[[#This Row],[Počet kusů]])</f>
        <v>810</v>
      </c>
    </row>
    <row r="285" spans="1:12" x14ac:dyDescent="0.2">
      <c r="A285" s="2">
        <v>43467</v>
      </c>
      <c r="B285" s="5" t="s">
        <v>8</v>
      </c>
      <c r="C285" s="5" t="s">
        <v>6</v>
      </c>
      <c r="D285" s="3">
        <v>1350</v>
      </c>
      <c r="E285" s="3">
        <v>1188</v>
      </c>
      <c r="F285" s="6">
        <v>2</v>
      </c>
      <c r="G285" s="5" t="s">
        <v>35</v>
      </c>
      <c r="H285" s="1" t="s">
        <v>25</v>
      </c>
      <c r="I285" s="1">
        <f>YEAR(ZdrojData[[#This Row],[Datum]])</f>
        <v>2019</v>
      </c>
      <c r="J285" s="1" t="str">
        <f t="shared" si="4"/>
        <v>Leden</v>
      </c>
      <c r="K285" s="15">
        <f>ZdrojData[[#This Row],[Cena]]*ZdrojData[[#This Row],[Počet kusů]]</f>
        <v>2700</v>
      </c>
      <c r="L285" s="15">
        <f>ZdrojData[[#This Row],[Tržba]]-(ZdrojData[[#This Row],[Náklad]]*ZdrojData[[#This Row],[Počet kusů]])</f>
        <v>324</v>
      </c>
    </row>
    <row r="286" spans="1:12" x14ac:dyDescent="0.2">
      <c r="A286" s="2">
        <v>43494</v>
      </c>
      <c r="B286" s="5" t="s">
        <v>18</v>
      </c>
      <c r="C286" s="5" t="s">
        <v>4</v>
      </c>
      <c r="D286" s="3">
        <v>900</v>
      </c>
      <c r="E286" s="3">
        <v>675</v>
      </c>
      <c r="F286" s="6">
        <v>10</v>
      </c>
      <c r="G286" s="5" t="s">
        <v>34</v>
      </c>
      <c r="H286" s="1" t="s">
        <v>25</v>
      </c>
      <c r="I286" s="1">
        <f>YEAR(ZdrojData[[#This Row],[Datum]])</f>
        <v>2019</v>
      </c>
      <c r="J286" s="1" t="str">
        <f t="shared" si="4"/>
        <v>Leden</v>
      </c>
      <c r="K286" s="15">
        <f>ZdrojData[[#This Row],[Cena]]*ZdrojData[[#This Row],[Počet kusů]]</f>
        <v>9000</v>
      </c>
      <c r="L286" s="15">
        <f>ZdrojData[[#This Row],[Tržba]]-(ZdrojData[[#This Row],[Náklad]]*ZdrojData[[#This Row],[Počet kusů]])</f>
        <v>2250</v>
      </c>
    </row>
    <row r="287" spans="1:12" x14ac:dyDescent="0.2">
      <c r="A287" s="2">
        <v>43479</v>
      </c>
      <c r="B287" s="5" t="s">
        <v>5</v>
      </c>
      <c r="C287" s="5" t="s">
        <v>6</v>
      </c>
      <c r="D287" s="3">
        <v>850</v>
      </c>
      <c r="E287" s="3">
        <v>722.5</v>
      </c>
      <c r="F287" s="6">
        <v>4</v>
      </c>
      <c r="G287" s="5" t="s">
        <v>29</v>
      </c>
      <c r="H287" s="1" t="s">
        <v>25</v>
      </c>
      <c r="I287" s="1">
        <f>YEAR(ZdrojData[[#This Row],[Datum]])</f>
        <v>2019</v>
      </c>
      <c r="J287" s="1" t="str">
        <f t="shared" si="4"/>
        <v>Leden</v>
      </c>
      <c r="K287" s="15">
        <f>ZdrojData[[#This Row],[Cena]]*ZdrojData[[#This Row],[Počet kusů]]</f>
        <v>3400</v>
      </c>
      <c r="L287" s="15">
        <f>ZdrojData[[#This Row],[Tržba]]-(ZdrojData[[#This Row],[Náklad]]*ZdrojData[[#This Row],[Počet kusů]])</f>
        <v>510</v>
      </c>
    </row>
    <row r="288" spans="1:12" x14ac:dyDescent="0.2">
      <c r="A288" s="2">
        <v>43508</v>
      </c>
      <c r="B288" s="5" t="s">
        <v>14</v>
      </c>
      <c r="C288" s="5" t="s">
        <v>6</v>
      </c>
      <c r="D288" s="3">
        <v>950</v>
      </c>
      <c r="E288" s="3">
        <v>741</v>
      </c>
      <c r="F288" s="6">
        <v>7</v>
      </c>
      <c r="G288" s="5" t="s">
        <v>37</v>
      </c>
      <c r="H288" s="1" t="s">
        <v>24</v>
      </c>
      <c r="I288" s="1">
        <f>YEAR(ZdrojData[[#This Row],[Datum]])</f>
        <v>2019</v>
      </c>
      <c r="J288" s="1" t="str">
        <f t="shared" si="4"/>
        <v>Únor</v>
      </c>
      <c r="K288" s="15">
        <f>ZdrojData[[#This Row],[Cena]]*ZdrojData[[#This Row],[Počet kusů]]</f>
        <v>6650</v>
      </c>
      <c r="L288" s="15">
        <f>ZdrojData[[#This Row],[Tržba]]-(ZdrojData[[#This Row],[Náklad]]*ZdrojData[[#This Row],[Počet kusů]])</f>
        <v>1463</v>
      </c>
    </row>
    <row r="289" spans="1:12" x14ac:dyDescent="0.2">
      <c r="A289" s="2">
        <v>43515</v>
      </c>
      <c r="B289" s="5" t="s">
        <v>3</v>
      </c>
      <c r="C289" s="5" t="s">
        <v>4</v>
      </c>
      <c r="D289" s="3">
        <v>1000</v>
      </c>
      <c r="E289" s="3">
        <v>900</v>
      </c>
      <c r="F289" s="6">
        <v>9</v>
      </c>
      <c r="G289" s="5" t="s">
        <v>35</v>
      </c>
      <c r="H289" s="1" t="s">
        <v>25</v>
      </c>
      <c r="I289" s="1">
        <f>YEAR(ZdrojData[[#This Row],[Datum]])</f>
        <v>2019</v>
      </c>
      <c r="J289" s="1" t="str">
        <f t="shared" si="4"/>
        <v>Únor</v>
      </c>
      <c r="K289" s="15">
        <f>ZdrojData[[#This Row],[Cena]]*ZdrojData[[#This Row],[Počet kusů]]</f>
        <v>9000</v>
      </c>
      <c r="L289" s="15">
        <f>ZdrojData[[#This Row],[Tržba]]-(ZdrojData[[#This Row],[Náklad]]*ZdrojData[[#This Row],[Počet kusů]])</f>
        <v>900</v>
      </c>
    </row>
    <row r="290" spans="1:12" x14ac:dyDescent="0.2">
      <c r="A290" s="2">
        <v>43521</v>
      </c>
      <c r="B290" s="5" t="s">
        <v>13</v>
      </c>
      <c r="C290" s="5" t="s">
        <v>6</v>
      </c>
      <c r="D290" s="3">
        <v>500</v>
      </c>
      <c r="E290" s="3">
        <v>400</v>
      </c>
      <c r="F290" s="6">
        <v>7</v>
      </c>
      <c r="G290" s="5" t="s">
        <v>35</v>
      </c>
      <c r="H290" s="1" t="s">
        <v>24</v>
      </c>
      <c r="I290" s="1">
        <f>YEAR(ZdrojData[[#This Row],[Datum]])</f>
        <v>2019</v>
      </c>
      <c r="J290" s="1" t="str">
        <f t="shared" si="4"/>
        <v>Únor</v>
      </c>
      <c r="K290" s="15">
        <f>ZdrojData[[#This Row],[Cena]]*ZdrojData[[#This Row],[Počet kusů]]</f>
        <v>3500</v>
      </c>
      <c r="L290" s="15">
        <f>ZdrojData[[#This Row],[Tržba]]-(ZdrojData[[#This Row],[Náklad]]*ZdrojData[[#This Row],[Počet kusů]])</f>
        <v>700</v>
      </c>
    </row>
    <row r="291" spans="1:12" x14ac:dyDescent="0.2">
      <c r="A291" s="2">
        <v>43516</v>
      </c>
      <c r="B291" s="5" t="s">
        <v>15</v>
      </c>
      <c r="C291" s="5" t="s">
        <v>4</v>
      </c>
      <c r="D291" s="3">
        <v>750</v>
      </c>
      <c r="E291" s="3">
        <v>637.5</v>
      </c>
      <c r="F291" s="6">
        <v>10</v>
      </c>
      <c r="G291" s="5" t="s">
        <v>27</v>
      </c>
      <c r="H291" s="1" t="s">
        <v>24</v>
      </c>
      <c r="I291" s="1">
        <f>YEAR(ZdrojData[[#This Row],[Datum]])</f>
        <v>2019</v>
      </c>
      <c r="J291" s="1" t="str">
        <f t="shared" si="4"/>
        <v>Únor</v>
      </c>
      <c r="K291" s="15">
        <f>ZdrojData[[#This Row],[Cena]]*ZdrojData[[#This Row],[Počet kusů]]</f>
        <v>7500</v>
      </c>
      <c r="L291" s="15">
        <f>ZdrojData[[#This Row],[Tržba]]-(ZdrojData[[#This Row],[Náklad]]*ZdrojData[[#This Row],[Počet kusů]])</f>
        <v>1125</v>
      </c>
    </row>
    <row r="292" spans="1:12" x14ac:dyDescent="0.2">
      <c r="A292" s="2">
        <v>43524</v>
      </c>
      <c r="B292" s="5" t="s">
        <v>5</v>
      </c>
      <c r="C292" s="5" t="s">
        <v>6</v>
      </c>
      <c r="D292" s="3">
        <v>850</v>
      </c>
      <c r="E292" s="3">
        <v>722.5</v>
      </c>
      <c r="F292" s="6">
        <v>6</v>
      </c>
      <c r="G292" s="5" t="s">
        <v>29</v>
      </c>
      <c r="H292" s="1" t="s">
        <v>24</v>
      </c>
      <c r="I292" s="1">
        <f>YEAR(ZdrojData[[#This Row],[Datum]])</f>
        <v>2019</v>
      </c>
      <c r="J292" s="1" t="str">
        <f t="shared" si="4"/>
        <v>Únor</v>
      </c>
      <c r="K292" s="15">
        <f>ZdrojData[[#This Row],[Cena]]*ZdrojData[[#This Row],[Počet kusů]]</f>
        <v>5100</v>
      </c>
      <c r="L292" s="15">
        <f>ZdrojData[[#This Row],[Tržba]]-(ZdrojData[[#This Row],[Náklad]]*ZdrojData[[#This Row],[Počet kusů]])</f>
        <v>765</v>
      </c>
    </row>
    <row r="293" spans="1:12" x14ac:dyDescent="0.2">
      <c r="A293" s="2">
        <v>43500</v>
      </c>
      <c r="B293" s="5" t="s">
        <v>10</v>
      </c>
      <c r="C293" s="5" t="s">
        <v>6</v>
      </c>
      <c r="D293" s="3">
        <v>850</v>
      </c>
      <c r="E293" s="3">
        <v>637.5</v>
      </c>
      <c r="F293" s="6">
        <v>7</v>
      </c>
      <c r="G293" s="5" t="s">
        <v>37</v>
      </c>
      <c r="H293" s="1" t="s">
        <v>25</v>
      </c>
      <c r="I293" s="1">
        <f>YEAR(ZdrojData[[#This Row],[Datum]])</f>
        <v>2019</v>
      </c>
      <c r="J293" s="1" t="str">
        <f t="shared" si="4"/>
        <v>Únor</v>
      </c>
      <c r="K293" s="15">
        <f>ZdrojData[[#This Row],[Cena]]*ZdrojData[[#This Row],[Počet kusů]]</f>
        <v>5950</v>
      </c>
      <c r="L293" s="15">
        <f>ZdrojData[[#This Row],[Tržba]]-(ZdrojData[[#This Row],[Náklad]]*ZdrojData[[#This Row],[Počet kusů]])</f>
        <v>1487.5</v>
      </c>
    </row>
    <row r="294" spans="1:12" x14ac:dyDescent="0.2">
      <c r="A294" s="2">
        <v>43511</v>
      </c>
      <c r="B294" s="5" t="s">
        <v>10</v>
      </c>
      <c r="C294" s="5" t="s">
        <v>6</v>
      </c>
      <c r="D294" s="3">
        <v>850</v>
      </c>
      <c r="E294" s="3">
        <v>637.5</v>
      </c>
      <c r="F294" s="6">
        <v>6</v>
      </c>
      <c r="G294" s="5" t="s">
        <v>17</v>
      </c>
      <c r="H294" s="1" t="s">
        <v>24</v>
      </c>
      <c r="I294" s="1">
        <f>YEAR(ZdrojData[[#This Row],[Datum]])</f>
        <v>2019</v>
      </c>
      <c r="J294" s="1" t="str">
        <f t="shared" si="4"/>
        <v>Únor</v>
      </c>
      <c r="K294" s="15">
        <f>ZdrojData[[#This Row],[Cena]]*ZdrojData[[#This Row],[Počet kusů]]</f>
        <v>5100</v>
      </c>
      <c r="L294" s="15">
        <f>ZdrojData[[#This Row],[Tržba]]-(ZdrojData[[#This Row],[Náklad]]*ZdrojData[[#This Row],[Počet kusů]])</f>
        <v>1275</v>
      </c>
    </row>
    <row r="295" spans="1:12" x14ac:dyDescent="0.2">
      <c r="A295" s="2">
        <v>43507</v>
      </c>
      <c r="B295" s="5" t="s">
        <v>10</v>
      </c>
      <c r="C295" s="5" t="s">
        <v>6</v>
      </c>
      <c r="D295" s="3">
        <v>850</v>
      </c>
      <c r="E295" s="3">
        <v>637.5</v>
      </c>
      <c r="F295" s="6">
        <v>2</v>
      </c>
      <c r="G295" s="5" t="s">
        <v>29</v>
      </c>
      <c r="H295" s="1" t="s">
        <v>25</v>
      </c>
      <c r="I295" s="1">
        <f>YEAR(ZdrojData[[#This Row],[Datum]])</f>
        <v>2019</v>
      </c>
      <c r="J295" s="1" t="str">
        <f t="shared" si="4"/>
        <v>Únor</v>
      </c>
      <c r="K295" s="15">
        <f>ZdrojData[[#This Row],[Cena]]*ZdrojData[[#This Row],[Počet kusů]]</f>
        <v>1700</v>
      </c>
      <c r="L295" s="15">
        <f>ZdrojData[[#This Row],[Tržba]]-(ZdrojData[[#This Row],[Náklad]]*ZdrojData[[#This Row],[Počet kusů]])</f>
        <v>425</v>
      </c>
    </row>
    <row r="296" spans="1:12" x14ac:dyDescent="0.2">
      <c r="A296" s="2">
        <v>43501</v>
      </c>
      <c r="B296" s="5" t="s">
        <v>10</v>
      </c>
      <c r="C296" s="5" t="s">
        <v>6</v>
      </c>
      <c r="D296" s="3">
        <v>850</v>
      </c>
      <c r="E296" s="3">
        <v>637.5</v>
      </c>
      <c r="F296" s="6">
        <v>9</v>
      </c>
      <c r="G296" s="5" t="s">
        <v>37</v>
      </c>
      <c r="H296" s="1" t="s">
        <v>24</v>
      </c>
      <c r="I296" s="1">
        <f>YEAR(ZdrojData[[#This Row],[Datum]])</f>
        <v>2019</v>
      </c>
      <c r="J296" s="1" t="str">
        <f t="shared" si="4"/>
        <v>Únor</v>
      </c>
      <c r="K296" s="15">
        <f>ZdrojData[[#This Row],[Cena]]*ZdrojData[[#This Row],[Počet kusů]]</f>
        <v>7650</v>
      </c>
      <c r="L296" s="15">
        <f>ZdrojData[[#This Row],[Tržba]]-(ZdrojData[[#This Row],[Náklad]]*ZdrojData[[#This Row],[Počet kusů]])</f>
        <v>1912.5</v>
      </c>
    </row>
    <row r="297" spans="1:12" x14ac:dyDescent="0.2">
      <c r="A297" s="2">
        <v>43518</v>
      </c>
      <c r="B297" s="5" t="s">
        <v>11</v>
      </c>
      <c r="C297" s="5" t="s">
        <v>12</v>
      </c>
      <c r="D297" s="3">
        <v>350</v>
      </c>
      <c r="E297" s="3">
        <v>273</v>
      </c>
      <c r="F297" s="6">
        <v>2</v>
      </c>
      <c r="G297" s="5" t="s">
        <v>28</v>
      </c>
      <c r="H297" s="1" t="s">
        <v>24</v>
      </c>
      <c r="I297" s="1">
        <f>YEAR(ZdrojData[[#This Row],[Datum]])</f>
        <v>2019</v>
      </c>
      <c r="J297" s="1" t="str">
        <f t="shared" si="4"/>
        <v>Únor</v>
      </c>
      <c r="K297" s="15">
        <f>ZdrojData[[#This Row],[Cena]]*ZdrojData[[#This Row],[Počet kusů]]</f>
        <v>700</v>
      </c>
      <c r="L297" s="15">
        <f>ZdrojData[[#This Row],[Tržba]]-(ZdrojData[[#This Row],[Náklad]]*ZdrojData[[#This Row],[Počet kusů]])</f>
        <v>154</v>
      </c>
    </row>
    <row r="298" spans="1:12" x14ac:dyDescent="0.2">
      <c r="A298" s="2">
        <v>43516</v>
      </c>
      <c r="B298" s="5" t="s">
        <v>3</v>
      </c>
      <c r="C298" s="5" t="s">
        <v>4</v>
      </c>
      <c r="D298" s="3">
        <v>1000</v>
      </c>
      <c r="E298" s="3">
        <v>900</v>
      </c>
      <c r="F298" s="6">
        <v>3</v>
      </c>
      <c r="G298" s="5" t="s">
        <v>27</v>
      </c>
      <c r="H298" s="1" t="s">
        <v>25</v>
      </c>
      <c r="I298" s="1">
        <f>YEAR(ZdrojData[[#This Row],[Datum]])</f>
        <v>2019</v>
      </c>
      <c r="J298" s="1" t="str">
        <f t="shared" si="4"/>
        <v>Únor</v>
      </c>
      <c r="K298" s="15">
        <f>ZdrojData[[#This Row],[Cena]]*ZdrojData[[#This Row],[Počet kusů]]</f>
        <v>3000</v>
      </c>
      <c r="L298" s="15">
        <f>ZdrojData[[#This Row],[Tržba]]-(ZdrojData[[#This Row],[Náklad]]*ZdrojData[[#This Row],[Počet kusů]])</f>
        <v>300</v>
      </c>
    </row>
    <row r="299" spans="1:12" x14ac:dyDescent="0.2">
      <c r="A299" s="2">
        <v>43508</v>
      </c>
      <c r="B299" s="5" t="s">
        <v>18</v>
      </c>
      <c r="C299" s="5" t="s">
        <v>4</v>
      </c>
      <c r="D299" s="3">
        <v>900</v>
      </c>
      <c r="E299" s="3">
        <v>675</v>
      </c>
      <c r="F299" s="6">
        <v>4</v>
      </c>
      <c r="G299" s="5" t="s">
        <v>39</v>
      </c>
      <c r="H299" s="1" t="s">
        <v>24</v>
      </c>
      <c r="I299" s="1">
        <f>YEAR(ZdrojData[[#This Row],[Datum]])</f>
        <v>2019</v>
      </c>
      <c r="J299" s="1" t="str">
        <f t="shared" si="4"/>
        <v>Únor</v>
      </c>
      <c r="K299" s="15">
        <f>ZdrojData[[#This Row],[Cena]]*ZdrojData[[#This Row],[Počet kusů]]</f>
        <v>3600</v>
      </c>
      <c r="L299" s="15">
        <f>ZdrojData[[#This Row],[Tržba]]-(ZdrojData[[#This Row],[Náklad]]*ZdrojData[[#This Row],[Počet kusů]])</f>
        <v>900</v>
      </c>
    </row>
    <row r="300" spans="1:12" x14ac:dyDescent="0.2">
      <c r="A300" s="2">
        <v>43498</v>
      </c>
      <c r="B300" s="5" t="s">
        <v>7</v>
      </c>
      <c r="C300" s="5" t="s">
        <v>4</v>
      </c>
      <c r="D300" s="3">
        <v>1500</v>
      </c>
      <c r="E300" s="3">
        <v>1125</v>
      </c>
      <c r="F300" s="6">
        <v>2</v>
      </c>
      <c r="G300" s="5" t="s">
        <v>38</v>
      </c>
      <c r="H300" s="1" t="s">
        <v>24</v>
      </c>
      <c r="I300" s="1">
        <f>YEAR(ZdrojData[[#This Row],[Datum]])</f>
        <v>2019</v>
      </c>
      <c r="J300" s="1" t="str">
        <f t="shared" si="4"/>
        <v>Únor</v>
      </c>
      <c r="K300" s="15">
        <f>ZdrojData[[#This Row],[Cena]]*ZdrojData[[#This Row],[Počet kusů]]</f>
        <v>3000</v>
      </c>
      <c r="L300" s="15">
        <f>ZdrojData[[#This Row],[Tržba]]-(ZdrojData[[#This Row],[Náklad]]*ZdrojData[[#This Row],[Počet kusů]])</f>
        <v>750</v>
      </c>
    </row>
    <row r="301" spans="1:12" x14ac:dyDescent="0.2">
      <c r="A301" s="2">
        <v>43509</v>
      </c>
      <c r="B301" s="5" t="s">
        <v>7</v>
      </c>
      <c r="C301" s="5" t="s">
        <v>4</v>
      </c>
      <c r="D301" s="3">
        <v>1500</v>
      </c>
      <c r="E301" s="3">
        <v>1125</v>
      </c>
      <c r="F301" s="6">
        <v>9</v>
      </c>
      <c r="G301" s="5" t="s">
        <v>28</v>
      </c>
      <c r="H301" s="1" t="s">
        <v>25</v>
      </c>
      <c r="I301" s="1">
        <f>YEAR(ZdrojData[[#This Row],[Datum]])</f>
        <v>2019</v>
      </c>
      <c r="J301" s="1" t="str">
        <f t="shared" si="4"/>
        <v>Únor</v>
      </c>
      <c r="K301" s="15">
        <f>ZdrojData[[#This Row],[Cena]]*ZdrojData[[#This Row],[Počet kusů]]</f>
        <v>13500</v>
      </c>
      <c r="L301" s="15">
        <f>ZdrojData[[#This Row],[Tržba]]-(ZdrojData[[#This Row],[Náklad]]*ZdrojData[[#This Row],[Počet kusů]])</f>
        <v>3375</v>
      </c>
    </row>
    <row r="302" spans="1:12" x14ac:dyDescent="0.2">
      <c r="A302" s="2">
        <v>43504</v>
      </c>
      <c r="B302" s="5" t="s">
        <v>13</v>
      </c>
      <c r="C302" s="5" t="s">
        <v>6</v>
      </c>
      <c r="D302" s="3">
        <v>500</v>
      </c>
      <c r="E302" s="3">
        <v>400</v>
      </c>
      <c r="F302" s="6">
        <v>4</v>
      </c>
      <c r="G302" s="5" t="s">
        <v>30</v>
      </c>
      <c r="H302" s="1" t="s">
        <v>25</v>
      </c>
      <c r="I302" s="1">
        <f>YEAR(ZdrojData[[#This Row],[Datum]])</f>
        <v>2019</v>
      </c>
      <c r="J302" s="1" t="str">
        <f t="shared" si="4"/>
        <v>Únor</v>
      </c>
      <c r="K302" s="15">
        <f>ZdrojData[[#This Row],[Cena]]*ZdrojData[[#This Row],[Počet kusů]]</f>
        <v>2000</v>
      </c>
      <c r="L302" s="15">
        <f>ZdrojData[[#This Row],[Tržba]]-(ZdrojData[[#This Row],[Náklad]]*ZdrojData[[#This Row],[Počet kusů]])</f>
        <v>400</v>
      </c>
    </row>
    <row r="303" spans="1:12" x14ac:dyDescent="0.2">
      <c r="A303" s="2">
        <v>43497</v>
      </c>
      <c r="B303" s="5" t="s">
        <v>7</v>
      </c>
      <c r="C303" s="5" t="s">
        <v>4</v>
      </c>
      <c r="D303" s="3">
        <v>1500</v>
      </c>
      <c r="E303" s="3">
        <v>1125</v>
      </c>
      <c r="F303" s="6">
        <v>5</v>
      </c>
      <c r="G303" s="5" t="s">
        <v>17</v>
      </c>
      <c r="H303" s="1" t="s">
        <v>25</v>
      </c>
      <c r="I303" s="1">
        <f>YEAR(ZdrojData[[#This Row],[Datum]])</f>
        <v>2019</v>
      </c>
      <c r="J303" s="1" t="str">
        <f t="shared" si="4"/>
        <v>Únor</v>
      </c>
      <c r="K303" s="15">
        <f>ZdrojData[[#This Row],[Cena]]*ZdrojData[[#This Row],[Počet kusů]]</f>
        <v>7500</v>
      </c>
      <c r="L303" s="15">
        <f>ZdrojData[[#This Row],[Tržba]]-(ZdrojData[[#This Row],[Náklad]]*ZdrojData[[#This Row],[Počet kusů]])</f>
        <v>1875</v>
      </c>
    </row>
    <row r="304" spans="1:12" x14ac:dyDescent="0.2">
      <c r="A304" s="2">
        <v>43501</v>
      </c>
      <c r="B304" s="5" t="s">
        <v>13</v>
      </c>
      <c r="C304" s="5" t="s">
        <v>6</v>
      </c>
      <c r="D304" s="3">
        <v>500</v>
      </c>
      <c r="E304" s="3">
        <v>400</v>
      </c>
      <c r="F304" s="6">
        <v>10</v>
      </c>
      <c r="G304" s="5" t="s">
        <v>27</v>
      </c>
      <c r="H304" s="1" t="s">
        <v>25</v>
      </c>
      <c r="I304" s="1">
        <f>YEAR(ZdrojData[[#This Row],[Datum]])</f>
        <v>2019</v>
      </c>
      <c r="J304" s="1" t="str">
        <f t="shared" si="4"/>
        <v>Únor</v>
      </c>
      <c r="K304" s="15">
        <f>ZdrojData[[#This Row],[Cena]]*ZdrojData[[#This Row],[Počet kusů]]</f>
        <v>5000</v>
      </c>
      <c r="L304" s="15">
        <f>ZdrojData[[#This Row],[Tržba]]-(ZdrojData[[#This Row],[Náklad]]*ZdrojData[[#This Row],[Počet kusů]])</f>
        <v>1000</v>
      </c>
    </row>
    <row r="305" spans="1:12" x14ac:dyDescent="0.2">
      <c r="A305" s="2">
        <v>43501</v>
      </c>
      <c r="B305" s="5" t="s">
        <v>3</v>
      </c>
      <c r="C305" s="5" t="s">
        <v>4</v>
      </c>
      <c r="D305" s="3">
        <v>1000</v>
      </c>
      <c r="E305" s="3">
        <v>900</v>
      </c>
      <c r="F305" s="6">
        <v>3</v>
      </c>
      <c r="G305" s="5" t="s">
        <v>27</v>
      </c>
      <c r="H305" s="1" t="s">
        <v>25</v>
      </c>
      <c r="I305" s="1">
        <f>YEAR(ZdrojData[[#This Row],[Datum]])</f>
        <v>2019</v>
      </c>
      <c r="J305" s="1" t="str">
        <f t="shared" si="4"/>
        <v>Únor</v>
      </c>
      <c r="K305" s="15">
        <f>ZdrojData[[#This Row],[Cena]]*ZdrojData[[#This Row],[Počet kusů]]</f>
        <v>3000</v>
      </c>
      <c r="L305" s="15">
        <f>ZdrojData[[#This Row],[Tržba]]-(ZdrojData[[#This Row],[Náklad]]*ZdrojData[[#This Row],[Počet kusů]])</f>
        <v>300</v>
      </c>
    </row>
    <row r="306" spans="1:12" x14ac:dyDescent="0.2">
      <c r="A306" s="2">
        <v>43522</v>
      </c>
      <c r="B306" s="5" t="s">
        <v>5</v>
      </c>
      <c r="C306" s="5" t="s">
        <v>6</v>
      </c>
      <c r="D306" s="3">
        <v>850</v>
      </c>
      <c r="E306" s="3">
        <v>722.5</v>
      </c>
      <c r="F306" s="6">
        <v>6</v>
      </c>
      <c r="G306" s="5" t="s">
        <v>34</v>
      </c>
      <c r="H306" s="1" t="s">
        <v>25</v>
      </c>
      <c r="I306" s="1">
        <f>YEAR(ZdrojData[[#This Row],[Datum]])</f>
        <v>2019</v>
      </c>
      <c r="J306" s="1" t="str">
        <f t="shared" si="4"/>
        <v>Únor</v>
      </c>
      <c r="K306" s="15">
        <f>ZdrojData[[#This Row],[Cena]]*ZdrojData[[#This Row],[Počet kusů]]</f>
        <v>5100</v>
      </c>
      <c r="L306" s="15">
        <f>ZdrojData[[#This Row],[Tržba]]-(ZdrojData[[#This Row],[Náklad]]*ZdrojData[[#This Row],[Počet kusů]])</f>
        <v>765</v>
      </c>
    </row>
    <row r="307" spans="1:12" x14ac:dyDescent="0.2">
      <c r="A307" s="2">
        <v>43514</v>
      </c>
      <c r="B307" s="5" t="s">
        <v>18</v>
      </c>
      <c r="C307" s="5" t="s">
        <v>4</v>
      </c>
      <c r="D307" s="3">
        <v>900</v>
      </c>
      <c r="E307" s="3">
        <v>675</v>
      </c>
      <c r="F307" s="6">
        <v>2</v>
      </c>
      <c r="G307" s="5" t="s">
        <v>38</v>
      </c>
      <c r="H307" s="1" t="s">
        <v>24</v>
      </c>
      <c r="I307" s="1">
        <f>YEAR(ZdrojData[[#This Row],[Datum]])</f>
        <v>2019</v>
      </c>
      <c r="J307" s="1" t="str">
        <f t="shared" si="4"/>
        <v>Únor</v>
      </c>
      <c r="K307" s="15">
        <f>ZdrojData[[#This Row],[Cena]]*ZdrojData[[#This Row],[Počet kusů]]</f>
        <v>1800</v>
      </c>
      <c r="L307" s="15">
        <f>ZdrojData[[#This Row],[Tržba]]-(ZdrojData[[#This Row],[Náklad]]*ZdrojData[[#This Row],[Počet kusů]])</f>
        <v>450</v>
      </c>
    </row>
    <row r="308" spans="1:12" x14ac:dyDescent="0.2">
      <c r="A308" s="2">
        <v>43519</v>
      </c>
      <c r="B308" s="5" t="s">
        <v>13</v>
      </c>
      <c r="C308" s="5" t="s">
        <v>6</v>
      </c>
      <c r="D308" s="3">
        <v>500</v>
      </c>
      <c r="E308" s="3">
        <v>400</v>
      </c>
      <c r="F308" s="6">
        <v>3</v>
      </c>
      <c r="G308" s="5" t="s">
        <v>17</v>
      </c>
      <c r="H308" s="1" t="s">
        <v>24</v>
      </c>
      <c r="I308" s="1">
        <f>YEAR(ZdrojData[[#This Row],[Datum]])</f>
        <v>2019</v>
      </c>
      <c r="J308" s="1" t="str">
        <f t="shared" si="4"/>
        <v>Únor</v>
      </c>
      <c r="K308" s="15">
        <f>ZdrojData[[#This Row],[Cena]]*ZdrojData[[#This Row],[Počet kusů]]</f>
        <v>1500</v>
      </c>
      <c r="L308" s="15">
        <f>ZdrojData[[#This Row],[Tržba]]-(ZdrojData[[#This Row],[Náklad]]*ZdrojData[[#This Row],[Počet kusů]])</f>
        <v>300</v>
      </c>
    </row>
    <row r="309" spans="1:12" x14ac:dyDescent="0.2">
      <c r="A309" s="2">
        <v>43507</v>
      </c>
      <c r="B309" s="5" t="s">
        <v>10</v>
      </c>
      <c r="C309" s="5" t="s">
        <v>6</v>
      </c>
      <c r="D309" s="3">
        <v>850</v>
      </c>
      <c r="E309" s="3">
        <v>637.5</v>
      </c>
      <c r="F309" s="6">
        <v>1</v>
      </c>
      <c r="G309" s="5" t="s">
        <v>30</v>
      </c>
      <c r="H309" s="1" t="s">
        <v>25</v>
      </c>
      <c r="I309" s="1">
        <f>YEAR(ZdrojData[[#This Row],[Datum]])</f>
        <v>2019</v>
      </c>
      <c r="J309" s="1" t="str">
        <f t="shared" si="4"/>
        <v>Únor</v>
      </c>
      <c r="K309" s="15">
        <f>ZdrojData[[#This Row],[Cena]]*ZdrojData[[#This Row],[Počet kusů]]</f>
        <v>850</v>
      </c>
      <c r="L309" s="15">
        <f>ZdrojData[[#This Row],[Tržba]]-(ZdrojData[[#This Row],[Náklad]]*ZdrojData[[#This Row],[Počet kusů]])</f>
        <v>212.5</v>
      </c>
    </row>
    <row r="310" spans="1:12" x14ac:dyDescent="0.2">
      <c r="A310" s="2">
        <v>43547</v>
      </c>
      <c r="B310" s="5" t="s">
        <v>16</v>
      </c>
      <c r="C310" s="5" t="s">
        <v>12</v>
      </c>
      <c r="D310" s="3">
        <v>600</v>
      </c>
      <c r="E310" s="3">
        <v>510</v>
      </c>
      <c r="F310" s="6">
        <v>1</v>
      </c>
      <c r="G310" s="5" t="s">
        <v>29</v>
      </c>
      <c r="H310" s="1" t="s">
        <v>24</v>
      </c>
      <c r="I310" s="1">
        <f>YEAR(ZdrojData[[#This Row],[Datum]])</f>
        <v>2019</v>
      </c>
      <c r="J310" s="1" t="str">
        <f t="shared" si="4"/>
        <v>Březen</v>
      </c>
      <c r="K310" s="15">
        <f>ZdrojData[[#This Row],[Cena]]*ZdrojData[[#This Row],[Počet kusů]]</f>
        <v>600</v>
      </c>
      <c r="L310" s="15">
        <f>ZdrojData[[#This Row],[Tržba]]-(ZdrojData[[#This Row],[Náklad]]*ZdrojData[[#This Row],[Počet kusů]])</f>
        <v>90</v>
      </c>
    </row>
    <row r="311" spans="1:12" x14ac:dyDescent="0.2">
      <c r="A311" s="2">
        <v>43529</v>
      </c>
      <c r="B311" s="5" t="s">
        <v>3</v>
      </c>
      <c r="C311" s="5" t="s">
        <v>4</v>
      </c>
      <c r="D311" s="3">
        <v>1000</v>
      </c>
      <c r="E311" s="3">
        <v>900</v>
      </c>
      <c r="F311" s="6">
        <v>6</v>
      </c>
      <c r="G311" s="5" t="s">
        <v>31</v>
      </c>
      <c r="H311" s="1" t="s">
        <v>25</v>
      </c>
      <c r="I311" s="1">
        <f>YEAR(ZdrojData[[#This Row],[Datum]])</f>
        <v>2019</v>
      </c>
      <c r="J311" s="1" t="str">
        <f t="shared" si="4"/>
        <v>Březen</v>
      </c>
      <c r="K311" s="15">
        <f>ZdrojData[[#This Row],[Cena]]*ZdrojData[[#This Row],[Počet kusů]]</f>
        <v>6000</v>
      </c>
      <c r="L311" s="15">
        <f>ZdrojData[[#This Row],[Tržba]]-(ZdrojData[[#This Row],[Náklad]]*ZdrojData[[#This Row],[Počet kusů]])</f>
        <v>600</v>
      </c>
    </row>
    <row r="312" spans="1:12" x14ac:dyDescent="0.2">
      <c r="A312" s="2">
        <v>43555</v>
      </c>
      <c r="B312" s="5" t="s">
        <v>11</v>
      </c>
      <c r="C312" s="5" t="s">
        <v>12</v>
      </c>
      <c r="D312" s="3">
        <v>350</v>
      </c>
      <c r="E312" s="3">
        <v>273</v>
      </c>
      <c r="F312" s="6">
        <v>5</v>
      </c>
      <c r="G312" s="5" t="s">
        <v>28</v>
      </c>
      <c r="H312" s="1" t="s">
        <v>24</v>
      </c>
      <c r="I312" s="1">
        <f>YEAR(ZdrojData[[#This Row],[Datum]])</f>
        <v>2019</v>
      </c>
      <c r="J312" s="1" t="str">
        <f t="shared" si="4"/>
        <v>Březen</v>
      </c>
      <c r="K312" s="15">
        <f>ZdrojData[[#This Row],[Cena]]*ZdrojData[[#This Row],[Počet kusů]]</f>
        <v>1750</v>
      </c>
      <c r="L312" s="15">
        <f>ZdrojData[[#This Row],[Tržba]]-(ZdrojData[[#This Row],[Náklad]]*ZdrojData[[#This Row],[Počet kusů]])</f>
        <v>385</v>
      </c>
    </row>
    <row r="313" spans="1:12" x14ac:dyDescent="0.2">
      <c r="A313" s="2">
        <v>43555</v>
      </c>
      <c r="B313" s="5" t="s">
        <v>14</v>
      </c>
      <c r="C313" s="5" t="s">
        <v>6</v>
      </c>
      <c r="D313" s="3">
        <v>950</v>
      </c>
      <c r="E313" s="3">
        <v>741</v>
      </c>
      <c r="F313" s="6">
        <v>1</v>
      </c>
      <c r="G313" s="5" t="s">
        <v>34</v>
      </c>
      <c r="H313" s="1" t="s">
        <v>24</v>
      </c>
      <c r="I313" s="1">
        <f>YEAR(ZdrojData[[#This Row],[Datum]])</f>
        <v>2019</v>
      </c>
      <c r="J313" s="1" t="str">
        <f t="shared" si="4"/>
        <v>Březen</v>
      </c>
      <c r="K313" s="15">
        <f>ZdrojData[[#This Row],[Cena]]*ZdrojData[[#This Row],[Počet kusů]]</f>
        <v>950</v>
      </c>
      <c r="L313" s="15">
        <f>ZdrojData[[#This Row],[Tržba]]-(ZdrojData[[#This Row],[Náklad]]*ZdrojData[[#This Row],[Počet kusů]])</f>
        <v>209</v>
      </c>
    </row>
    <row r="314" spans="1:12" x14ac:dyDescent="0.2">
      <c r="A314" s="2">
        <v>43549</v>
      </c>
      <c r="B314" s="5" t="s">
        <v>16</v>
      </c>
      <c r="C314" s="5" t="s">
        <v>12</v>
      </c>
      <c r="D314" s="3">
        <v>600</v>
      </c>
      <c r="E314" s="3">
        <v>510</v>
      </c>
      <c r="F314" s="6">
        <v>7</v>
      </c>
      <c r="G314" s="5" t="s">
        <v>17</v>
      </c>
      <c r="H314" s="1" t="s">
        <v>25</v>
      </c>
      <c r="I314" s="1">
        <f>YEAR(ZdrojData[[#This Row],[Datum]])</f>
        <v>2019</v>
      </c>
      <c r="J314" s="1" t="str">
        <f t="shared" si="4"/>
        <v>Březen</v>
      </c>
      <c r="K314" s="15">
        <f>ZdrojData[[#This Row],[Cena]]*ZdrojData[[#This Row],[Počet kusů]]</f>
        <v>4200</v>
      </c>
      <c r="L314" s="15">
        <f>ZdrojData[[#This Row],[Tržba]]-(ZdrojData[[#This Row],[Náklad]]*ZdrojData[[#This Row],[Počet kusů]])</f>
        <v>630</v>
      </c>
    </row>
    <row r="315" spans="1:12" x14ac:dyDescent="0.2">
      <c r="A315" s="2">
        <v>43535</v>
      </c>
      <c r="B315" s="5" t="s">
        <v>11</v>
      </c>
      <c r="C315" s="5" t="s">
        <v>12</v>
      </c>
      <c r="D315" s="3">
        <v>350</v>
      </c>
      <c r="E315" s="3">
        <v>273</v>
      </c>
      <c r="F315" s="6">
        <v>4</v>
      </c>
      <c r="G315" s="5" t="s">
        <v>31</v>
      </c>
      <c r="H315" s="1" t="s">
        <v>24</v>
      </c>
      <c r="I315" s="1">
        <f>YEAR(ZdrojData[[#This Row],[Datum]])</f>
        <v>2019</v>
      </c>
      <c r="J315" s="1" t="str">
        <f t="shared" si="4"/>
        <v>Březen</v>
      </c>
      <c r="K315" s="15">
        <f>ZdrojData[[#This Row],[Cena]]*ZdrojData[[#This Row],[Počet kusů]]</f>
        <v>1400</v>
      </c>
      <c r="L315" s="15">
        <f>ZdrojData[[#This Row],[Tržba]]-(ZdrojData[[#This Row],[Náklad]]*ZdrojData[[#This Row],[Počet kusů]])</f>
        <v>308</v>
      </c>
    </row>
    <row r="316" spans="1:12" x14ac:dyDescent="0.2">
      <c r="A316" s="2">
        <v>43552</v>
      </c>
      <c r="B316" s="5" t="s">
        <v>8</v>
      </c>
      <c r="C316" s="5" t="s">
        <v>6</v>
      </c>
      <c r="D316" s="3">
        <v>1350</v>
      </c>
      <c r="E316" s="3">
        <v>1188</v>
      </c>
      <c r="F316" s="6">
        <v>10</v>
      </c>
      <c r="G316" s="5" t="s">
        <v>29</v>
      </c>
      <c r="H316" s="1" t="s">
        <v>25</v>
      </c>
      <c r="I316" s="1">
        <f>YEAR(ZdrojData[[#This Row],[Datum]])</f>
        <v>2019</v>
      </c>
      <c r="J316" s="1" t="str">
        <f t="shared" si="4"/>
        <v>Březen</v>
      </c>
      <c r="K316" s="15">
        <f>ZdrojData[[#This Row],[Cena]]*ZdrojData[[#This Row],[Počet kusů]]</f>
        <v>13500</v>
      </c>
      <c r="L316" s="15">
        <f>ZdrojData[[#This Row],[Tržba]]-(ZdrojData[[#This Row],[Náklad]]*ZdrojData[[#This Row],[Počet kusů]])</f>
        <v>1620</v>
      </c>
    </row>
    <row r="317" spans="1:12" x14ac:dyDescent="0.2">
      <c r="A317" s="2">
        <v>43554</v>
      </c>
      <c r="B317" s="5" t="s">
        <v>11</v>
      </c>
      <c r="C317" s="5" t="s">
        <v>12</v>
      </c>
      <c r="D317" s="3">
        <v>350</v>
      </c>
      <c r="E317" s="3">
        <v>273</v>
      </c>
      <c r="F317" s="6">
        <v>2</v>
      </c>
      <c r="G317" s="5" t="s">
        <v>31</v>
      </c>
      <c r="H317" s="1" t="s">
        <v>25</v>
      </c>
      <c r="I317" s="1">
        <f>YEAR(ZdrojData[[#This Row],[Datum]])</f>
        <v>2019</v>
      </c>
      <c r="J317" s="1" t="str">
        <f t="shared" si="4"/>
        <v>Březen</v>
      </c>
      <c r="K317" s="15">
        <f>ZdrojData[[#This Row],[Cena]]*ZdrojData[[#This Row],[Počet kusů]]</f>
        <v>700</v>
      </c>
      <c r="L317" s="15">
        <f>ZdrojData[[#This Row],[Tržba]]-(ZdrojData[[#This Row],[Náklad]]*ZdrojData[[#This Row],[Počet kusů]])</f>
        <v>154</v>
      </c>
    </row>
    <row r="318" spans="1:12" x14ac:dyDescent="0.2">
      <c r="A318" s="2">
        <v>43532</v>
      </c>
      <c r="B318" s="5" t="s">
        <v>9</v>
      </c>
      <c r="C318" s="5" t="s">
        <v>6</v>
      </c>
      <c r="D318" s="3">
        <v>1200</v>
      </c>
      <c r="E318" s="3">
        <v>1080</v>
      </c>
      <c r="F318" s="6">
        <v>1</v>
      </c>
      <c r="G318" s="5" t="s">
        <v>28</v>
      </c>
      <c r="H318" s="1" t="s">
        <v>24</v>
      </c>
      <c r="I318" s="1">
        <f>YEAR(ZdrojData[[#This Row],[Datum]])</f>
        <v>2019</v>
      </c>
      <c r="J318" s="1" t="str">
        <f t="shared" si="4"/>
        <v>Březen</v>
      </c>
      <c r="K318" s="15">
        <f>ZdrojData[[#This Row],[Cena]]*ZdrojData[[#This Row],[Počet kusů]]</f>
        <v>1200</v>
      </c>
      <c r="L318" s="15">
        <f>ZdrojData[[#This Row],[Tržba]]-(ZdrojData[[#This Row],[Náklad]]*ZdrojData[[#This Row],[Počet kusů]])</f>
        <v>120</v>
      </c>
    </row>
    <row r="319" spans="1:12" x14ac:dyDescent="0.2">
      <c r="A319" s="2">
        <v>43538</v>
      </c>
      <c r="B319" s="5" t="s">
        <v>10</v>
      </c>
      <c r="C319" s="5" t="s">
        <v>6</v>
      </c>
      <c r="D319" s="3">
        <v>850</v>
      </c>
      <c r="E319" s="3">
        <v>637.5</v>
      </c>
      <c r="F319" s="6">
        <v>5</v>
      </c>
      <c r="G319" s="5" t="s">
        <v>31</v>
      </c>
      <c r="H319" s="1" t="s">
        <v>24</v>
      </c>
      <c r="I319" s="1">
        <f>YEAR(ZdrojData[[#This Row],[Datum]])</f>
        <v>2019</v>
      </c>
      <c r="J319" s="1" t="str">
        <f t="shared" si="4"/>
        <v>Březen</v>
      </c>
      <c r="K319" s="15">
        <f>ZdrojData[[#This Row],[Cena]]*ZdrojData[[#This Row],[Počet kusů]]</f>
        <v>4250</v>
      </c>
      <c r="L319" s="15">
        <f>ZdrojData[[#This Row],[Tržba]]-(ZdrojData[[#This Row],[Náklad]]*ZdrojData[[#This Row],[Počet kusů]])</f>
        <v>1062.5</v>
      </c>
    </row>
    <row r="320" spans="1:12" x14ac:dyDescent="0.2">
      <c r="A320" s="2">
        <v>43542</v>
      </c>
      <c r="B320" s="5" t="s">
        <v>3</v>
      </c>
      <c r="C320" s="5" t="s">
        <v>4</v>
      </c>
      <c r="D320" s="3">
        <v>1000</v>
      </c>
      <c r="E320" s="3">
        <v>900</v>
      </c>
      <c r="F320" s="6">
        <v>6</v>
      </c>
      <c r="G320" s="5" t="s">
        <v>35</v>
      </c>
      <c r="H320" s="1" t="s">
        <v>24</v>
      </c>
      <c r="I320" s="1">
        <f>YEAR(ZdrojData[[#This Row],[Datum]])</f>
        <v>2019</v>
      </c>
      <c r="J320" s="1" t="str">
        <f t="shared" si="4"/>
        <v>Březen</v>
      </c>
      <c r="K320" s="15">
        <f>ZdrojData[[#This Row],[Cena]]*ZdrojData[[#This Row],[Počet kusů]]</f>
        <v>6000</v>
      </c>
      <c r="L320" s="15">
        <f>ZdrojData[[#This Row],[Tržba]]-(ZdrojData[[#This Row],[Náklad]]*ZdrojData[[#This Row],[Počet kusů]])</f>
        <v>600</v>
      </c>
    </row>
    <row r="321" spans="1:12" x14ac:dyDescent="0.2">
      <c r="A321" s="2">
        <v>43550</v>
      </c>
      <c r="B321" s="5" t="s">
        <v>16</v>
      </c>
      <c r="C321" s="5" t="s">
        <v>12</v>
      </c>
      <c r="D321" s="3">
        <v>600</v>
      </c>
      <c r="E321" s="3">
        <v>510</v>
      </c>
      <c r="F321" s="6">
        <v>8</v>
      </c>
      <c r="G321" s="5" t="s">
        <v>31</v>
      </c>
      <c r="H321" s="1" t="s">
        <v>25</v>
      </c>
      <c r="I321" s="1">
        <f>YEAR(ZdrojData[[#This Row],[Datum]])</f>
        <v>2019</v>
      </c>
      <c r="J321" s="1" t="str">
        <f t="shared" si="4"/>
        <v>Březen</v>
      </c>
      <c r="K321" s="15">
        <f>ZdrojData[[#This Row],[Cena]]*ZdrojData[[#This Row],[Počet kusů]]</f>
        <v>4800</v>
      </c>
      <c r="L321" s="15">
        <f>ZdrojData[[#This Row],[Tržba]]-(ZdrojData[[#This Row],[Náklad]]*ZdrojData[[#This Row],[Počet kusů]])</f>
        <v>720</v>
      </c>
    </row>
    <row r="322" spans="1:12" x14ac:dyDescent="0.2">
      <c r="A322" s="2">
        <v>43554</v>
      </c>
      <c r="B322" s="5" t="s">
        <v>9</v>
      </c>
      <c r="C322" s="5" t="s">
        <v>6</v>
      </c>
      <c r="D322" s="3">
        <v>1200</v>
      </c>
      <c r="E322" s="3">
        <v>1080</v>
      </c>
      <c r="F322" s="6">
        <v>2</v>
      </c>
      <c r="G322" s="5" t="s">
        <v>34</v>
      </c>
      <c r="H322" s="1" t="s">
        <v>25</v>
      </c>
      <c r="I322" s="1">
        <f>YEAR(ZdrojData[[#This Row],[Datum]])</f>
        <v>2019</v>
      </c>
      <c r="J322" s="1" t="str">
        <f t="shared" ref="J322:J385" si="5">CHOOSE(MONTH(A322),"Leden","Únor","Březen","Duben","Květen","Červen","Červenec","Srpen","Září","Říjen","Listopad","Prosinec")</f>
        <v>Březen</v>
      </c>
      <c r="K322" s="15">
        <f>ZdrojData[[#This Row],[Cena]]*ZdrojData[[#This Row],[Počet kusů]]</f>
        <v>2400</v>
      </c>
      <c r="L322" s="15">
        <f>ZdrojData[[#This Row],[Tržba]]-(ZdrojData[[#This Row],[Náklad]]*ZdrojData[[#This Row],[Počet kusů]])</f>
        <v>240</v>
      </c>
    </row>
    <row r="323" spans="1:12" x14ac:dyDescent="0.2">
      <c r="A323" s="2">
        <v>43554</v>
      </c>
      <c r="B323" s="5" t="s">
        <v>8</v>
      </c>
      <c r="C323" s="5" t="s">
        <v>6</v>
      </c>
      <c r="D323" s="3">
        <v>1350</v>
      </c>
      <c r="E323" s="3">
        <v>1188</v>
      </c>
      <c r="F323" s="6">
        <v>8</v>
      </c>
      <c r="G323" s="5" t="s">
        <v>39</v>
      </c>
      <c r="H323" s="1" t="s">
        <v>25</v>
      </c>
      <c r="I323" s="1">
        <f>YEAR(ZdrojData[[#This Row],[Datum]])</f>
        <v>2019</v>
      </c>
      <c r="J323" s="1" t="str">
        <f t="shared" si="5"/>
        <v>Březen</v>
      </c>
      <c r="K323" s="15">
        <f>ZdrojData[[#This Row],[Cena]]*ZdrojData[[#This Row],[Počet kusů]]</f>
        <v>10800</v>
      </c>
      <c r="L323" s="15">
        <f>ZdrojData[[#This Row],[Tržba]]-(ZdrojData[[#This Row],[Náklad]]*ZdrojData[[#This Row],[Počet kusů]])</f>
        <v>1296</v>
      </c>
    </row>
    <row r="324" spans="1:12" x14ac:dyDescent="0.2">
      <c r="A324" s="2">
        <v>43531</v>
      </c>
      <c r="B324" s="5" t="s">
        <v>11</v>
      </c>
      <c r="C324" s="5" t="s">
        <v>12</v>
      </c>
      <c r="D324" s="3">
        <v>350</v>
      </c>
      <c r="E324" s="3">
        <v>273</v>
      </c>
      <c r="F324" s="6">
        <v>9</v>
      </c>
      <c r="G324" s="5" t="s">
        <v>38</v>
      </c>
      <c r="H324" s="1" t="s">
        <v>25</v>
      </c>
      <c r="I324" s="1">
        <f>YEAR(ZdrojData[[#This Row],[Datum]])</f>
        <v>2019</v>
      </c>
      <c r="J324" s="1" t="str">
        <f t="shared" si="5"/>
        <v>Březen</v>
      </c>
      <c r="K324" s="15">
        <f>ZdrojData[[#This Row],[Cena]]*ZdrojData[[#This Row],[Počet kusů]]</f>
        <v>3150</v>
      </c>
      <c r="L324" s="15">
        <f>ZdrojData[[#This Row],[Tržba]]-(ZdrojData[[#This Row],[Náklad]]*ZdrojData[[#This Row],[Počet kusů]])</f>
        <v>693</v>
      </c>
    </row>
    <row r="325" spans="1:12" x14ac:dyDescent="0.2">
      <c r="A325" s="2">
        <v>43543</v>
      </c>
      <c r="B325" s="5" t="s">
        <v>5</v>
      </c>
      <c r="C325" s="5" t="s">
        <v>6</v>
      </c>
      <c r="D325" s="3">
        <v>850</v>
      </c>
      <c r="E325" s="3">
        <v>722.5</v>
      </c>
      <c r="F325" s="6">
        <v>1</v>
      </c>
      <c r="G325" s="5" t="s">
        <v>32</v>
      </c>
      <c r="H325" s="1" t="s">
        <v>25</v>
      </c>
      <c r="I325" s="1">
        <f>YEAR(ZdrojData[[#This Row],[Datum]])</f>
        <v>2019</v>
      </c>
      <c r="J325" s="1" t="str">
        <f t="shared" si="5"/>
        <v>Březen</v>
      </c>
      <c r="K325" s="15">
        <f>ZdrojData[[#This Row],[Cena]]*ZdrojData[[#This Row],[Počet kusů]]</f>
        <v>850</v>
      </c>
      <c r="L325" s="15">
        <f>ZdrojData[[#This Row],[Tržba]]-(ZdrojData[[#This Row],[Náklad]]*ZdrojData[[#This Row],[Počet kusů]])</f>
        <v>127.5</v>
      </c>
    </row>
    <row r="326" spans="1:12" x14ac:dyDescent="0.2">
      <c r="A326" s="2">
        <v>43538</v>
      </c>
      <c r="B326" s="5" t="s">
        <v>13</v>
      </c>
      <c r="C326" s="5" t="s">
        <v>6</v>
      </c>
      <c r="D326" s="3">
        <v>500</v>
      </c>
      <c r="E326" s="3">
        <v>400</v>
      </c>
      <c r="F326" s="6">
        <v>3</v>
      </c>
      <c r="G326" s="5" t="s">
        <v>33</v>
      </c>
      <c r="H326" s="1" t="s">
        <v>25</v>
      </c>
      <c r="I326" s="1">
        <f>YEAR(ZdrojData[[#This Row],[Datum]])</f>
        <v>2019</v>
      </c>
      <c r="J326" s="1" t="str">
        <f t="shared" si="5"/>
        <v>Březen</v>
      </c>
      <c r="K326" s="15">
        <f>ZdrojData[[#This Row],[Cena]]*ZdrojData[[#This Row],[Počet kusů]]</f>
        <v>1500</v>
      </c>
      <c r="L326" s="15">
        <f>ZdrojData[[#This Row],[Tržba]]-(ZdrojData[[#This Row],[Náklad]]*ZdrojData[[#This Row],[Počet kusů]])</f>
        <v>300</v>
      </c>
    </row>
    <row r="327" spans="1:12" x14ac:dyDescent="0.2">
      <c r="A327" s="2">
        <v>43537</v>
      </c>
      <c r="B327" s="5" t="s">
        <v>11</v>
      </c>
      <c r="C327" s="5" t="s">
        <v>12</v>
      </c>
      <c r="D327" s="3">
        <v>350</v>
      </c>
      <c r="E327" s="3">
        <v>273</v>
      </c>
      <c r="F327" s="6">
        <v>1</v>
      </c>
      <c r="G327" s="5" t="s">
        <v>30</v>
      </c>
      <c r="H327" s="1" t="s">
        <v>25</v>
      </c>
      <c r="I327" s="1">
        <f>YEAR(ZdrojData[[#This Row],[Datum]])</f>
        <v>2019</v>
      </c>
      <c r="J327" s="1" t="str">
        <f t="shared" si="5"/>
        <v>Březen</v>
      </c>
      <c r="K327" s="15">
        <f>ZdrojData[[#This Row],[Cena]]*ZdrojData[[#This Row],[Počet kusů]]</f>
        <v>350</v>
      </c>
      <c r="L327" s="15">
        <f>ZdrojData[[#This Row],[Tržba]]-(ZdrojData[[#This Row],[Náklad]]*ZdrojData[[#This Row],[Počet kusů]])</f>
        <v>77</v>
      </c>
    </row>
    <row r="328" spans="1:12" x14ac:dyDescent="0.2">
      <c r="A328" s="2">
        <v>43533</v>
      </c>
      <c r="B328" s="5" t="s">
        <v>10</v>
      </c>
      <c r="C328" s="5" t="s">
        <v>6</v>
      </c>
      <c r="D328" s="3">
        <v>850</v>
      </c>
      <c r="E328" s="3">
        <v>637.5</v>
      </c>
      <c r="F328" s="6">
        <v>2</v>
      </c>
      <c r="G328" s="5" t="s">
        <v>27</v>
      </c>
      <c r="H328" s="1" t="s">
        <v>24</v>
      </c>
      <c r="I328" s="1">
        <f>YEAR(ZdrojData[[#This Row],[Datum]])</f>
        <v>2019</v>
      </c>
      <c r="J328" s="1" t="str">
        <f t="shared" si="5"/>
        <v>Březen</v>
      </c>
      <c r="K328" s="15">
        <f>ZdrojData[[#This Row],[Cena]]*ZdrojData[[#This Row],[Počet kusů]]</f>
        <v>1700</v>
      </c>
      <c r="L328" s="15">
        <f>ZdrojData[[#This Row],[Tržba]]-(ZdrojData[[#This Row],[Náklad]]*ZdrojData[[#This Row],[Počet kusů]])</f>
        <v>425</v>
      </c>
    </row>
    <row r="329" spans="1:12" x14ac:dyDescent="0.2">
      <c r="A329" s="2">
        <v>43548</v>
      </c>
      <c r="B329" s="5" t="s">
        <v>9</v>
      </c>
      <c r="C329" s="5" t="s">
        <v>6</v>
      </c>
      <c r="D329" s="3">
        <v>1200</v>
      </c>
      <c r="E329" s="3">
        <v>1080</v>
      </c>
      <c r="F329" s="6">
        <v>1</v>
      </c>
      <c r="G329" s="5" t="s">
        <v>29</v>
      </c>
      <c r="H329" s="1" t="s">
        <v>25</v>
      </c>
      <c r="I329" s="1">
        <f>YEAR(ZdrojData[[#This Row],[Datum]])</f>
        <v>2019</v>
      </c>
      <c r="J329" s="1" t="str">
        <f t="shared" si="5"/>
        <v>Březen</v>
      </c>
      <c r="K329" s="15">
        <f>ZdrojData[[#This Row],[Cena]]*ZdrojData[[#This Row],[Počet kusů]]</f>
        <v>1200</v>
      </c>
      <c r="L329" s="15">
        <f>ZdrojData[[#This Row],[Tržba]]-(ZdrojData[[#This Row],[Náklad]]*ZdrojData[[#This Row],[Počet kusů]])</f>
        <v>120</v>
      </c>
    </row>
    <row r="330" spans="1:12" x14ac:dyDescent="0.2">
      <c r="A330" s="2">
        <v>43530</v>
      </c>
      <c r="B330" s="5" t="s">
        <v>16</v>
      </c>
      <c r="C330" s="5" t="s">
        <v>12</v>
      </c>
      <c r="D330" s="3">
        <v>600</v>
      </c>
      <c r="E330" s="3">
        <v>510</v>
      </c>
      <c r="F330" s="6">
        <v>3</v>
      </c>
      <c r="G330" s="5" t="s">
        <v>34</v>
      </c>
      <c r="H330" s="1" t="s">
        <v>25</v>
      </c>
      <c r="I330" s="1">
        <f>YEAR(ZdrojData[[#This Row],[Datum]])</f>
        <v>2019</v>
      </c>
      <c r="J330" s="1" t="str">
        <f t="shared" si="5"/>
        <v>Březen</v>
      </c>
      <c r="K330" s="15">
        <f>ZdrojData[[#This Row],[Cena]]*ZdrojData[[#This Row],[Počet kusů]]</f>
        <v>1800</v>
      </c>
      <c r="L330" s="15">
        <f>ZdrojData[[#This Row],[Tržba]]-(ZdrojData[[#This Row],[Náklad]]*ZdrojData[[#This Row],[Počet kusů]])</f>
        <v>270</v>
      </c>
    </row>
    <row r="331" spans="1:12" x14ac:dyDescent="0.2">
      <c r="A331" s="2">
        <v>43545</v>
      </c>
      <c r="B331" s="5" t="s">
        <v>10</v>
      </c>
      <c r="C331" s="5" t="s">
        <v>6</v>
      </c>
      <c r="D331" s="3">
        <v>850</v>
      </c>
      <c r="E331" s="3">
        <v>637.5</v>
      </c>
      <c r="F331" s="6">
        <v>5</v>
      </c>
      <c r="G331" s="5" t="s">
        <v>38</v>
      </c>
      <c r="H331" s="1" t="s">
        <v>24</v>
      </c>
      <c r="I331" s="1">
        <f>YEAR(ZdrojData[[#This Row],[Datum]])</f>
        <v>2019</v>
      </c>
      <c r="J331" s="1" t="str">
        <f t="shared" si="5"/>
        <v>Březen</v>
      </c>
      <c r="K331" s="15">
        <f>ZdrojData[[#This Row],[Cena]]*ZdrojData[[#This Row],[Počet kusů]]</f>
        <v>4250</v>
      </c>
      <c r="L331" s="15">
        <f>ZdrojData[[#This Row],[Tržba]]-(ZdrojData[[#This Row],[Náklad]]*ZdrojData[[#This Row],[Počet kusů]])</f>
        <v>1062.5</v>
      </c>
    </row>
    <row r="332" spans="1:12" x14ac:dyDescent="0.2">
      <c r="A332" s="2">
        <v>43573</v>
      </c>
      <c r="B332" s="5" t="s">
        <v>11</v>
      </c>
      <c r="C332" s="5" t="s">
        <v>12</v>
      </c>
      <c r="D332" s="3">
        <v>350</v>
      </c>
      <c r="E332" s="3">
        <v>273</v>
      </c>
      <c r="F332" s="6">
        <v>7</v>
      </c>
      <c r="G332" s="5" t="s">
        <v>31</v>
      </c>
      <c r="H332" s="1" t="s">
        <v>25</v>
      </c>
      <c r="I332" s="1">
        <f>YEAR(ZdrojData[[#This Row],[Datum]])</f>
        <v>2019</v>
      </c>
      <c r="J332" s="1" t="str">
        <f t="shared" si="5"/>
        <v>Duben</v>
      </c>
      <c r="K332" s="15">
        <f>ZdrojData[[#This Row],[Cena]]*ZdrojData[[#This Row],[Počet kusů]]</f>
        <v>2450</v>
      </c>
      <c r="L332" s="15">
        <f>ZdrojData[[#This Row],[Tržba]]-(ZdrojData[[#This Row],[Náklad]]*ZdrojData[[#This Row],[Počet kusů]])</f>
        <v>539</v>
      </c>
    </row>
    <row r="333" spans="1:12" x14ac:dyDescent="0.2">
      <c r="A333" s="2">
        <v>43556</v>
      </c>
      <c r="B333" s="5" t="s">
        <v>3</v>
      </c>
      <c r="C333" s="5" t="s">
        <v>4</v>
      </c>
      <c r="D333" s="3">
        <v>1000</v>
      </c>
      <c r="E333" s="3">
        <v>900</v>
      </c>
      <c r="F333" s="6">
        <v>7</v>
      </c>
      <c r="G333" s="5" t="s">
        <v>37</v>
      </c>
      <c r="H333" s="1" t="s">
        <v>24</v>
      </c>
      <c r="I333" s="1">
        <f>YEAR(ZdrojData[[#This Row],[Datum]])</f>
        <v>2019</v>
      </c>
      <c r="J333" s="1" t="str">
        <f t="shared" si="5"/>
        <v>Duben</v>
      </c>
      <c r="K333" s="15">
        <f>ZdrojData[[#This Row],[Cena]]*ZdrojData[[#This Row],[Počet kusů]]</f>
        <v>7000</v>
      </c>
      <c r="L333" s="15">
        <f>ZdrojData[[#This Row],[Tržba]]-(ZdrojData[[#This Row],[Náklad]]*ZdrojData[[#This Row],[Počet kusů]])</f>
        <v>700</v>
      </c>
    </row>
    <row r="334" spans="1:12" x14ac:dyDescent="0.2">
      <c r="A334" s="2">
        <v>43559</v>
      </c>
      <c r="B334" s="5" t="s">
        <v>3</v>
      </c>
      <c r="C334" s="5" t="s">
        <v>4</v>
      </c>
      <c r="D334" s="3">
        <v>1000</v>
      </c>
      <c r="E334" s="3">
        <v>900</v>
      </c>
      <c r="F334" s="6">
        <v>10</v>
      </c>
      <c r="G334" s="5" t="s">
        <v>35</v>
      </c>
      <c r="H334" s="1" t="s">
        <v>24</v>
      </c>
      <c r="I334" s="1">
        <f>YEAR(ZdrojData[[#This Row],[Datum]])</f>
        <v>2019</v>
      </c>
      <c r="J334" s="1" t="str">
        <f t="shared" si="5"/>
        <v>Duben</v>
      </c>
      <c r="K334" s="15">
        <f>ZdrojData[[#This Row],[Cena]]*ZdrojData[[#This Row],[Počet kusů]]</f>
        <v>10000</v>
      </c>
      <c r="L334" s="15">
        <f>ZdrojData[[#This Row],[Tržba]]-(ZdrojData[[#This Row],[Náklad]]*ZdrojData[[#This Row],[Počet kusů]])</f>
        <v>1000</v>
      </c>
    </row>
    <row r="335" spans="1:12" x14ac:dyDescent="0.2">
      <c r="A335" s="2">
        <v>43571</v>
      </c>
      <c r="B335" s="5" t="s">
        <v>13</v>
      </c>
      <c r="C335" s="5" t="s">
        <v>6</v>
      </c>
      <c r="D335" s="3">
        <v>500</v>
      </c>
      <c r="E335" s="3">
        <v>400</v>
      </c>
      <c r="F335" s="6">
        <v>9</v>
      </c>
      <c r="G335" s="5" t="s">
        <v>30</v>
      </c>
      <c r="H335" s="1" t="s">
        <v>24</v>
      </c>
      <c r="I335" s="1">
        <f>YEAR(ZdrojData[[#This Row],[Datum]])</f>
        <v>2019</v>
      </c>
      <c r="J335" s="1" t="str">
        <f t="shared" si="5"/>
        <v>Duben</v>
      </c>
      <c r="K335" s="15">
        <f>ZdrojData[[#This Row],[Cena]]*ZdrojData[[#This Row],[Počet kusů]]</f>
        <v>4500</v>
      </c>
      <c r="L335" s="15">
        <f>ZdrojData[[#This Row],[Tržba]]-(ZdrojData[[#This Row],[Náklad]]*ZdrojData[[#This Row],[Počet kusů]])</f>
        <v>900</v>
      </c>
    </row>
    <row r="336" spans="1:12" x14ac:dyDescent="0.2">
      <c r="A336" s="2">
        <v>43569</v>
      </c>
      <c r="B336" s="5" t="s">
        <v>16</v>
      </c>
      <c r="C336" s="5" t="s">
        <v>12</v>
      </c>
      <c r="D336" s="3">
        <v>600</v>
      </c>
      <c r="E336" s="3">
        <v>510</v>
      </c>
      <c r="F336" s="6">
        <v>1</v>
      </c>
      <c r="G336" s="5" t="s">
        <v>31</v>
      </c>
      <c r="H336" s="1" t="s">
        <v>24</v>
      </c>
      <c r="I336" s="1">
        <f>YEAR(ZdrojData[[#This Row],[Datum]])</f>
        <v>2019</v>
      </c>
      <c r="J336" s="1" t="str">
        <f t="shared" si="5"/>
        <v>Duben</v>
      </c>
      <c r="K336" s="15">
        <f>ZdrojData[[#This Row],[Cena]]*ZdrojData[[#This Row],[Počet kusů]]</f>
        <v>600</v>
      </c>
      <c r="L336" s="15">
        <f>ZdrojData[[#This Row],[Tržba]]-(ZdrojData[[#This Row],[Náklad]]*ZdrojData[[#This Row],[Počet kusů]])</f>
        <v>90</v>
      </c>
    </row>
    <row r="337" spans="1:12" x14ac:dyDescent="0.2">
      <c r="A337" s="2">
        <v>43570</v>
      </c>
      <c r="B337" s="5" t="s">
        <v>18</v>
      </c>
      <c r="C337" s="5" t="s">
        <v>4</v>
      </c>
      <c r="D337" s="3">
        <v>900</v>
      </c>
      <c r="E337" s="3">
        <v>675</v>
      </c>
      <c r="F337" s="6">
        <v>3</v>
      </c>
      <c r="G337" s="5" t="s">
        <v>30</v>
      </c>
      <c r="H337" s="1" t="s">
        <v>25</v>
      </c>
      <c r="I337" s="1">
        <f>YEAR(ZdrojData[[#This Row],[Datum]])</f>
        <v>2019</v>
      </c>
      <c r="J337" s="1" t="str">
        <f t="shared" si="5"/>
        <v>Duben</v>
      </c>
      <c r="K337" s="15">
        <f>ZdrojData[[#This Row],[Cena]]*ZdrojData[[#This Row],[Počet kusů]]</f>
        <v>2700</v>
      </c>
      <c r="L337" s="15">
        <f>ZdrojData[[#This Row],[Tržba]]-(ZdrojData[[#This Row],[Náklad]]*ZdrojData[[#This Row],[Počet kusů]])</f>
        <v>675</v>
      </c>
    </row>
    <row r="338" spans="1:12" x14ac:dyDescent="0.2">
      <c r="A338" s="2">
        <v>43564</v>
      </c>
      <c r="B338" s="5" t="s">
        <v>7</v>
      </c>
      <c r="C338" s="5" t="s">
        <v>4</v>
      </c>
      <c r="D338" s="3">
        <v>1500</v>
      </c>
      <c r="E338" s="3">
        <v>1125</v>
      </c>
      <c r="F338" s="6">
        <v>5</v>
      </c>
      <c r="G338" s="5" t="s">
        <v>31</v>
      </c>
      <c r="H338" s="1" t="s">
        <v>24</v>
      </c>
      <c r="I338" s="1">
        <f>YEAR(ZdrojData[[#This Row],[Datum]])</f>
        <v>2019</v>
      </c>
      <c r="J338" s="1" t="str">
        <f t="shared" si="5"/>
        <v>Duben</v>
      </c>
      <c r="K338" s="15">
        <f>ZdrojData[[#This Row],[Cena]]*ZdrojData[[#This Row],[Počet kusů]]</f>
        <v>7500</v>
      </c>
      <c r="L338" s="15">
        <f>ZdrojData[[#This Row],[Tržba]]-(ZdrojData[[#This Row],[Náklad]]*ZdrojData[[#This Row],[Počet kusů]])</f>
        <v>1875</v>
      </c>
    </row>
    <row r="339" spans="1:12" x14ac:dyDescent="0.2">
      <c r="A339" s="2">
        <v>43568</v>
      </c>
      <c r="B339" s="5" t="s">
        <v>14</v>
      </c>
      <c r="C339" s="5" t="s">
        <v>6</v>
      </c>
      <c r="D339" s="3">
        <v>950</v>
      </c>
      <c r="E339" s="3">
        <v>741</v>
      </c>
      <c r="F339" s="6">
        <v>5</v>
      </c>
      <c r="G339" s="5" t="s">
        <v>31</v>
      </c>
      <c r="H339" s="1" t="s">
        <v>25</v>
      </c>
      <c r="I339" s="1">
        <f>YEAR(ZdrojData[[#This Row],[Datum]])</f>
        <v>2019</v>
      </c>
      <c r="J339" s="1" t="str">
        <f t="shared" si="5"/>
        <v>Duben</v>
      </c>
      <c r="K339" s="15">
        <f>ZdrojData[[#This Row],[Cena]]*ZdrojData[[#This Row],[Počet kusů]]</f>
        <v>4750</v>
      </c>
      <c r="L339" s="15">
        <f>ZdrojData[[#This Row],[Tržba]]-(ZdrojData[[#This Row],[Náklad]]*ZdrojData[[#This Row],[Počet kusů]])</f>
        <v>1045</v>
      </c>
    </row>
    <row r="340" spans="1:12" x14ac:dyDescent="0.2">
      <c r="A340" s="2">
        <v>43575</v>
      </c>
      <c r="B340" s="5" t="s">
        <v>18</v>
      </c>
      <c r="C340" s="5" t="s">
        <v>4</v>
      </c>
      <c r="D340" s="3">
        <v>900</v>
      </c>
      <c r="E340" s="3">
        <v>675</v>
      </c>
      <c r="F340" s="6">
        <v>3</v>
      </c>
      <c r="G340" s="5" t="s">
        <v>17</v>
      </c>
      <c r="H340" s="1" t="s">
        <v>25</v>
      </c>
      <c r="I340" s="1">
        <f>YEAR(ZdrojData[[#This Row],[Datum]])</f>
        <v>2019</v>
      </c>
      <c r="J340" s="1" t="str">
        <f t="shared" si="5"/>
        <v>Duben</v>
      </c>
      <c r="K340" s="15">
        <f>ZdrojData[[#This Row],[Cena]]*ZdrojData[[#This Row],[Počet kusů]]</f>
        <v>2700</v>
      </c>
      <c r="L340" s="15">
        <f>ZdrojData[[#This Row],[Tržba]]-(ZdrojData[[#This Row],[Náklad]]*ZdrojData[[#This Row],[Počet kusů]])</f>
        <v>675</v>
      </c>
    </row>
    <row r="341" spans="1:12" x14ac:dyDescent="0.2">
      <c r="A341" s="2">
        <v>43566</v>
      </c>
      <c r="B341" s="5" t="s">
        <v>8</v>
      </c>
      <c r="C341" s="5" t="s">
        <v>6</v>
      </c>
      <c r="D341" s="3">
        <v>1350</v>
      </c>
      <c r="E341" s="3">
        <v>1188</v>
      </c>
      <c r="F341" s="6">
        <v>2</v>
      </c>
      <c r="G341" s="5" t="s">
        <v>38</v>
      </c>
      <c r="H341" s="1" t="s">
        <v>24</v>
      </c>
      <c r="I341" s="1">
        <f>YEAR(ZdrojData[[#This Row],[Datum]])</f>
        <v>2019</v>
      </c>
      <c r="J341" s="1" t="str">
        <f t="shared" si="5"/>
        <v>Duben</v>
      </c>
      <c r="K341" s="15">
        <f>ZdrojData[[#This Row],[Cena]]*ZdrojData[[#This Row],[Počet kusů]]</f>
        <v>2700</v>
      </c>
      <c r="L341" s="15">
        <f>ZdrojData[[#This Row],[Tržba]]-(ZdrojData[[#This Row],[Náklad]]*ZdrojData[[#This Row],[Počet kusů]])</f>
        <v>324</v>
      </c>
    </row>
    <row r="342" spans="1:12" x14ac:dyDescent="0.2">
      <c r="A342" s="2">
        <v>43576</v>
      </c>
      <c r="B342" s="5" t="s">
        <v>15</v>
      </c>
      <c r="C342" s="5" t="s">
        <v>4</v>
      </c>
      <c r="D342" s="3">
        <v>750</v>
      </c>
      <c r="E342" s="3">
        <v>637.5</v>
      </c>
      <c r="F342" s="6">
        <v>7</v>
      </c>
      <c r="G342" s="5" t="s">
        <v>17</v>
      </c>
      <c r="H342" s="1" t="s">
        <v>24</v>
      </c>
      <c r="I342" s="1">
        <f>YEAR(ZdrojData[[#This Row],[Datum]])</f>
        <v>2019</v>
      </c>
      <c r="J342" s="1" t="str">
        <f t="shared" si="5"/>
        <v>Duben</v>
      </c>
      <c r="K342" s="15">
        <f>ZdrojData[[#This Row],[Cena]]*ZdrojData[[#This Row],[Počet kusů]]</f>
        <v>5250</v>
      </c>
      <c r="L342" s="15">
        <f>ZdrojData[[#This Row],[Tržba]]-(ZdrojData[[#This Row],[Náklad]]*ZdrojData[[#This Row],[Počet kusů]])</f>
        <v>787.5</v>
      </c>
    </row>
    <row r="343" spans="1:12" x14ac:dyDescent="0.2">
      <c r="A343" s="2">
        <v>43579</v>
      </c>
      <c r="B343" s="5" t="s">
        <v>11</v>
      </c>
      <c r="C343" s="5" t="s">
        <v>12</v>
      </c>
      <c r="D343" s="3">
        <v>350</v>
      </c>
      <c r="E343" s="3">
        <v>273</v>
      </c>
      <c r="F343" s="6">
        <v>10</v>
      </c>
      <c r="G343" s="5" t="s">
        <v>39</v>
      </c>
      <c r="H343" s="1" t="s">
        <v>24</v>
      </c>
      <c r="I343" s="1">
        <f>YEAR(ZdrojData[[#This Row],[Datum]])</f>
        <v>2019</v>
      </c>
      <c r="J343" s="1" t="str">
        <f t="shared" si="5"/>
        <v>Duben</v>
      </c>
      <c r="K343" s="15">
        <f>ZdrojData[[#This Row],[Cena]]*ZdrojData[[#This Row],[Počet kusů]]</f>
        <v>3500</v>
      </c>
      <c r="L343" s="15">
        <f>ZdrojData[[#This Row],[Tržba]]-(ZdrojData[[#This Row],[Náklad]]*ZdrojData[[#This Row],[Počet kusů]])</f>
        <v>770</v>
      </c>
    </row>
    <row r="344" spans="1:12" x14ac:dyDescent="0.2">
      <c r="A344" s="2">
        <v>43573</v>
      </c>
      <c r="B344" s="5" t="s">
        <v>3</v>
      </c>
      <c r="C344" s="5" t="s">
        <v>4</v>
      </c>
      <c r="D344" s="3">
        <v>1000</v>
      </c>
      <c r="E344" s="3">
        <v>900</v>
      </c>
      <c r="F344" s="6">
        <v>2</v>
      </c>
      <c r="G344" s="5" t="s">
        <v>17</v>
      </c>
      <c r="H344" s="1" t="s">
        <v>25</v>
      </c>
      <c r="I344" s="1">
        <f>YEAR(ZdrojData[[#This Row],[Datum]])</f>
        <v>2019</v>
      </c>
      <c r="J344" s="1" t="str">
        <f t="shared" si="5"/>
        <v>Duben</v>
      </c>
      <c r="K344" s="15">
        <f>ZdrojData[[#This Row],[Cena]]*ZdrojData[[#This Row],[Počet kusů]]</f>
        <v>2000</v>
      </c>
      <c r="L344" s="15">
        <f>ZdrojData[[#This Row],[Tržba]]-(ZdrojData[[#This Row],[Náklad]]*ZdrojData[[#This Row],[Počet kusů]])</f>
        <v>200</v>
      </c>
    </row>
    <row r="345" spans="1:12" x14ac:dyDescent="0.2">
      <c r="A345" s="2">
        <v>43572</v>
      </c>
      <c r="B345" s="5" t="s">
        <v>7</v>
      </c>
      <c r="C345" s="5" t="s">
        <v>4</v>
      </c>
      <c r="D345" s="3">
        <v>1500</v>
      </c>
      <c r="E345" s="3">
        <v>1125</v>
      </c>
      <c r="F345" s="6">
        <v>6</v>
      </c>
      <c r="G345" s="5" t="s">
        <v>34</v>
      </c>
      <c r="H345" s="1" t="s">
        <v>24</v>
      </c>
      <c r="I345" s="1">
        <f>YEAR(ZdrojData[[#This Row],[Datum]])</f>
        <v>2019</v>
      </c>
      <c r="J345" s="1" t="str">
        <f t="shared" si="5"/>
        <v>Duben</v>
      </c>
      <c r="K345" s="15">
        <f>ZdrojData[[#This Row],[Cena]]*ZdrojData[[#This Row],[Počet kusů]]</f>
        <v>9000</v>
      </c>
      <c r="L345" s="15">
        <f>ZdrojData[[#This Row],[Tržba]]-(ZdrojData[[#This Row],[Náklad]]*ZdrojData[[#This Row],[Počet kusů]])</f>
        <v>2250</v>
      </c>
    </row>
    <row r="346" spans="1:12" x14ac:dyDescent="0.2">
      <c r="A346" s="2">
        <v>43585</v>
      </c>
      <c r="B346" s="5" t="s">
        <v>7</v>
      </c>
      <c r="C346" s="5" t="s">
        <v>4</v>
      </c>
      <c r="D346" s="3">
        <v>1500</v>
      </c>
      <c r="E346" s="3">
        <v>1125</v>
      </c>
      <c r="F346" s="6">
        <v>3</v>
      </c>
      <c r="G346" s="5" t="s">
        <v>29</v>
      </c>
      <c r="H346" s="1" t="s">
        <v>24</v>
      </c>
      <c r="I346" s="1">
        <f>YEAR(ZdrojData[[#This Row],[Datum]])</f>
        <v>2019</v>
      </c>
      <c r="J346" s="1" t="str">
        <f t="shared" si="5"/>
        <v>Duben</v>
      </c>
      <c r="K346" s="15">
        <f>ZdrojData[[#This Row],[Cena]]*ZdrojData[[#This Row],[Počet kusů]]</f>
        <v>4500</v>
      </c>
      <c r="L346" s="15">
        <f>ZdrojData[[#This Row],[Tržba]]-(ZdrojData[[#This Row],[Náklad]]*ZdrojData[[#This Row],[Počet kusů]])</f>
        <v>1125</v>
      </c>
    </row>
    <row r="347" spans="1:12" x14ac:dyDescent="0.2">
      <c r="A347" s="2">
        <v>43577</v>
      </c>
      <c r="B347" s="5" t="s">
        <v>14</v>
      </c>
      <c r="C347" s="5" t="s">
        <v>6</v>
      </c>
      <c r="D347" s="3">
        <v>950</v>
      </c>
      <c r="E347" s="3">
        <v>741</v>
      </c>
      <c r="F347" s="6">
        <v>8</v>
      </c>
      <c r="G347" s="5" t="s">
        <v>38</v>
      </c>
      <c r="H347" s="1" t="s">
        <v>24</v>
      </c>
      <c r="I347" s="1">
        <f>YEAR(ZdrojData[[#This Row],[Datum]])</f>
        <v>2019</v>
      </c>
      <c r="J347" s="1" t="str">
        <f t="shared" si="5"/>
        <v>Duben</v>
      </c>
      <c r="K347" s="15">
        <f>ZdrojData[[#This Row],[Cena]]*ZdrojData[[#This Row],[Počet kusů]]</f>
        <v>7600</v>
      </c>
      <c r="L347" s="15">
        <f>ZdrojData[[#This Row],[Tržba]]-(ZdrojData[[#This Row],[Náklad]]*ZdrojData[[#This Row],[Počet kusů]])</f>
        <v>1672</v>
      </c>
    </row>
    <row r="348" spans="1:12" x14ac:dyDescent="0.2">
      <c r="A348" s="2">
        <v>43578</v>
      </c>
      <c r="B348" s="5" t="s">
        <v>15</v>
      </c>
      <c r="C348" s="5" t="s">
        <v>4</v>
      </c>
      <c r="D348" s="3">
        <v>750</v>
      </c>
      <c r="E348" s="3">
        <v>637.5</v>
      </c>
      <c r="F348" s="6">
        <v>3</v>
      </c>
      <c r="G348" s="5" t="s">
        <v>30</v>
      </c>
      <c r="H348" s="1" t="s">
        <v>24</v>
      </c>
      <c r="I348" s="1">
        <f>YEAR(ZdrojData[[#This Row],[Datum]])</f>
        <v>2019</v>
      </c>
      <c r="J348" s="1" t="str">
        <f t="shared" si="5"/>
        <v>Duben</v>
      </c>
      <c r="K348" s="15">
        <f>ZdrojData[[#This Row],[Cena]]*ZdrojData[[#This Row],[Počet kusů]]</f>
        <v>2250</v>
      </c>
      <c r="L348" s="15">
        <f>ZdrojData[[#This Row],[Tržba]]-(ZdrojData[[#This Row],[Náklad]]*ZdrojData[[#This Row],[Počet kusů]])</f>
        <v>337.5</v>
      </c>
    </row>
    <row r="349" spans="1:12" x14ac:dyDescent="0.2">
      <c r="A349" s="2">
        <v>43572</v>
      </c>
      <c r="B349" s="5" t="s">
        <v>8</v>
      </c>
      <c r="C349" s="5" t="s">
        <v>6</v>
      </c>
      <c r="D349" s="3">
        <v>1350</v>
      </c>
      <c r="E349" s="3">
        <v>1188</v>
      </c>
      <c r="F349" s="6">
        <v>8</v>
      </c>
      <c r="G349" s="5" t="s">
        <v>37</v>
      </c>
      <c r="H349" s="1" t="s">
        <v>24</v>
      </c>
      <c r="I349" s="1">
        <f>YEAR(ZdrojData[[#This Row],[Datum]])</f>
        <v>2019</v>
      </c>
      <c r="J349" s="1" t="str">
        <f t="shared" si="5"/>
        <v>Duben</v>
      </c>
      <c r="K349" s="15">
        <f>ZdrojData[[#This Row],[Cena]]*ZdrojData[[#This Row],[Počet kusů]]</f>
        <v>10800</v>
      </c>
      <c r="L349" s="15">
        <f>ZdrojData[[#This Row],[Tržba]]-(ZdrojData[[#This Row],[Náklad]]*ZdrojData[[#This Row],[Počet kusů]])</f>
        <v>1296</v>
      </c>
    </row>
    <row r="350" spans="1:12" x14ac:dyDescent="0.2">
      <c r="A350" s="2">
        <v>43577</v>
      </c>
      <c r="B350" s="5" t="s">
        <v>7</v>
      </c>
      <c r="C350" s="5" t="s">
        <v>4</v>
      </c>
      <c r="D350" s="3">
        <v>1500</v>
      </c>
      <c r="E350" s="3">
        <v>1125</v>
      </c>
      <c r="F350" s="6">
        <v>9</v>
      </c>
      <c r="G350" s="5" t="s">
        <v>32</v>
      </c>
      <c r="H350" s="1" t="s">
        <v>24</v>
      </c>
      <c r="I350" s="1">
        <f>YEAR(ZdrojData[[#This Row],[Datum]])</f>
        <v>2019</v>
      </c>
      <c r="J350" s="1" t="str">
        <f t="shared" si="5"/>
        <v>Duben</v>
      </c>
      <c r="K350" s="15">
        <f>ZdrojData[[#This Row],[Cena]]*ZdrojData[[#This Row],[Počet kusů]]</f>
        <v>13500</v>
      </c>
      <c r="L350" s="15">
        <f>ZdrojData[[#This Row],[Tržba]]-(ZdrojData[[#This Row],[Náklad]]*ZdrojData[[#This Row],[Počet kusů]])</f>
        <v>3375</v>
      </c>
    </row>
    <row r="351" spans="1:12" x14ac:dyDescent="0.2">
      <c r="A351" s="2">
        <v>43566</v>
      </c>
      <c r="B351" s="5" t="s">
        <v>16</v>
      </c>
      <c r="C351" s="5" t="s">
        <v>12</v>
      </c>
      <c r="D351" s="3">
        <v>600</v>
      </c>
      <c r="E351" s="3">
        <v>510</v>
      </c>
      <c r="F351" s="6">
        <v>2</v>
      </c>
      <c r="G351" s="5" t="s">
        <v>34</v>
      </c>
      <c r="H351" s="1" t="s">
        <v>25</v>
      </c>
      <c r="I351" s="1">
        <f>YEAR(ZdrojData[[#This Row],[Datum]])</f>
        <v>2019</v>
      </c>
      <c r="J351" s="1" t="str">
        <f t="shared" si="5"/>
        <v>Duben</v>
      </c>
      <c r="K351" s="15">
        <f>ZdrojData[[#This Row],[Cena]]*ZdrojData[[#This Row],[Počet kusů]]</f>
        <v>1200</v>
      </c>
      <c r="L351" s="15">
        <f>ZdrojData[[#This Row],[Tržba]]-(ZdrojData[[#This Row],[Náklad]]*ZdrojData[[#This Row],[Počet kusů]])</f>
        <v>180</v>
      </c>
    </row>
    <row r="352" spans="1:12" x14ac:dyDescent="0.2">
      <c r="A352" s="2">
        <v>43556</v>
      </c>
      <c r="B352" s="5" t="s">
        <v>16</v>
      </c>
      <c r="C352" s="5" t="s">
        <v>12</v>
      </c>
      <c r="D352" s="3">
        <v>600</v>
      </c>
      <c r="E352" s="3">
        <v>510</v>
      </c>
      <c r="F352" s="6">
        <v>7</v>
      </c>
      <c r="G352" s="5" t="s">
        <v>33</v>
      </c>
      <c r="H352" s="1" t="s">
        <v>25</v>
      </c>
      <c r="I352" s="1">
        <f>YEAR(ZdrojData[[#This Row],[Datum]])</f>
        <v>2019</v>
      </c>
      <c r="J352" s="1" t="str">
        <f t="shared" si="5"/>
        <v>Duben</v>
      </c>
      <c r="K352" s="15">
        <f>ZdrojData[[#This Row],[Cena]]*ZdrojData[[#This Row],[Počet kusů]]</f>
        <v>4200</v>
      </c>
      <c r="L352" s="15">
        <f>ZdrojData[[#This Row],[Tržba]]-(ZdrojData[[#This Row],[Náklad]]*ZdrojData[[#This Row],[Počet kusů]])</f>
        <v>630</v>
      </c>
    </row>
    <row r="353" spans="1:12" x14ac:dyDescent="0.2">
      <c r="A353" s="2">
        <v>43581</v>
      </c>
      <c r="B353" s="5" t="s">
        <v>5</v>
      </c>
      <c r="C353" s="5" t="s">
        <v>6</v>
      </c>
      <c r="D353" s="3">
        <v>850</v>
      </c>
      <c r="E353" s="3">
        <v>722.5</v>
      </c>
      <c r="F353" s="6">
        <v>1</v>
      </c>
      <c r="G353" s="5" t="s">
        <v>31</v>
      </c>
      <c r="H353" s="1" t="s">
        <v>25</v>
      </c>
      <c r="I353" s="1">
        <f>YEAR(ZdrojData[[#This Row],[Datum]])</f>
        <v>2019</v>
      </c>
      <c r="J353" s="1" t="str">
        <f t="shared" si="5"/>
        <v>Duben</v>
      </c>
      <c r="K353" s="15">
        <f>ZdrojData[[#This Row],[Cena]]*ZdrojData[[#This Row],[Počet kusů]]</f>
        <v>850</v>
      </c>
      <c r="L353" s="15">
        <f>ZdrojData[[#This Row],[Tržba]]-(ZdrojData[[#This Row],[Náklad]]*ZdrojData[[#This Row],[Počet kusů]])</f>
        <v>127.5</v>
      </c>
    </row>
    <row r="354" spans="1:12" x14ac:dyDescent="0.2">
      <c r="A354" s="2">
        <v>43602</v>
      </c>
      <c r="B354" s="5" t="s">
        <v>10</v>
      </c>
      <c r="C354" s="5" t="s">
        <v>6</v>
      </c>
      <c r="D354" s="3">
        <v>850</v>
      </c>
      <c r="E354" s="3">
        <v>637.5</v>
      </c>
      <c r="F354" s="6">
        <v>4</v>
      </c>
      <c r="G354" s="5" t="s">
        <v>38</v>
      </c>
      <c r="H354" s="1" t="s">
        <v>24</v>
      </c>
      <c r="I354" s="1">
        <f>YEAR(ZdrojData[[#This Row],[Datum]])</f>
        <v>2019</v>
      </c>
      <c r="J354" s="1" t="str">
        <f t="shared" si="5"/>
        <v>Květen</v>
      </c>
      <c r="K354" s="15">
        <f>ZdrojData[[#This Row],[Cena]]*ZdrojData[[#This Row],[Počet kusů]]</f>
        <v>3400</v>
      </c>
      <c r="L354" s="15">
        <f>ZdrojData[[#This Row],[Tržba]]-(ZdrojData[[#This Row],[Náklad]]*ZdrojData[[#This Row],[Počet kusů]])</f>
        <v>850</v>
      </c>
    </row>
    <row r="355" spans="1:12" x14ac:dyDescent="0.2">
      <c r="A355" s="2">
        <v>43586</v>
      </c>
      <c r="B355" s="5" t="s">
        <v>11</v>
      </c>
      <c r="C355" s="5" t="s">
        <v>12</v>
      </c>
      <c r="D355" s="3">
        <v>350</v>
      </c>
      <c r="E355" s="3">
        <v>273</v>
      </c>
      <c r="F355" s="6">
        <v>9</v>
      </c>
      <c r="G355" s="5" t="s">
        <v>32</v>
      </c>
      <c r="H355" s="1" t="s">
        <v>25</v>
      </c>
      <c r="I355" s="1">
        <f>YEAR(ZdrojData[[#This Row],[Datum]])</f>
        <v>2019</v>
      </c>
      <c r="J355" s="1" t="str">
        <f t="shared" si="5"/>
        <v>Květen</v>
      </c>
      <c r="K355" s="15">
        <f>ZdrojData[[#This Row],[Cena]]*ZdrojData[[#This Row],[Počet kusů]]</f>
        <v>3150</v>
      </c>
      <c r="L355" s="15">
        <f>ZdrojData[[#This Row],[Tržba]]-(ZdrojData[[#This Row],[Náklad]]*ZdrojData[[#This Row],[Počet kusů]])</f>
        <v>693</v>
      </c>
    </row>
    <row r="356" spans="1:12" x14ac:dyDescent="0.2">
      <c r="A356" s="2">
        <v>43598</v>
      </c>
      <c r="B356" s="5" t="s">
        <v>9</v>
      </c>
      <c r="C356" s="5" t="s">
        <v>6</v>
      </c>
      <c r="D356" s="3">
        <v>1200</v>
      </c>
      <c r="E356" s="3">
        <v>1080</v>
      </c>
      <c r="F356" s="6">
        <v>7</v>
      </c>
      <c r="G356" s="5" t="s">
        <v>31</v>
      </c>
      <c r="H356" s="1" t="s">
        <v>25</v>
      </c>
      <c r="I356" s="1">
        <f>YEAR(ZdrojData[[#This Row],[Datum]])</f>
        <v>2019</v>
      </c>
      <c r="J356" s="1" t="str">
        <f t="shared" si="5"/>
        <v>Květen</v>
      </c>
      <c r="K356" s="15">
        <f>ZdrojData[[#This Row],[Cena]]*ZdrojData[[#This Row],[Počet kusů]]</f>
        <v>8400</v>
      </c>
      <c r="L356" s="15">
        <f>ZdrojData[[#This Row],[Tržba]]-(ZdrojData[[#This Row],[Náklad]]*ZdrojData[[#This Row],[Počet kusů]])</f>
        <v>840</v>
      </c>
    </row>
    <row r="357" spans="1:12" x14ac:dyDescent="0.2">
      <c r="A357" s="2">
        <v>43594</v>
      </c>
      <c r="B357" s="5" t="s">
        <v>11</v>
      </c>
      <c r="C357" s="5" t="s">
        <v>12</v>
      </c>
      <c r="D357" s="3">
        <v>350</v>
      </c>
      <c r="E357" s="3">
        <v>273</v>
      </c>
      <c r="F357" s="6">
        <v>7</v>
      </c>
      <c r="G357" s="5" t="s">
        <v>30</v>
      </c>
      <c r="H357" s="1" t="s">
        <v>24</v>
      </c>
      <c r="I357" s="1">
        <f>YEAR(ZdrojData[[#This Row],[Datum]])</f>
        <v>2019</v>
      </c>
      <c r="J357" s="1" t="str">
        <f t="shared" si="5"/>
        <v>Květen</v>
      </c>
      <c r="K357" s="15">
        <f>ZdrojData[[#This Row],[Cena]]*ZdrojData[[#This Row],[Počet kusů]]</f>
        <v>2450</v>
      </c>
      <c r="L357" s="15">
        <f>ZdrojData[[#This Row],[Tržba]]-(ZdrojData[[#This Row],[Náklad]]*ZdrojData[[#This Row],[Počet kusů]])</f>
        <v>539</v>
      </c>
    </row>
    <row r="358" spans="1:12" x14ac:dyDescent="0.2">
      <c r="A358" s="2">
        <v>43594</v>
      </c>
      <c r="B358" s="5" t="s">
        <v>8</v>
      </c>
      <c r="C358" s="5" t="s">
        <v>6</v>
      </c>
      <c r="D358" s="3">
        <v>1350</v>
      </c>
      <c r="E358" s="3">
        <v>1188</v>
      </c>
      <c r="F358" s="6">
        <v>6</v>
      </c>
      <c r="G358" s="5" t="s">
        <v>32</v>
      </c>
      <c r="H358" s="1" t="s">
        <v>24</v>
      </c>
      <c r="I358" s="1">
        <f>YEAR(ZdrojData[[#This Row],[Datum]])</f>
        <v>2019</v>
      </c>
      <c r="J358" s="1" t="str">
        <f t="shared" si="5"/>
        <v>Květen</v>
      </c>
      <c r="K358" s="15">
        <f>ZdrojData[[#This Row],[Cena]]*ZdrojData[[#This Row],[Počet kusů]]</f>
        <v>8100</v>
      </c>
      <c r="L358" s="15">
        <f>ZdrojData[[#This Row],[Tržba]]-(ZdrojData[[#This Row],[Náklad]]*ZdrojData[[#This Row],[Počet kusů]])</f>
        <v>972</v>
      </c>
    </row>
    <row r="359" spans="1:12" x14ac:dyDescent="0.2">
      <c r="A359" s="2">
        <v>43587</v>
      </c>
      <c r="B359" s="5" t="s">
        <v>3</v>
      </c>
      <c r="C359" s="5" t="s">
        <v>4</v>
      </c>
      <c r="D359" s="3">
        <v>1000</v>
      </c>
      <c r="E359" s="3">
        <v>900</v>
      </c>
      <c r="F359" s="6">
        <v>2</v>
      </c>
      <c r="G359" s="5" t="s">
        <v>37</v>
      </c>
      <c r="H359" s="1" t="s">
        <v>24</v>
      </c>
      <c r="I359" s="1">
        <f>YEAR(ZdrojData[[#This Row],[Datum]])</f>
        <v>2019</v>
      </c>
      <c r="J359" s="1" t="str">
        <f t="shared" si="5"/>
        <v>Květen</v>
      </c>
      <c r="K359" s="15">
        <f>ZdrojData[[#This Row],[Cena]]*ZdrojData[[#This Row],[Počet kusů]]</f>
        <v>2000</v>
      </c>
      <c r="L359" s="15">
        <f>ZdrojData[[#This Row],[Tržba]]-(ZdrojData[[#This Row],[Náklad]]*ZdrojData[[#This Row],[Počet kusů]])</f>
        <v>200</v>
      </c>
    </row>
    <row r="360" spans="1:12" x14ac:dyDescent="0.2">
      <c r="A360" s="2">
        <v>43601</v>
      </c>
      <c r="B360" s="5" t="s">
        <v>9</v>
      </c>
      <c r="C360" s="5" t="s">
        <v>6</v>
      </c>
      <c r="D360" s="3">
        <v>1200</v>
      </c>
      <c r="E360" s="3">
        <v>1080</v>
      </c>
      <c r="F360" s="6">
        <v>3</v>
      </c>
      <c r="G360" s="5" t="s">
        <v>36</v>
      </c>
      <c r="H360" s="1" t="s">
        <v>25</v>
      </c>
      <c r="I360" s="1">
        <f>YEAR(ZdrojData[[#This Row],[Datum]])</f>
        <v>2019</v>
      </c>
      <c r="J360" s="1" t="str">
        <f t="shared" si="5"/>
        <v>Květen</v>
      </c>
      <c r="K360" s="15">
        <f>ZdrojData[[#This Row],[Cena]]*ZdrojData[[#This Row],[Počet kusů]]</f>
        <v>3600</v>
      </c>
      <c r="L360" s="15">
        <f>ZdrojData[[#This Row],[Tržba]]-(ZdrojData[[#This Row],[Náklad]]*ZdrojData[[#This Row],[Počet kusů]])</f>
        <v>360</v>
      </c>
    </row>
    <row r="361" spans="1:12" x14ac:dyDescent="0.2">
      <c r="A361" s="2">
        <v>43605</v>
      </c>
      <c r="B361" s="5" t="s">
        <v>3</v>
      </c>
      <c r="C361" s="5" t="s">
        <v>4</v>
      </c>
      <c r="D361" s="3">
        <v>1000</v>
      </c>
      <c r="E361" s="3">
        <v>900</v>
      </c>
      <c r="F361" s="6">
        <v>7</v>
      </c>
      <c r="G361" s="5" t="s">
        <v>27</v>
      </c>
      <c r="H361" s="1" t="s">
        <v>25</v>
      </c>
      <c r="I361" s="1">
        <f>YEAR(ZdrojData[[#This Row],[Datum]])</f>
        <v>2019</v>
      </c>
      <c r="J361" s="1" t="str">
        <f t="shared" si="5"/>
        <v>Květen</v>
      </c>
      <c r="K361" s="15">
        <f>ZdrojData[[#This Row],[Cena]]*ZdrojData[[#This Row],[Počet kusů]]</f>
        <v>7000</v>
      </c>
      <c r="L361" s="15">
        <f>ZdrojData[[#This Row],[Tržba]]-(ZdrojData[[#This Row],[Náklad]]*ZdrojData[[#This Row],[Počet kusů]])</f>
        <v>700</v>
      </c>
    </row>
    <row r="362" spans="1:12" x14ac:dyDescent="0.2">
      <c r="A362" s="2">
        <v>43595</v>
      </c>
      <c r="B362" s="5" t="s">
        <v>8</v>
      </c>
      <c r="C362" s="5" t="s">
        <v>6</v>
      </c>
      <c r="D362" s="3">
        <v>1350</v>
      </c>
      <c r="E362" s="3">
        <v>1188</v>
      </c>
      <c r="F362" s="6">
        <v>4</v>
      </c>
      <c r="G362" s="5" t="s">
        <v>29</v>
      </c>
      <c r="H362" s="1" t="s">
        <v>24</v>
      </c>
      <c r="I362" s="1">
        <f>YEAR(ZdrojData[[#This Row],[Datum]])</f>
        <v>2019</v>
      </c>
      <c r="J362" s="1" t="str">
        <f t="shared" si="5"/>
        <v>Květen</v>
      </c>
      <c r="K362" s="15">
        <f>ZdrojData[[#This Row],[Cena]]*ZdrojData[[#This Row],[Počet kusů]]</f>
        <v>5400</v>
      </c>
      <c r="L362" s="15">
        <f>ZdrojData[[#This Row],[Tržba]]-(ZdrojData[[#This Row],[Náklad]]*ZdrojData[[#This Row],[Počet kusů]])</f>
        <v>648</v>
      </c>
    </row>
    <row r="363" spans="1:12" x14ac:dyDescent="0.2">
      <c r="A363" s="2">
        <v>43606</v>
      </c>
      <c r="B363" s="5" t="s">
        <v>18</v>
      </c>
      <c r="C363" s="5" t="s">
        <v>4</v>
      </c>
      <c r="D363" s="3">
        <v>900</v>
      </c>
      <c r="E363" s="3">
        <v>675</v>
      </c>
      <c r="F363" s="6">
        <v>5</v>
      </c>
      <c r="G363" s="5" t="s">
        <v>33</v>
      </c>
      <c r="H363" s="1" t="s">
        <v>25</v>
      </c>
      <c r="I363" s="1">
        <f>YEAR(ZdrojData[[#This Row],[Datum]])</f>
        <v>2019</v>
      </c>
      <c r="J363" s="1" t="str">
        <f t="shared" si="5"/>
        <v>Květen</v>
      </c>
      <c r="K363" s="15">
        <f>ZdrojData[[#This Row],[Cena]]*ZdrojData[[#This Row],[Počet kusů]]</f>
        <v>4500</v>
      </c>
      <c r="L363" s="15">
        <f>ZdrojData[[#This Row],[Tržba]]-(ZdrojData[[#This Row],[Náklad]]*ZdrojData[[#This Row],[Počet kusů]])</f>
        <v>1125</v>
      </c>
    </row>
    <row r="364" spans="1:12" x14ac:dyDescent="0.2">
      <c r="A364" s="2">
        <v>43592</v>
      </c>
      <c r="B364" s="5" t="s">
        <v>3</v>
      </c>
      <c r="C364" s="5" t="s">
        <v>4</v>
      </c>
      <c r="D364" s="3">
        <v>1000</v>
      </c>
      <c r="E364" s="3">
        <v>900</v>
      </c>
      <c r="F364" s="6">
        <v>9</v>
      </c>
      <c r="G364" s="5" t="s">
        <v>36</v>
      </c>
      <c r="H364" s="1" t="s">
        <v>24</v>
      </c>
      <c r="I364" s="1">
        <f>YEAR(ZdrojData[[#This Row],[Datum]])</f>
        <v>2019</v>
      </c>
      <c r="J364" s="1" t="str">
        <f t="shared" si="5"/>
        <v>Květen</v>
      </c>
      <c r="K364" s="15">
        <f>ZdrojData[[#This Row],[Cena]]*ZdrojData[[#This Row],[Počet kusů]]</f>
        <v>9000</v>
      </c>
      <c r="L364" s="15">
        <f>ZdrojData[[#This Row],[Tržba]]-(ZdrojData[[#This Row],[Náklad]]*ZdrojData[[#This Row],[Počet kusů]])</f>
        <v>900</v>
      </c>
    </row>
    <row r="365" spans="1:12" x14ac:dyDescent="0.2">
      <c r="A365" s="2">
        <v>43614</v>
      </c>
      <c r="B365" s="5" t="s">
        <v>14</v>
      </c>
      <c r="C365" s="5" t="s">
        <v>6</v>
      </c>
      <c r="D365" s="3">
        <v>950</v>
      </c>
      <c r="E365" s="3">
        <v>741</v>
      </c>
      <c r="F365" s="6">
        <v>10</v>
      </c>
      <c r="G365" s="5" t="s">
        <v>35</v>
      </c>
      <c r="H365" s="1" t="s">
        <v>25</v>
      </c>
      <c r="I365" s="1">
        <f>YEAR(ZdrojData[[#This Row],[Datum]])</f>
        <v>2019</v>
      </c>
      <c r="J365" s="1" t="str">
        <f t="shared" si="5"/>
        <v>Květen</v>
      </c>
      <c r="K365" s="15">
        <f>ZdrojData[[#This Row],[Cena]]*ZdrojData[[#This Row],[Počet kusů]]</f>
        <v>9500</v>
      </c>
      <c r="L365" s="15">
        <f>ZdrojData[[#This Row],[Tržba]]-(ZdrojData[[#This Row],[Náklad]]*ZdrojData[[#This Row],[Počet kusů]])</f>
        <v>2090</v>
      </c>
    </row>
    <row r="366" spans="1:12" x14ac:dyDescent="0.2">
      <c r="A366" s="2">
        <v>43609</v>
      </c>
      <c r="B366" s="5" t="s">
        <v>7</v>
      </c>
      <c r="C366" s="5" t="s">
        <v>4</v>
      </c>
      <c r="D366" s="3">
        <v>1500</v>
      </c>
      <c r="E366" s="3">
        <v>1125</v>
      </c>
      <c r="F366" s="6">
        <v>4</v>
      </c>
      <c r="G366" s="5" t="s">
        <v>28</v>
      </c>
      <c r="H366" s="1" t="s">
        <v>24</v>
      </c>
      <c r="I366" s="1">
        <f>YEAR(ZdrojData[[#This Row],[Datum]])</f>
        <v>2019</v>
      </c>
      <c r="J366" s="1" t="str">
        <f t="shared" si="5"/>
        <v>Květen</v>
      </c>
      <c r="K366" s="15">
        <f>ZdrojData[[#This Row],[Cena]]*ZdrojData[[#This Row],[Počet kusů]]</f>
        <v>6000</v>
      </c>
      <c r="L366" s="15">
        <f>ZdrojData[[#This Row],[Tržba]]-(ZdrojData[[#This Row],[Náklad]]*ZdrojData[[#This Row],[Počet kusů]])</f>
        <v>1500</v>
      </c>
    </row>
    <row r="367" spans="1:12" x14ac:dyDescent="0.2">
      <c r="A367" s="2">
        <v>43611</v>
      </c>
      <c r="B367" s="5" t="s">
        <v>13</v>
      </c>
      <c r="C367" s="5" t="s">
        <v>6</v>
      </c>
      <c r="D367" s="3">
        <v>500</v>
      </c>
      <c r="E367" s="3">
        <v>400</v>
      </c>
      <c r="F367" s="6">
        <v>5</v>
      </c>
      <c r="G367" s="5" t="s">
        <v>17</v>
      </c>
      <c r="H367" s="1" t="s">
        <v>24</v>
      </c>
      <c r="I367" s="1">
        <f>YEAR(ZdrojData[[#This Row],[Datum]])</f>
        <v>2019</v>
      </c>
      <c r="J367" s="1" t="str">
        <f t="shared" si="5"/>
        <v>Květen</v>
      </c>
      <c r="K367" s="15">
        <f>ZdrojData[[#This Row],[Cena]]*ZdrojData[[#This Row],[Počet kusů]]</f>
        <v>2500</v>
      </c>
      <c r="L367" s="15">
        <f>ZdrojData[[#This Row],[Tržba]]-(ZdrojData[[#This Row],[Náklad]]*ZdrojData[[#This Row],[Počet kusů]])</f>
        <v>500</v>
      </c>
    </row>
    <row r="368" spans="1:12" x14ac:dyDescent="0.2">
      <c r="A368" s="2">
        <v>43593</v>
      </c>
      <c r="B368" s="5" t="s">
        <v>10</v>
      </c>
      <c r="C368" s="5" t="s">
        <v>6</v>
      </c>
      <c r="D368" s="3">
        <v>850</v>
      </c>
      <c r="E368" s="3">
        <v>637.5</v>
      </c>
      <c r="F368" s="6">
        <v>10</v>
      </c>
      <c r="G368" s="5" t="s">
        <v>38</v>
      </c>
      <c r="H368" s="1" t="s">
        <v>24</v>
      </c>
      <c r="I368" s="1">
        <f>YEAR(ZdrojData[[#This Row],[Datum]])</f>
        <v>2019</v>
      </c>
      <c r="J368" s="1" t="str">
        <f t="shared" si="5"/>
        <v>Květen</v>
      </c>
      <c r="K368" s="15">
        <f>ZdrojData[[#This Row],[Cena]]*ZdrojData[[#This Row],[Počet kusů]]</f>
        <v>8500</v>
      </c>
      <c r="L368" s="15">
        <f>ZdrojData[[#This Row],[Tržba]]-(ZdrojData[[#This Row],[Náklad]]*ZdrojData[[#This Row],[Počet kusů]])</f>
        <v>2125</v>
      </c>
    </row>
    <row r="369" spans="1:12" x14ac:dyDescent="0.2">
      <c r="A369" s="2">
        <v>43593</v>
      </c>
      <c r="B369" s="5" t="s">
        <v>9</v>
      </c>
      <c r="C369" s="5" t="s">
        <v>6</v>
      </c>
      <c r="D369" s="3">
        <v>1200</v>
      </c>
      <c r="E369" s="3">
        <v>1080</v>
      </c>
      <c r="F369" s="6">
        <v>8</v>
      </c>
      <c r="G369" s="5" t="s">
        <v>29</v>
      </c>
      <c r="H369" s="1" t="s">
        <v>25</v>
      </c>
      <c r="I369" s="1">
        <f>YEAR(ZdrojData[[#This Row],[Datum]])</f>
        <v>2019</v>
      </c>
      <c r="J369" s="1" t="str">
        <f t="shared" si="5"/>
        <v>Květen</v>
      </c>
      <c r="K369" s="15">
        <f>ZdrojData[[#This Row],[Cena]]*ZdrojData[[#This Row],[Počet kusů]]</f>
        <v>9600</v>
      </c>
      <c r="L369" s="15">
        <f>ZdrojData[[#This Row],[Tržba]]-(ZdrojData[[#This Row],[Náklad]]*ZdrojData[[#This Row],[Počet kusů]])</f>
        <v>960</v>
      </c>
    </row>
    <row r="370" spans="1:12" x14ac:dyDescent="0.2">
      <c r="A370" s="2">
        <v>43616</v>
      </c>
      <c r="B370" s="5" t="s">
        <v>11</v>
      </c>
      <c r="C370" s="5" t="s">
        <v>12</v>
      </c>
      <c r="D370" s="3">
        <v>350</v>
      </c>
      <c r="E370" s="3">
        <v>273</v>
      </c>
      <c r="F370" s="6">
        <v>9</v>
      </c>
      <c r="G370" s="5" t="s">
        <v>28</v>
      </c>
      <c r="H370" s="1" t="s">
        <v>25</v>
      </c>
      <c r="I370" s="1">
        <f>YEAR(ZdrojData[[#This Row],[Datum]])</f>
        <v>2019</v>
      </c>
      <c r="J370" s="1" t="str">
        <f t="shared" si="5"/>
        <v>Květen</v>
      </c>
      <c r="K370" s="15">
        <f>ZdrojData[[#This Row],[Cena]]*ZdrojData[[#This Row],[Počet kusů]]</f>
        <v>3150</v>
      </c>
      <c r="L370" s="15">
        <f>ZdrojData[[#This Row],[Tržba]]-(ZdrojData[[#This Row],[Náklad]]*ZdrojData[[#This Row],[Počet kusů]])</f>
        <v>693</v>
      </c>
    </row>
    <row r="371" spans="1:12" x14ac:dyDescent="0.2">
      <c r="A371" s="2">
        <v>43600</v>
      </c>
      <c r="B371" s="5" t="s">
        <v>15</v>
      </c>
      <c r="C371" s="5" t="s">
        <v>4</v>
      </c>
      <c r="D371" s="3">
        <v>750</v>
      </c>
      <c r="E371" s="3">
        <v>637.5</v>
      </c>
      <c r="F371" s="6">
        <v>6</v>
      </c>
      <c r="G371" s="5" t="s">
        <v>34</v>
      </c>
      <c r="H371" s="1" t="s">
        <v>25</v>
      </c>
      <c r="I371" s="1">
        <f>YEAR(ZdrojData[[#This Row],[Datum]])</f>
        <v>2019</v>
      </c>
      <c r="J371" s="1" t="str">
        <f t="shared" si="5"/>
        <v>Květen</v>
      </c>
      <c r="K371" s="15">
        <f>ZdrojData[[#This Row],[Cena]]*ZdrojData[[#This Row],[Počet kusů]]</f>
        <v>4500</v>
      </c>
      <c r="L371" s="15">
        <f>ZdrojData[[#This Row],[Tržba]]-(ZdrojData[[#This Row],[Náklad]]*ZdrojData[[#This Row],[Počet kusů]])</f>
        <v>675</v>
      </c>
    </row>
    <row r="372" spans="1:12" x14ac:dyDescent="0.2">
      <c r="A372" s="2">
        <v>43601</v>
      </c>
      <c r="B372" s="5" t="s">
        <v>5</v>
      </c>
      <c r="C372" s="5" t="s">
        <v>6</v>
      </c>
      <c r="D372" s="3">
        <v>850</v>
      </c>
      <c r="E372" s="3">
        <v>722.5</v>
      </c>
      <c r="F372" s="6">
        <v>9</v>
      </c>
      <c r="G372" s="5" t="s">
        <v>37</v>
      </c>
      <c r="H372" s="1" t="s">
        <v>25</v>
      </c>
      <c r="I372" s="1">
        <f>YEAR(ZdrojData[[#This Row],[Datum]])</f>
        <v>2019</v>
      </c>
      <c r="J372" s="1" t="str">
        <f t="shared" si="5"/>
        <v>Květen</v>
      </c>
      <c r="K372" s="15">
        <f>ZdrojData[[#This Row],[Cena]]*ZdrojData[[#This Row],[Počet kusů]]</f>
        <v>7650</v>
      </c>
      <c r="L372" s="15">
        <f>ZdrojData[[#This Row],[Tržba]]-(ZdrojData[[#This Row],[Náklad]]*ZdrojData[[#This Row],[Počet kusů]])</f>
        <v>1147.5</v>
      </c>
    </row>
    <row r="373" spans="1:12" x14ac:dyDescent="0.2">
      <c r="A373" s="2">
        <v>43592</v>
      </c>
      <c r="B373" s="5" t="s">
        <v>9</v>
      </c>
      <c r="C373" s="5" t="s">
        <v>6</v>
      </c>
      <c r="D373" s="3">
        <v>1200</v>
      </c>
      <c r="E373" s="3">
        <v>1080</v>
      </c>
      <c r="F373" s="6">
        <v>2</v>
      </c>
      <c r="G373" s="5" t="s">
        <v>30</v>
      </c>
      <c r="H373" s="1" t="s">
        <v>24</v>
      </c>
      <c r="I373" s="1">
        <f>YEAR(ZdrojData[[#This Row],[Datum]])</f>
        <v>2019</v>
      </c>
      <c r="J373" s="1" t="str">
        <f t="shared" si="5"/>
        <v>Květen</v>
      </c>
      <c r="K373" s="15">
        <f>ZdrojData[[#This Row],[Cena]]*ZdrojData[[#This Row],[Počet kusů]]</f>
        <v>2400</v>
      </c>
      <c r="L373" s="15">
        <f>ZdrojData[[#This Row],[Tržba]]-(ZdrojData[[#This Row],[Náklad]]*ZdrojData[[#This Row],[Počet kusů]])</f>
        <v>240</v>
      </c>
    </row>
    <row r="374" spans="1:12" x14ac:dyDescent="0.2">
      <c r="A374" s="2">
        <v>43608</v>
      </c>
      <c r="B374" s="5" t="s">
        <v>13</v>
      </c>
      <c r="C374" s="5" t="s">
        <v>6</v>
      </c>
      <c r="D374" s="3">
        <v>500</v>
      </c>
      <c r="E374" s="3">
        <v>400</v>
      </c>
      <c r="F374" s="6">
        <v>10</v>
      </c>
      <c r="G374" s="5" t="s">
        <v>36</v>
      </c>
      <c r="H374" s="1" t="s">
        <v>25</v>
      </c>
      <c r="I374" s="1">
        <f>YEAR(ZdrojData[[#This Row],[Datum]])</f>
        <v>2019</v>
      </c>
      <c r="J374" s="1" t="str">
        <f t="shared" si="5"/>
        <v>Květen</v>
      </c>
      <c r="K374" s="15">
        <f>ZdrojData[[#This Row],[Cena]]*ZdrojData[[#This Row],[Počet kusů]]</f>
        <v>5000</v>
      </c>
      <c r="L374" s="15">
        <f>ZdrojData[[#This Row],[Tržba]]-(ZdrojData[[#This Row],[Náklad]]*ZdrojData[[#This Row],[Počet kusů]])</f>
        <v>1000</v>
      </c>
    </row>
    <row r="375" spans="1:12" x14ac:dyDescent="0.2">
      <c r="A375" s="2">
        <v>43596</v>
      </c>
      <c r="B375" s="5" t="s">
        <v>15</v>
      </c>
      <c r="C375" s="5" t="s">
        <v>4</v>
      </c>
      <c r="D375" s="3">
        <v>750</v>
      </c>
      <c r="E375" s="3">
        <v>637.5</v>
      </c>
      <c r="F375" s="6">
        <v>1</v>
      </c>
      <c r="G375" s="5" t="s">
        <v>30</v>
      </c>
      <c r="H375" s="1" t="s">
        <v>25</v>
      </c>
      <c r="I375" s="1">
        <f>YEAR(ZdrojData[[#This Row],[Datum]])</f>
        <v>2019</v>
      </c>
      <c r="J375" s="1" t="str">
        <f t="shared" si="5"/>
        <v>Květen</v>
      </c>
      <c r="K375" s="15">
        <f>ZdrojData[[#This Row],[Cena]]*ZdrojData[[#This Row],[Počet kusů]]</f>
        <v>750</v>
      </c>
      <c r="L375" s="15">
        <f>ZdrojData[[#This Row],[Tržba]]-(ZdrojData[[#This Row],[Náklad]]*ZdrojData[[#This Row],[Počet kusů]])</f>
        <v>112.5</v>
      </c>
    </row>
    <row r="376" spans="1:12" x14ac:dyDescent="0.2">
      <c r="A376" s="2">
        <v>43627</v>
      </c>
      <c r="B376" s="5" t="s">
        <v>9</v>
      </c>
      <c r="C376" s="5" t="s">
        <v>6</v>
      </c>
      <c r="D376" s="3">
        <v>1200</v>
      </c>
      <c r="E376" s="3">
        <v>1080</v>
      </c>
      <c r="F376" s="6">
        <v>10</v>
      </c>
      <c r="G376" s="5" t="s">
        <v>35</v>
      </c>
      <c r="H376" s="1" t="s">
        <v>24</v>
      </c>
      <c r="I376" s="1">
        <f>YEAR(ZdrojData[[#This Row],[Datum]])</f>
        <v>2019</v>
      </c>
      <c r="J376" s="1" t="str">
        <f t="shared" si="5"/>
        <v>Červen</v>
      </c>
      <c r="K376" s="15">
        <f>ZdrojData[[#This Row],[Cena]]*ZdrojData[[#This Row],[Počet kusů]]</f>
        <v>12000</v>
      </c>
      <c r="L376" s="15">
        <f>ZdrojData[[#This Row],[Tržba]]-(ZdrojData[[#This Row],[Náklad]]*ZdrojData[[#This Row],[Počet kusů]])</f>
        <v>1200</v>
      </c>
    </row>
    <row r="377" spans="1:12" x14ac:dyDescent="0.2">
      <c r="A377" s="2">
        <v>43628</v>
      </c>
      <c r="B377" s="5" t="s">
        <v>7</v>
      </c>
      <c r="C377" s="5" t="s">
        <v>4</v>
      </c>
      <c r="D377" s="3">
        <v>1500</v>
      </c>
      <c r="E377" s="3">
        <v>1125</v>
      </c>
      <c r="F377" s="6">
        <v>2</v>
      </c>
      <c r="G377" s="5" t="s">
        <v>37</v>
      </c>
      <c r="H377" s="1" t="s">
        <v>24</v>
      </c>
      <c r="I377" s="1">
        <f>YEAR(ZdrojData[[#This Row],[Datum]])</f>
        <v>2019</v>
      </c>
      <c r="J377" s="1" t="str">
        <f t="shared" si="5"/>
        <v>Červen</v>
      </c>
      <c r="K377" s="15">
        <f>ZdrojData[[#This Row],[Cena]]*ZdrojData[[#This Row],[Počet kusů]]</f>
        <v>3000</v>
      </c>
      <c r="L377" s="15">
        <f>ZdrojData[[#This Row],[Tržba]]-(ZdrojData[[#This Row],[Náklad]]*ZdrojData[[#This Row],[Počet kusů]])</f>
        <v>750</v>
      </c>
    </row>
    <row r="378" spans="1:12" x14ac:dyDescent="0.2">
      <c r="A378" s="2">
        <v>43634</v>
      </c>
      <c r="B378" s="5" t="s">
        <v>8</v>
      </c>
      <c r="C378" s="5" t="s">
        <v>6</v>
      </c>
      <c r="D378" s="3">
        <v>1350</v>
      </c>
      <c r="E378" s="3">
        <v>1188</v>
      </c>
      <c r="F378" s="6">
        <v>7</v>
      </c>
      <c r="G378" s="5" t="s">
        <v>35</v>
      </c>
      <c r="H378" s="1" t="s">
        <v>24</v>
      </c>
      <c r="I378" s="1">
        <f>YEAR(ZdrojData[[#This Row],[Datum]])</f>
        <v>2019</v>
      </c>
      <c r="J378" s="1" t="str">
        <f t="shared" si="5"/>
        <v>Červen</v>
      </c>
      <c r="K378" s="15">
        <f>ZdrojData[[#This Row],[Cena]]*ZdrojData[[#This Row],[Počet kusů]]</f>
        <v>9450</v>
      </c>
      <c r="L378" s="15">
        <f>ZdrojData[[#This Row],[Tržba]]-(ZdrojData[[#This Row],[Náklad]]*ZdrojData[[#This Row],[Počet kusů]])</f>
        <v>1134</v>
      </c>
    </row>
    <row r="379" spans="1:12" x14ac:dyDescent="0.2">
      <c r="A379" s="2">
        <v>43636</v>
      </c>
      <c r="B379" s="5" t="s">
        <v>8</v>
      </c>
      <c r="C379" s="5" t="s">
        <v>6</v>
      </c>
      <c r="D379" s="3">
        <v>1350</v>
      </c>
      <c r="E379" s="3">
        <v>1188</v>
      </c>
      <c r="F379" s="6">
        <v>5</v>
      </c>
      <c r="G379" s="5" t="s">
        <v>33</v>
      </c>
      <c r="H379" s="1" t="s">
        <v>24</v>
      </c>
      <c r="I379" s="1">
        <f>YEAR(ZdrojData[[#This Row],[Datum]])</f>
        <v>2019</v>
      </c>
      <c r="J379" s="1" t="str">
        <f t="shared" si="5"/>
        <v>Červen</v>
      </c>
      <c r="K379" s="15">
        <f>ZdrojData[[#This Row],[Cena]]*ZdrojData[[#This Row],[Počet kusů]]</f>
        <v>6750</v>
      </c>
      <c r="L379" s="15">
        <f>ZdrojData[[#This Row],[Tržba]]-(ZdrojData[[#This Row],[Náklad]]*ZdrojData[[#This Row],[Počet kusů]])</f>
        <v>810</v>
      </c>
    </row>
    <row r="380" spans="1:12" x14ac:dyDescent="0.2">
      <c r="A380" s="2">
        <v>43631</v>
      </c>
      <c r="B380" s="5" t="s">
        <v>7</v>
      </c>
      <c r="C380" s="5" t="s">
        <v>4</v>
      </c>
      <c r="D380" s="3">
        <v>1500</v>
      </c>
      <c r="E380" s="3">
        <v>1125</v>
      </c>
      <c r="F380" s="6">
        <v>1</v>
      </c>
      <c r="G380" s="5" t="s">
        <v>34</v>
      </c>
      <c r="H380" s="1" t="s">
        <v>25</v>
      </c>
      <c r="I380" s="1">
        <f>YEAR(ZdrojData[[#This Row],[Datum]])</f>
        <v>2019</v>
      </c>
      <c r="J380" s="1" t="str">
        <f t="shared" si="5"/>
        <v>Červen</v>
      </c>
      <c r="K380" s="15">
        <f>ZdrojData[[#This Row],[Cena]]*ZdrojData[[#This Row],[Počet kusů]]</f>
        <v>1500</v>
      </c>
      <c r="L380" s="15">
        <f>ZdrojData[[#This Row],[Tržba]]-(ZdrojData[[#This Row],[Náklad]]*ZdrojData[[#This Row],[Počet kusů]])</f>
        <v>375</v>
      </c>
    </row>
    <row r="381" spans="1:12" x14ac:dyDescent="0.2">
      <c r="A381" s="2">
        <v>43623</v>
      </c>
      <c r="B381" s="5" t="s">
        <v>11</v>
      </c>
      <c r="C381" s="5" t="s">
        <v>12</v>
      </c>
      <c r="D381" s="3">
        <v>350</v>
      </c>
      <c r="E381" s="3">
        <v>273</v>
      </c>
      <c r="F381" s="6">
        <v>9</v>
      </c>
      <c r="G381" s="5" t="s">
        <v>30</v>
      </c>
      <c r="H381" s="1" t="s">
        <v>25</v>
      </c>
      <c r="I381" s="1">
        <f>YEAR(ZdrojData[[#This Row],[Datum]])</f>
        <v>2019</v>
      </c>
      <c r="J381" s="1" t="str">
        <f t="shared" si="5"/>
        <v>Červen</v>
      </c>
      <c r="K381" s="15">
        <f>ZdrojData[[#This Row],[Cena]]*ZdrojData[[#This Row],[Počet kusů]]</f>
        <v>3150</v>
      </c>
      <c r="L381" s="15">
        <f>ZdrojData[[#This Row],[Tržba]]-(ZdrojData[[#This Row],[Náklad]]*ZdrojData[[#This Row],[Počet kusů]])</f>
        <v>693</v>
      </c>
    </row>
    <row r="382" spans="1:12" x14ac:dyDescent="0.2">
      <c r="A382" s="2">
        <v>43633</v>
      </c>
      <c r="B382" s="5" t="s">
        <v>18</v>
      </c>
      <c r="C382" s="5" t="s">
        <v>4</v>
      </c>
      <c r="D382" s="3">
        <v>900</v>
      </c>
      <c r="E382" s="3">
        <v>675</v>
      </c>
      <c r="F382" s="6">
        <v>6</v>
      </c>
      <c r="G382" s="5" t="s">
        <v>31</v>
      </c>
      <c r="H382" s="1" t="s">
        <v>25</v>
      </c>
      <c r="I382" s="1">
        <f>YEAR(ZdrojData[[#This Row],[Datum]])</f>
        <v>2019</v>
      </c>
      <c r="J382" s="1" t="str">
        <f t="shared" si="5"/>
        <v>Červen</v>
      </c>
      <c r="K382" s="15">
        <f>ZdrojData[[#This Row],[Cena]]*ZdrojData[[#This Row],[Počet kusů]]</f>
        <v>5400</v>
      </c>
      <c r="L382" s="15">
        <f>ZdrojData[[#This Row],[Tržba]]-(ZdrojData[[#This Row],[Náklad]]*ZdrojData[[#This Row],[Počet kusů]])</f>
        <v>1350</v>
      </c>
    </row>
    <row r="383" spans="1:12" x14ac:dyDescent="0.2">
      <c r="A383" s="2">
        <v>43643</v>
      </c>
      <c r="B383" s="5" t="s">
        <v>13</v>
      </c>
      <c r="C383" s="5" t="s">
        <v>6</v>
      </c>
      <c r="D383" s="3">
        <v>500</v>
      </c>
      <c r="E383" s="3">
        <v>400</v>
      </c>
      <c r="F383" s="6">
        <v>3</v>
      </c>
      <c r="G383" s="5" t="s">
        <v>39</v>
      </c>
      <c r="H383" s="1" t="s">
        <v>24</v>
      </c>
      <c r="I383" s="1">
        <f>YEAR(ZdrojData[[#This Row],[Datum]])</f>
        <v>2019</v>
      </c>
      <c r="J383" s="1" t="str">
        <f t="shared" si="5"/>
        <v>Červen</v>
      </c>
      <c r="K383" s="15">
        <f>ZdrojData[[#This Row],[Cena]]*ZdrojData[[#This Row],[Počet kusů]]</f>
        <v>1500</v>
      </c>
      <c r="L383" s="15">
        <f>ZdrojData[[#This Row],[Tržba]]-(ZdrojData[[#This Row],[Náklad]]*ZdrojData[[#This Row],[Počet kusů]])</f>
        <v>300</v>
      </c>
    </row>
    <row r="384" spans="1:12" x14ac:dyDescent="0.2">
      <c r="A384" s="2">
        <v>43626</v>
      </c>
      <c r="B384" s="5" t="s">
        <v>10</v>
      </c>
      <c r="C384" s="5" t="s">
        <v>6</v>
      </c>
      <c r="D384" s="3">
        <v>850</v>
      </c>
      <c r="E384" s="3">
        <v>637.5</v>
      </c>
      <c r="F384" s="6">
        <v>4</v>
      </c>
      <c r="G384" s="5" t="s">
        <v>36</v>
      </c>
      <c r="H384" s="1" t="s">
        <v>24</v>
      </c>
      <c r="I384" s="1">
        <f>YEAR(ZdrojData[[#This Row],[Datum]])</f>
        <v>2019</v>
      </c>
      <c r="J384" s="1" t="str">
        <f t="shared" si="5"/>
        <v>Červen</v>
      </c>
      <c r="K384" s="15">
        <f>ZdrojData[[#This Row],[Cena]]*ZdrojData[[#This Row],[Počet kusů]]</f>
        <v>3400</v>
      </c>
      <c r="L384" s="15">
        <f>ZdrojData[[#This Row],[Tržba]]-(ZdrojData[[#This Row],[Náklad]]*ZdrojData[[#This Row],[Počet kusů]])</f>
        <v>850</v>
      </c>
    </row>
    <row r="385" spans="1:12" x14ac:dyDescent="0.2">
      <c r="A385" s="2">
        <v>43618</v>
      </c>
      <c r="B385" s="5" t="s">
        <v>16</v>
      </c>
      <c r="C385" s="5" t="s">
        <v>12</v>
      </c>
      <c r="D385" s="3">
        <v>600</v>
      </c>
      <c r="E385" s="3">
        <v>510</v>
      </c>
      <c r="F385" s="6">
        <v>4</v>
      </c>
      <c r="G385" s="5" t="s">
        <v>38</v>
      </c>
      <c r="H385" s="1" t="s">
        <v>25</v>
      </c>
      <c r="I385" s="1">
        <f>YEAR(ZdrojData[[#This Row],[Datum]])</f>
        <v>2019</v>
      </c>
      <c r="J385" s="1" t="str">
        <f t="shared" si="5"/>
        <v>Červen</v>
      </c>
      <c r="K385" s="15">
        <f>ZdrojData[[#This Row],[Cena]]*ZdrojData[[#This Row],[Počet kusů]]</f>
        <v>2400</v>
      </c>
      <c r="L385" s="15">
        <f>ZdrojData[[#This Row],[Tržba]]-(ZdrojData[[#This Row],[Náklad]]*ZdrojData[[#This Row],[Počet kusů]])</f>
        <v>360</v>
      </c>
    </row>
    <row r="386" spans="1:12" x14ac:dyDescent="0.2">
      <c r="A386" s="2">
        <v>43628</v>
      </c>
      <c r="B386" s="5" t="s">
        <v>15</v>
      </c>
      <c r="C386" s="5" t="s">
        <v>4</v>
      </c>
      <c r="D386" s="3">
        <v>750</v>
      </c>
      <c r="E386" s="3">
        <v>637.5</v>
      </c>
      <c r="F386" s="6">
        <v>2</v>
      </c>
      <c r="G386" s="5" t="s">
        <v>30</v>
      </c>
      <c r="H386" s="1" t="s">
        <v>25</v>
      </c>
      <c r="I386" s="1">
        <f>YEAR(ZdrojData[[#This Row],[Datum]])</f>
        <v>2019</v>
      </c>
      <c r="J386" s="1" t="str">
        <f t="shared" ref="J386:J449" si="6">CHOOSE(MONTH(A386),"Leden","Únor","Březen","Duben","Květen","Červen","Červenec","Srpen","Září","Říjen","Listopad","Prosinec")</f>
        <v>Červen</v>
      </c>
      <c r="K386" s="15">
        <f>ZdrojData[[#This Row],[Cena]]*ZdrojData[[#This Row],[Počet kusů]]</f>
        <v>1500</v>
      </c>
      <c r="L386" s="15">
        <f>ZdrojData[[#This Row],[Tržba]]-(ZdrojData[[#This Row],[Náklad]]*ZdrojData[[#This Row],[Počet kusů]])</f>
        <v>225</v>
      </c>
    </row>
    <row r="387" spans="1:12" x14ac:dyDescent="0.2">
      <c r="A387" s="2">
        <v>43630</v>
      </c>
      <c r="B387" s="5" t="s">
        <v>16</v>
      </c>
      <c r="C387" s="5" t="s">
        <v>12</v>
      </c>
      <c r="D387" s="3">
        <v>600</v>
      </c>
      <c r="E387" s="3">
        <v>510</v>
      </c>
      <c r="F387" s="6">
        <v>5</v>
      </c>
      <c r="G387" s="5" t="s">
        <v>37</v>
      </c>
      <c r="H387" s="1" t="s">
        <v>24</v>
      </c>
      <c r="I387" s="1">
        <f>YEAR(ZdrojData[[#This Row],[Datum]])</f>
        <v>2019</v>
      </c>
      <c r="J387" s="1" t="str">
        <f t="shared" si="6"/>
        <v>Červen</v>
      </c>
      <c r="K387" s="15">
        <f>ZdrojData[[#This Row],[Cena]]*ZdrojData[[#This Row],[Počet kusů]]</f>
        <v>3000</v>
      </c>
      <c r="L387" s="15">
        <f>ZdrojData[[#This Row],[Tržba]]-(ZdrojData[[#This Row],[Náklad]]*ZdrojData[[#This Row],[Počet kusů]])</f>
        <v>450</v>
      </c>
    </row>
    <row r="388" spans="1:12" x14ac:dyDescent="0.2">
      <c r="A388" s="2">
        <v>43625</v>
      </c>
      <c r="B388" s="5" t="s">
        <v>7</v>
      </c>
      <c r="C388" s="5" t="s">
        <v>4</v>
      </c>
      <c r="D388" s="3">
        <v>1500</v>
      </c>
      <c r="E388" s="3">
        <v>1125</v>
      </c>
      <c r="F388" s="6">
        <v>9</v>
      </c>
      <c r="G388" s="5" t="s">
        <v>32</v>
      </c>
      <c r="H388" s="1" t="s">
        <v>25</v>
      </c>
      <c r="I388" s="1">
        <f>YEAR(ZdrojData[[#This Row],[Datum]])</f>
        <v>2019</v>
      </c>
      <c r="J388" s="1" t="str">
        <f t="shared" si="6"/>
        <v>Červen</v>
      </c>
      <c r="K388" s="15">
        <f>ZdrojData[[#This Row],[Cena]]*ZdrojData[[#This Row],[Počet kusů]]</f>
        <v>13500</v>
      </c>
      <c r="L388" s="15">
        <f>ZdrojData[[#This Row],[Tržba]]-(ZdrojData[[#This Row],[Náklad]]*ZdrojData[[#This Row],[Počet kusů]])</f>
        <v>3375</v>
      </c>
    </row>
    <row r="389" spans="1:12" x14ac:dyDescent="0.2">
      <c r="A389" s="2">
        <v>43634</v>
      </c>
      <c r="B389" s="5" t="s">
        <v>5</v>
      </c>
      <c r="C389" s="5" t="s">
        <v>6</v>
      </c>
      <c r="D389" s="3">
        <v>850</v>
      </c>
      <c r="E389" s="3">
        <v>722.5</v>
      </c>
      <c r="F389" s="6">
        <v>3</v>
      </c>
      <c r="G389" s="5" t="s">
        <v>17</v>
      </c>
      <c r="H389" s="1" t="s">
        <v>25</v>
      </c>
      <c r="I389" s="1">
        <f>YEAR(ZdrojData[[#This Row],[Datum]])</f>
        <v>2019</v>
      </c>
      <c r="J389" s="1" t="str">
        <f t="shared" si="6"/>
        <v>Červen</v>
      </c>
      <c r="K389" s="15">
        <f>ZdrojData[[#This Row],[Cena]]*ZdrojData[[#This Row],[Počet kusů]]</f>
        <v>2550</v>
      </c>
      <c r="L389" s="15">
        <f>ZdrojData[[#This Row],[Tržba]]-(ZdrojData[[#This Row],[Náklad]]*ZdrojData[[#This Row],[Počet kusů]])</f>
        <v>382.5</v>
      </c>
    </row>
    <row r="390" spans="1:12" x14ac:dyDescent="0.2">
      <c r="A390" s="2">
        <v>43624</v>
      </c>
      <c r="B390" s="5" t="s">
        <v>8</v>
      </c>
      <c r="C390" s="5" t="s">
        <v>6</v>
      </c>
      <c r="D390" s="3">
        <v>1350</v>
      </c>
      <c r="E390" s="3">
        <v>1188</v>
      </c>
      <c r="F390" s="6">
        <v>6</v>
      </c>
      <c r="G390" s="5" t="s">
        <v>37</v>
      </c>
      <c r="H390" s="1" t="s">
        <v>24</v>
      </c>
      <c r="I390" s="1">
        <f>YEAR(ZdrojData[[#This Row],[Datum]])</f>
        <v>2019</v>
      </c>
      <c r="J390" s="1" t="str">
        <f t="shared" si="6"/>
        <v>Červen</v>
      </c>
      <c r="K390" s="15">
        <f>ZdrojData[[#This Row],[Cena]]*ZdrojData[[#This Row],[Počet kusů]]</f>
        <v>8100</v>
      </c>
      <c r="L390" s="15">
        <f>ZdrojData[[#This Row],[Tržba]]-(ZdrojData[[#This Row],[Náklad]]*ZdrojData[[#This Row],[Počet kusů]])</f>
        <v>972</v>
      </c>
    </row>
    <row r="391" spans="1:12" x14ac:dyDescent="0.2">
      <c r="A391" s="2">
        <v>43620</v>
      </c>
      <c r="B391" s="5" t="s">
        <v>7</v>
      </c>
      <c r="C391" s="5" t="s">
        <v>4</v>
      </c>
      <c r="D391" s="3">
        <v>1500</v>
      </c>
      <c r="E391" s="3">
        <v>1125</v>
      </c>
      <c r="F391" s="6">
        <v>1</v>
      </c>
      <c r="G391" s="5" t="s">
        <v>34</v>
      </c>
      <c r="H391" s="1" t="s">
        <v>25</v>
      </c>
      <c r="I391" s="1">
        <f>YEAR(ZdrojData[[#This Row],[Datum]])</f>
        <v>2019</v>
      </c>
      <c r="J391" s="1" t="str">
        <f t="shared" si="6"/>
        <v>Červen</v>
      </c>
      <c r="K391" s="15">
        <f>ZdrojData[[#This Row],[Cena]]*ZdrojData[[#This Row],[Počet kusů]]</f>
        <v>1500</v>
      </c>
      <c r="L391" s="15">
        <f>ZdrojData[[#This Row],[Tržba]]-(ZdrojData[[#This Row],[Náklad]]*ZdrojData[[#This Row],[Počet kusů]])</f>
        <v>375</v>
      </c>
    </row>
    <row r="392" spans="1:12" x14ac:dyDescent="0.2">
      <c r="A392" s="2">
        <v>43621</v>
      </c>
      <c r="B392" s="5" t="s">
        <v>11</v>
      </c>
      <c r="C392" s="5" t="s">
        <v>12</v>
      </c>
      <c r="D392" s="3">
        <v>350</v>
      </c>
      <c r="E392" s="3">
        <v>273</v>
      </c>
      <c r="F392" s="6">
        <v>5</v>
      </c>
      <c r="G392" s="5" t="s">
        <v>17</v>
      </c>
      <c r="H392" s="1" t="s">
        <v>24</v>
      </c>
      <c r="I392" s="1">
        <f>YEAR(ZdrojData[[#This Row],[Datum]])</f>
        <v>2019</v>
      </c>
      <c r="J392" s="1" t="str">
        <f t="shared" si="6"/>
        <v>Červen</v>
      </c>
      <c r="K392" s="15">
        <f>ZdrojData[[#This Row],[Cena]]*ZdrojData[[#This Row],[Počet kusů]]</f>
        <v>1750</v>
      </c>
      <c r="L392" s="15">
        <f>ZdrojData[[#This Row],[Tržba]]-(ZdrojData[[#This Row],[Náklad]]*ZdrojData[[#This Row],[Počet kusů]])</f>
        <v>385</v>
      </c>
    </row>
    <row r="393" spans="1:12" x14ac:dyDescent="0.2">
      <c r="A393" s="2">
        <v>43645</v>
      </c>
      <c r="B393" s="5" t="s">
        <v>8</v>
      </c>
      <c r="C393" s="5" t="s">
        <v>6</v>
      </c>
      <c r="D393" s="3">
        <v>1350</v>
      </c>
      <c r="E393" s="3">
        <v>1188</v>
      </c>
      <c r="F393" s="6">
        <v>6</v>
      </c>
      <c r="G393" s="5" t="s">
        <v>30</v>
      </c>
      <c r="H393" s="1" t="s">
        <v>24</v>
      </c>
      <c r="I393" s="1">
        <f>YEAR(ZdrojData[[#This Row],[Datum]])</f>
        <v>2019</v>
      </c>
      <c r="J393" s="1" t="str">
        <f t="shared" si="6"/>
        <v>Červen</v>
      </c>
      <c r="K393" s="15">
        <f>ZdrojData[[#This Row],[Cena]]*ZdrojData[[#This Row],[Počet kusů]]</f>
        <v>8100</v>
      </c>
      <c r="L393" s="15">
        <f>ZdrojData[[#This Row],[Tržba]]-(ZdrojData[[#This Row],[Náklad]]*ZdrojData[[#This Row],[Počet kusů]])</f>
        <v>972</v>
      </c>
    </row>
    <row r="394" spans="1:12" x14ac:dyDescent="0.2">
      <c r="A394" s="2">
        <v>43640</v>
      </c>
      <c r="B394" s="5" t="s">
        <v>5</v>
      </c>
      <c r="C394" s="5" t="s">
        <v>6</v>
      </c>
      <c r="D394" s="3">
        <v>850</v>
      </c>
      <c r="E394" s="3">
        <v>722.5</v>
      </c>
      <c r="F394" s="6">
        <v>10</v>
      </c>
      <c r="G394" s="5" t="s">
        <v>39</v>
      </c>
      <c r="H394" s="1" t="s">
        <v>24</v>
      </c>
      <c r="I394" s="1">
        <f>YEAR(ZdrojData[[#This Row],[Datum]])</f>
        <v>2019</v>
      </c>
      <c r="J394" s="1" t="str">
        <f t="shared" si="6"/>
        <v>Červen</v>
      </c>
      <c r="K394" s="15">
        <f>ZdrojData[[#This Row],[Cena]]*ZdrojData[[#This Row],[Počet kusů]]</f>
        <v>8500</v>
      </c>
      <c r="L394" s="15">
        <f>ZdrojData[[#This Row],[Tržba]]-(ZdrojData[[#This Row],[Náklad]]*ZdrojData[[#This Row],[Počet kusů]])</f>
        <v>1275</v>
      </c>
    </row>
    <row r="395" spans="1:12" x14ac:dyDescent="0.2">
      <c r="A395" s="2">
        <v>43635</v>
      </c>
      <c r="B395" s="5" t="s">
        <v>10</v>
      </c>
      <c r="C395" s="5" t="s">
        <v>6</v>
      </c>
      <c r="D395" s="3">
        <v>850</v>
      </c>
      <c r="E395" s="3">
        <v>637.5</v>
      </c>
      <c r="F395" s="6">
        <v>9</v>
      </c>
      <c r="G395" s="5" t="s">
        <v>30</v>
      </c>
      <c r="H395" s="1" t="s">
        <v>24</v>
      </c>
      <c r="I395" s="1">
        <f>YEAR(ZdrojData[[#This Row],[Datum]])</f>
        <v>2019</v>
      </c>
      <c r="J395" s="1" t="str">
        <f t="shared" si="6"/>
        <v>Červen</v>
      </c>
      <c r="K395" s="15">
        <f>ZdrojData[[#This Row],[Cena]]*ZdrojData[[#This Row],[Počet kusů]]</f>
        <v>7650</v>
      </c>
      <c r="L395" s="15">
        <f>ZdrojData[[#This Row],[Tržba]]-(ZdrojData[[#This Row],[Náklad]]*ZdrojData[[#This Row],[Počet kusů]])</f>
        <v>1912.5</v>
      </c>
    </row>
    <row r="396" spans="1:12" x14ac:dyDescent="0.2">
      <c r="A396" s="2">
        <v>43632</v>
      </c>
      <c r="B396" s="5" t="s">
        <v>14</v>
      </c>
      <c r="C396" s="5" t="s">
        <v>6</v>
      </c>
      <c r="D396" s="3">
        <v>950</v>
      </c>
      <c r="E396" s="3">
        <v>741</v>
      </c>
      <c r="F396" s="6">
        <v>6</v>
      </c>
      <c r="G396" s="5" t="s">
        <v>27</v>
      </c>
      <c r="H396" s="1" t="s">
        <v>24</v>
      </c>
      <c r="I396" s="1">
        <f>YEAR(ZdrojData[[#This Row],[Datum]])</f>
        <v>2019</v>
      </c>
      <c r="J396" s="1" t="str">
        <f t="shared" si="6"/>
        <v>Červen</v>
      </c>
      <c r="K396" s="15">
        <f>ZdrojData[[#This Row],[Cena]]*ZdrojData[[#This Row],[Počet kusů]]</f>
        <v>5700</v>
      </c>
      <c r="L396" s="15">
        <f>ZdrojData[[#This Row],[Tržba]]-(ZdrojData[[#This Row],[Náklad]]*ZdrojData[[#This Row],[Počet kusů]])</f>
        <v>1254</v>
      </c>
    </row>
    <row r="397" spans="1:12" x14ac:dyDescent="0.2">
      <c r="A397" s="2">
        <v>43643</v>
      </c>
      <c r="B397" s="5" t="s">
        <v>16</v>
      </c>
      <c r="C397" s="5" t="s">
        <v>12</v>
      </c>
      <c r="D397" s="3">
        <v>600</v>
      </c>
      <c r="E397" s="3">
        <v>510</v>
      </c>
      <c r="F397" s="6">
        <v>4</v>
      </c>
      <c r="G397" s="5" t="s">
        <v>35</v>
      </c>
      <c r="H397" s="1" t="s">
        <v>24</v>
      </c>
      <c r="I397" s="1">
        <f>YEAR(ZdrojData[[#This Row],[Datum]])</f>
        <v>2019</v>
      </c>
      <c r="J397" s="1" t="str">
        <f t="shared" si="6"/>
        <v>Červen</v>
      </c>
      <c r="K397" s="15">
        <f>ZdrojData[[#This Row],[Cena]]*ZdrojData[[#This Row],[Počet kusů]]</f>
        <v>2400</v>
      </c>
      <c r="L397" s="15">
        <f>ZdrojData[[#This Row],[Tržba]]-(ZdrojData[[#This Row],[Náklad]]*ZdrojData[[#This Row],[Počet kusů]])</f>
        <v>360</v>
      </c>
    </row>
    <row r="398" spans="1:12" x14ac:dyDescent="0.2">
      <c r="A398" s="2">
        <v>43659</v>
      </c>
      <c r="B398" s="5" t="s">
        <v>10</v>
      </c>
      <c r="C398" s="5" t="s">
        <v>6</v>
      </c>
      <c r="D398" s="3">
        <v>850</v>
      </c>
      <c r="E398" s="3">
        <v>637.5</v>
      </c>
      <c r="F398" s="6">
        <v>2</v>
      </c>
      <c r="G398" s="5" t="s">
        <v>28</v>
      </c>
      <c r="H398" s="1" t="s">
        <v>25</v>
      </c>
      <c r="I398" s="1">
        <f>YEAR(ZdrojData[[#This Row],[Datum]])</f>
        <v>2019</v>
      </c>
      <c r="J398" s="1" t="str">
        <f t="shared" si="6"/>
        <v>Červenec</v>
      </c>
      <c r="K398" s="15">
        <f>ZdrojData[[#This Row],[Cena]]*ZdrojData[[#This Row],[Počet kusů]]</f>
        <v>1700</v>
      </c>
      <c r="L398" s="15">
        <f>ZdrojData[[#This Row],[Tržba]]-(ZdrojData[[#This Row],[Náklad]]*ZdrojData[[#This Row],[Počet kusů]])</f>
        <v>425</v>
      </c>
    </row>
    <row r="399" spans="1:12" x14ac:dyDescent="0.2">
      <c r="A399" s="2">
        <v>43655</v>
      </c>
      <c r="B399" s="5" t="s">
        <v>8</v>
      </c>
      <c r="C399" s="5" t="s">
        <v>6</v>
      </c>
      <c r="D399" s="3">
        <v>1350</v>
      </c>
      <c r="E399" s="3">
        <v>1188</v>
      </c>
      <c r="F399" s="6">
        <v>3</v>
      </c>
      <c r="G399" s="5" t="s">
        <v>35</v>
      </c>
      <c r="H399" s="1" t="s">
        <v>24</v>
      </c>
      <c r="I399" s="1">
        <f>YEAR(ZdrojData[[#This Row],[Datum]])</f>
        <v>2019</v>
      </c>
      <c r="J399" s="1" t="str">
        <f t="shared" si="6"/>
        <v>Červenec</v>
      </c>
      <c r="K399" s="15">
        <f>ZdrojData[[#This Row],[Cena]]*ZdrojData[[#This Row],[Počet kusů]]</f>
        <v>4050</v>
      </c>
      <c r="L399" s="15">
        <f>ZdrojData[[#This Row],[Tržba]]-(ZdrojData[[#This Row],[Náklad]]*ZdrojData[[#This Row],[Počet kusů]])</f>
        <v>486</v>
      </c>
    </row>
    <row r="400" spans="1:12" x14ac:dyDescent="0.2">
      <c r="A400" s="2">
        <v>43647</v>
      </c>
      <c r="B400" s="5" t="s">
        <v>9</v>
      </c>
      <c r="C400" s="5" t="s">
        <v>6</v>
      </c>
      <c r="D400" s="3">
        <v>1200</v>
      </c>
      <c r="E400" s="3">
        <v>1080</v>
      </c>
      <c r="F400" s="6">
        <v>6</v>
      </c>
      <c r="G400" s="5" t="s">
        <v>38</v>
      </c>
      <c r="H400" s="1" t="s">
        <v>25</v>
      </c>
      <c r="I400" s="1">
        <f>YEAR(ZdrojData[[#This Row],[Datum]])</f>
        <v>2019</v>
      </c>
      <c r="J400" s="1" t="str">
        <f t="shared" si="6"/>
        <v>Červenec</v>
      </c>
      <c r="K400" s="15">
        <f>ZdrojData[[#This Row],[Cena]]*ZdrojData[[#This Row],[Počet kusů]]</f>
        <v>7200</v>
      </c>
      <c r="L400" s="15">
        <f>ZdrojData[[#This Row],[Tržba]]-(ZdrojData[[#This Row],[Náklad]]*ZdrojData[[#This Row],[Počet kusů]])</f>
        <v>720</v>
      </c>
    </row>
    <row r="401" spans="1:12" x14ac:dyDescent="0.2">
      <c r="A401" s="2">
        <v>43664</v>
      </c>
      <c r="B401" s="5" t="s">
        <v>14</v>
      </c>
      <c r="C401" s="5" t="s">
        <v>6</v>
      </c>
      <c r="D401" s="3">
        <v>950</v>
      </c>
      <c r="E401" s="3">
        <v>741</v>
      </c>
      <c r="F401" s="6">
        <v>3</v>
      </c>
      <c r="G401" s="5" t="s">
        <v>34</v>
      </c>
      <c r="H401" s="1" t="s">
        <v>24</v>
      </c>
      <c r="I401" s="1">
        <f>YEAR(ZdrojData[[#This Row],[Datum]])</f>
        <v>2019</v>
      </c>
      <c r="J401" s="1" t="str">
        <f t="shared" si="6"/>
        <v>Červenec</v>
      </c>
      <c r="K401" s="15">
        <f>ZdrojData[[#This Row],[Cena]]*ZdrojData[[#This Row],[Počet kusů]]</f>
        <v>2850</v>
      </c>
      <c r="L401" s="15">
        <f>ZdrojData[[#This Row],[Tržba]]-(ZdrojData[[#This Row],[Náklad]]*ZdrojData[[#This Row],[Počet kusů]])</f>
        <v>627</v>
      </c>
    </row>
    <row r="402" spans="1:12" x14ac:dyDescent="0.2">
      <c r="A402" s="2">
        <v>43654</v>
      </c>
      <c r="B402" s="5" t="s">
        <v>18</v>
      </c>
      <c r="C402" s="5" t="s">
        <v>4</v>
      </c>
      <c r="D402" s="3">
        <v>900</v>
      </c>
      <c r="E402" s="3">
        <v>675</v>
      </c>
      <c r="F402" s="6">
        <v>8</v>
      </c>
      <c r="G402" s="5" t="s">
        <v>17</v>
      </c>
      <c r="H402" s="1" t="s">
        <v>25</v>
      </c>
      <c r="I402" s="1">
        <f>YEAR(ZdrojData[[#This Row],[Datum]])</f>
        <v>2019</v>
      </c>
      <c r="J402" s="1" t="str">
        <f t="shared" si="6"/>
        <v>Červenec</v>
      </c>
      <c r="K402" s="15">
        <f>ZdrojData[[#This Row],[Cena]]*ZdrojData[[#This Row],[Počet kusů]]</f>
        <v>7200</v>
      </c>
      <c r="L402" s="15">
        <f>ZdrojData[[#This Row],[Tržba]]-(ZdrojData[[#This Row],[Náklad]]*ZdrojData[[#This Row],[Počet kusů]])</f>
        <v>1800</v>
      </c>
    </row>
    <row r="403" spans="1:12" x14ac:dyDescent="0.2">
      <c r="A403" s="2">
        <v>43675</v>
      </c>
      <c r="B403" s="5" t="s">
        <v>7</v>
      </c>
      <c r="C403" s="5" t="s">
        <v>4</v>
      </c>
      <c r="D403" s="3">
        <v>1500</v>
      </c>
      <c r="E403" s="3">
        <v>1125</v>
      </c>
      <c r="F403" s="6">
        <v>5</v>
      </c>
      <c r="G403" s="5" t="s">
        <v>27</v>
      </c>
      <c r="H403" s="1" t="s">
        <v>24</v>
      </c>
      <c r="I403" s="1">
        <f>YEAR(ZdrojData[[#This Row],[Datum]])</f>
        <v>2019</v>
      </c>
      <c r="J403" s="1" t="str">
        <f t="shared" si="6"/>
        <v>Červenec</v>
      </c>
      <c r="K403" s="15">
        <f>ZdrojData[[#This Row],[Cena]]*ZdrojData[[#This Row],[Počet kusů]]</f>
        <v>7500</v>
      </c>
      <c r="L403" s="15">
        <f>ZdrojData[[#This Row],[Tržba]]-(ZdrojData[[#This Row],[Náklad]]*ZdrojData[[#This Row],[Počet kusů]])</f>
        <v>1875</v>
      </c>
    </row>
    <row r="404" spans="1:12" x14ac:dyDescent="0.2">
      <c r="A404" s="2">
        <v>43670</v>
      </c>
      <c r="B404" s="5" t="s">
        <v>11</v>
      </c>
      <c r="C404" s="5" t="s">
        <v>12</v>
      </c>
      <c r="D404" s="3">
        <v>350</v>
      </c>
      <c r="E404" s="3">
        <v>273</v>
      </c>
      <c r="F404" s="6">
        <v>7</v>
      </c>
      <c r="G404" s="5" t="s">
        <v>39</v>
      </c>
      <c r="H404" s="1" t="s">
        <v>25</v>
      </c>
      <c r="I404" s="1">
        <f>YEAR(ZdrojData[[#This Row],[Datum]])</f>
        <v>2019</v>
      </c>
      <c r="J404" s="1" t="str">
        <f t="shared" si="6"/>
        <v>Červenec</v>
      </c>
      <c r="K404" s="15">
        <f>ZdrojData[[#This Row],[Cena]]*ZdrojData[[#This Row],[Počet kusů]]</f>
        <v>2450</v>
      </c>
      <c r="L404" s="15">
        <f>ZdrojData[[#This Row],[Tržba]]-(ZdrojData[[#This Row],[Náklad]]*ZdrojData[[#This Row],[Počet kusů]])</f>
        <v>539</v>
      </c>
    </row>
    <row r="405" spans="1:12" x14ac:dyDescent="0.2">
      <c r="A405" s="2">
        <v>43649</v>
      </c>
      <c r="B405" s="5" t="s">
        <v>14</v>
      </c>
      <c r="C405" s="5" t="s">
        <v>6</v>
      </c>
      <c r="D405" s="3">
        <v>950</v>
      </c>
      <c r="E405" s="3">
        <v>741</v>
      </c>
      <c r="F405" s="6">
        <v>8</v>
      </c>
      <c r="G405" s="5" t="s">
        <v>34</v>
      </c>
      <c r="H405" s="1" t="s">
        <v>24</v>
      </c>
      <c r="I405" s="1">
        <f>YEAR(ZdrojData[[#This Row],[Datum]])</f>
        <v>2019</v>
      </c>
      <c r="J405" s="1" t="str">
        <f t="shared" si="6"/>
        <v>Červenec</v>
      </c>
      <c r="K405" s="15">
        <f>ZdrojData[[#This Row],[Cena]]*ZdrojData[[#This Row],[Počet kusů]]</f>
        <v>7600</v>
      </c>
      <c r="L405" s="15">
        <f>ZdrojData[[#This Row],[Tržba]]-(ZdrojData[[#This Row],[Náklad]]*ZdrojData[[#This Row],[Počet kusů]])</f>
        <v>1672</v>
      </c>
    </row>
    <row r="406" spans="1:12" x14ac:dyDescent="0.2">
      <c r="A406" s="2">
        <v>43676</v>
      </c>
      <c r="B406" s="5" t="s">
        <v>10</v>
      </c>
      <c r="C406" s="5" t="s">
        <v>6</v>
      </c>
      <c r="D406" s="3">
        <v>850</v>
      </c>
      <c r="E406" s="3">
        <v>637.5</v>
      </c>
      <c r="F406" s="6">
        <v>1</v>
      </c>
      <c r="G406" s="5" t="s">
        <v>39</v>
      </c>
      <c r="H406" s="1" t="s">
        <v>24</v>
      </c>
      <c r="I406" s="1">
        <f>YEAR(ZdrojData[[#This Row],[Datum]])</f>
        <v>2019</v>
      </c>
      <c r="J406" s="1" t="str">
        <f t="shared" si="6"/>
        <v>Červenec</v>
      </c>
      <c r="K406" s="15">
        <f>ZdrojData[[#This Row],[Cena]]*ZdrojData[[#This Row],[Počet kusů]]</f>
        <v>850</v>
      </c>
      <c r="L406" s="15">
        <f>ZdrojData[[#This Row],[Tržba]]-(ZdrojData[[#This Row],[Náklad]]*ZdrojData[[#This Row],[Počet kusů]])</f>
        <v>212.5</v>
      </c>
    </row>
    <row r="407" spans="1:12" x14ac:dyDescent="0.2">
      <c r="A407" s="2">
        <v>43668</v>
      </c>
      <c r="B407" s="5" t="s">
        <v>7</v>
      </c>
      <c r="C407" s="5" t="s">
        <v>4</v>
      </c>
      <c r="D407" s="3">
        <v>1500</v>
      </c>
      <c r="E407" s="3">
        <v>1125</v>
      </c>
      <c r="F407" s="6">
        <v>4</v>
      </c>
      <c r="G407" s="5" t="s">
        <v>27</v>
      </c>
      <c r="H407" s="1" t="s">
        <v>25</v>
      </c>
      <c r="I407" s="1">
        <f>YEAR(ZdrojData[[#This Row],[Datum]])</f>
        <v>2019</v>
      </c>
      <c r="J407" s="1" t="str">
        <f t="shared" si="6"/>
        <v>Červenec</v>
      </c>
      <c r="K407" s="15">
        <f>ZdrojData[[#This Row],[Cena]]*ZdrojData[[#This Row],[Počet kusů]]</f>
        <v>6000</v>
      </c>
      <c r="L407" s="15">
        <f>ZdrojData[[#This Row],[Tržba]]-(ZdrojData[[#This Row],[Náklad]]*ZdrojData[[#This Row],[Počet kusů]])</f>
        <v>1500</v>
      </c>
    </row>
    <row r="408" spans="1:12" x14ac:dyDescent="0.2">
      <c r="A408" s="2">
        <v>43666</v>
      </c>
      <c r="B408" s="5" t="s">
        <v>11</v>
      </c>
      <c r="C408" s="5" t="s">
        <v>12</v>
      </c>
      <c r="D408" s="3">
        <v>350</v>
      </c>
      <c r="E408" s="3">
        <v>273</v>
      </c>
      <c r="F408" s="6">
        <v>2</v>
      </c>
      <c r="G408" s="5" t="s">
        <v>17</v>
      </c>
      <c r="H408" s="1" t="s">
        <v>25</v>
      </c>
      <c r="I408" s="1">
        <f>YEAR(ZdrojData[[#This Row],[Datum]])</f>
        <v>2019</v>
      </c>
      <c r="J408" s="1" t="str">
        <f t="shared" si="6"/>
        <v>Červenec</v>
      </c>
      <c r="K408" s="15">
        <f>ZdrojData[[#This Row],[Cena]]*ZdrojData[[#This Row],[Počet kusů]]</f>
        <v>700</v>
      </c>
      <c r="L408" s="15">
        <f>ZdrojData[[#This Row],[Tržba]]-(ZdrojData[[#This Row],[Náklad]]*ZdrojData[[#This Row],[Počet kusů]])</f>
        <v>154</v>
      </c>
    </row>
    <row r="409" spans="1:12" x14ac:dyDescent="0.2">
      <c r="A409" s="2">
        <v>43658</v>
      </c>
      <c r="B409" s="5" t="s">
        <v>15</v>
      </c>
      <c r="C409" s="5" t="s">
        <v>4</v>
      </c>
      <c r="D409" s="3">
        <v>750</v>
      </c>
      <c r="E409" s="3">
        <v>637.5</v>
      </c>
      <c r="F409" s="6">
        <v>5</v>
      </c>
      <c r="G409" s="5" t="s">
        <v>36</v>
      </c>
      <c r="H409" s="1" t="s">
        <v>24</v>
      </c>
      <c r="I409" s="1">
        <f>YEAR(ZdrojData[[#This Row],[Datum]])</f>
        <v>2019</v>
      </c>
      <c r="J409" s="1" t="str">
        <f t="shared" si="6"/>
        <v>Červenec</v>
      </c>
      <c r="K409" s="15">
        <f>ZdrojData[[#This Row],[Cena]]*ZdrojData[[#This Row],[Počet kusů]]</f>
        <v>3750</v>
      </c>
      <c r="L409" s="15">
        <f>ZdrojData[[#This Row],[Tržba]]-(ZdrojData[[#This Row],[Náklad]]*ZdrojData[[#This Row],[Počet kusů]])</f>
        <v>562.5</v>
      </c>
    </row>
    <row r="410" spans="1:12" x14ac:dyDescent="0.2">
      <c r="A410" s="2">
        <v>43656</v>
      </c>
      <c r="B410" s="5" t="s">
        <v>13</v>
      </c>
      <c r="C410" s="5" t="s">
        <v>6</v>
      </c>
      <c r="D410" s="3">
        <v>500</v>
      </c>
      <c r="E410" s="3">
        <v>400</v>
      </c>
      <c r="F410" s="6">
        <v>10</v>
      </c>
      <c r="G410" s="5" t="s">
        <v>17</v>
      </c>
      <c r="H410" s="1" t="s">
        <v>25</v>
      </c>
      <c r="I410" s="1">
        <f>YEAR(ZdrojData[[#This Row],[Datum]])</f>
        <v>2019</v>
      </c>
      <c r="J410" s="1" t="str">
        <f t="shared" si="6"/>
        <v>Červenec</v>
      </c>
      <c r="K410" s="15">
        <f>ZdrojData[[#This Row],[Cena]]*ZdrojData[[#This Row],[Počet kusů]]</f>
        <v>5000</v>
      </c>
      <c r="L410" s="15">
        <f>ZdrojData[[#This Row],[Tržba]]-(ZdrojData[[#This Row],[Náklad]]*ZdrojData[[#This Row],[Počet kusů]])</f>
        <v>1000</v>
      </c>
    </row>
    <row r="411" spans="1:12" x14ac:dyDescent="0.2">
      <c r="A411" s="2">
        <v>43676</v>
      </c>
      <c r="B411" s="5" t="s">
        <v>15</v>
      </c>
      <c r="C411" s="5" t="s">
        <v>4</v>
      </c>
      <c r="D411" s="3">
        <v>750</v>
      </c>
      <c r="E411" s="3">
        <v>637.5</v>
      </c>
      <c r="F411" s="6">
        <v>5</v>
      </c>
      <c r="G411" s="5" t="s">
        <v>30</v>
      </c>
      <c r="H411" s="1" t="s">
        <v>24</v>
      </c>
      <c r="I411" s="1">
        <f>YEAR(ZdrojData[[#This Row],[Datum]])</f>
        <v>2019</v>
      </c>
      <c r="J411" s="1" t="str">
        <f t="shared" si="6"/>
        <v>Červenec</v>
      </c>
      <c r="K411" s="15">
        <f>ZdrojData[[#This Row],[Cena]]*ZdrojData[[#This Row],[Počet kusů]]</f>
        <v>3750</v>
      </c>
      <c r="L411" s="15">
        <f>ZdrojData[[#This Row],[Tržba]]-(ZdrojData[[#This Row],[Náklad]]*ZdrojData[[#This Row],[Počet kusů]])</f>
        <v>562.5</v>
      </c>
    </row>
    <row r="412" spans="1:12" x14ac:dyDescent="0.2">
      <c r="A412" s="2">
        <v>43663</v>
      </c>
      <c r="B412" s="5" t="s">
        <v>16</v>
      </c>
      <c r="C412" s="5" t="s">
        <v>12</v>
      </c>
      <c r="D412" s="3">
        <v>600</v>
      </c>
      <c r="E412" s="3">
        <v>510</v>
      </c>
      <c r="F412" s="6">
        <v>7</v>
      </c>
      <c r="G412" s="5" t="s">
        <v>32</v>
      </c>
      <c r="H412" s="1" t="s">
        <v>24</v>
      </c>
      <c r="I412" s="1">
        <f>YEAR(ZdrojData[[#This Row],[Datum]])</f>
        <v>2019</v>
      </c>
      <c r="J412" s="1" t="str">
        <f t="shared" si="6"/>
        <v>Červenec</v>
      </c>
      <c r="K412" s="15">
        <f>ZdrojData[[#This Row],[Cena]]*ZdrojData[[#This Row],[Počet kusů]]</f>
        <v>4200</v>
      </c>
      <c r="L412" s="15">
        <f>ZdrojData[[#This Row],[Tržba]]-(ZdrojData[[#This Row],[Náklad]]*ZdrojData[[#This Row],[Počet kusů]])</f>
        <v>630</v>
      </c>
    </row>
    <row r="413" spans="1:12" x14ac:dyDescent="0.2">
      <c r="A413" s="2">
        <v>43670</v>
      </c>
      <c r="B413" s="5" t="s">
        <v>3</v>
      </c>
      <c r="C413" s="5" t="s">
        <v>4</v>
      </c>
      <c r="D413" s="3">
        <v>1000</v>
      </c>
      <c r="E413" s="3">
        <v>900</v>
      </c>
      <c r="F413" s="6">
        <v>10</v>
      </c>
      <c r="G413" s="5" t="s">
        <v>34</v>
      </c>
      <c r="H413" s="1" t="s">
        <v>25</v>
      </c>
      <c r="I413" s="1">
        <f>YEAR(ZdrojData[[#This Row],[Datum]])</f>
        <v>2019</v>
      </c>
      <c r="J413" s="1" t="str">
        <f t="shared" si="6"/>
        <v>Červenec</v>
      </c>
      <c r="K413" s="15">
        <f>ZdrojData[[#This Row],[Cena]]*ZdrojData[[#This Row],[Počet kusů]]</f>
        <v>10000</v>
      </c>
      <c r="L413" s="15">
        <f>ZdrojData[[#This Row],[Tržba]]-(ZdrojData[[#This Row],[Náklad]]*ZdrojData[[#This Row],[Počet kusů]])</f>
        <v>1000</v>
      </c>
    </row>
    <row r="414" spans="1:12" x14ac:dyDescent="0.2">
      <c r="A414" s="2">
        <v>43666</v>
      </c>
      <c r="B414" s="5" t="s">
        <v>8</v>
      </c>
      <c r="C414" s="5" t="s">
        <v>6</v>
      </c>
      <c r="D414" s="3">
        <v>1350</v>
      </c>
      <c r="E414" s="3">
        <v>1188</v>
      </c>
      <c r="F414" s="6">
        <v>8</v>
      </c>
      <c r="G414" s="5" t="s">
        <v>31</v>
      </c>
      <c r="H414" s="1" t="s">
        <v>24</v>
      </c>
      <c r="I414" s="1">
        <f>YEAR(ZdrojData[[#This Row],[Datum]])</f>
        <v>2019</v>
      </c>
      <c r="J414" s="1" t="str">
        <f t="shared" si="6"/>
        <v>Červenec</v>
      </c>
      <c r="K414" s="15">
        <f>ZdrojData[[#This Row],[Cena]]*ZdrojData[[#This Row],[Počet kusů]]</f>
        <v>10800</v>
      </c>
      <c r="L414" s="15">
        <f>ZdrojData[[#This Row],[Tržba]]-(ZdrojData[[#This Row],[Náklad]]*ZdrojData[[#This Row],[Počet kusů]])</f>
        <v>1296</v>
      </c>
    </row>
    <row r="415" spans="1:12" x14ac:dyDescent="0.2">
      <c r="A415" s="2">
        <v>43661</v>
      </c>
      <c r="B415" s="5" t="s">
        <v>10</v>
      </c>
      <c r="C415" s="5" t="s">
        <v>6</v>
      </c>
      <c r="D415" s="3">
        <v>850</v>
      </c>
      <c r="E415" s="3">
        <v>637.5</v>
      </c>
      <c r="F415" s="6">
        <v>9</v>
      </c>
      <c r="G415" s="5" t="s">
        <v>34</v>
      </c>
      <c r="H415" s="1" t="s">
        <v>24</v>
      </c>
      <c r="I415" s="1">
        <f>YEAR(ZdrojData[[#This Row],[Datum]])</f>
        <v>2019</v>
      </c>
      <c r="J415" s="1" t="str">
        <f t="shared" si="6"/>
        <v>Červenec</v>
      </c>
      <c r="K415" s="15">
        <f>ZdrojData[[#This Row],[Cena]]*ZdrojData[[#This Row],[Počet kusů]]</f>
        <v>7650</v>
      </c>
      <c r="L415" s="15">
        <f>ZdrojData[[#This Row],[Tržba]]-(ZdrojData[[#This Row],[Náklad]]*ZdrojData[[#This Row],[Počet kusů]])</f>
        <v>1912.5</v>
      </c>
    </row>
    <row r="416" spans="1:12" x14ac:dyDescent="0.2">
      <c r="A416" s="2">
        <v>43668</v>
      </c>
      <c r="B416" s="5" t="s">
        <v>16</v>
      </c>
      <c r="C416" s="5" t="s">
        <v>12</v>
      </c>
      <c r="D416" s="3">
        <v>600</v>
      </c>
      <c r="E416" s="3">
        <v>510</v>
      </c>
      <c r="F416" s="6">
        <v>8</v>
      </c>
      <c r="G416" s="5" t="s">
        <v>27</v>
      </c>
      <c r="H416" s="1" t="s">
        <v>25</v>
      </c>
      <c r="I416" s="1">
        <f>YEAR(ZdrojData[[#This Row],[Datum]])</f>
        <v>2019</v>
      </c>
      <c r="J416" s="1" t="str">
        <f t="shared" si="6"/>
        <v>Červenec</v>
      </c>
      <c r="K416" s="15">
        <f>ZdrojData[[#This Row],[Cena]]*ZdrojData[[#This Row],[Počet kusů]]</f>
        <v>4800</v>
      </c>
      <c r="L416" s="15">
        <f>ZdrojData[[#This Row],[Tržba]]-(ZdrojData[[#This Row],[Náklad]]*ZdrojData[[#This Row],[Počet kusů]])</f>
        <v>720</v>
      </c>
    </row>
    <row r="417" spans="1:12" x14ac:dyDescent="0.2">
      <c r="A417" s="2">
        <v>43668</v>
      </c>
      <c r="B417" s="5" t="s">
        <v>10</v>
      </c>
      <c r="C417" s="5" t="s">
        <v>6</v>
      </c>
      <c r="D417" s="3">
        <v>850</v>
      </c>
      <c r="E417" s="3">
        <v>637.5</v>
      </c>
      <c r="F417" s="6">
        <v>9</v>
      </c>
      <c r="G417" s="5" t="s">
        <v>32</v>
      </c>
      <c r="H417" s="1" t="s">
        <v>24</v>
      </c>
      <c r="I417" s="1">
        <f>YEAR(ZdrojData[[#This Row],[Datum]])</f>
        <v>2019</v>
      </c>
      <c r="J417" s="1" t="str">
        <f t="shared" si="6"/>
        <v>Červenec</v>
      </c>
      <c r="K417" s="15">
        <f>ZdrojData[[#This Row],[Cena]]*ZdrojData[[#This Row],[Počet kusů]]</f>
        <v>7650</v>
      </c>
      <c r="L417" s="15">
        <f>ZdrojData[[#This Row],[Tržba]]-(ZdrojData[[#This Row],[Náklad]]*ZdrojData[[#This Row],[Počet kusů]])</f>
        <v>1912.5</v>
      </c>
    </row>
    <row r="418" spans="1:12" x14ac:dyDescent="0.2">
      <c r="A418" s="2">
        <v>43673</v>
      </c>
      <c r="B418" s="5" t="s">
        <v>3</v>
      </c>
      <c r="C418" s="5" t="s">
        <v>4</v>
      </c>
      <c r="D418" s="3">
        <v>1000</v>
      </c>
      <c r="E418" s="3">
        <v>900</v>
      </c>
      <c r="F418" s="6">
        <v>2</v>
      </c>
      <c r="G418" s="5" t="s">
        <v>33</v>
      </c>
      <c r="H418" s="1" t="s">
        <v>24</v>
      </c>
      <c r="I418" s="1">
        <f>YEAR(ZdrojData[[#This Row],[Datum]])</f>
        <v>2019</v>
      </c>
      <c r="J418" s="1" t="str">
        <f t="shared" si="6"/>
        <v>Červenec</v>
      </c>
      <c r="K418" s="15">
        <f>ZdrojData[[#This Row],[Cena]]*ZdrojData[[#This Row],[Počet kusů]]</f>
        <v>2000</v>
      </c>
      <c r="L418" s="15">
        <f>ZdrojData[[#This Row],[Tržba]]-(ZdrojData[[#This Row],[Náklad]]*ZdrojData[[#This Row],[Počet kusů]])</f>
        <v>200</v>
      </c>
    </row>
    <row r="419" spans="1:12" x14ac:dyDescent="0.2">
      <c r="A419" s="2">
        <v>43651</v>
      </c>
      <c r="B419" s="5" t="s">
        <v>3</v>
      </c>
      <c r="C419" s="5" t="s">
        <v>4</v>
      </c>
      <c r="D419" s="3">
        <v>1000</v>
      </c>
      <c r="E419" s="3">
        <v>900</v>
      </c>
      <c r="F419" s="6">
        <v>7</v>
      </c>
      <c r="G419" s="5" t="s">
        <v>27</v>
      </c>
      <c r="H419" s="1" t="s">
        <v>25</v>
      </c>
      <c r="I419" s="1">
        <f>YEAR(ZdrojData[[#This Row],[Datum]])</f>
        <v>2019</v>
      </c>
      <c r="J419" s="1" t="str">
        <f t="shared" si="6"/>
        <v>Červenec</v>
      </c>
      <c r="K419" s="15">
        <f>ZdrojData[[#This Row],[Cena]]*ZdrojData[[#This Row],[Počet kusů]]</f>
        <v>7000</v>
      </c>
      <c r="L419" s="15">
        <f>ZdrojData[[#This Row],[Tržba]]-(ZdrojData[[#This Row],[Náklad]]*ZdrojData[[#This Row],[Počet kusů]])</f>
        <v>700</v>
      </c>
    </row>
    <row r="420" spans="1:12" x14ac:dyDescent="0.2">
      <c r="A420" s="2">
        <v>43680</v>
      </c>
      <c r="B420" s="5" t="s">
        <v>8</v>
      </c>
      <c r="C420" s="5" t="s">
        <v>6</v>
      </c>
      <c r="D420" s="3">
        <v>1350</v>
      </c>
      <c r="E420" s="3">
        <v>1188</v>
      </c>
      <c r="F420" s="6">
        <v>3</v>
      </c>
      <c r="G420" s="5" t="s">
        <v>31</v>
      </c>
      <c r="H420" s="1" t="s">
        <v>24</v>
      </c>
      <c r="I420" s="1">
        <f>YEAR(ZdrojData[[#This Row],[Datum]])</f>
        <v>2019</v>
      </c>
      <c r="J420" s="1" t="str">
        <f t="shared" si="6"/>
        <v>Srpen</v>
      </c>
      <c r="K420" s="15">
        <f>ZdrojData[[#This Row],[Cena]]*ZdrojData[[#This Row],[Počet kusů]]</f>
        <v>4050</v>
      </c>
      <c r="L420" s="15">
        <f>ZdrojData[[#This Row],[Tržba]]-(ZdrojData[[#This Row],[Náklad]]*ZdrojData[[#This Row],[Počet kusů]])</f>
        <v>486</v>
      </c>
    </row>
    <row r="421" spans="1:12" x14ac:dyDescent="0.2">
      <c r="A421" s="2">
        <v>43681</v>
      </c>
      <c r="B421" s="5" t="s">
        <v>14</v>
      </c>
      <c r="C421" s="5" t="s">
        <v>6</v>
      </c>
      <c r="D421" s="3">
        <v>950</v>
      </c>
      <c r="E421" s="3">
        <v>741</v>
      </c>
      <c r="F421" s="6">
        <v>7</v>
      </c>
      <c r="G421" s="5" t="s">
        <v>37</v>
      </c>
      <c r="H421" s="1" t="s">
        <v>25</v>
      </c>
      <c r="I421" s="1">
        <f>YEAR(ZdrojData[[#This Row],[Datum]])</f>
        <v>2019</v>
      </c>
      <c r="J421" s="1" t="str">
        <f t="shared" si="6"/>
        <v>Srpen</v>
      </c>
      <c r="K421" s="15">
        <f>ZdrojData[[#This Row],[Cena]]*ZdrojData[[#This Row],[Počet kusů]]</f>
        <v>6650</v>
      </c>
      <c r="L421" s="15">
        <f>ZdrojData[[#This Row],[Tržba]]-(ZdrojData[[#This Row],[Náklad]]*ZdrojData[[#This Row],[Počet kusů]])</f>
        <v>1463</v>
      </c>
    </row>
    <row r="422" spans="1:12" x14ac:dyDescent="0.2">
      <c r="A422" s="2">
        <v>43689</v>
      </c>
      <c r="B422" s="5" t="s">
        <v>18</v>
      </c>
      <c r="C422" s="5" t="s">
        <v>4</v>
      </c>
      <c r="D422" s="3">
        <v>900</v>
      </c>
      <c r="E422" s="3">
        <v>675</v>
      </c>
      <c r="F422" s="6">
        <v>7</v>
      </c>
      <c r="G422" s="5" t="s">
        <v>35</v>
      </c>
      <c r="H422" s="1" t="s">
        <v>25</v>
      </c>
      <c r="I422" s="1">
        <f>YEAR(ZdrojData[[#This Row],[Datum]])</f>
        <v>2019</v>
      </c>
      <c r="J422" s="1" t="str">
        <f t="shared" si="6"/>
        <v>Srpen</v>
      </c>
      <c r="K422" s="15">
        <f>ZdrojData[[#This Row],[Cena]]*ZdrojData[[#This Row],[Počet kusů]]</f>
        <v>6300</v>
      </c>
      <c r="L422" s="15">
        <f>ZdrojData[[#This Row],[Tržba]]-(ZdrojData[[#This Row],[Náklad]]*ZdrojData[[#This Row],[Počet kusů]])</f>
        <v>1575</v>
      </c>
    </row>
    <row r="423" spans="1:12" x14ac:dyDescent="0.2">
      <c r="A423" s="2">
        <v>43688</v>
      </c>
      <c r="B423" s="5" t="s">
        <v>9</v>
      </c>
      <c r="C423" s="5" t="s">
        <v>6</v>
      </c>
      <c r="D423" s="3">
        <v>1200</v>
      </c>
      <c r="E423" s="3">
        <v>1080</v>
      </c>
      <c r="F423" s="6">
        <v>2</v>
      </c>
      <c r="G423" s="5" t="s">
        <v>17</v>
      </c>
      <c r="H423" s="1" t="s">
        <v>24</v>
      </c>
      <c r="I423" s="1">
        <f>YEAR(ZdrojData[[#This Row],[Datum]])</f>
        <v>2019</v>
      </c>
      <c r="J423" s="1" t="str">
        <f t="shared" si="6"/>
        <v>Srpen</v>
      </c>
      <c r="K423" s="15">
        <f>ZdrojData[[#This Row],[Cena]]*ZdrojData[[#This Row],[Počet kusů]]</f>
        <v>2400</v>
      </c>
      <c r="L423" s="15">
        <f>ZdrojData[[#This Row],[Tržba]]-(ZdrojData[[#This Row],[Náklad]]*ZdrojData[[#This Row],[Počet kusů]])</f>
        <v>240</v>
      </c>
    </row>
    <row r="424" spans="1:12" x14ac:dyDescent="0.2">
      <c r="A424" s="2">
        <v>43695</v>
      </c>
      <c r="B424" s="5" t="s">
        <v>9</v>
      </c>
      <c r="C424" s="5" t="s">
        <v>6</v>
      </c>
      <c r="D424" s="3">
        <v>1200</v>
      </c>
      <c r="E424" s="3">
        <v>1080</v>
      </c>
      <c r="F424" s="6">
        <v>6</v>
      </c>
      <c r="G424" s="5" t="s">
        <v>17</v>
      </c>
      <c r="H424" s="1" t="s">
        <v>25</v>
      </c>
      <c r="I424" s="1">
        <f>YEAR(ZdrojData[[#This Row],[Datum]])</f>
        <v>2019</v>
      </c>
      <c r="J424" s="1" t="str">
        <f t="shared" si="6"/>
        <v>Srpen</v>
      </c>
      <c r="K424" s="15">
        <f>ZdrojData[[#This Row],[Cena]]*ZdrojData[[#This Row],[Počet kusů]]</f>
        <v>7200</v>
      </c>
      <c r="L424" s="15">
        <f>ZdrojData[[#This Row],[Tržba]]-(ZdrojData[[#This Row],[Náklad]]*ZdrojData[[#This Row],[Počet kusů]])</f>
        <v>720</v>
      </c>
    </row>
    <row r="425" spans="1:12" x14ac:dyDescent="0.2">
      <c r="A425" s="2">
        <v>43706</v>
      </c>
      <c r="B425" s="5" t="s">
        <v>3</v>
      </c>
      <c r="C425" s="5" t="s">
        <v>4</v>
      </c>
      <c r="D425" s="3">
        <v>1000</v>
      </c>
      <c r="E425" s="3">
        <v>900</v>
      </c>
      <c r="F425" s="6">
        <v>7</v>
      </c>
      <c r="G425" s="5" t="s">
        <v>36</v>
      </c>
      <c r="H425" s="1" t="s">
        <v>24</v>
      </c>
      <c r="I425" s="1">
        <f>YEAR(ZdrojData[[#This Row],[Datum]])</f>
        <v>2019</v>
      </c>
      <c r="J425" s="1" t="str">
        <f t="shared" si="6"/>
        <v>Srpen</v>
      </c>
      <c r="K425" s="15">
        <f>ZdrojData[[#This Row],[Cena]]*ZdrojData[[#This Row],[Počet kusů]]</f>
        <v>7000</v>
      </c>
      <c r="L425" s="15">
        <f>ZdrojData[[#This Row],[Tržba]]-(ZdrojData[[#This Row],[Náklad]]*ZdrojData[[#This Row],[Počet kusů]])</f>
        <v>700</v>
      </c>
    </row>
    <row r="426" spans="1:12" x14ac:dyDescent="0.2">
      <c r="A426" s="2">
        <v>43680</v>
      </c>
      <c r="B426" s="5" t="s">
        <v>3</v>
      </c>
      <c r="C426" s="5" t="s">
        <v>4</v>
      </c>
      <c r="D426" s="3">
        <v>1000</v>
      </c>
      <c r="E426" s="3">
        <v>900</v>
      </c>
      <c r="F426" s="6">
        <v>9</v>
      </c>
      <c r="G426" s="5" t="s">
        <v>35</v>
      </c>
      <c r="H426" s="1" t="s">
        <v>25</v>
      </c>
      <c r="I426" s="1">
        <f>YEAR(ZdrojData[[#This Row],[Datum]])</f>
        <v>2019</v>
      </c>
      <c r="J426" s="1" t="str">
        <f t="shared" si="6"/>
        <v>Srpen</v>
      </c>
      <c r="K426" s="15">
        <f>ZdrojData[[#This Row],[Cena]]*ZdrojData[[#This Row],[Počet kusů]]</f>
        <v>9000</v>
      </c>
      <c r="L426" s="15">
        <f>ZdrojData[[#This Row],[Tržba]]-(ZdrojData[[#This Row],[Náklad]]*ZdrojData[[#This Row],[Počet kusů]])</f>
        <v>900</v>
      </c>
    </row>
    <row r="427" spans="1:12" x14ac:dyDescent="0.2">
      <c r="A427" s="2">
        <v>43696</v>
      </c>
      <c r="B427" s="5" t="s">
        <v>8</v>
      </c>
      <c r="C427" s="5" t="s">
        <v>6</v>
      </c>
      <c r="D427" s="3">
        <v>1350</v>
      </c>
      <c r="E427" s="3">
        <v>1188</v>
      </c>
      <c r="F427" s="6">
        <v>4</v>
      </c>
      <c r="G427" s="5" t="s">
        <v>35</v>
      </c>
      <c r="H427" s="1" t="s">
        <v>25</v>
      </c>
      <c r="I427" s="1">
        <f>YEAR(ZdrojData[[#This Row],[Datum]])</f>
        <v>2019</v>
      </c>
      <c r="J427" s="1" t="str">
        <f t="shared" si="6"/>
        <v>Srpen</v>
      </c>
      <c r="K427" s="15">
        <f>ZdrojData[[#This Row],[Cena]]*ZdrojData[[#This Row],[Počet kusů]]</f>
        <v>5400</v>
      </c>
      <c r="L427" s="15">
        <f>ZdrojData[[#This Row],[Tržba]]-(ZdrojData[[#This Row],[Náklad]]*ZdrojData[[#This Row],[Počet kusů]])</f>
        <v>648</v>
      </c>
    </row>
    <row r="428" spans="1:12" x14ac:dyDescent="0.2">
      <c r="A428" s="2">
        <v>43681</v>
      </c>
      <c r="B428" s="5" t="s">
        <v>14</v>
      </c>
      <c r="C428" s="5" t="s">
        <v>6</v>
      </c>
      <c r="D428" s="3">
        <v>950</v>
      </c>
      <c r="E428" s="3">
        <v>741</v>
      </c>
      <c r="F428" s="6">
        <v>4</v>
      </c>
      <c r="G428" s="5" t="s">
        <v>30</v>
      </c>
      <c r="H428" s="1" t="s">
        <v>24</v>
      </c>
      <c r="I428" s="1">
        <f>YEAR(ZdrojData[[#This Row],[Datum]])</f>
        <v>2019</v>
      </c>
      <c r="J428" s="1" t="str">
        <f t="shared" si="6"/>
        <v>Srpen</v>
      </c>
      <c r="K428" s="15">
        <f>ZdrojData[[#This Row],[Cena]]*ZdrojData[[#This Row],[Počet kusů]]</f>
        <v>3800</v>
      </c>
      <c r="L428" s="15">
        <f>ZdrojData[[#This Row],[Tržba]]-(ZdrojData[[#This Row],[Náklad]]*ZdrojData[[#This Row],[Počet kusů]])</f>
        <v>836</v>
      </c>
    </row>
    <row r="429" spans="1:12" x14ac:dyDescent="0.2">
      <c r="A429" s="2">
        <v>43698</v>
      </c>
      <c r="B429" s="5" t="s">
        <v>9</v>
      </c>
      <c r="C429" s="5" t="s">
        <v>6</v>
      </c>
      <c r="D429" s="3">
        <v>1200</v>
      </c>
      <c r="E429" s="3">
        <v>1080</v>
      </c>
      <c r="F429" s="6">
        <v>6</v>
      </c>
      <c r="G429" s="5" t="s">
        <v>30</v>
      </c>
      <c r="H429" s="1" t="s">
        <v>25</v>
      </c>
      <c r="I429" s="1">
        <f>YEAR(ZdrojData[[#This Row],[Datum]])</f>
        <v>2019</v>
      </c>
      <c r="J429" s="1" t="str">
        <f t="shared" si="6"/>
        <v>Srpen</v>
      </c>
      <c r="K429" s="15">
        <f>ZdrojData[[#This Row],[Cena]]*ZdrojData[[#This Row],[Počet kusů]]</f>
        <v>7200</v>
      </c>
      <c r="L429" s="15">
        <f>ZdrojData[[#This Row],[Tržba]]-(ZdrojData[[#This Row],[Náklad]]*ZdrojData[[#This Row],[Počet kusů]])</f>
        <v>720</v>
      </c>
    </row>
    <row r="430" spans="1:12" x14ac:dyDescent="0.2">
      <c r="A430" s="2">
        <v>43708</v>
      </c>
      <c r="B430" s="5" t="s">
        <v>16</v>
      </c>
      <c r="C430" s="5" t="s">
        <v>12</v>
      </c>
      <c r="D430" s="3">
        <v>600</v>
      </c>
      <c r="E430" s="3">
        <v>510</v>
      </c>
      <c r="F430" s="6">
        <v>2</v>
      </c>
      <c r="G430" s="5" t="s">
        <v>39</v>
      </c>
      <c r="H430" s="1" t="s">
        <v>24</v>
      </c>
      <c r="I430" s="1">
        <f>YEAR(ZdrojData[[#This Row],[Datum]])</f>
        <v>2019</v>
      </c>
      <c r="J430" s="1" t="str">
        <f t="shared" si="6"/>
        <v>Srpen</v>
      </c>
      <c r="K430" s="15">
        <f>ZdrojData[[#This Row],[Cena]]*ZdrojData[[#This Row],[Počet kusů]]</f>
        <v>1200</v>
      </c>
      <c r="L430" s="15">
        <f>ZdrojData[[#This Row],[Tržba]]-(ZdrojData[[#This Row],[Náklad]]*ZdrojData[[#This Row],[Počet kusů]])</f>
        <v>180</v>
      </c>
    </row>
    <row r="431" spans="1:12" x14ac:dyDescent="0.2">
      <c r="A431" s="2">
        <v>43697</v>
      </c>
      <c r="B431" s="5" t="s">
        <v>10</v>
      </c>
      <c r="C431" s="5" t="s">
        <v>6</v>
      </c>
      <c r="D431" s="3">
        <v>850</v>
      </c>
      <c r="E431" s="3">
        <v>637.5</v>
      </c>
      <c r="F431" s="6">
        <v>3</v>
      </c>
      <c r="G431" s="5" t="s">
        <v>31</v>
      </c>
      <c r="H431" s="1" t="s">
        <v>24</v>
      </c>
      <c r="I431" s="1">
        <f>YEAR(ZdrojData[[#This Row],[Datum]])</f>
        <v>2019</v>
      </c>
      <c r="J431" s="1" t="str">
        <f t="shared" si="6"/>
        <v>Srpen</v>
      </c>
      <c r="K431" s="15">
        <f>ZdrojData[[#This Row],[Cena]]*ZdrojData[[#This Row],[Počet kusů]]</f>
        <v>2550</v>
      </c>
      <c r="L431" s="15">
        <f>ZdrojData[[#This Row],[Tržba]]-(ZdrojData[[#This Row],[Náklad]]*ZdrojData[[#This Row],[Počet kusů]])</f>
        <v>637.5</v>
      </c>
    </row>
    <row r="432" spans="1:12" x14ac:dyDescent="0.2">
      <c r="A432" s="2">
        <v>43681</v>
      </c>
      <c r="B432" s="5" t="s">
        <v>13</v>
      </c>
      <c r="C432" s="5" t="s">
        <v>6</v>
      </c>
      <c r="D432" s="3">
        <v>500</v>
      </c>
      <c r="E432" s="3">
        <v>400</v>
      </c>
      <c r="F432" s="6">
        <v>9</v>
      </c>
      <c r="G432" s="5" t="s">
        <v>34</v>
      </c>
      <c r="H432" s="1" t="s">
        <v>24</v>
      </c>
      <c r="I432" s="1">
        <f>YEAR(ZdrojData[[#This Row],[Datum]])</f>
        <v>2019</v>
      </c>
      <c r="J432" s="1" t="str">
        <f t="shared" si="6"/>
        <v>Srpen</v>
      </c>
      <c r="K432" s="15">
        <f>ZdrojData[[#This Row],[Cena]]*ZdrojData[[#This Row],[Počet kusů]]</f>
        <v>4500</v>
      </c>
      <c r="L432" s="15">
        <f>ZdrojData[[#This Row],[Tržba]]-(ZdrojData[[#This Row],[Náklad]]*ZdrojData[[#This Row],[Počet kusů]])</f>
        <v>900</v>
      </c>
    </row>
    <row r="433" spans="1:12" x14ac:dyDescent="0.2">
      <c r="A433" s="2">
        <v>43692</v>
      </c>
      <c r="B433" s="5" t="s">
        <v>18</v>
      </c>
      <c r="C433" s="5" t="s">
        <v>4</v>
      </c>
      <c r="D433" s="3">
        <v>900</v>
      </c>
      <c r="E433" s="3">
        <v>675</v>
      </c>
      <c r="F433" s="6">
        <v>10</v>
      </c>
      <c r="G433" s="5" t="s">
        <v>28</v>
      </c>
      <c r="H433" s="1" t="s">
        <v>24</v>
      </c>
      <c r="I433" s="1">
        <f>YEAR(ZdrojData[[#This Row],[Datum]])</f>
        <v>2019</v>
      </c>
      <c r="J433" s="1" t="str">
        <f t="shared" si="6"/>
        <v>Srpen</v>
      </c>
      <c r="K433" s="15">
        <f>ZdrojData[[#This Row],[Cena]]*ZdrojData[[#This Row],[Počet kusů]]</f>
        <v>9000</v>
      </c>
      <c r="L433" s="15">
        <f>ZdrojData[[#This Row],[Tržba]]-(ZdrojData[[#This Row],[Náklad]]*ZdrojData[[#This Row],[Počet kusů]])</f>
        <v>2250</v>
      </c>
    </row>
    <row r="434" spans="1:12" x14ac:dyDescent="0.2">
      <c r="A434" s="2">
        <v>43686</v>
      </c>
      <c r="B434" s="5" t="s">
        <v>15</v>
      </c>
      <c r="C434" s="5" t="s">
        <v>4</v>
      </c>
      <c r="D434" s="3">
        <v>750</v>
      </c>
      <c r="E434" s="3">
        <v>637.5</v>
      </c>
      <c r="F434" s="6">
        <v>7</v>
      </c>
      <c r="G434" s="5" t="s">
        <v>27</v>
      </c>
      <c r="H434" s="1" t="s">
        <v>24</v>
      </c>
      <c r="I434" s="1">
        <f>YEAR(ZdrojData[[#This Row],[Datum]])</f>
        <v>2019</v>
      </c>
      <c r="J434" s="1" t="str">
        <f t="shared" si="6"/>
        <v>Srpen</v>
      </c>
      <c r="K434" s="15">
        <f>ZdrojData[[#This Row],[Cena]]*ZdrojData[[#This Row],[Počet kusů]]</f>
        <v>5250</v>
      </c>
      <c r="L434" s="15">
        <f>ZdrojData[[#This Row],[Tržba]]-(ZdrojData[[#This Row],[Náklad]]*ZdrojData[[#This Row],[Počet kusů]])</f>
        <v>787.5</v>
      </c>
    </row>
    <row r="435" spans="1:12" x14ac:dyDescent="0.2">
      <c r="A435" s="2">
        <v>43694</v>
      </c>
      <c r="B435" s="5" t="s">
        <v>3</v>
      </c>
      <c r="C435" s="5" t="s">
        <v>4</v>
      </c>
      <c r="D435" s="3">
        <v>1000</v>
      </c>
      <c r="E435" s="3">
        <v>900</v>
      </c>
      <c r="F435" s="6">
        <v>7</v>
      </c>
      <c r="G435" s="5" t="s">
        <v>33</v>
      </c>
      <c r="H435" s="1" t="s">
        <v>24</v>
      </c>
      <c r="I435" s="1">
        <f>YEAR(ZdrojData[[#This Row],[Datum]])</f>
        <v>2019</v>
      </c>
      <c r="J435" s="1" t="str">
        <f t="shared" si="6"/>
        <v>Srpen</v>
      </c>
      <c r="K435" s="15">
        <f>ZdrojData[[#This Row],[Cena]]*ZdrojData[[#This Row],[Počet kusů]]</f>
        <v>7000</v>
      </c>
      <c r="L435" s="15">
        <f>ZdrojData[[#This Row],[Tržba]]-(ZdrojData[[#This Row],[Náklad]]*ZdrojData[[#This Row],[Počet kusů]])</f>
        <v>700</v>
      </c>
    </row>
    <row r="436" spans="1:12" x14ac:dyDescent="0.2">
      <c r="A436" s="2">
        <v>43691</v>
      </c>
      <c r="B436" s="5" t="s">
        <v>7</v>
      </c>
      <c r="C436" s="5" t="s">
        <v>4</v>
      </c>
      <c r="D436" s="3">
        <v>1500</v>
      </c>
      <c r="E436" s="3">
        <v>1125</v>
      </c>
      <c r="F436" s="6">
        <v>4</v>
      </c>
      <c r="G436" s="5" t="s">
        <v>34</v>
      </c>
      <c r="H436" s="1" t="s">
        <v>25</v>
      </c>
      <c r="I436" s="1">
        <f>YEAR(ZdrojData[[#This Row],[Datum]])</f>
        <v>2019</v>
      </c>
      <c r="J436" s="1" t="str">
        <f t="shared" si="6"/>
        <v>Srpen</v>
      </c>
      <c r="K436" s="15">
        <f>ZdrojData[[#This Row],[Cena]]*ZdrojData[[#This Row],[Počet kusů]]</f>
        <v>6000</v>
      </c>
      <c r="L436" s="15">
        <f>ZdrojData[[#This Row],[Tržba]]-(ZdrojData[[#This Row],[Náklad]]*ZdrojData[[#This Row],[Počet kusů]])</f>
        <v>1500</v>
      </c>
    </row>
    <row r="437" spans="1:12" x14ac:dyDescent="0.2">
      <c r="A437" s="2">
        <v>43685</v>
      </c>
      <c r="B437" s="5" t="s">
        <v>5</v>
      </c>
      <c r="C437" s="5" t="s">
        <v>6</v>
      </c>
      <c r="D437" s="3">
        <v>850</v>
      </c>
      <c r="E437" s="3">
        <v>722.5</v>
      </c>
      <c r="F437" s="6">
        <v>6</v>
      </c>
      <c r="G437" s="5" t="s">
        <v>29</v>
      </c>
      <c r="H437" s="1" t="s">
        <v>25</v>
      </c>
      <c r="I437" s="1">
        <f>YEAR(ZdrojData[[#This Row],[Datum]])</f>
        <v>2019</v>
      </c>
      <c r="J437" s="1" t="str">
        <f t="shared" si="6"/>
        <v>Srpen</v>
      </c>
      <c r="K437" s="15">
        <f>ZdrojData[[#This Row],[Cena]]*ZdrojData[[#This Row],[Počet kusů]]</f>
        <v>5100</v>
      </c>
      <c r="L437" s="15">
        <f>ZdrojData[[#This Row],[Tržba]]-(ZdrojData[[#This Row],[Náklad]]*ZdrojData[[#This Row],[Počet kusů]])</f>
        <v>765</v>
      </c>
    </row>
    <row r="438" spans="1:12" x14ac:dyDescent="0.2">
      <c r="A438" s="2">
        <v>43682</v>
      </c>
      <c r="B438" s="5" t="s">
        <v>18</v>
      </c>
      <c r="C438" s="5" t="s">
        <v>4</v>
      </c>
      <c r="D438" s="3">
        <v>900</v>
      </c>
      <c r="E438" s="3">
        <v>675</v>
      </c>
      <c r="F438" s="6">
        <v>10</v>
      </c>
      <c r="G438" s="5" t="s">
        <v>37</v>
      </c>
      <c r="H438" s="1" t="s">
        <v>24</v>
      </c>
      <c r="I438" s="1">
        <f>YEAR(ZdrojData[[#This Row],[Datum]])</f>
        <v>2019</v>
      </c>
      <c r="J438" s="1" t="str">
        <f t="shared" si="6"/>
        <v>Srpen</v>
      </c>
      <c r="K438" s="15">
        <f>ZdrojData[[#This Row],[Cena]]*ZdrojData[[#This Row],[Počet kusů]]</f>
        <v>9000</v>
      </c>
      <c r="L438" s="15">
        <f>ZdrojData[[#This Row],[Tržba]]-(ZdrojData[[#This Row],[Náklad]]*ZdrojData[[#This Row],[Počet kusů]])</f>
        <v>2250</v>
      </c>
    </row>
    <row r="439" spans="1:12" x14ac:dyDescent="0.2">
      <c r="A439" s="2">
        <v>43678</v>
      </c>
      <c r="B439" s="5" t="s">
        <v>9</v>
      </c>
      <c r="C439" s="5" t="s">
        <v>6</v>
      </c>
      <c r="D439" s="3">
        <v>1200</v>
      </c>
      <c r="E439" s="3">
        <v>1080</v>
      </c>
      <c r="F439" s="6">
        <v>3</v>
      </c>
      <c r="G439" s="5" t="s">
        <v>36</v>
      </c>
      <c r="H439" s="1" t="s">
        <v>24</v>
      </c>
      <c r="I439" s="1">
        <f>YEAR(ZdrojData[[#This Row],[Datum]])</f>
        <v>2019</v>
      </c>
      <c r="J439" s="1" t="str">
        <f t="shared" si="6"/>
        <v>Srpen</v>
      </c>
      <c r="K439" s="15">
        <f>ZdrojData[[#This Row],[Cena]]*ZdrojData[[#This Row],[Počet kusů]]</f>
        <v>3600</v>
      </c>
      <c r="L439" s="15">
        <f>ZdrojData[[#This Row],[Tržba]]-(ZdrojData[[#This Row],[Náklad]]*ZdrojData[[#This Row],[Počet kusů]])</f>
        <v>360</v>
      </c>
    </row>
    <row r="440" spans="1:12" x14ac:dyDescent="0.2">
      <c r="A440" s="2">
        <v>43684</v>
      </c>
      <c r="B440" s="5" t="s">
        <v>15</v>
      </c>
      <c r="C440" s="5" t="s">
        <v>4</v>
      </c>
      <c r="D440" s="3">
        <v>750</v>
      </c>
      <c r="E440" s="3">
        <v>637.5</v>
      </c>
      <c r="F440" s="6">
        <v>10</v>
      </c>
      <c r="G440" s="5" t="s">
        <v>39</v>
      </c>
      <c r="H440" s="1" t="s">
        <v>25</v>
      </c>
      <c r="I440" s="1">
        <f>YEAR(ZdrojData[[#This Row],[Datum]])</f>
        <v>2019</v>
      </c>
      <c r="J440" s="1" t="str">
        <f t="shared" si="6"/>
        <v>Srpen</v>
      </c>
      <c r="K440" s="15">
        <f>ZdrojData[[#This Row],[Cena]]*ZdrojData[[#This Row],[Počet kusů]]</f>
        <v>7500</v>
      </c>
      <c r="L440" s="15">
        <f>ZdrojData[[#This Row],[Tržba]]-(ZdrojData[[#This Row],[Náklad]]*ZdrojData[[#This Row],[Počet kusů]])</f>
        <v>1125</v>
      </c>
    </row>
    <row r="441" spans="1:12" x14ac:dyDescent="0.2">
      <c r="A441" s="2">
        <v>43681</v>
      </c>
      <c r="B441" s="5" t="s">
        <v>18</v>
      </c>
      <c r="C441" s="5" t="s">
        <v>4</v>
      </c>
      <c r="D441" s="3">
        <v>900</v>
      </c>
      <c r="E441" s="3">
        <v>675</v>
      </c>
      <c r="F441" s="6">
        <v>6</v>
      </c>
      <c r="G441" s="5" t="s">
        <v>27</v>
      </c>
      <c r="H441" s="1" t="s">
        <v>24</v>
      </c>
      <c r="I441" s="1">
        <f>YEAR(ZdrojData[[#This Row],[Datum]])</f>
        <v>2019</v>
      </c>
      <c r="J441" s="1" t="str">
        <f t="shared" si="6"/>
        <v>Srpen</v>
      </c>
      <c r="K441" s="15">
        <f>ZdrojData[[#This Row],[Cena]]*ZdrojData[[#This Row],[Počet kusů]]</f>
        <v>5400</v>
      </c>
      <c r="L441" s="15">
        <f>ZdrojData[[#This Row],[Tržba]]-(ZdrojData[[#This Row],[Náklad]]*ZdrojData[[#This Row],[Počet kusů]])</f>
        <v>1350</v>
      </c>
    </row>
    <row r="442" spans="1:12" x14ac:dyDescent="0.2">
      <c r="A442" s="2">
        <v>43727</v>
      </c>
      <c r="B442" s="5" t="s">
        <v>11</v>
      </c>
      <c r="C442" s="5" t="s">
        <v>12</v>
      </c>
      <c r="D442" s="3">
        <v>350</v>
      </c>
      <c r="E442" s="3">
        <v>273</v>
      </c>
      <c r="F442" s="6">
        <v>3</v>
      </c>
      <c r="G442" s="5" t="s">
        <v>28</v>
      </c>
      <c r="H442" s="1" t="s">
        <v>24</v>
      </c>
      <c r="I442" s="1">
        <f>YEAR(ZdrojData[[#This Row],[Datum]])</f>
        <v>2019</v>
      </c>
      <c r="J442" s="1" t="str">
        <f t="shared" si="6"/>
        <v>Září</v>
      </c>
      <c r="K442" s="15">
        <f>ZdrojData[[#This Row],[Cena]]*ZdrojData[[#This Row],[Počet kusů]]</f>
        <v>1050</v>
      </c>
      <c r="L442" s="15">
        <f>ZdrojData[[#This Row],[Tržba]]-(ZdrojData[[#This Row],[Náklad]]*ZdrojData[[#This Row],[Počet kusů]])</f>
        <v>231</v>
      </c>
    </row>
    <row r="443" spans="1:12" x14ac:dyDescent="0.2">
      <c r="A443" s="2">
        <v>43716</v>
      </c>
      <c r="B443" s="5" t="s">
        <v>9</v>
      </c>
      <c r="C443" s="5" t="s">
        <v>6</v>
      </c>
      <c r="D443" s="3">
        <v>1200</v>
      </c>
      <c r="E443" s="3">
        <v>1080</v>
      </c>
      <c r="F443" s="6">
        <v>9</v>
      </c>
      <c r="G443" s="5" t="s">
        <v>27</v>
      </c>
      <c r="H443" s="1" t="s">
        <v>25</v>
      </c>
      <c r="I443" s="1">
        <f>YEAR(ZdrojData[[#This Row],[Datum]])</f>
        <v>2019</v>
      </c>
      <c r="J443" s="1" t="str">
        <f t="shared" si="6"/>
        <v>Září</v>
      </c>
      <c r="K443" s="15">
        <f>ZdrojData[[#This Row],[Cena]]*ZdrojData[[#This Row],[Počet kusů]]</f>
        <v>10800</v>
      </c>
      <c r="L443" s="15">
        <f>ZdrojData[[#This Row],[Tržba]]-(ZdrojData[[#This Row],[Náklad]]*ZdrojData[[#This Row],[Počet kusů]])</f>
        <v>1080</v>
      </c>
    </row>
    <row r="444" spans="1:12" x14ac:dyDescent="0.2">
      <c r="A444" s="2">
        <v>43738</v>
      </c>
      <c r="B444" s="5" t="s">
        <v>5</v>
      </c>
      <c r="C444" s="5" t="s">
        <v>6</v>
      </c>
      <c r="D444" s="3">
        <v>850</v>
      </c>
      <c r="E444" s="3">
        <v>722.5</v>
      </c>
      <c r="F444" s="6">
        <v>6</v>
      </c>
      <c r="G444" s="5" t="s">
        <v>17</v>
      </c>
      <c r="H444" s="1" t="s">
        <v>25</v>
      </c>
      <c r="I444" s="1">
        <f>YEAR(ZdrojData[[#This Row],[Datum]])</f>
        <v>2019</v>
      </c>
      <c r="J444" s="1" t="str">
        <f t="shared" si="6"/>
        <v>Září</v>
      </c>
      <c r="K444" s="15">
        <f>ZdrojData[[#This Row],[Cena]]*ZdrojData[[#This Row],[Počet kusů]]</f>
        <v>5100</v>
      </c>
      <c r="L444" s="15">
        <f>ZdrojData[[#This Row],[Tržba]]-(ZdrojData[[#This Row],[Náklad]]*ZdrojData[[#This Row],[Počet kusů]])</f>
        <v>765</v>
      </c>
    </row>
    <row r="445" spans="1:12" x14ac:dyDescent="0.2">
      <c r="A445" s="2">
        <v>43715</v>
      </c>
      <c r="B445" s="5" t="s">
        <v>7</v>
      </c>
      <c r="C445" s="5" t="s">
        <v>4</v>
      </c>
      <c r="D445" s="3">
        <v>1500</v>
      </c>
      <c r="E445" s="3">
        <v>1125</v>
      </c>
      <c r="F445" s="6">
        <v>7</v>
      </c>
      <c r="G445" s="5" t="s">
        <v>39</v>
      </c>
      <c r="H445" s="1" t="s">
        <v>25</v>
      </c>
      <c r="I445" s="1">
        <f>YEAR(ZdrojData[[#This Row],[Datum]])</f>
        <v>2019</v>
      </c>
      <c r="J445" s="1" t="str">
        <f t="shared" si="6"/>
        <v>Září</v>
      </c>
      <c r="K445" s="15">
        <f>ZdrojData[[#This Row],[Cena]]*ZdrojData[[#This Row],[Počet kusů]]</f>
        <v>10500</v>
      </c>
      <c r="L445" s="15">
        <f>ZdrojData[[#This Row],[Tržba]]-(ZdrojData[[#This Row],[Náklad]]*ZdrojData[[#This Row],[Počet kusů]])</f>
        <v>2625</v>
      </c>
    </row>
    <row r="446" spans="1:12" x14ac:dyDescent="0.2">
      <c r="A446" s="2">
        <v>43734</v>
      </c>
      <c r="B446" s="5" t="s">
        <v>15</v>
      </c>
      <c r="C446" s="5" t="s">
        <v>4</v>
      </c>
      <c r="D446" s="3">
        <v>750</v>
      </c>
      <c r="E446" s="3">
        <v>637.5</v>
      </c>
      <c r="F446" s="6">
        <v>7</v>
      </c>
      <c r="G446" s="5" t="s">
        <v>37</v>
      </c>
      <c r="H446" s="1" t="s">
        <v>24</v>
      </c>
      <c r="I446" s="1">
        <f>YEAR(ZdrojData[[#This Row],[Datum]])</f>
        <v>2019</v>
      </c>
      <c r="J446" s="1" t="str">
        <f t="shared" si="6"/>
        <v>Září</v>
      </c>
      <c r="K446" s="15">
        <f>ZdrojData[[#This Row],[Cena]]*ZdrojData[[#This Row],[Počet kusů]]</f>
        <v>5250</v>
      </c>
      <c r="L446" s="15">
        <f>ZdrojData[[#This Row],[Tržba]]-(ZdrojData[[#This Row],[Náklad]]*ZdrojData[[#This Row],[Počet kusů]])</f>
        <v>787.5</v>
      </c>
    </row>
    <row r="447" spans="1:12" x14ac:dyDescent="0.2">
      <c r="A447" s="2">
        <v>43709</v>
      </c>
      <c r="B447" s="5" t="s">
        <v>11</v>
      </c>
      <c r="C447" s="5" t="s">
        <v>12</v>
      </c>
      <c r="D447" s="3">
        <v>350</v>
      </c>
      <c r="E447" s="3">
        <v>273</v>
      </c>
      <c r="F447" s="6">
        <v>3</v>
      </c>
      <c r="G447" s="5" t="s">
        <v>33</v>
      </c>
      <c r="H447" s="1" t="s">
        <v>24</v>
      </c>
      <c r="I447" s="1">
        <f>YEAR(ZdrojData[[#This Row],[Datum]])</f>
        <v>2019</v>
      </c>
      <c r="J447" s="1" t="str">
        <f t="shared" si="6"/>
        <v>Září</v>
      </c>
      <c r="K447" s="15">
        <f>ZdrojData[[#This Row],[Cena]]*ZdrojData[[#This Row],[Počet kusů]]</f>
        <v>1050</v>
      </c>
      <c r="L447" s="15">
        <f>ZdrojData[[#This Row],[Tržba]]-(ZdrojData[[#This Row],[Náklad]]*ZdrojData[[#This Row],[Počet kusů]])</f>
        <v>231</v>
      </c>
    </row>
    <row r="448" spans="1:12" x14ac:dyDescent="0.2">
      <c r="A448" s="2">
        <v>43727</v>
      </c>
      <c r="B448" s="5" t="s">
        <v>11</v>
      </c>
      <c r="C448" s="5" t="s">
        <v>12</v>
      </c>
      <c r="D448" s="3">
        <v>350</v>
      </c>
      <c r="E448" s="3">
        <v>273</v>
      </c>
      <c r="F448" s="6">
        <v>6</v>
      </c>
      <c r="G448" s="5" t="s">
        <v>31</v>
      </c>
      <c r="H448" s="1" t="s">
        <v>25</v>
      </c>
      <c r="I448" s="1">
        <f>YEAR(ZdrojData[[#This Row],[Datum]])</f>
        <v>2019</v>
      </c>
      <c r="J448" s="1" t="str">
        <f t="shared" si="6"/>
        <v>Září</v>
      </c>
      <c r="K448" s="15">
        <f>ZdrojData[[#This Row],[Cena]]*ZdrojData[[#This Row],[Počet kusů]]</f>
        <v>2100</v>
      </c>
      <c r="L448" s="15">
        <f>ZdrojData[[#This Row],[Tržba]]-(ZdrojData[[#This Row],[Náklad]]*ZdrojData[[#This Row],[Počet kusů]])</f>
        <v>462</v>
      </c>
    </row>
    <row r="449" spans="1:12" x14ac:dyDescent="0.2">
      <c r="A449" s="2">
        <v>43720</v>
      </c>
      <c r="B449" s="5" t="s">
        <v>18</v>
      </c>
      <c r="C449" s="5" t="s">
        <v>4</v>
      </c>
      <c r="D449" s="3">
        <v>900</v>
      </c>
      <c r="E449" s="3">
        <v>675</v>
      </c>
      <c r="F449" s="6">
        <v>7</v>
      </c>
      <c r="G449" s="5" t="s">
        <v>30</v>
      </c>
      <c r="H449" s="1" t="s">
        <v>25</v>
      </c>
      <c r="I449" s="1">
        <f>YEAR(ZdrojData[[#This Row],[Datum]])</f>
        <v>2019</v>
      </c>
      <c r="J449" s="1" t="str">
        <f t="shared" si="6"/>
        <v>Září</v>
      </c>
      <c r="K449" s="15">
        <f>ZdrojData[[#This Row],[Cena]]*ZdrojData[[#This Row],[Počet kusů]]</f>
        <v>6300</v>
      </c>
      <c r="L449" s="15">
        <f>ZdrojData[[#This Row],[Tržba]]-(ZdrojData[[#This Row],[Náklad]]*ZdrojData[[#This Row],[Počet kusů]])</f>
        <v>1575</v>
      </c>
    </row>
    <row r="450" spans="1:12" x14ac:dyDescent="0.2">
      <c r="A450" s="2">
        <v>43718</v>
      </c>
      <c r="B450" s="5" t="s">
        <v>14</v>
      </c>
      <c r="C450" s="5" t="s">
        <v>6</v>
      </c>
      <c r="D450" s="3">
        <v>950</v>
      </c>
      <c r="E450" s="3">
        <v>741</v>
      </c>
      <c r="F450" s="6">
        <v>8</v>
      </c>
      <c r="G450" s="5" t="s">
        <v>31</v>
      </c>
      <c r="H450" s="1" t="s">
        <v>25</v>
      </c>
      <c r="I450" s="1">
        <f>YEAR(ZdrojData[[#This Row],[Datum]])</f>
        <v>2019</v>
      </c>
      <c r="J450" s="1" t="str">
        <f t="shared" ref="J450:J513" si="7">CHOOSE(MONTH(A450),"Leden","Únor","Březen","Duben","Květen","Červen","Červenec","Srpen","Září","Říjen","Listopad","Prosinec")</f>
        <v>Září</v>
      </c>
      <c r="K450" s="15">
        <f>ZdrojData[[#This Row],[Cena]]*ZdrojData[[#This Row],[Počet kusů]]</f>
        <v>7600</v>
      </c>
      <c r="L450" s="15">
        <f>ZdrojData[[#This Row],[Tržba]]-(ZdrojData[[#This Row],[Náklad]]*ZdrojData[[#This Row],[Počet kusů]])</f>
        <v>1672</v>
      </c>
    </row>
    <row r="451" spans="1:12" x14ac:dyDescent="0.2">
      <c r="A451" s="2">
        <v>43720</v>
      </c>
      <c r="B451" s="5" t="s">
        <v>15</v>
      </c>
      <c r="C451" s="5" t="s">
        <v>4</v>
      </c>
      <c r="D451" s="3">
        <v>750</v>
      </c>
      <c r="E451" s="3">
        <v>637.5</v>
      </c>
      <c r="F451" s="6">
        <v>5</v>
      </c>
      <c r="G451" s="5" t="s">
        <v>31</v>
      </c>
      <c r="H451" s="1" t="s">
        <v>25</v>
      </c>
      <c r="I451" s="1">
        <f>YEAR(ZdrojData[[#This Row],[Datum]])</f>
        <v>2019</v>
      </c>
      <c r="J451" s="1" t="str">
        <f t="shared" si="7"/>
        <v>Září</v>
      </c>
      <c r="K451" s="15">
        <f>ZdrojData[[#This Row],[Cena]]*ZdrojData[[#This Row],[Počet kusů]]</f>
        <v>3750</v>
      </c>
      <c r="L451" s="15">
        <f>ZdrojData[[#This Row],[Tržba]]-(ZdrojData[[#This Row],[Náklad]]*ZdrojData[[#This Row],[Počet kusů]])</f>
        <v>562.5</v>
      </c>
    </row>
    <row r="452" spans="1:12" x14ac:dyDescent="0.2">
      <c r="A452" s="2">
        <v>43723</v>
      </c>
      <c r="B452" s="5" t="s">
        <v>11</v>
      </c>
      <c r="C452" s="5" t="s">
        <v>12</v>
      </c>
      <c r="D452" s="3">
        <v>350</v>
      </c>
      <c r="E452" s="3">
        <v>273</v>
      </c>
      <c r="F452" s="6">
        <v>4</v>
      </c>
      <c r="G452" s="5" t="s">
        <v>38</v>
      </c>
      <c r="H452" s="1" t="s">
        <v>25</v>
      </c>
      <c r="I452" s="1">
        <f>YEAR(ZdrojData[[#This Row],[Datum]])</f>
        <v>2019</v>
      </c>
      <c r="J452" s="1" t="str">
        <f t="shared" si="7"/>
        <v>Září</v>
      </c>
      <c r="K452" s="15">
        <f>ZdrojData[[#This Row],[Cena]]*ZdrojData[[#This Row],[Počet kusů]]</f>
        <v>1400</v>
      </c>
      <c r="L452" s="15">
        <f>ZdrojData[[#This Row],[Tržba]]-(ZdrojData[[#This Row],[Náklad]]*ZdrojData[[#This Row],[Počet kusů]])</f>
        <v>308</v>
      </c>
    </row>
    <row r="453" spans="1:12" x14ac:dyDescent="0.2">
      <c r="A453" s="2">
        <v>43727</v>
      </c>
      <c r="B453" s="5" t="s">
        <v>7</v>
      </c>
      <c r="C453" s="5" t="s">
        <v>4</v>
      </c>
      <c r="D453" s="3">
        <v>1500</v>
      </c>
      <c r="E453" s="3">
        <v>1125</v>
      </c>
      <c r="F453" s="6">
        <v>9</v>
      </c>
      <c r="G453" s="5" t="s">
        <v>36</v>
      </c>
      <c r="H453" s="1" t="s">
        <v>25</v>
      </c>
      <c r="I453" s="1">
        <f>YEAR(ZdrojData[[#This Row],[Datum]])</f>
        <v>2019</v>
      </c>
      <c r="J453" s="1" t="str">
        <f t="shared" si="7"/>
        <v>Září</v>
      </c>
      <c r="K453" s="15">
        <f>ZdrojData[[#This Row],[Cena]]*ZdrojData[[#This Row],[Počet kusů]]</f>
        <v>13500</v>
      </c>
      <c r="L453" s="15">
        <f>ZdrojData[[#This Row],[Tržba]]-(ZdrojData[[#This Row],[Náklad]]*ZdrojData[[#This Row],[Počet kusů]])</f>
        <v>3375</v>
      </c>
    </row>
    <row r="454" spans="1:12" x14ac:dyDescent="0.2">
      <c r="A454" s="2">
        <v>43721</v>
      </c>
      <c r="B454" s="5" t="s">
        <v>8</v>
      </c>
      <c r="C454" s="5" t="s">
        <v>6</v>
      </c>
      <c r="D454" s="3">
        <v>1350</v>
      </c>
      <c r="E454" s="3">
        <v>1188</v>
      </c>
      <c r="F454" s="6">
        <v>10</v>
      </c>
      <c r="G454" s="5" t="s">
        <v>30</v>
      </c>
      <c r="H454" s="1" t="s">
        <v>25</v>
      </c>
      <c r="I454" s="1">
        <f>YEAR(ZdrojData[[#This Row],[Datum]])</f>
        <v>2019</v>
      </c>
      <c r="J454" s="1" t="str">
        <f t="shared" si="7"/>
        <v>Září</v>
      </c>
      <c r="K454" s="15">
        <f>ZdrojData[[#This Row],[Cena]]*ZdrojData[[#This Row],[Počet kusů]]</f>
        <v>13500</v>
      </c>
      <c r="L454" s="15">
        <f>ZdrojData[[#This Row],[Tržba]]-(ZdrojData[[#This Row],[Náklad]]*ZdrojData[[#This Row],[Počet kusů]])</f>
        <v>1620</v>
      </c>
    </row>
    <row r="455" spans="1:12" x14ac:dyDescent="0.2">
      <c r="A455" s="2">
        <v>43731</v>
      </c>
      <c r="B455" s="5" t="s">
        <v>7</v>
      </c>
      <c r="C455" s="5" t="s">
        <v>4</v>
      </c>
      <c r="D455" s="3">
        <v>1500</v>
      </c>
      <c r="E455" s="3">
        <v>1125</v>
      </c>
      <c r="F455" s="6">
        <v>6</v>
      </c>
      <c r="G455" s="5" t="s">
        <v>27</v>
      </c>
      <c r="H455" s="1" t="s">
        <v>25</v>
      </c>
      <c r="I455" s="1">
        <f>YEAR(ZdrojData[[#This Row],[Datum]])</f>
        <v>2019</v>
      </c>
      <c r="J455" s="1" t="str">
        <f t="shared" si="7"/>
        <v>Září</v>
      </c>
      <c r="K455" s="15">
        <f>ZdrojData[[#This Row],[Cena]]*ZdrojData[[#This Row],[Počet kusů]]</f>
        <v>9000</v>
      </c>
      <c r="L455" s="15">
        <f>ZdrojData[[#This Row],[Tržba]]-(ZdrojData[[#This Row],[Náklad]]*ZdrojData[[#This Row],[Počet kusů]])</f>
        <v>2250</v>
      </c>
    </row>
    <row r="456" spans="1:12" x14ac:dyDescent="0.2">
      <c r="A456" s="2">
        <v>43716</v>
      </c>
      <c r="B456" s="5" t="s">
        <v>13</v>
      </c>
      <c r="C456" s="5" t="s">
        <v>6</v>
      </c>
      <c r="D456" s="3">
        <v>500</v>
      </c>
      <c r="E456" s="3">
        <v>400</v>
      </c>
      <c r="F456" s="6">
        <v>7</v>
      </c>
      <c r="G456" s="5" t="s">
        <v>30</v>
      </c>
      <c r="H456" s="1" t="s">
        <v>25</v>
      </c>
      <c r="I456" s="1">
        <f>YEAR(ZdrojData[[#This Row],[Datum]])</f>
        <v>2019</v>
      </c>
      <c r="J456" s="1" t="str">
        <f t="shared" si="7"/>
        <v>Září</v>
      </c>
      <c r="K456" s="15">
        <f>ZdrojData[[#This Row],[Cena]]*ZdrojData[[#This Row],[Počet kusů]]</f>
        <v>3500</v>
      </c>
      <c r="L456" s="15">
        <f>ZdrojData[[#This Row],[Tržba]]-(ZdrojData[[#This Row],[Náklad]]*ZdrojData[[#This Row],[Počet kusů]])</f>
        <v>700</v>
      </c>
    </row>
    <row r="457" spans="1:12" x14ac:dyDescent="0.2">
      <c r="A457" s="2">
        <v>43725</v>
      </c>
      <c r="B457" s="5" t="s">
        <v>5</v>
      </c>
      <c r="C457" s="5" t="s">
        <v>6</v>
      </c>
      <c r="D457" s="3">
        <v>850</v>
      </c>
      <c r="E457" s="3">
        <v>722.5</v>
      </c>
      <c r="F457" s="6">
        <v>10</v>
      </c>
      <c r="G457" s="5" t="s">
        <v>30</v>
      </c>
      <c r="H457" s="1" t="s">
        <v>24</v>
      </c>
      <c r="I457" s="1">
        <f>YEAR(ZdrojData[[#This Row],[Datum]])</f>
        <v>2019</v>
      </c>
      <c r="J457" s="1" t="str">
        <f t="shared" si="7"/>
        <v>Září</v>
      </c>
      <c r="K457" s="15">
        <f>ZdrojData[[#This Row],[Cena]]*ZdrojData[[#This Row],[Počet kusů]]</f>
        <v>8500</v>
      </c>
      <c r="L457" s="15">
        <f>ZdrojData[[#This Row],[Tržba]]-(ZdrojData[[#This Row],[Náklad]]*ZdrojData[[#This Row],[Počet kusů]])</f>
        <v>1275</v>
      </c>
    </row>
    <row r="458" spans="1:12" x14ac:dyDescent="0.2">
      <c r="A458" s="2">
        <v>43729</v>
      </c>
      <c r="B458" s="5" t="s">
        <v>3</v>
      </c>
      <c r="C458" s="5" t="s">
        <v>4</v>
      </c>
      <c r="D458" s="3">
        <v>1000</v>
      </c>
      <c r="E458" s="3">
        <v>900</v>
      </c>
      <c r="F458" s="6">
        <v>6</v>
      </c>
      <c r="G458" s="5" t="s">
        <v>30</v>
      </c>
      <c r="H458" s="1" t="s">
        <v>25</v>
      </c>
      <c r="I458" s="1">
        <f>YEAR(ZdrojData[[#This Row],[Datum]])</f>
        <v>2019</v>
      </c>
      <c r="J458" s="1" t="str">
        <f t="shared" si="7"/>
        <v>Září</v>
      </c>
      <c r="K458" s="15">
        <f>ZdrojData[[#This Row],[Cena]]*ZdrojData[[#This Row],[Počet kusů]]</f>
        <v>6000</v>
      </c>
      <c r="L458" s="15">
        <f>ZdrojData[[#This Row],[Tržba]]-(ZdrojData[[#This Row],[Náklad]]*ZdrojData[[#This Row],[Počet kusů]])</f>
        <v>600</v>
      </c>
    </row>
    <row r="459" spans="1:12" x14ac:dyDescent="0.2">
      <c r="A459" s="2">
        <v>43716</v>
      </c>
      <c r="B459" s="5" t="s">
        <v>15</v>
      </c>
      <c r="C459" s="5" t="s">
        <v>4</v>
      </c>
      <c r="D459" s="3">
        <v>750</v>
      </c>
      <c r="E459" s="3">
        <v>637.5</v>
      </c>
      <c r="F459" s="6">
        <v>9</v>
      </c>
      <c r="G459" s="5" t="s">
        <v>39</v>
      </c>
      <c r="H459" s="1" t="s">
        <v>24</v>
      </c>
      <c r="I459" s="1">
        <f>YEAR(ZdrojData[[#This Row],[Datum]])</f>
        <v>2019</v>
      </c>
      <c r="J459" s="1" t="str">
        <f t="shared" si="7"/>
        <v>Září</v>
      </c>
      <c r="K459" s="15">
        <f>ZdrojData[[#This Row],[Cena]]*ZdrojData[[#This Row],[Počet kusů]]</f>
        <v>6750</v>
      </c>
      <c r="L459" s="15">
        <f>ZdrojData[[#This Row],[Tržba]]-(ZdrojData[[#This Row],[Náklad]]*ZdrojData[[#This Row],[Počet kusů]])</f>
        <v>1012.5</v>
      </c>
    </row>
    <row r="460" spans="1:12" x14ac:dyDescent="0.2">
      <c r="A460" s="2">
        <v>43719</v>
      </c>
      <c r="B460" s="5" t="s">
        <v>10</v>
      </c>
      <c r="C460" s="5" t="s">
        <v>6</v>
      </c>
      <c r="D460" s="3">
        <v>850</v>
      </c>
      <c r="E460" s="3">
        <v>637.5</v>
      </c>
      <c r="F460" s="6">
        <v>6</v>
      </c>
      <c r="G460" s="5" t="s">
        <v>39</v>
      </c>
      <c r="H460" s="1" t="s">
        <v>24</v>
      </c>
      <c r="I460" s="1">
        <f>YEAR(ZdrojData[[#This Row],[Datum]])</f>
        <v>2019</v>
      </c>
      <c r="J460" s="1" t="str">
        <f t="shared" si="7"/>
        <v>Září</v>
      </c>
      <c r="K460" s="15">
        <f>ZdrojData[[#This Row],[Cena]]*ZdrojData[[#This Row],[Počet kusů]]</f>
        <v>5100</v>
      </c>
      <c r="L460" s="15">
        <f>ZdrojData[[#This Row],[Tržba]]-(ZdrojData[[#This Row],[Náklad]]*ZdrojData[[#This Row],[Počet kusů]])</f>
        <v>1275</v>
      </c>
    </row>
    <row r="461" spans="1:12" x14ac:dyDescent="0.2">
      <c r="A461" s="2">
        <v>43729</v>
      </c>
      <c r="B461" s="5" t="s">
        <v>11</v>
      </c>
      <c r="C461" s="5" t="s">
        <v>12</v>
      </c>
      <c r="D461" s="3">
        <v>350</v>
      </c>
      <c r="E461" s="3">
        <v>273</v>
      </c>
      <c r="F461" s="6">
        <v>2</v>
      </c>
      <c r="G461" s="5" t="s">
        <v>35</v>
      </c>
      <c r="H461" s="1" t="s">
        <v>25</v>
      </c>
      <c r="I461" s="1">
        <f>YEAR(ZdrojData[[#This Row],[Datum]])</f>
        <v>2019</v>
      </c>
      <c r="J461" s="1" t="str">
        <f t="shared" si="7"/>
        <v>Září</v>
      </c>
      <c r="K461" s="15">
        <f>ZdrojData[[#This Row],[Cena]]*ZdrojData[[#This Row],[Počet kusů]]</f>
        <v>700</v>
      </c>
      <c r="L461" s="15">
        <f>ZdrojData[[#This Row],[Tržba]]-(ZdrojData[[#This Row],[Náklad]]*ZdrojData[[#This Row],[Počet kusů]])</f>
        <v>154</v>
      </c>
    </row>
    <row r="462" spans="1:12" x14ac:dyDescent="0.2">
      <c r="A462" s="2">
        <v>43718</v>
      </c>
      <c r="B462" s="5" t="s">
        <v>5</v>
      </c>
      <c r="C462" s="5" t="s">
        <v>6</v>
      </c>
      <c r="D462" s="3">
        <v>850</v>
      </c>
      <c r="E462" s="3">
        <v>722.5</v>
      </c>
      <c r="F462" s="6">
        <v>7</v>
      </c>
      <c r="G462" s="5" t="s">
        <v>34</v>
      </c>
      <c r="H462" s="1" t="s">
        <v>25</v>
      </c>
      <c r="I462" s="1">
        <f>YEAR(ZdrojData[[#This Row],[Datum]])</f>
        <v>2019</v>
      </c>
      <c r="J462" s="1" t="str">
        <f t="shared" si="7"/>
        <v>Září</v>
      </c>
      <c r="K462" s="15">
        <f>ZdrojData[[#This Row],[Cena]]*ZdrojData[[#This Row],[Počet kusů]]</f>
        <v>5950</v>
      </c>
      <c r="L462" s="15">
        <f>ZdrojData[[#This Row],[Tržba]]-(ZdrojData[[#This Row],[Náklad]]*ZdrojData[[#This Row],[Počet kusů]])</f>
        <v>892.5</v>
      </c>
    </row>
    <row r="463" spans="1:12" x14ac:dyDescent="0.2">
      <c r="A463" s="2">
        <v>43736</v>
      </c>
      <c r="B463" s="5" t="s">
        <v>13</v>
      </c>
      <c r="C463" s="5" t="s">
        <v>6</v>
      </c>
      <c r="D463" s="3">
        <v>500</v>
      </c>
      <c r="E463" s="3">
        <v>400</v>
      </c>
      <c r="F463" s="6">
        <v>2</v>
      </c>
      <c r="G463" s="5" t="s">
        <v>27</v>
      </c>
      <c r="H463" s="1" t="s">
        <v>24</v>
      </c>
      <c r="I463" s="1">
        <f>YEAR(ZdrojData[[#This Row],[Datum]])</f>
        <v>2019</v>
      </c>
      <c r="J463" s="1" t="str">
        <f t="shared" si="7"/>
        <v>Září</v>
      </c>
      <c r="K463" s="15">
        <f>ZdrojData[[#This Row],[Cena]]*ZdrojData[[#This Row],[Počet kusů]]</f>
        <v>1000</v>
      </c>
      <c r="L463" s="15">
        <f>ZdrojData[[#This Row],[Tržba]]-(ZdrojData[[#This Row],[Náklad]]*ZdrojData[[#This Row],[Počet kusů]])</f>
        <v>200</v>
      </c>
    </row>
    <row r="464" spans="1:12" x14ac:dyDescent="0.2">
      <c r="A464" s="2">
        <v>43768</v>
      </c>
      <c r="B464" s="5" t="s">
        <v>3</v>
      </c>
      <c r="C464" s="5" t="s">
        <v>4</v>
      </c>
      <c r="D464" s="3">
        <v>1000</v>
      </c>
      <c r="E464" s="3">
        <v>900</v>
      </c>
      <c r="F464" s="6">
        <v>1</v>
      </c>
      <c r="G464" s="5" t="s">
        <v>27</v>
      </c>
      <c r="H464" s="1" t="s">
        <v>25</v>
      </c>
      <c r="I464" s="1">
        <f>YEAR(ZdrojData[[#This Row],[Datum]])</f>
        <v>2019</v>
      </c>
      <c r="J464" s="1" t="str">
        <f t="shared" si="7"/>
        <v>Říjen</v>
      </c>
      <c r="K464" s="15">
        <f>ZdrojData[[#This Row],[Cena]]*ZdrojData[[#This Row],[Počet kusů]]</f>
        <v>1000</v>
      </c>
      <c r="L464" s="15">
        <f>ZdrojData[[#This Row],[Tržba]]-(ZdrojData[[#This Row],[Náklad]]*ZdrojData[[#This Row],[Počet kusů]])</f>
        <v>100</v>
      </c>
    </row>
    <row r="465" spans="1:12" x14ac:dyDescent="0.2">
      <c r="A465" s="2">
        <v>43763</v>
      </c>
      <c r="B465" s="5" t="s">
        <v>14</v>
      </c>
      <c r="C465" s="5" t="s">
        <v>6</v>
      </c>
      <c r="D465" s="3">
        <v>950</v>
      </c>
      <c r="E465" s="3">
        <v>741</v>
      </c>
      <c r="F465" s="6">
        <v>1</v>
      </c>
      <c r="G465" s="5" t="s">
        <v>31</v>
      </c>
      <c r="H465" s="1" t="s">
        <v>24</v>
      </c>
      <c r="I465" s="1">
        <f>YEAR(ZdrojData[[#This Row],[Datum]])</f>
        <v>2019</v>
      </c>
      <c r="J465" s="1" t="str">
        <f t="shared" si="7"/>
        <v>Říjen</v>
      </c>
      <c r="K465" s="15">
        <f>ZdrojData[[#This Row],[Cena]]*ZdrojData[[#This Row],[Počet kusů]]</f>
        <v>950</v>
      </c>
      <c r="L465" s="15">
        <f>ZdrojData[[#This Row],[Tržba]]-(ZdrojData[[#This Row],[Náklad]]*ZdrojData[[#This Row],[Počet kusů]])</f>
        <v>209</v>
      </c>
    </row>
    <row r="466" spans="1:12" x14ac:dyDescent="0.2">
      <c r="A466" s="2">
        <v>43739</v>
      </c>
      <c r="B466" s="5" t="s">
        <v>13</v>
      </c>
      <c r="C466" s="5" t="s">
        <v>6</v>
      </c>
      <c r="D466" s="3">
        <v>500</v>
      </c>
      <c r="E466" s="3">
        <v>400</v>
      </c>
      <c r="F466" s="6">
        <v>3</v>
      </c>
      <c r="G466" s="5" t="s">
        <v>34</v>
      </c>
      <c r="H466" s="1" t="s">
        <v>25</v>
      </c>
      <c r="I466" s="1">
        <f>YEAR(ZdrojData[[#This Row],[Datum]])</f>
        <v>2019</v>
      </c>
      <c r="J466" s="1" t="str">
        <f t="shared" si="7"/>
        <v>Říjen</v>
      </c>
      <c r="K466" s="15">
        <f>ZdrojData[[#This Row],[Cena]]*ZdrojData[[#This Row],[Počet kusů]]</f>
        <v>1500</v>
      </c>
      <c r="L466" s="15">
        <f>ZdrojData[[#This Row],[Tržba]]-(ZdrojData[[#This Row],[Náklad]]*ZdrojData[[#This Row],[Počet kusů]])</f>
        <v>300</v>
      </c>
    </row>
    <row r="467" spans="1:12" x14ac:dyDescent="0.2">
      <c r="A467" s="2">
        <v>43763</v>
      </c>
      <c r="B467" s="5" t="s">
        <v>11</v>
      </c>
      <c r="C467" s="5" t="s">
        <v>12</v>
      </c>
      <c r="D467" s="3">
        <v>350</v>
      </c>
      <c r="E467" s="3">
        <v>273</v>
      </c>
      <c r="F467" s="6">
        <v>7</v>
      </c>
      <c r="G467" s="5" t="s">
        <v>17</v>
      </c>
      <c r="H467" s="1" t="s">
        <v>24</v>
      </c>
      <c r="I467" s="1">
        <f>YEAR(ZdrojData[[#This Row],[Datum]])</f>
        <v>2019</v>
      </c>
      <c r="J467" s="1" t="str">
        <f t="shared" si="7"/>
        <v>Říjen</v>
      </c>
      <c r="K467" s="15">
        <f>ZdrojData[[#This Row],[Cena]]*ZdrojData[[#This Row],[Počet kusů]]</f>
        <v>2450</v>
      </c>
      <c r="L467" s="15">
        <f>ZdrojData[[#This Row],[Tržba]]-(ZdrojData[[#This Row],[Náklad]]*ZdrojData[[#This Row],[Počet kusů]])</f>
        <v>539</v>
      </c>
    </row>
    <row r="468" spans="1:12" x14ac:dyDescent="0.2">
      <c r="A468" s="2">
        <v>43740</v>
      </c>
      <c r="B468" s="5" t="s">
        <v>13</v>
      </c>
      <c r="C468" s="5" t="s">
        <v>6</v>
      </c>
      <c r="D468" s="3">
        <v>500</v>
      </c>
      <c r="E468" s="3">
        <v>400</v>
      </c>
      <c r="F468" s="6">
        <v>10</v>
      </c>
      <c r="G468" s="5" t="s">
        <v>27</v>
      </c>
      <c r="H468" s="1" t="s">
        <v>24</v>
      </c>
      <c r="I468" s="1">
        <f>YEAR(ZdrojData[[#This Row],[Datum]])</f>
        <v>2019</v>
      </c>
      <c r="J468" s="1" t="str">
        <f t="shared" si="7"/>
        <v>Říjen</v>
      </c>
      <c r="K468" s="15">
        <f>ZdrojData[[#This Row],[Cena]]*ZdrojData[[#This Row],[Počet kusů]]</f>
        <v>5000</v>
      </c>
      <c r="L468" s="15">
        <f>ZdrojData[[#This Row],[Tržba]]-(ZdrojData[[#This Row],[Náklad]]*ZdrojData[[#This Row],[Počet kusů]])</f>
        <v>1000</v>
      </c>
    </row>
    <row r="469" spans="1:12" x14ac:dyDescent="0.2">
      <c r="A469" s="2">
        <v>43751</v>
      </c>
      <c r="B469" s="5" t="s">
        <v>14</v>
      </c>
      <c r="C469" s="5" t="s">
        <v>6</v>
      </c>
      <c r="D469" s="3">
        <v>950</v>
      </c>
      <c r="E469" s="3">
        <v>741</v>
      </c>
      <c r="F469" s="6">
        <v>9</v>
      </c>
      <c r="G469" s="5" t="s">
        <v>33</v>
      </c>
      <c r="H469" s="1" t="s">
        <v>25</v>
      </c>
      <c r="I469" s="1">
        <f>YEAR(ZdrojData[[#This Row],[Datum]])</f>
        <v>2019</v>
      </c>
      <c r="J469" s="1" t="str">
        <f t="shared" si="7"/>
        <v>Říjen</v>
      </c>
      <c r="K469" s="15">
        <f>ZdrojData[[#This Row],[Cena]]*ZdrojData[[#This Row],[Počet kusů]]</f>
        <v>8550</v>
      </c>
      <c r="L469" s="15">
        <f>ZdrojData[[#This Row],[Tržba]]-(ZdrojData[[#This Row],[Náklad]]*ZdrojData[[#This Row],[Počet kusů]])</f>
        <v>1881</v>
      </c>
    </row>
    <row r="470" spans="1:12" x14ac:dyDescent="0.2">
      <c r="A470" s="2">
        <v>43750</v>
      </c>
      <c r="B470" s="5" t="s">
        <v>7</v>
      </c>
      <c r="C470" s="5" t="s">
        <v>4</v>
      </c>
      <c r="D470" s="3">
        <v>1500</v>
      </c>
      <c r="E470" s="3">
        <v>1125</v>
      </c>
      <c r="F470" s="6">
        <v>6</v>
      </c>
      <c r="G470" s="5" t="s">
        <v>17</v>
      </c>
      <c r="H470" s="1" t="s">
        <v>25</v>
      </c>
      <c r="I470" s="1">
        <f>YEAR(ZdrojData[[#This Row],[Datum]])</f>
        <v>2019</v>
      </c>
      <c r="J470" s="1" t="str">
        <f t="shared" si="7"/>
        <v>Říjen</v>
      </c>
      <c r="K470" s="15">
        <f>ZdrojData[[#This Row],[Cena]]*ZdrojData[[#This Row],[Počet kusů]]</f>
        <v>9000</v>
      </c>
      <c r="L470" s="15">
        <f>ZdrojData[[#This Row],[Tržba]]-(ZdrojData[[#This Row],[Náklad]]*ZdrojData[[#This Row],[Počet kusů]])</f>
        <v>2250</v>
      </c>
    </row>
    <row r="471" spans="1:12" x14ac:dyDescent="0.2">
      <c r="A471" s="2">
        <v>43769</v>
      </c>
      <c r="B471" s="5" t="s">
        <v>11</v>
      </c>
      <c r="C471" s="5" t="s">
        <v>12</v>
      </c>
      <c r="D471" s="3">
        <v>350</v>
      </c>
      <c r="E471" s="3">
        <v>273</v>
      </c>
      <c r="F471" s="6">
        <v>10</v>
      </c>
      <c r="G471" s="5" t="s">
        <v>29</v>
      </c>
      <c r="H471" s="1" t="s">
        <v>25</v>
      </c>
      <c r="I471" s="1">
        <f>YEAR(ZdrojData[[#This Row],[Datum]])</f>
        <v>2019</v>
      </c>
      <c r="J471" s="1" t="str">
        <f t="shared" si="7"/>
        <v>Říjen</v>
      </c>
      <c r="K471" s="15">
        <f>ZdrojData[[#This Row],[Cena]]*ZdrojData[[#This Row],[Počet kusů]]</f>
        <v>3500</v>
      </c>
      <c r="L471" s="15">
        <f>ZdrojData[[#This Row],[Tržba]]-(ZdrojData[[#This Row],[Náklad]]*ZdrojData[[#This Row],[Počet kusů]])</f>
        <v>770</v>
      </c>
    </row>
    <row r="472" spans="1:12" x14ac:dyDescent="0.2">
      <c r="A472" s="2">
        <v>43743</v>
      </c>
      <c r="B472" s="5" t="s">
        <v>14</v>
      </c>
      <c r="C472" s="5" t="s">
        <v>6</v>
      </c>
      <c r="D472" s="3">
        <v>950</v>
      </c>
      <c r="E472" s="3">
        <v>741</v>
      </c>
      <c r="F472" s="6">
        <v>10</v>
      </c>
      <c r="G472" s="5" t="s">
        <v>38</v>
      </c>
      <c r="H472" s="1" t="s">
        <v>24</v>
      </c>
      <c r="I472" s="1">
        <f>YEAR(ZdrojData[[#This Row],[Datum]])</f>
        <v>2019</v>
      </c>
      <c r="J472" s="1" t="str">
        <f t="shared" si="7"/>
        <v>Říjen</v>
      </c>
      <c r="K472" s="15">
        <f>ZdrojData[[#This Row],[Cena]]*ZdrojData[[#This Row],[Počet kusů]]</f>
        <v>9500</v>
      </c>
      <c r="L472" s="15">
        <f>ZdrojData[[#This Row],[Tržba]]-(ZdrojData[[#This Row],[Náklad]]*ZdrojData[[#This Row],[Počet kusů]])</f>
        <v>2090</v>
      </c>
    </row>
    <row r="473" spans="1:12" x14ac:dyDescent="0.2">
      <c r="A473" s="2">
        <v>43754</v>
      </c>
      <c r="B473" s="5" t="s">
        <v>16</v>
      </c>
      <c r="C473" s="5" t="s">
        <v>12</v>
      </c>
      <c r="D473" s="3">
        <v>600</v>
      </c>
      <c r="E473" s="3">
        <v>510</v>
      </c>
      <c r="F473" s="6">
        <v>2</v>
      </c>
      <c r="G473" s="5" t="s">
        <v>27</v>
      </c>
      <c r="H473" s="1" t="s">
        <v>25</v>
      </c>
      <c r="I473" s="1">
        <f>YEAR(ZdrojData[[#This Row],[Datum]])</f>
        <v>2019</v>
      </c>
      <c r="J473" s="1" t="str">
        <f t="shared" si="7"/>
        <v>Říjen</v>
      </c>
      <c r="K473" s="15">
        <f>ZdrojData[[#This Row],[Cena]]*ZdrojData[[#This Row],[Počet kusů]]</f>
        <v>1200</v>
      </c>
      <c r="L473" s="15">
        <f>ZdrojData[[#This Row],[Tržba]]-(ZdrojData[[#This Row],[Náklad]]*ZdrojData[[#This Row],[Počet kusů]])</f>
        <v>180</v>
      </c>
    </row>
    <row r="474" spans="1:12" x14ac:dyDescent="0.2">
      <c r="A474" s="2">
        <v>43742</v>
      </c>
      <c r="B474" s="5" t="s">
        <v>3</v>
      </c>
      <c r="C474" s="5" t="s">
        <v>4</v>
      </c>
      <c r="D474" s="3">
        <v>1000</v>
      </c>
      <c r="E474" s="3">
        <v>900</v>
      </c>
      <c r="F474" s="6">
        <v>6</v>
      </c>
      <c r="G474" s="5" t="s">
        <v>39</v>
      </c>
      <c r="H474" s="1" t="s">
        <v>24</v>
      </c>
      <c r="I474" s="1">
        <f>YEAR(ZdrojData[[#This Row],[Datum]])</f>
        <v>2019</v>
      </c>
      <c r="J474" s="1" t="str">
        <f t="shared" si="7"/>
        <v>Říjen</v>
      </c>
      <c r="K474" s="15">
        <f>ZdrojData[[#This Row],[Cena]]*ZdrojData[[#This Row],[Počet kusů]]</f>
        <v>6000</v>
      </c>
      <c r="L474" s="15">
        <f>ZdrojData[[#This Row],[Tržba]]-(ZdrojData[[#This Row],[Náklad]]*ZdrojData[[#This Row],[Počet kusů]])</f>
        <v>600</v>
      </c>
    </row>
    <row r="475" spans="1:12" x14ac:dyDescent="0.2">
      <c r="A475" s="2">
        <v>43762</v>
      </c>
      <c r="B475" s="5" t="s">
        <v>10</v>
      </c>
      <c r="C475" s="5" t="s">
        <v>6</v>
      </c>
      <c r="D475" s="3">
        <v>850</v>
      </c>
      <c r="E475" s="3">
        <v>637.5</v>
      </c>
      <c r="F475" s="6">
        <v>9</v>
      </c>
      <c r="G475" s="5" t="s">
        <v>37</v>
      </c>
      <c r="H475" s="1" t="s">
        <v>25</v>
      </c>
      <c r="I475" s="1">
        <f>YEAR(ZdrojData[[#This Row],[Datum]])</f>
        <v>2019</v>
      </c>
      <c r="J475" s="1" t="str">
        <f t="shared" si="7"/>
        <v>Říjen</v>
      </c>
      <c r="K475" s="15">
        <f>ZdrojData[[#This Row],[Cena]]*ZdrojData[[#This Row],[Počet kusů]]</f>
        <v>7650</v>
      </c>
      <c r="L475" s="15">
        <f>ZdrojData[[#This Row],[Tržba]]-(ZdrojData[[#This Row],[Náklad]]*ZdrojData[[#This Row],[Počet kusů]])</f>
        <v>1912.5</v>
      </c>
    </row>
    <row r="476" spans="1:12" x14ac:dyDescent="0.2">
      <c r="A476" s="2">
        <v>43744</v>
      </c>
      <c r="B476" s="5" t="s">
        <v>8</v>
      </c>
      <c r="C476" s="5" t="s">
        <v>6</v>
      </c>
      <c r="D476" s="3">
        <v>1350</v>
      </c>
      <c r="E476" s="3">
        <v>1188</v>
      </c>
      <c r="F476" s="6">
        <v>5</v>
      </c>
      <c r="G476" s="5" t="s">
        <v>37</v>
      </c>
      <c r="H476" s="1" t="s">
        <v>25</v>
      </c>
      <c r="I476" s="1">
        <f>YEAR(ZdrojData[[#This Row],[Datum]])</f>
        <v>2019</v>
      </c>
      <c r="J476" s="1" t="str">
        <f t="shared" si="7"/>
        <v>Říjen</v>
      </c>
      <c r="K476" s="15">
        <f>ZdrojData[[#This Row],[Cena]]*ZdrojData[[#This Row],[Počet kusů]]</f>
        <v>6750</v>
      </c>
      <c r="L476" s="15">
        <f>ZdrojData[[#This Row],[Tržba]]-(ZdrojData[[#This Row],[Náklad]]*ZdrojData[[#This Row],[Počet kusů]])</f>
        <v>810</v>
      </c>
    </row>
    <row r="477" spans="1:12" x14ac:dyDescent="0.2">
      <c r="A477" s="2">
        <v>43764</v>
      </c>
      <c r="B477" s="5" t="s">
        <v>18</v>
      </c>
      <c r="C477" s="5" t="s">
        <v>4</v>
      </c>
      <c r="D477" s="3">
        <v>900</v>
      </c>
      <c r="E477" s="3">
        <v>675</v>
      </c>
      <c r="F477" s="6">
        <v>10</v>
      </c>
      <c r="G477" s="5" t="s">
        <v>31</v>
      </c>
      <c r="H477" s="1" t="s">
        <v>25</v>
      </c>
      <c r="I477" s="1">
        <f>YEAR(ZdrojData[[#This Row],[Datum]])</f>
        <v>2019</v>
      </c>
      <c r="J477" s="1" t="str">
        <f t="shared" si="7"/>
        <v>Říjen</v>
      </c>
      <c r="K477" s="15">
        <f>ZdrojData[[#This Row],[Cena]]*ZdrojData[[#This Row],[Počet kusů]]</f>
        <v>9000</v>
      </c>
      <c r="L477" s="15">
        <f>ZdrojData[[#This Row],[Tržba]]-(ZdrojData[[#This Row],[Náklad]]*ZdrojData[[#This Row],[Počet kusů]])</f>
        <v>2250</v>
      </c>
    </row>
    <row r="478" spans="1:12" x14ac:dyDescent="0.2">
      <c r="A478" s="2">
        <v>43766</v>
      </c>
      <c r="B478" s="5" t="s">
        <v>14</v>
      </c>
      <c r="C478" s="5" t="s">
        <v>6</v>
      </c>
      <c r="D478" s="3">
        <v>950</v>
      </c>
      <c r="E478" s="3">
        <v>741</v>
      </c>
      <c r="F478" s="6">
        <v>8</v>
      </c>
      <c r="G478" s="5" t="s">
        <v>30</v>
      </c>
      <c r="H478" s="1" t="s">
        <v>25</v>
      </c>
      <c r="I478" s="1">
        <f>YEAR(ZdrojData[[#This Row],[Datum]])</f>
        <v>2019</v>
      </c>
      <c r="J478" s="1" t="str">
        <f t="shared" si="7"/>
        <v>Říjen</v>
      </c>
      <c r="K478" s="15">
        <f>ZdrojData[[#This Row],[Cena]]*ZdrojData[[#This Row],[Počet kusů]]</f>
        <v>7600</v>
      </c>
      <c r="L478" s="15">
        <f>ZdrojData[[#This Row],[Tržba]]-(ZdrojData[[#This Row],[Náklad]]*ZdrojData[[#This Row],[Počet kusů]])</f>
        <v>1672</v>
      </c>
    </row>
    <row r="479" spans="1:12" x14ac:dyDescent="0.2">
      <c r="A479" s="2">
        <v>43747</v>
      </c>
      <c r="B479" s="5" t="s">
        <v>8</v>
      </c>
      <c r="C479" s="5" t="s">
        <v>6</v>
      </c>
      <c r="D479" s="3">
        <v>1350</v>
      </c>
      <c r="E479" s="3">
        <v>1188</v>
      </c>
      <c r="F479" s="6">
        <v>1</v>
      </c>
      <c r="G479" s="5" t="s">
        <v>36</v>
      </c>
      <c r="H479" s="1" t="s">
        <v>24</v>
      </c>
      <c r="I479" s="1">
        <f>YEAR(ZdrojData[[#This Row],[Datum]])</f>
        <v>2019</v>
      </c>
      <c r="J479" s="1" t="str">
        <f t="shared" si="7"/>
        <v>Říjen</v>
      </c>
      <c r="K479" s="15">
        <f>ZdrojData[[#This Row],[Cena]]*ZdrojData[[#This Row],[Počet kusů]]</f>
        <v>1350</v>
      </c>
      <c r="L479" s="15">
        <f>ZdrojData[[#This Row],[Tržba]]-(ZdrojData[[#This Row],[Náklad]]*ZdrojData[[#This Row],[Počet kusů]])</f>
        <v>162</v>
      </c>
    </row>
    <row r="480" spans="1:12" x14ac:dyDescent="0.2">
      <c r="A480" s="2">
        <v>43754</v>
      </c>
      <c r="B480" s="5" t="s">
        <v>11</v>
      </c>
      <c r="C480" s="5" t="s">
        <v>12</v>
      </c>
      <c r="D480" s="3">
        <v>350</v>
      </c>
      <c r="E480" s="3">
        <v>273</v>
      </c>
      <c r="F480" s="6">
        <v>5</v>
      </c>
      <c r="G480" s="5" t="s">
        <v>17</v>
      </c>
      <c r="H480" s="1" t="s">
        <v>25</v>
      </c>
      <c r="I480" s="1">
        <f>YEAR(ZdrojData[[#This Row],[Datum]])</f>
        <v>2019</v>
      </c>
      <c r="J480" s="1" t="str">
        <f t="shared" si="7"/>
        <v>Říjen</v>
      </c>
      <c r="K480" s="15">
        <f>ZdrojData[[#This Row],[Cena]]*ZdrojData[[#This Row],[Počet kusů]]</f>
        <v>1750</v>
      </c>
      <c r="L480" s="15">
        <f>ZdrojData[[#This Row],[Tržba]]-(ZdrojData[[#This Row],[Náklad]]*ZdrojData[[#This Row],[Počet kusů]])</f>
        <v>385</v>
      </c>
    </row>
    <row r="481" spans="1:12" x14ac:dyDescent="0.2">
      <c r="A481" s="2">
        <v>43764</v>
      </c>
      <c r="B481" s="5" t="s">
        <v>16</v>
      </c>
      <c r="C481" s="5" t="s">
        <v>12</v>
      </c>
      <c r="D481" s="3">
        <v>600</v>
      </c>
      <c r="E481" s="3">
        <v>510</v>
      </c>
      <c r="F481" s="6">
        <v>8</v>
      </c>
      <c r="G481" s="5" t="s">
        <v>36</v>
      </c>
      <c r="H481" s="1" t="s">
        <v>25</v>
      </c>
      <c r="I481" s="1">
        <f>YEAR(ZdrojData[[#This Row],[Datum]])</f>
        <v>2019</v>
      </c>
      <c r="J481" s="1" t="str">
        <f t="shared" si="7"/>
        <v>Říjen</v>
      </c>
      <c r="K481" s="15">
        <f>ZdrojData[[#This Row],[Cena]]*ZdrojData[[#This Row],[Počet kusů]]</f>
        <v>4800</v>
      </c>
      <c r="L481" s="15">
        <f>ZdrojData[[#This Row],[Tržba]]-(ZdrojData[[#This Row],[Náklad]]*ZdrojData[[#This Row],[Počet kusů]])</f>
        <v>720</v>
      </c>
    </row>
    <row r="482" spans="1:12" x14ac:dyDescent="0.2">
      <c r="A482" s="2">
        <v>43742</v>
      </c>
      <c r="B482" s="5" t="s">
        <v>18</v>
      </c>
      <c r="C482" s="5" t="s">
        <v>4</v>
      </c>
      <c r="D482" s="3">
        <v>900</v>
      </c>
      <c r="E482" s="3">
        <v>675</v>
      </c>
      <c r="F482" s="6">
        <v>1</v>
      </c>
      <c r="G482" s="5" t="s">
        <v>30</v>
      </c>
      <c r="H482" s="1" t="s">
        <v>25</v>
      </c>
      <c r="I482" s="1">
        <f>YEAR(ZdrojData[[#This Row],[Datum]])</f>
        <v>2019</v>
      </c>
      <c r="J482" s="1" t="str">
        <f t="shared" si="7"/>
        <v>Říjen</v>
      </c>
      <c r="K482" s="15">
        <f>ZdrojData[[#This Row],[Cena]]*ZdrojData[[#This Row],[Počet kusů]]</f>
        <v>900</v>
      </c>
      <c r="L482" s="15">
        <f>ZdrojData[[#This Row],[Tržba]]-(ZdrojData[[#This Row],[Náklad]]*ZdrojData[[#This Row],[Počet kusů]])</f>
        <v>225</v>
      </c>
    </row>
    <row r="483" spans="1:12" x14ac:dyDescent="0.2">
      <c r="A483" s="2">
        <v>43765</v>
      </c>
      <c r="B483" s="5" t="s">
        <v>11</v>
      </c>
      <c r="C483" s="5" t="s">
        <v>12</v>
      </c>
      <c r="D483" s="3">
        <v>350</v>
      </c>
      <c r="E483" s="3">
        <v>273</v>
      </c>
      <c r="F483" s="6">
        <v>8</v>
      </c>
      <c r="G483" s="5" t="s">
        <v>29</v>
      </c>
      <c r="H483" s="1" t="s">
        <v>25</v>
      </c>
      <c r="I483" s="1">
        <f>YEAR(ZdrojData[[#This Row],[Datum]])</f>
        <v>2019</v>
      </c>
      <c r="J483" s="1" t="str">
        <f t="shared" si="7"/>
        <v>Říjen</v>
      </c>
      <c r="K483" s="15">
        <f>ZdrojData[[#This Row],[Cena]]*ZdrojData[[#This Row],[Počet kusů]]</f>
        <v>2800</v>
      </c>
      <c r="L483" s="15">
        <f>ZdrojData[[#This Row],[Tržba]]-(ZdrojData[[#This Row],[Náklad]]*ZdrojData[[#This Row],[Počet kusů]])</f>
        <v>616</v>
      </c>
    </row>
    <row r="484" spans="1:12" x14ac:dyDescent="0.2">
      <c r="A484" s="2">
        <v>43747</v>
      </c>
      <c r="B484" s="5" t="s">
        <v>14</v>
      </c>
      <c r="C484" s="5" t="s">
        <v>6</v>
      </c>
      <c r="D484" s="3">
        <v>950</v>
      </c>
      <c r="E484" s="3">
        <v>741</v>
      </c>
      <c r="F484" s="6">
        <v>4</v>
      </c>
      <c r="G484" s="5" t="s">
        <v>32</v>
      </c>
      <c r="H484" s="1" t="s">
        <v>24</v>
      </c>
      <c r="I484" s="1">
        <f>YEAR(ZdrojData[[#This Row],[Datum]])</f>
        <v>2019</v>
      </c>
      <c r="J484" s="1" t="str">
        <f t="shared" si="7"/>
        <v>Říjen</v>
      </c>
      <c r="K484" s="15">
        <f>ZdrojData[[#This Row],[Cena]]*ZdrojData[[#This Row],[Počet kusů]]</f>
        <v>3800</v>
      </c>
      <c r="L484" s="15">
        <f>ZdrojData[[#This Row],[Tržba]]-(ZdrojData[[#This Row],[Náklad]]*ZdrojData[[#This Row],[Počet kusů]])</f>
        <v>836</v>
      </c>
    </row>
    <row r="485" spans="1:12" x14ac:dyDescent="0.2">
      <c r="A485" s="2">
        <v>43764</v>
      </c>
      <c r="B485" s="5" t="s">
        <v>3</v>
      </c>
      <c r="C485" s="5" t="s">
        <v>4</v>
      </c>
      <c r="D485" s="3">
        <v>1000</v>
      </c>
      <c r="E485" s="3">
        <v>900</v>
      </c>
      <c r="F485" s="6">
        <v>9</v>
      </c>
      <c r="G485" s="5" t="s">
        <v>31</v>
      </c>
      <c r="H485" s="1" t="s">
        <v>24</v>
      </c>
      <c r="I485" s="1">
        <f>YEAR(ZdrojData[[#This Row],[Datum]])</f>
        <v>2019</v>
      </c>
      <c r="J485" s="1" t="str">
        <f t="shared" si="7"/>
        <v>Říjen</v>
      </c>
      <c r="K485" s="15">
        <f>ZdrojData[[#This Row],[Cena]]*ZdrojData[[#This Row],[Počet kusů]]</f>
        <v>9000</v>
      </c>
      <c r="L485" s="15">
        <f>ZdrojData[[#This Row],[Tržba]]-(ZdrojData[[#This Row],[Náklad]]*ZdrojData[[#This Row],[Počet kusů]])</f>
        <v>900</v>
      </c>
    </row>
    <row r="486" spans="1:12" x14ac:dyDescent="0.2">
      <c r="A486" s="2">
        <v>43770</v>
      </c>
      <c r="B486" s="5" t="s">
        <v>8</v>
      </c>
      <c r="C486" s="5" t="s">
        <v>6</v>
      </c>
      <c r="D486" s="3">
        <v>1350</v>
      </c>
      <c r="E486" s="3">
        <v>1188</v>
      </c>
      <c r="F486" s="6">
        <v>1</v>
      </c>
      <c r="G486" s="5" t="s">
        <v>30</v>
      </c>
      <c r="H486" s="1" t="s">
        <v>25</v>
      </c>
      <c r="I486" s="1">
        <f>YEAR(ZdrojData[[#This Row],[Datum]])</f>
        <v>2019</v>
      </c>
      <c r="J486" s="1" t="str">
        <f t="shared" si="7"/>
        <v>Listopad</v>
      </c>
      <c r="K486" s="15">
        <f>ZdrojData[[#This Row],[Cena]]*ZdrojData[[#This Row],[Počet kusů]]</f>
        <v>1350</v>
      </c>
      <c r="L486" s="15">
        <f>ZdrojData[[#This Row],[Tržba]]-(ZdrojData[[#This Row],[Náklad]]*ZdrojData[[#This Row],[Počet kusů]])</f>
        <v>162</v>
      </c>
    </row>
    <row r="487" spans="1:12" x14ac:dyDescent="0.2">
      <c r="A487" s="2">
        <v>43783</v>
      </c>
      <c r="B487" s="5" t="s">
        <v>7</v>
      </c>
      <c r="C487" s="5" t="s">
        <v>4</v>
      </c>
      <c r="D487" s="3">
        <v>1500</v>
      </c>
      <c r="E487" s="3">
        <v>1125</v>
      </c>
      <c r="F487" s="6">
        <v>2</v>
      </c>
      <c r="G487" s="5" t="s">
        <v>38</v>
      </c>
      <c r="H487" s="1" t="s">
        <v>24</v>
      </c>
      <c r="I487" s="1">
        <f>YEAR(ZdrojData[[#This Row],[Datum]])</f>
        <v>2019</v>
      </c>
      <c r="J487" s="1" t="str">
        <f t="shared" si="7"/>
        <v>Listopad</v>
      </c>
      <c r="K487" s="15">
        <f>ZdrojData[[#This Row],[Cena]]*ZdrojData[[#This Row],[Počet kusů]]</f>
        <v>3000</v>
      </c>
      <c r="L487" s="15">
        <f>ZdrojData[[#This Row],[Tržba]]-(ZdrojData[[#This Row],[Náklad]]*ZdrojData[[#This Row],[Počet kusů]])</f>
        <v>750</v>
      </c>
    </row>
    <row r="488" spans="1:12" x14ac:dyDescent="0.2">
      <c r="A488" s="2">
        <v>43788</v>
      </c>
      <c r="B488" s="5" t="s">
        <v>8</v>
      </c>
      <c r="C488" s="5" t="s">
        <v>6</v>
      </c>
      <c r="D488" s="3">
        <v>1350</v>
      </c>
      <c r="E488" s="3">
        <v>1188</v>
      </c>
      <c r="F488" s="6">
        <v>10</v>
      </c>
      <c r="G488" s="5" t="s">
        <v>34</v>
      </c>
      <c r="H488" s="1" t="s">
        <v>24</v>
      </c>
      <c r="I488" s="1">
        <f>YEAR(ZdrojData[[#This Row],[Datum]])</f>
        <v>2019</v>
      </c>
      <c r="J488" s="1" t="str">
        <f t="shared" si="7"/>
        <v>Listopad</v>
      </c>
      <c r="K488" s="15">
        <f>ZdrojData[[#This Row],[Cena]]*ZdrojData[[#This Row],[Počet kusů]]</f>
        <v>13500</v>
      </c>
      <c r="L488" s="15">
        <f>ZdrojData[[#This Row],[Tržba]]-(ZdrojData[[#This Row],[Náklad]]*ZdrojData[[#This Row],[Počet kusů]])</f>
        <v>1620</v>
      </c>
    </row>
    <row r="489" spans="1:12" x14ac:dyDescent="0.2">
      <c r="A489" s="2">
        <v>43797</v>
      </c>
      <c r="B489" s="5" t="s">
        <v>16</v>
      </c>
      <c r="C489" s="5" t="s">
        <v>12</v>
      </c>
      <c r="D489" s="3">
        <v>600</v>
      </c>
      <c r="E489" s="3">
        <v>510</v>
      </c>
      <c r="F489" s="6">
        <v>8</v>
      </c>
      <c r="G489" s="5" t="s">
        <v>31</v>
      </c>
      <c r="H489" s="1" t="s">
        <v>25</v>
      </c>
      <c r="I489" s="1">
        <f>YEAR(ZdrojData[[#This Row],[Datum]])</f>
        <v>2019</v>
      </c>
      <c r="J489" s="1" t="str">
        <f t="shared" si="7"/>
        <v>Listopad</v>
      </c>
      <c r="K489" s="15">
        <f>ZdrojData[[#This Row],[Cena]]*ZdrojData[[#This Row],[Počet kusů]]</f>
        <v>4800</v>
      </c>
      <c r="L489" s="15">
        <f>ZdrojData[[#This Row],[Tržba]]-(ZdrojData[[#This Row],[Náklad]]*ZdrojData[[#This Row],[Počet kusů]])</f>
        <v>720</v>
      </c>
    </row>
    <row r="490" spans="1:12" x14ac:dyDescent="0.2">
      <c r="A490" s="2">
        <v>43790</v>
      </c>
      <c r="B490" s="5" t="s">
        <v>18</v>
      </c>
      <c r="C490" s="5" t="s">
        <v>4</v>
      </c>
      <c r="D490" s="3">
        <v>900</v>
      </c>
      <c r="E490" s="3">
        <v>675</v>
      </c>
      <c r="F490" s="6">
        <v>1</v>
      </c>
      <c r="G490" s="5" t="s">
        <v>34</v>
      </c>
      <c r="H490" s="1" t="s">
        <v>24</v>
      </c>
      <c r="I490" s="1">
        <f>YEAR(ZdrojData[[#This Row],[Datum]])</f>
        <v>2019</v>
      </c>
      <c r="J490" s="1" t="str">
        <f t="shared" si="7"/>
        <v>Listopad</v>
      </c>
      <c r="K490" s="15">
        <f>ZdrojData[[#This Row],[Cena]]*ZdrojData[[#This Row],[Počet kusů]]</f>
        <v>900</v>
      </c>
      <c r="L490" s="15">
        <f>ZdrojData[[#This Row],[Tržba]]-(ZdrojData[[#This Row],[Náklad]]*ZdrojData[[#This Row],[Počet kusů]])</f>
        <v>225</v>
      </c>
    </row>
    <row r="491" spans="1:12" x14ac:dyDescent="0.2">
      <c r="A491" s="2">
        <v>43775</v>
      </c>
      <c r="B491" s="5" t="s">
        <v>16</v>
      </c>
      <c r="C491" s="5" t="s">
        <v>12</v>
      </c>
      <c r="D491" s="3">
        <v>600</v>
      </c>
      <c r="E491" s="3">
        <v>510</v>
      </c>
      <c r="F491" s="6">
        <v>8</v>
      </c>
      <c r="G491" s="5" t="s">
        <v>33</v>
      </c>
      <c r="H491" s="1" t="s">
        <v>25</v>
      </c>
      <c r="I491" s="1">
        <f>YEAR(ZdrojData[[#This Row],[Datum]])</f>
        <v>2019</v>
      </c>
      <c r="J491" s="1" t="str">
        <f t="shared" si="7"/>
        <v>Listopad</v>
      </c>
      <c r="K491" s="15">
        <f>ZdrojData[[#This Row],[Cena]]*ZdrojData[[#This Row],[Počet kusů]]</f>
        <v>4800</v>
      </c>
      <c r="L491" s="15">
        <f>ZdrojData[[#This Row],[Tržba]]-(ZdrojData[[#This Row],[Náklad]]*ZdrojData[[#This Row],[Počet kusů]])</f>
        <v>720</v>
      </c>
    </row>
    <row r="492" spans="1:12" x14ac:dyDescent="0.2">
      <c r="A492" s="2">
        <v>43796</v>
      </c>
      <c r="B492" s="5" t="s">
        <v>8</v>
      </c>
      <c r="C492" s="5" t="s">
        <v>6</v>
      </c>
      <c r="D492" s="3">
        <v>1350</v>
      </c>
      <c r="E492" s="3">
        <v>1188</v>
      </c>
      <c r="F492" s="6">
        <v>8</v>
      </c>
      <c r="G492" s="5" t="s">
        <v>31</v>
      </c>
      <c r="H492" s="1" t="s">
        <v>24</v>
      </c>
      <c r="I492" s="1">
        <f>YEAR(ZdrojData[[#This Row],[Datum]])</f>
        <v>2019</v>
      </c>
      <c r="J492" s="1" t="str">
        <f t="shared" si="7"/>
        <v>Listopad</v>
      </c>
      <c r="K492" s="15">
        <f>ZdrojData[[#This Row],[Cena]]*ZdrojData[[#This Row],[Počet kusů]]</f>
        <v>10800</v>
      </c>
      <c r="L492" s="15">
        <f>ZdrojData[[#This Row],[Tržba]]-(ZdrojData[[#This Row],[Náklad]]*ZdrojData[[#This Row],[Počet kusů]])</f>
        <v>1296</v>
      </c>
    </row>
    <row r="493" spans="1:12" x14ac:dyDescent="0.2">
      <c r="A493" s="2">
        <v>43782</v>
      </c>
      <c r="B493" s="5" t="s">
        <v>16</v>
      </c>
      <c r="C493" s="5" t="s">
        <v>12</v>
      </c>
      <c r="D493" s="3">
        <v>600</v>
      </c>
      <c r="E493" s="3">
        <v>510</v>
      </c>
      <c r="F493" s="6">
        <v>9</v>
      </c>
      <c r="G493" s="5" t="s">
        <v>30</v>
      </c>
      <c r="H493" s="1" t="s">
        <v>24</v>
      </c>
      <c r="I493" s="1">
        <f>YEAR(ZdrojData[[#This Row],[Datum]])</f>
        <v>2019</v>
      </c>
      <c r="J493" s="1" t="str">
        <f t="shared" si="7"/>
        <v>Listopad</v>
      </c>
      <c r="K493" s="15">
        <f>ZdrojData[[#This Row],[Cena]]*ZdrojData[[#This Row],[Počet kusů]]</f>
        <v>5400</v>
      </c>
      <c r="L493" s="15">
        <f>ZdrojData[[#This Row],[Tržba]]-(ZdrojData[[#This Row],[Náklad]]*ZdrojData[[#This Row],[Počet kusů]])</f>
        <v>810</v>
      </c>
    </row>
    <row r="494" spans="1:12" x14ac:dyDescent="0.2">
      <c r="A494" s="2">
        <v>43784</v>
      </c>
      <c r="B494" s="5" t="s">
        <v>9</v>
      </c>
      <c r="C494" s="5" t="s">
        <v>6</v>
      </c>
      <c r="D494" s="3">
        <v>1200</v>
      </c>
      <c r="E494" s="3">
        <v>1080</v>
      </c>
      <c r="F494" s="6">
        <v>4</v>
      </c>
      <c r="G494" s="5" t="s">
        <v>28</v>
      </c>
      <c r="H494" s="1" t="s">
        <v>25</v>
      </c>
      <c r="I494" s="1">
        <f>YEAR(ZdrojData[[#This Row],[Datum]])</f>
        <v>2019</v>
      </c>
      <c r="J494" s="1" t="str">
        <f t="shared" si="7"/>
        <v>Listopad</v>
      </c>
      <c r="K494" s="15">
        <f>ZdrojData[[#This Row],[Cena]]*ZdrojData[[#This Row],[Počet kusů]]</f>
        <v>4800</v>
      </c>
      <c r="L494" s="15">
        <f>ZdrojData[[#This Row],[Tržba]]-(ZdrojData[[#This Row],[Náklad]]*ZdrojData[[#This Row],[Počet kusů]])</f>
        <v>480</v>
      </c>
    </row>
    <row r="495" spans="1:12" x14ac:dyDescent="0.2">
      <c r="A495" s="2">
        <v>43797</v>
      </c>
      <c r="B495" s="5" t="s">
        <v>5</v>
      </c>
      <c r="C495" s="5" t="s">
        <v>6</v>
      </c>
      <c r="D495" s="3">
        <v>850</v>
      </c>
      <c r="E495" s="3">
        <v>722.5</v>
      </c>
      <c r="F495" s="6">
        <v>9</v>
      </c>
      <c r="G495" s="5" t="s">
        <v>35</v>
      </c>
      <c r="H495" s="1" t="s">
        <v>25</v>
      </c>
      <c r="I495" s="1">
        <f>YEAR(ZdrojData[[#This Row],[Datum]])</f>
        <v>2019</v>
      </c>
      <c r="J495" s="1" t="str">
        <f t="shared" si="7"/>
        <v>Listopad</v>
      </c>
      <c r="K495" s="15">
        <f>ZdrojData[[#This Row],[Cena]]*ZdrojData[[#This Row],[Počet kusů]]</f>
        <v>7650</v>
      </c>
      <c r="L495" s="15">
        <f>ZdrojData[[#This Row],[Tržba]]-(ZdrojData[[#This Row],[Náklad]]*ZdrojData[[#This Row],[Počet kusů]])</f>
        <v>1147.5</v>
      </c>
    </row>
    <row r="496" spans="1:12" x14ac:dyDescent="0.2">
      <c r="A496" s="2">
        <v>43774</v>
      </c>
      <c r="B496" s="5" t="s">
        <v>16</v>
      </c>
      <c r="C496" s="5" t="s">
        <v>12</v>
      </c>
      <c r="D496" s="3">
        <v>600</v>
      </c>
      <c r="E496" s="3">
        <v>510</v>
      </c>
      <c r="F496" s="6">
        <v>3</v>
      </c>
      <c r="G496" s="5" t="s">
        <v>36</v>
      </c>
      <c r="H496" s="1" t="s">
        <v>24</v>
      </c>
      <c r="I496" s="1">
        <f>YEAR(ZdrojData[[#This Row],[Datum]])</f>
        <v>2019</v>
      </c>
      <c r="J496" s="1" t="str">
        <f t="shared" si="7"/>
        <v>Listopad</v>
      </c>
      <c r="K496" s="15">
        <f>ZdrojData[[#This Row],[Cena]]*ZdrojData[[#This Row],[Počet kusů]]</f>
        <v>1800</v>
      </c>
      <c r="L496" s="15">
        <f>ZdrojData[[#This Row],[Tržba]]-(ZdrojData[[#This Row],[Náklad]]*ZdrojData[[#This Row],[Počet kusů]])</f>
        <v>270</v>
      </c>
    </row>
    <row r="497" spans="1:12" x14ac:dyDescent="0.2">
      <c r="A497" s="2">
        <v>43791</v>
      </c>
      <c r="B497" s="5" t="s">
        <v>10</v>
      </c>
      <c r="C497" s="5" t="s">
        <v>6</v>
      </c>
      <c r="D497" s="3">
        <v>850</v>
      </c>
      <c r="E497" s="3">
        <v>637.5</v>
      </c>
      <c r="F497" s="6">
        <v>8</v>
      </c>
      <c r="G497" s="5" t="s">
        <v>28</v>
      </c>
      <c r="H497" s="1" t="s">
        <v>24</v>
      </c>
      <c r="I497" s="1">
        <f>YEAR(ZdrojData[[#This Row],[Datum]])</f>
        <v>2019</v>
      </c>
      <c r="J497" s="1" t="str">
        <f t="shared" si="7"/>
        <v>Listopad</v>
      </c>
      <c r="K497" s="15">
        <f>ZdrojData[[#This Row],[Cena]]*ZdrojData[[#This Row],[Počet kusů]]</f>
        <v>6800</v>
      </c>
      <c r="L497" s="15">
        <f>ZdrojData[[#This Row],[Tržba]]-(ZdrojData[[#This Row],[Náklad]]*ZdrojData[[#This Row],[Počet kusů]])</f>
        <v>1700</v>
      </c>
    </row>
    <row r="498" spans="1:12" x14ac:dyDescent="0.2">
      <c r="A498" s="2">
        <v>43777</v>
      </c>
      <c r="B498" s="5" t="s">
        <v>18</v>
      </c>
      <c r="C498" s="5" t="s">
        <v>4</v>
      </c>
      <c r="D498" s="3">
        <v>900</v>
      </c>
      <c r="E498" s="3">
        <v>675</v>
      </c>
      <c r="F498" s="6">
        <v>3</v>
      </c>
      <c r="G498" s="5" t="s">
        <v>28</v>
      </c>
      <c r="H498" s="1" t="s">
        <v>25</v>
      </c>
      <c r="I498" s="1">
        <f>YEAR(ZdrojData[[#This Row],[Datum]])</f>
        <v>2019</v>
      </c>
      <c r="J498" s="1" t="str">
        <f t="shared" si="7"/>
        <v>Listopad</v>
      </c>
      <c r="K498" s="15">
        <f>ZdrojData[[#This Row],[Cena]]*ZdrojData[[#This Row],[Počet kusů]]</f>
        <v>2700</v>
      </c>
      <c r="L498" s="15">
        <f>ZdrojData[[#This Row],[Tržba]]-(ZdrojData[[#This Row],[Náklad]]*ZdrojData[[#This Row],[Počet kusů]])</f>
        <v>675</v>
      </c>
    </row>
    <row r="499" spans="1:12" x14ac:dyDescent="0.2">
      <c r="A499" s="2">
        <v>43777</v>
      </c>
      <c r="B499" s="5" t="s">
        <v>3</v>
      </c>
      <c r="C499" s="5" t="s">
        <v>4</v>
      </c>
      <c r="D499" s="3">
        <v>1000</v>
      </c>
      <c r="E499" s="3">
        <v>900</v>
      </c>
      <c r="F499" s="6">
        <v>2</v>
      </c>
      <c r="G499" s="5" t="s">
        <v>31</v>
      </c>
      <c r="H499" s="1" t="s">
        <v>25</v>
      </c>
      <c r="I499" s="1">
        <f>YEAR(ZdrojData[[#This Row],[Datum]])</f>
        <v>2019</v>
      </c>
      <c r="J499" s="1" t="str">
        <f t="shared" si="7"/>
        <v>Listopad</v>
      </c>
      <c r="K499" s="15">
        <f>ZdrojData[[#This Row],[Cena]]*ZdrojData[[#This Row],[Počet kusů]]</f>
        <v>2000</v>
      </c>
      <c r="L499" s="15">
        <f>ZdrojData[[#This Row],[Tržba]]-(ZdrojData[[#This Row],[Náklad]]*ZdrojData[[#This Row],[Počet kusů]])</f>
        <v>200</v>
      </c>
    </row>
    <row r="500" spans="1:12" x14ac:dyDescent="0.2">
      <c r="A500" s="2">
        <v>43777</v>
      </c>
      <c r="B500" s="5" t="s">
        <v>14</v>
      </c>
      <c r="C500" s="5" t="s">
        <v>6</v>
      </c>
      <c r="D500" s="3">
        <v>950</v>
      </c>
      <c r="E500" s="3">
        <v>741</v>
      </c>
      <c r="F500" s="6">
        <v>3</v>
      </c>
      <c r="G500" s="5" t="s">
        <v>36</v>
      </c>
      <c r="H500" s="1" t="s">
        <v>24</v>
      </c>
      <c r="I500" s="1">
        <f>YEAR(ZdrojData[[#This Row],[Datum]])</f>
        <v>2019</v>
      </c>
      <c r="J500" s="1" t="str">
        <f t="shared" si="7"/>
        <v>Listopad</v>
      </c>
      <c r="K500" s="15">
        <f>ZdrojData[[#This Row],[Cena]]*ZdrojData[[#This Row],[Počet kusů]]</f>
        <v>2850</v>
      </c>
      <c r="L500" s="15">
        <f>ZdrojData[[#This Row],[Tržba]]-(ZdrojData[[#This Row],[Náklad]]*ZdrojData[[#This Row],[Počet kusů]])</f>
        <v>627</v>
      </c>
    </row>
    <row r="501" spans="1:12" x14ac:dyDescent="0.2">
      <c r="A501" s="2">
        <v>43786</v>
      </c>
      <c r="B501" s="5" t="s">
        <v>9</v>
      </c>
      <c r="C501" s="5" t="s">
        <v>6</v>
      </c>
      <c r="D501" s="3">
        <v>1200</v>
      </c>
      <c r="E501" s="3">
        <v>1080</v>
      </c>
      <c r="F501" s="6">
        <v>10</v>
      </c>
      <c r="G501" s="5" t="s">
        <v>38</v>
      </c>
      <c r="H501" s="1" t="s">
        <v>24</v>
      </c>
      <c r="I501" s="1">
        <f>YEAR(ZdrojData[[#This Row],[Datum]])</f>
        <v>2019</v>
      </c>
      <c r="J501" s="1" t="str">
        <f t="shared" si="7"/>
        <v>Listopad</v>
      </c>
      <c r="K501" s="15">
        <f>ZdrojData[[#This Row],[Cena]]*ZdrojData[[#This Row],[Počet kusů]]</f>
        <v>12000</v>
      </c>
      <c r="L501" s="15">
        <f>ZdrojData[[#This Row],[Tržba]]-(ZdrojData[[#This Row],[Náklad]]*ZdrojData[[#This Row],[Počet kusů]])</f>
        <v>1200</v>
      </c>
    </row>
    <row r="502" spans="1:12" x14ac:dyDescent="0.2">
      <c r="A502" s="2">
        <v>43794</v>
      </c>
      <c r="B502" s="5" t="s">
        <v>16</v>
      </c>
      <c r="C502" s="5" t="s">
        <v>12</v>
      </c>
      <c r="D502" s="3">
        <v>600</v>
      </c>
      <c r="E502" s="3">
        <v>510</v>
      </c>
      <c r="F502" s="6">
        <v>8</v>
      </c>
      <c r="G502" s="5" t="s">
        <v>33</v>
      </c>
      <c r="H502" s="1" t="s">
        <v>24</v>
      </c>
      <c r="I502" s="1">
        <f>YEAR(ZdrojData[[#This Row],[Datum]])</f>
        <v>2019</v>
      </c>
      <c r="J502" s="1" t="str">
        <f t="shared" si="7"/>
        <v>Listopad</v>
      </c>
      <c r="K502" s="15">
        <f>ZdrojData[[#This Row],[Cena]]*ZdrojData[[#This Row],[Počet kusů]]</f>
        <v>4800</v>
      </c>
      <c r="L502" s="15">
        <f>ZdrojData[[#This Row],[Tržba]]-(ZdrojData[[#This Row],[Náklad]]*ZdrojData[[#This Row],[Počet kusů]])</f>
        <v>720</v>
      </c>
    </row>
    <row r="503" spans="1:12" x14ac:dyDescent="0.2">
      <c r="A503" s="2">
        <v>43788</v>
      </c>
      <c r="B503" s="5" t="s">
        <v>16</v>
      </c>
      <c r="C503" s="5" t="s">
        <v>12</v>
      </c>
      <c r="D503" s="3">
        <v>600</v>
      </c>
      <c r="E503" s="3">
        <v>510</v>
      </c>
      <c r="F503" s="6">
        <v>8</v>
      </c>
      <c r="G503" s="5" t="s">
        <v>28</v>
      </c>
      <c r="H503" s="1" t="s">
        <v>24</v>
      </c>
      <c r="I503" s="1">
        <f>YEAR(ZdrojData[[#This Row],[Datum]])</f>
        <v>2019</v>
      </c>
      <c r="J503" s="1" t="str">
        <f t="shared" si="7"/>
        <v>Listopad</v>
      </c>
      <c r="K503" s="15">
        <f>ZdrojData[[#This Row],[Cena]]*ZdrojData[[#This Row],[Počet kusů]]</f>
        <v>4800</v>
      </c>
      <c r="L503" s="15">
        <f>ZdrojData[[#This Row],[Tržba]]-(ZdrojData[[#This Row],[Náklad]]*ZdrojData[[#This Row],[Počet kusů]])</f>
        <v>720</v>
      </c>
    </row>
    <row r="504" spans="1:12" x14ac:dyDescent="0.2">
      <c r="A504" s="2">
        <v>43770</v>
      </c>
      <c r="B504" s="5" t="s">
        <v>9</v>
      </c>
      <c r="C504" s="5" t="s">
        <v>6</v>
      </c>
      <c r="D504" s="3">
        <v>1200</v>
      </c>
      <c r="E504" s="3">
        <v>1080</v>
      </c>
      <c r="F504" s="6">
        <v>2</v>
      </c>
      <c r="G504" s="5" t="s">
        <v>38</v>
      </c>
      <c r="H504" s="1" t="s">
        <v>25</v>
      </c>
      <c r="I504" s="1">
        <f>YEAR(ZdrojData[[#This Row],[Datum]])</f>
        <v>2019</v>
      </c>
      <c r="J504" s="1" t="str">
        <f t="shared" si="7"/>
        <v>Listopad</v>
      </c>
      <c r="K504" s="15">
        <f>ZdrojData[[#This Row],[Cena]]*ZdrojData[[#This Row],[Počet kusů]]</f>
        <v>2400</v>
      </c>
      <c r="L504" s="15">
        <f>ZdrojData[[#This Row],[Tržba]]-(ZdrojData[[#This Row],[Náklad]]*ZdrojData[[#This Row],[Počet kusů]])</f>
        <v>240</v>
      </c>
    </row>
    <row r="505" spans="1:12" x14ac:dyDescent="0.2">
      <c r="A505" s="2">
        <v>43771</v>
      </c>
      <c r="B505" s="5" t="s">
        <v>10</v>
      </c>
      <c r="C505" s="5" t="s">
        <v>6</v>
      </c>
      <c r="D505" s="3">
        <v>850</v>
      </c>
      <c r="E505" s="3">
        <v>637.5</v>
      </c>
      <c r="F505" s="6">
        <v>2</v>
      </c>
      <c r="G505" s="5" t="s">
        <v>31</v>
      </c>
      <c r="H505" s="1" t="s">
        <v>25</v>
      </c>
      <c r="I505" s="1">
        <f>YEAR(ZdrojData[[#This Row],[Datum]])</f>
        <v>2019</v>
      </c>
      <c r="J505" s="1" t="str">
        <f t="shared" si="7"/>
        <v>Listopad</v>
      </c>
      <c r="K505" s="15">
        <f>ZdrojData[[#This Row],[Cena]]*ZdrojData[[#This Row],[Počet kusů]]</f>
        <v>1700</v>
      </c>
      <c r="L505" s="15">
        <f>ZdrojData[[#This Row],[Tržba]]-(ZdrojData[[#This Row],[Náklad]]*ZdrojData[[#This Row],[Počet kusů]])</f>
        <v>425</v>
      </c>
    </row>
    <row r="506" spans="1:12" x14ac:dyDescent="0.2">
      <c r="A506" s="2">
        <v>43792</v>
      </c>
      <c r="B506" s="5" t="s">
        <v>14</v>
      </c>
      <c r="C506" s="5" t="s">
        <v>6</v>
      </c>
      <c r="D506" s="3">
        <v>950</v>
      </c>
      <c r="E506" s="3">
        <v>741</v>
      </c>
      <c r="F506" s="6">
        <v>8</v>
      </c>
      <c r="G506" s="5" t="s">
        <v>17</v>
      </c>
      <c r="H506" s="1" t="s">
        <v>24</v>
      </c>
      <c r="I506" s="1">
        <f>YEAR(ZdrojData[[#This Row],[Datum]])</f>
        <v>2019</v>
      </c>
      <c r="J506" s="1" t="str">
        <f t="shared" si="7"/>
        <v>Listopad</v>
      </c>
      <c r="K506" s="15">
        <f>ZdrojData[[#This Row],[Cena]]*ZdrojData[[#This Row],[Počet kusů]]</f>
        <v>7600</v>
      </c>
      <c r="L506" s="15">
        <f>ZdrojData[[#This Row],[Tržba]]-(ZdrojData[[#This Row],[Náklad]]*ZdrojData[[#This Row],[Počet kusů]])</f>
        <v>1672</v>
      </c>
    </row>
    <row r="507" spans="1:12" x14ac:dyDescent="0.2">
      <c r="A507" s="2">
        <v>43787</v>
      </c>
      <c r="B507" s="5" t="s">
        <v>14</v>
      </c>
      <c r="C507" s="5" t="s">
        <v>6</v>
      </c>
      <c r="D507" s="3">
        <v>950</v>
      </c>
      <c r="E507" s="3">
        <v>741</v>
      </c>
      <c r="F507" s="6">
        <v>2</v>
      </c>
      <c r="G507" s="5" t="s">
        <v>29</v>
      </c>
      <c r="H507" s="1" t="s">
        <v>25</v>
      </c>
      <c r="I507" s="1">
        <f>YEAR(ZdrojData[[#This Row],[Datum]])</f>
        <v>2019</v>
      </c>
      <c r="J507" s="1" t="str">
        <f t="shared" si="7"/>
        <v>Listopad</v>
      </c>
      <c r="K507" s="15">
        <f>ZdrojData[[#This Row],[Cena]]*ZdrojData[[#This Row],[Počet kusů]]</f>
        <v>1900</v>
      </c>
      <c r="L507" s="15">
        <f>ZdrojData[[#This Row],[Tržba]]-(ZdrojData[[#This Row],[Náklad]]*ZdrojData[[#This Row],[Počet kusů]])</f>
        <v>418</v>
      </c>
    </row>
    <row r="508" spans="1:12" x14ac:dyDescent="0.2">
      <c r="A508" s="2">
        <v>43812</v>
      </c>
      <c r="B508" s="5" t="s">
        <v>13</v>
      </c>
      <c r="C508" s="5" t="s">
        <v>6</v>
      </c>
      <c r="D508" s="3">
        <v>500</v>
      </c>
      <c r="E508" s="3">
        <v>400</v>
      </c>
      <c r="F508" s="6">
        <v>7</v>
      </c>
      <c r="G508" s="5" t="s">
        <v>29</v>
      </c>
      <c r="H508" s="1" t="s">
        <v>24</v>
      </c>
      <c r="I508" s="1">
        <f>YEAR(ZdrojData[[#This Row],[Datum]])</f>
        <v>2019</v>
      </c>
      <c r="J508" s="1" t="str">
        <f t="shared" si="7"/>
        <v>Prosinec</v>
      </c>
      <c r="K508" s="15">
        <f>ZdrojData[[#This Row],[Cena]]*ZdrojData[[#This Row],[Počet kusů]]</f>
        <v>3500</v>
      </c>
      <c r="L508" s="15">
        <f>ZdrojData[[#This Row],[Tržba]]-(ZdrojData[[#This Row],[Náklad]]*ZdrojData[[#This Row],[Počet kusů]])</f>
        <v>700</v>
      </c>
    </row>
    <row r="509" spans="1:12" x14ac:dyDescent="0.2">
      <c r="A509" s="2">
        <v>43818</v>
      </c>
      <c r="B509" s="5" t="s">
        <v>14</v>
      </c>
      <c r="C509" s="5" t="s">
        <v>6</v>
      </c>
      <c r="D509" s="3">
        <v>950</v>
      </c>
      <c r="E509" s="3">
        <v>741</v>
      </c>
      <c r="F509" s="6">
        <v>4</v>
      </c>
      <c r="G509" s="5" t="s">
        <v>34</v>
      </c>
      <c r="H509" s="1" t="s">
        <v>24</v>
      </c>
      <c r="I509" s="1">
        <f>YEAR(ZdrojData[[#This Row],[Datum]])</f>
        <v>2019</v>
      </c>
      <c r="J509" s="1" t="str">
        <f t="shared" si="7"/>
        <v>Prosinec</v>
      </c>
      <c r="K509" s="15">
        <f>ZdrojData[[#This Row],[Cena]]*ZdrojData[[#This Row],[Počet kusů]]</f>
        <v>3800</v>
      </c>
      <c r="L509" s="15">
        <f>ZdrojData[[#This Row],[Tržba]]-(ZdrojData[[#This Row],[Náklad]]*ZdrojData[[#This Row],[Počet kusů]])</f>
        <v>836</v>
      </c>
    </row>
    <row r="510" spans="1:12" x14ac:dyDescent="0.2">
      <c r="A510" s="2">
        <v>43823</v>
      </c>
      <c r="B510" s="5" t="s">
        <v>3</v>
      </c>
      <c r="C510" s="5" t="s">
        <v>4</v>
      </c>
      <c r="D510" s="3">
        <v>1000</v>
      </c>
      <c r="E510" s="3">
        <v>900</v>
      </c>
      <c r="F510" s="6">
        <v>2</v>
      </c>
      <c r="G510" s="5" t="s">
        <v>36</v>
      </c>
      <c r="H510" s="1" t="s">
        <v>25</v>
      </c>
      <c r="I510" s="1">
        <f>YEAR(ZdrojData[[#This Row],[Datum]])</f>
        <v>2019</v>
      </c>
      <c r="J510" s="1" t="str">
        <f t="shared" si="7"/>
        <v>Prosinec</v>
      </c>
      <c r="K510" s="15">
        <f>ZdrojData[[#This Row],[Cena]]*ZdrojData[[#This Row],[Počet kusů]]</f>
        <v>2000</v>
      </c>
      <c r="L510" s="15">
        <f>ZdrojData[[#This Row],[Tržba]]-(ZdrojData[[#This Row],[Náklad]]*ZdrojData[[#This Row],[Počet kusů]])</f>
        <v>200</v>
      </c>
    </row>
    <row r="511" spans="1:12" x14ac:dyDescent="0.2">
      <c r="A511" s="2">
        <v>43825</v>
      </c>
      <c r="B511" s="5" t="s">
        <v>5</v>
      </c>
      <c r="C511" s="5" t="s">
        <v>6</v>
      </c>
      <c r="D511" s="3">
        <v>850</v>
      </c>
      <c r="E511" s="3">
        <v>722.5</v>
      </c>
      <c r="F511" s="6">
        <v>5</v>
      </c>
      <c r="G511" s="5" t="s">
        <v>38</v>
      </c>
      <c r="H511" s="1" t="s">
        <v>25</v>
      </c>
      <c r="I511" s="1">
        <f>YEAR(ZdrojData[[#This Row],[Datum]])</f>
        <v>2019</v>
      </c>
      <c r="J511" s="1" t="str">
        <f t="shared" si="7"/>
        <v>Prosinec</v>
      </c>
      <c r="K511" s="15">
        <f>ZdrojData[[#This Row],[Cena]]*ZdrojData[[#This Row],[Počet kusů]]</f>
        <v>4250</v>
      </c>
      <c r="L511" s="15">
        <f>ZdrojData[[#This Row],[Tržba]]-(ZdrojData[[#This Row],[Náklad]]*ZdrojData[[#This Row],[Počet kusů]])</f>
        <v>637.5</v>
      </c>
    </row>
    <row r="512" spans="1:12" x14ac:dyDescent="0.2">
      <c r="A512" s="2">
        <v>43807</v>
      </c>
      <c r="B512" s="5" t="s">
        <v>15</v>
      </c>
      <c r="C512" s="5" t="s">
        <v>4</v>
      </c>
      <c r="D512" s="3">
        <v>750</v>
      </c>
      <c r="E512" s="3">
        <v>637.5</v>
      </c>
      <c r="F512" s="6">
        <v>5</v>
      </c>
      <c r="G512" s="5" t="s">
        <v>30</v>
      </c>
      <c r="H512" s="1" t="s">
        <v>24</v>
      </c>
      <c r="I512" s="1">
        <f>YEAR(ZdrojData[[#This Row],[Datum]])</f>
        <v>2019</v>
      </c>
      <c r="J512" s="1" t="str">
        <f t="shared" si="7"/>
        <v>Prosinec</v>
      </c>
      <c r="K512" s="15">
        <f>ZdrojData[[#This Row],[Cena]]*ZdrojData[[#This Row],[Počet kusů]]</f>
        <v>3750</v>
      </c>
      <c r="L512" s="15">
        <f>ZdrojData[[#This Row],[Tržba]]-(ZdrojData[[#This Row],[Náklad]]*ZdrojData[[#This Row],[Počet kusů]])</f>
        <v>562.5</v>
      </c>
    </row>
    <row r="513" spans="1:12" x14ac:dyDescent="0.2">
      <c r="A513" s="2">
        <v>43824</v>
      </c>
      <c r="B513" s="5" t="s">
        <v>3</v>
      </c>
      <c r="C513" s="5" t="s">
        <v>4</v>
      </c>
      <c r="D513" s="3">
        <v>1000</v>
      </c>
      <c r="E513" s="3">
        <v>900</v>
      </c>
      <c r="F513" s="6">
        <v>10</v>
      </c>
      <c r="G513" s="5" t="s">
        <v>29</v>
      </c>
      <c r="H513" s="1" t="s">
        <v>24</v>
      </c>
      <c r="I513" s="1">
        <f>YEAR(ZdrojData[[#This Row],[Datum]])</f>
        <v>2019</v>
      </c>
      <c r="J513" s="1" t="str">
        <f t="shared" si="7"/>
        <v>Prosinec</v>
      </c>
      <c r="K513" s="15">
        <f>ZdrojData[[#This Row],[Cena]]*ZdrojData[[#This Row],[Počet kusů]]</f>
        <v>10000</v>
      </c>
      <c r="L513" s="15">
        <f>ZdrojData[[#This Row],[Tržba]]-(ZdrojData[[#This Row],[Náklad]]*ZdrojData[[#This Row],[Počet kusů]])</f>
        <v>1000</v>
      </c>
    </row>
    <row r="514" spans="1:12" x14ac:dyDescent="0.2">
      <c r="A514" s="2">
        <v>43825</v>
      </c>
      <c r="B514" s="5" t="s">
        <v>10</v>
      </c>
      <c r="C514" s="5" t="s">
        <v>6</v>
      </c>
      <c r="D514" s="3">
        <v>850</v>
      </c>
      <c r="E514" s="3">
        <v>637.5</v>
      </c>
      <c r="F514" s="6">
        <v>2</v>
      </c>
      <c r="G514" s="5" t="s">
        <v>28</v>
      </c>
      <c r="H514" s="1" t="s">
        <v>25</v>
      </c>
      <c r="I514" s="1">
        <f>YEAR(ZdrojData[[#This Row],[Datum]])</f>
        <v>2019</v>
      </c>
      <c r="J514" s="1" t="str">
        <f t="shared" ref="J514:J577" si="8">CHOOSE(MONTH(A514),"Leden","Únor","Březen","Duben","Květen","Červen","Červenec","Srpen","Září","Říjen","Listopad","Prosinec")</f>
        <v>Prosinec</v>
      </c>
      <c r="K514" s="15">
        <f>ZdrojData[[#This Row],[Cena]]*ZdrojData[[#This Row],[Počet kusů]]</f>
        <v>1700</v>
      </c>
      <c r="L514" s="15">
        <f>ZdrojData[[#This Row],[Tržba]]-(ZdrojData[[#This Row],[Náklad]]*ZdrojData[[#This Row],[Počet kusů]])</f>
        <v>425</v>
      </c>
    </row>
    <row r="515" spans="1:12" x14ac:dyDescent="0.2">
      <c r="A515" s="2">
        <v>43825</v>
      </c>
      <c r="B515" s="5" t="s">
        <v>9</v>
      </c>
      <c r="C515" s="5" t="s">
        <v>6</v>
      </c>
      <c r="D515" s="3">
        <v>1200</v>
      </c>
      <c r="E515" s="3">
        <v>1080</v>
      </c>
      <c r="F515" s="6">
        <v>6</v>
      </c>
      <c r="G515" s="5" t="s">
        <v>37</v>
      </c>
      <c r="H515" s="1" t="s">
        <v>25</v>
      </c>
      <c r="I515" s="1">
        <f>YEAR(ZdrojData[[#This Row],[Datum]])</f>
        <v>2019</v>
      </c>
      <c r="J515" s="1" t="str">
        <f t="shared" si="8"/>
        <v>Prosinec</v>
      </c>
      <c r="K515" s="15">
        <f>ZdrojData[[#This Row],[Cena]]*ZdrojData[[#This Row],[Počet kusů]]</f>
        <v>7200</v>
      </c>
      <c r="L515" s="15">
        <f>ZdrojData[[#This Row],[Tržba]]-(ZdrojData[[#This Row],[Náklad]]*ZdrojData[[#This Row],[Počet kusů]])</f>
        <v>720</v>
      </c>
    </row>
    <row r="516" spans="1:12" x14ac:dyDescent="0.2">
      <c r="A516" s="2">
        <v>43813</v>
      </c>
      <c r="B516" s="5" t="s">
        <v>11</v>
      </c>
      <c r="C516" s="5" t="s">
        <v>12</v>
      </c>
      <c r="D516" s="3">
        <v>350</v>
      </c>
      <c r="E516" s="3">
        <v>273</v>
      </c>
      <c r="F516" s="6">
        <v>1</v>
      </c>
      <c r="G516" s="5" t="s">
        <v>34</v>
      </c>
      <c r="H516" s="1" t="s">
        <v>25</v>
      </c>
      <c r="I516" s="1">
        <f>YEAR(ZdrojData[[#This Row],[Datum]])</f>
        <v>2019</v>
      </c>
      <c r="J516" s="1" t="str">
        <f t="shared" si="8"/>
        <v>Prosinec</v>
      </c>
      <c r="K516" s="15">
        <f>ZdrojData[[#This Row],[Cena]]*ZdrojData[[#This Row],[Počet kusů]]</f>
        <v>350</v>
      </c>
      <c r="L516" s="15">
        <f>ZdrojData[[#This Row],[Tržba]]-(ZdrojData[[#This Row],[Náklad]]*ZdrojData[[#This Row],[Počet kusů]])</f>
        <v>77</v>
      </c>
    </row>
    <row r="517" spans="1:12" x14ac:dyDescent="0.2">
      <c r="A517" s="2">
        <v>43829</v>
      </c>
      <c r="B517" s="5" t="s">
        <v>13</v>
      </c>
      <c r="C517" s="5" t="s">
        <v>6</v>
      </c>
      <c r="D517" s="3">
        <v>500</v>
      </c>
      <c r="E517" s="3">
        <v>400</v>
      </c>
      <c r="F517" s="6">
        <v>10</v>
      </c>
      <c r="G517" s="5" t="s">
        <v>17</v>
      </c>
      <c r="H517" s="1" t="s">
        <v>24</v>
      </c>
      <c r="I517" s="1">
        <f>YEAR(ZdrojData[[#This Row],[Datum]])</f>
        <v>2019</v>
      </c>
      <c r="J517" s="1" t="str">
        <f t="shared" si="8"/>
        <v>Prosinec</v>
      </c>
      <c r="K517" s="15">
        <f>ZdrojData[[#This Row],[Cena]]*ZdrojData[[#This Row],[Počet kusů]]</f>
        <v>5000</v>
      </c>
      <c r="L517" s="15">
        <f>ZdrojData[[#This Row],[Tržba]]-(ZdrojData[[#This Row],[Náklad]]*ZdrojData[[#This Row],[Počet kusů]])</f>
        <v>1000</v>
      </c>
    </row>
    <row r="518" spans="1:12" x14ac:dyDescent="0.2">
      <c r="A518" s="2">
        <v>43819</v>
      </c>
      <c r="B518" s="5" t="s">
        <v>8</v>
      </c>
      <c r="C518" s="5" t="s">
        <v>6</v>
      </c>
      <c r="D518" s="3">
        <v>1350</v>
      </c>
      <c r="E518" s="3">
        <v>1188</v>
      </c>
      <c r="F518" s="6">
        <v>10</v>
      </c>
      <c r="G518" s="5" t="s">
        <v>17</v>
      </c>
      <c r="H518" s="1" t="s">
        <v>25</v>
      </c>
      <c r="I518" s="1">
        <f>YEAR(ZdrojData[[#This Row],[Datum]])</f>
        <v>2019</v>
      </c>
      <c r="J518" s="1" t="str">
        <f t="shared" si="8"/>
        <v>Prosinec</v>
      </c>
      <c r="K518" s="15">
        <f>ZdrojData[[#This Row],[Cena]]*ZdrojData[[#This Row],[Počet kusů]]</f>
        <v>13500</v>
      </c>
      <c r="L518" s="15">
        <f>ZdrojData[[#This Row],[Tržba]]-(ZdrojData[[#This Row],[Náklad]]*ZdrojData[[#This Row],[Počet kusů]])</f>
        <v>1620</v>
      </c>
    </row>
    <row r="519" spans="1:12" x14ac:dyDescent="0.2">
      <c r="A519" s="2">
        <v>43811</v>
      </c>
      <c r="B519" s="5" t="s">
        <v>15</v>
      </c>
      <c r="C519" s="5" t="s">
        <v>4</v>
      </c>
      <c r="D519" s="3">
        <v>750</v>
      </c>
      <c r="E519" s="3">
        <v>637.5</v>
      </c>
      <c r="F519" s="6">
        <v>2</v>
      </c>
      <c r="G519" s="5" t="s">
        <v>28</v>
      </c>
      <c r="H519" s="1" t="s">
        <v>24</v>
      </c>
      <c r="I519" s="1">
        <f>YEAR(ZdrojData[[#This Row],[Datum]])</f>
        <v>2019</v>
      </c>
      <c r="J519" s="1" t="str">
        <f t="shared" si="8"/>
        <v>Prosinec</v>
      </c>
      <c r="K519" s="15">
        <f>ZdrojData[[#This Row],[Cena]]*ZdrojData[[#This Row],[Počet kusů]]</f>
        <v>1500</v>
      </c>
      <c r="L519" s="15">
        <f>ZdrojData[[#This Row],[Tržba]]-(ZdrojData[[#This Row],[Náklad]]*ZdrojData[[#This Row],[Počet kusů]])</f>
        <v>225</v>
      </c>
    </row>
    <row r="520" spans="1:12" x14ac:dyDescent="0.2">
      <c r="A520" s="2">
        <v>43813</v>
      </c>
      <c r="B520" s="5" t="s">
        <v>7</v>
      </c>
      <c r="C520" s="5" t="s">
        <v>4</v>
      </c>
      <c r="D520" s="3">
        <v>1500</v>
      </c>
      <c r="E520" s="3">
        <v>1125</v>
      </c>
      <c r="F520" s="6">
        <v>3</v>
      </c>
      <c r="G520" s="5" t="s">
        <v>29</v>
      </c>
      <c r="H520" s="1" t="s">
        <v>24</v>
      </c>
      <c r="I520" s="1">
        <f>YEAR(ZdrojData[[#This Row],[Datum]])</f>
        <v>2019</v>
      </c>
      <c r="J520" s="1" t="str">
        <f t="shared" si="8"/>
        <v>Prosinec</v>
      </c>
      <c r="K520" s="15">
        <f>ZdrojData[[#This Row],[Cena]]*ZdrojData[[#This Row],[Počet kusů]]</f>
        <v>4500</v>
      </c>
      <c r="L520" s="15">
        <f>ZdrojData[[#This Row],[Tržba]]-(ZdrojData[[#This Row],[Náklad]]*ZdrojData[[#This Row],[Počet kusů]])</f>
        <v>1125</v>
      </c>
    </row>
    <row r="521" spans="1:12" x14ac:dyDescent="0.2">
      <c r="A521" s="2">
        <v>43813</v>
      </c>
      <c r="B521" s="5" t="s">
        <v>15</v>
      </c>
      <c r="C521" s="5" t="s">
        <v>4</v>
      </c>
      <c r="D521" s="3">
        <v>750</v>
      </c>
      <c r="E521" s="3">
        <v>637.5</v>
      </c>
      <c r="F521" s="6">
        <v>7</v>
      </c>
      <c r="G521" s="5" t="s">
        <v>34</v>
      </c>
      <c r="H521" s="1" t="s">
        <v>25</v>
      </c>
      <c r="I521" s="1">
        <f>YEAR(ZdrojData[[#This Row],[Datum]])</f>
        <v>2019</v>
      </c>
      <c r="J521" s="1" t="str">
        <f t="shared" si="8"/>
        <v>Prosinec</v>
      </c>
      <c r="K521" s="15">
        <f>ZdrojData[[#This Row],[Cena]]*ZdrojData[[#This Row],[Počet kusů]]</f>
        <v>5250</v>
      </c>
      <c r="L521" s="15">
        <f>ZdrojData[[#This Row],[Tržba]]-(ZdrojData[[#This Row],[Náklad]]*ZdrojData[[#This Row],[Počet kusů]])</f>
        <v>787.5</v>
      </c>
    </row>
    <row r="522" spans="1:12" x14ac:dyDescent="0.2">
      <c r="A522" s="2">
        <v>43829</v>
      </c>
      <c r="B522" s="5" t="s">
        <v>5</v>
      </c>
      <c r="C522" s="5" t="s">
        <v>6</v>
      </c>
      <c r="D522" s="3">
        <v>850</v>
      </c>
      <c r="E522" s="3">
        <v>722.5</v>
      </c>
      <c r="F522" s="6">
        <v>5</v>
      </c>
      <c r="G522" s="5" t="s">
        <v>34</v>
      </c>
      <c r="H522" s="1" t="s">
        <v>25</v>
      </c>
      <c r="I522" s="1">
        <f>YEAR(ZdrojData[[#This Row],[Datum]])</f>
        <v>2019</v>
      </c>
      <c r="J522" s="1" t="str">
        <f t="shared" si="8"/>
        <v>Prosinec</v>
      </c>
      <c r="K522" s="15">
        <f>ZdrojData[[#This Row],[Cena]]*ZdrojData[[#This Row],[Počet kusů]]</f>
        <v>4250</v>
      </c>
      <c r="L522" s="15">
        <f>ZdrojData[[#This Row],[Tržba]]-(ZdrojData[[#This Row],[Náklad]]*ZdrojData[[#This Row],[Počet kusů]])</f>
        <v>637.5</v>
      </c>
    </row>
    <row r="523" spans="1:12" x14ac:dyDescent="0.2">
      <c r="A523" s="2">
        <v>43828</v>
      </c>
      <c r="B523" s="5" t="s">
        <v>3</v>
      </c>
      <c r="C523" s="5" t="s">
        <v>4</v>
      </c>
      <c r="D523" s="3">
        <v>1000</v>
      </c>
      <c r="E523" s="3">
        <v>900</v>
      </c>
      <c r="F523" s="6">
        <v>7</v>
      </c>
      <c r="G523" s="5" t="s">
        <v>34</v>
      </c>
      <c r="H523" s="1" t="s">
        <v>25</v>
      </c>
      <c r="I523" s="1">
        <f>YEAR(ZdrojData[[#This Row],[Datum]])</f>
        <v>2019</v>
      </c>
      <c r="J523" s="1" t="str">
        <f t="shared" si="8"/>
        <v>Prosinec</v>
      </c>
      <c r="K523" s="15">
        <f>ZdrojData[[#This Row],[Cena]]*ZdrojData[[#This Row],[Počet kusů]]</f>
        <v>7000</v>
      </c>
      <c r="L523" s="15">
        <f>ZdrojData[[#This Row],[Tržba]]-(ZdrojData[[#This Row],[Náklad]]*ZdrojData[[#This Row],[Počet kusů]])</f>
        <v>700</v>
      </c>
    </row>
    <row r="524" spans="1:12" x14ac:dyDescent="0.2">
      <c r="A524" s="2">
        <v>43815</v>
      </c>
      <c r="B524" s="5" t="s">
        <v>5</v>
      </c>
      <c r="C524" s="5" t="s">
        <v>6</v>
      </c>
      <c r="D524" s="3">
        <v>850</v>
      </c>
      <c r="E524" s="3">
        <v>722.5</v>
      </c>
      <c r="F524" s="6">
        <v>2</v>
      </c>
      <c r="G524" s="5" t="s">
        <v>37</v>
      </c>
      <c r="H524" s="1" t="s">
        <v>24</v>
      </c>
      <c r="I524" s="1">
        <f>YEAR(ZdrojData[[#This Row],[Datum]])</f>
        <v>2019</v>
      </c>
      <c r="J524" s="1" t="str">
        <f t="shared" si="8"/>
        <v>Prosinec</v>
      </c>
      <c r="K524" s="15">
        <f>ZdrojData[[#This Row],[Cena]]*ZdrojData[[#This Row],[Počet kusů]]</f>
        <v>1700</v>
      </c>
      <c r="L524" s="15">
        <f>ZdrojData[[#This Row],[Tržba]]-(ZdrojData[[#This Row],[Náklad]]*ZdrojData[[#This Row],[Počet kusů]])</f>
        <v>255</v>
      </c>
    </row>
    <row r="525" spans="1:12" x14ac:dyDescent="0.2">
      <c r="A525" s="2">
        <v>43805</v>
      </c>
      <c r="B525" s="5" t="s">
        <v>16</v>
      </c>
      <c r="C525" s="5" t="s">
        <v>12</v>
      </c>
      <c r="D525" s="3">
        <v>600</v>
      </c>
      <c r="E525" s="3">
        <v>510</v>
      </c>
      <c r="F525" s="6">
        <v>7</v>
      </c>
      <c r="G525" s="5" t="s">
        <v>36</v>
      </c>
      <c r="H525" s="1" t="s">
        <v>25</v>
      </c>
      <c r="I525" s="1">
        <f>YEAR(ZdrojData[[#This Row],[Datum]])</f>
        <v>2019</v>
      </c>
      <c r="J525" s="1" t="str">
        <f t="shared" si="8"/>
        <v>Prosinec</v>
      </c>
      <c r="K525" s="15">
        <f>ZdrojData[[#This Row],[Cena]]*ZdrojData[[#This Row],[Počet kusů]]</f>
        <v>4200</v>
      </c>
      <c r="L525" s="15">
        <f>ZdrojData[[#This Row],[Tržba]]-(ZdrojData[[#This Row],[Náklad]]*ZdrojData[[#This Row],[Počet kusů]])</f>
        <v>630</v>
      </c>
    </row>
    <row r="526" spans="1:12" x14ac:dyDescent="0.2">
      <c r="A526" s="2">
        <v>43814</v>
      </c>
      <c r="B526" s="5" t="s">
        <v>5</v>
      </c>
      <c r="C526" s="5" t="s">
        <v>6</v>
      </c>
      <c r="D526" s="3">
        <v>850</v>
      </c>
      <c r="E526" s="3">
        <v>722.5</v>
      </c>
      <c r="F526" s="6">
        <v>1</v>
      </c>
      <c r="G526" s="5" t="s">
        <v>38</v>
      </c>
      <c r="H526" s="1" t="s">
        <v>24</v>
      </c>
      <c r="I526" s="1">
        <f>YEAR(ZdrojData[[#This Row],[Datum]])</f>
        <v>2019</v>
      </c>
      <c r="J526" s="1" t="str">
        <f t="shared" si="8"/>
        <v>Prosinec</v>
      </c>
      <c r="K526" s="15">
        <f>ZdrojData[[#This Row],[Cena]]*ZdrojData[[#This Row],[Počet kusů]]</f>
        <v>850</v>
      </c>
      <c r="L526" s="15">
        <f>ZdrojData[[#This Row],[Tržba]]-(ZdrojData[[#This Row],[Náklad]]*ZdrojData[[#This Row],[Počet kusů]])</f>
        <v>127.5</v>
      </c>
    </row>
    <row r="527" spans="1:12" x14ac:dyDescent="0.2">
      <c r="A527" s="2">
        <v>43826</v>
      </c>
      <c r="B527" s="5" t="s">
        <v>9</v>
      </c>
      <c r="C527" s="5" t="s">
        <v>6</v>
      </c>
      <c r="D527" s="3">
        <v>1200</v>
      </c>
      <c r="E527" s="3">
        <v>1080</v>
      </c>
      <c r="F527" s="6">
        <v>5</v>
      </c>
      <c r="G527" s="5" t="s">
        <v>39</v>
      </c>
      <c r="H527" s="1" t="s">
        <v>25</v>
      </c>
      <c r="I527" s="1">
        <f>YEAR(ZdrojData[[#This Row],[Datum]])</f>
        <v>2019</v>
      </c>
      <c r="J527" s="1" t="str">
        <f t="shared" si="8"/>
        <v>Prosinec</v>
      </c>
      <c r="K527" s="15">
        <f>ZdrojData[[#This Row],[Cena]]*ZdrojData[[#This Row],[Počet kusů]]</f>
        <v>6000</v>
      </c>
      <c r="L527" s="15">
        <f>ZdrojData[[#This Row],[Tržba]]-(ZdrojData[[#This Row],[Náklad]]*ZdrojData[[#This Row],[Počet kusů]])</f>
        <v>600</v>
      </c>
    </row>
    <row r="528" spans="1:12" x14ac:dyDescent="0.2">
      <c r="A528" s="2">
        <v>43828</v>
      </c>
      <c r="B528" s="5" t="s">
        <v>16</v>
      </c>
      <c r="C528" s="5" t="s">
        <v>12</v>
      </c>
      <c r="D528" s="3">
        <v>600</v>
      </c>
      <c r="E528" s="3">
        <v>510</v>
      </c>
      <c r="F528" s="6">
        <v>8</v>
      </c>
      <c r="G528" s="5" t="s">
        <v>34</v>
      </c>
      <c r="H528" s="1" t="s">
        <v>25</v>
      </c>
      <c r="I528" s="1">
        <f>YEAR(ZdrojData[[#This Row],[Datum]])</f>
        <v>2019</v>
      </c>
      <c r="J528" s="1" t="str">
        <f t="shared" si="8"/>
        <v>Prosinec</v>
      </c>
      <c r="K528" s="15">
        <f>ZdrojData[[#This Row],[Cena]]*ZdrojData[[#This Row],[Počet kusů]]</f>
        <v>4800</v>
      </c>
      <c r="L528" s="15">
        <f>ZdrojData[[#This Row],[Tržba]]-(ZdrojData[[#This Row],[Náklad]]*ZdrojData[[#This Row],[Počet kusů]])</f>
        <v>720</v>
      </c>
    </row>
    <row r="529" spans="1:12" x14ac:dyDescent="0.2">
      <c r="A529" s="2">
        <v>43827</v>
      </c>
      <c r="B529" s="5" t="s">
        <v>13</v>
      </c>
      <c r="C529" s="5" t="s">
        <v>6</v>
      </c>
      <c r="D529" s="3">
        <v>500</v>
      </c>
      <c r="E529" s="3">
        <v>400</v>
      </c>
      <c r="F529" s="6">
        <v>4</v>
      </c>
      <c r="G529" s="5" t="s">
        <v>30</v>
      </c>
      <c r="H529" s="1" t="s">
        <v>24</v>
      </c>
      <c r="I529" s="1">
        <f>YEAR(ZdrojData[[#This Row],[Datum]])</f>
        <v>2019</v>
      </c>
      <c r="J529" s="1" t="str">
        <f t="shared" si="8"/>
        <v>Prosinec</v>
      </c>
      <c r="K529" s="15">
        <f>ZdrojData[[#This Row],[Cena]]*ZdrojData[[#This Row],[Počet kusů]]</f>
        <v>2000</v>
      </c>
      <c r="L529" s="15">
        <f>ZdrojData[[#This Row],[Tržba]]-(ZdrojData[[#This Row],[Náklad]]*ZdrojData[[#This Row],[Počet kusů]])</f>
        <v>400</v>
      </c>
    </row>
    <row r="530" spans="1:12" x14ac:dyDescent="0.2">
      <c r="A530" s="2">
        <v>43845</v>
      </c>
      <c r="B530" s="5" t="s">
        <v>3</v>
      </c>
      <c r="C530" s="5" t="s">
        <v>4</v>
      </c>
      <c r="D530" s="3">
        <v>1000</v>
      </c>
      <c r="E530" s="3">
        <v>900</v>
      </c>
      <c r="F530" s="6">
        <v>7</v>
      </c>
      <c r="G530" s="5" t="s">
        <v>27</v>
      </c>
      <c r="H530" s="1" t="s">
        <v>24</v>
      </c>
      <c r="I530" s="1">
        <f>YEAR(ZdrojData[[#This Row],[Datum]])</f>
        <v>2020</v>
      </c>
      <c r="J530" s="1" t="str">
        <f t="shared" si="8"/>
        <v>Leden</v>
      </c>
      <c r="K530" s="15">
        <f>ZdrojData[[#This Row],[Cena]]*ZdrojData[[#This Row],[Počet kusů]]</f>
        <v>7000</v>
      </c>
      <c r="L530" s="15">
        <f>ZdrojData[[#This Row],[Tržba]]-(ZdrojData[[#This Row],[Náklad]]*ZdrojData[[#This Row],[Počet kusů]])</f>
        <v>700</v>
      </c>
    </row>
    <row r="531" spans="1:12" x14ac:dyDescent="0.2">
      <c r="A531" s="2">
        <v>43856</v>
      </c>
      <c r="B531" s="5" t="s">
        <v>16</v>
      </c>
      <c r="C531" s="5" t="s">
        <v>12</v>
      </c>
      <c r="D531" s="3">
        <v>600</v>
      </c>
      <c r="E531" s="3">
        <v>510</v>
      </c>
      <c r="F531" s="6">
        <v>3</v>
      </c>
      <c r="G531" s="5" t="s">
        <v>31</v>
      </c>
      <c r="H531" s="1" t="s">
        <v>24</v>
      </c>
      <c r="I531" s="1">
        <f>YEAR(ZdrojData[[#This Row],[Datum]])</f>
        <v>2020</v>
      </c>
      <c r="J531" s="1" t="str">
        <f t="shared" si="8"/>
        <v>Leden</v>
      </c>
      <c r="K531" s="15">
        <f>ZdrojData[[#This Row],[Cena]]*ZdrojData[[#This Row],[Počet kusů]]</f>
        <v>1800</v>
      </c>
      <c r="L531" s="15">
        <f>ZdrojData[[#This Row],[Tržba]]-(ZdrojData[[#This Row],[Náklad]]*ZdrojData[[#This Row],[Počet kusů]])</f>
        <v>270</v>
      </c>
    </row>
    <row r="532" spans="1:12" x14ac:dyDescent="0.2">
      <c r="A532" s="2">
        <v>43845</v>
      </c>
      <c r="B532" s="5" t="s">
        <v>13</v>
      </c>
      <c r="C532" s="5" t="s">
        <v>6</v>
      </c>
      <c r="D532" s="3">
        <v>500</v>
      </c>
      <c r="E532" s="3">
        <v>400</v>
      </c>
      <c r="F532" s="6">
        <v>8</v>
      </c>
      <c r="G532" s="5" t="s">
        <v>33</v>
      </c>
      <c r="H532" s="1" t="s">
        <v>24</v>
      </c>
      <c r="I532" s="1">
        <f>YEAR(ZdrojData[[#This Row],[Datum]])</f>
        <v>2020</v>
      </c>
      <c r="J532" s="1" t="str">
        <f t="shared" si="8"/>
        <v>Leden</v>
      </c>
      <c r="K532" s="15">
        <f>ZdrojData[[#This Row],[Cena]]*ZdrojData[[#This Row],[Počet kusů]]</f>
        <v>4000</v>
      </c>
      <c r="L532" s="15">
        <f>ZdrojData[[#This Row],[Tržba]]-(ZdrojData[[#This Row],[Náklad]]*ZdrojData[[#This Row],[Počet kusů]])</f>
        <v>800</v>
      </c>
    </row>
    <row r="533" spans="1:12" x14ac:dyDescent="0.2">
      <c r="A533" s="2">
        <v>43840</v>
      </c>
      <c r="B533" s="5" t="s">
        <v>10</v>
      </c>
      <c r="C533" s="5" t="s">
        <v>6</v>
      </c>
      <c r="D533" s="3">
        <v>850</v>
      </c>
      <c r="E533" s="3">
        <v>637.5</v>
      </c>
      <c r="F533" s="6">
        <v>4</v>
      </c>
      <c r="G533" s="5" t="s">
        <v>31</v>
      </c>
      <c r="H533" s="1" t="s">
        <v>24</v>
      </c>
      <c r="I533" s="1">
        <f>YEAR(ZdrojData[[#This Row],[Datum]])</f>
        <v>2020</v>
      </c>
      <c r="J533" s="1" t="str">
        <f t="shared" si="8"/>
        <v>Leden</v>
      </c>
      <c r="K533" s="15">
        <f>ZdrojData[[#This Row],[Cena]]*ZdrojData[[#This Row],[Počet kusů]]</f>
        <v>3400</v>
      </c>
      <c r="L533" s="15">
        <f>ZdrojData[[#This Row],[Tržba]]-(ZdrojData[[#This Row],[Náklad]]*ZdrojData[[#This Row],[Počet kusů]])</f>
        <v>850</v>
      </c>
    </row>
    <row r="534" spans="1:12" x14ac:dyDescent="0.2">
      <c r="A534" s="2">
        <v>43841</v>
      </c>
      <c r="B534" s="5" t="s">
        <v>15</v>
      </c>
      <c r="C534" s="5" t="s">
        <v>4</v>
      </c>
      <c r="D534" s="3">
        <v>750</v>
      </c>
      <c r="E534" s="3">
        <v>637.5</v>
      </c>
      <c r="F534" s="6">
        <v>2</v>
      </c>
      <c r="G534" s="5" t="s">
        <v>34</v>
      </c>
      <c r="H534" s="1" t="s">
        <v>24</v>
      </c>
      <c r="I534" s="1">
        <f>YEAR(ZdrojData[[#This Row],[Datum]])</f>
        <v>2020</v>
      </c>
      <c r="J534" s="1" t="str">
        <f t="shared" si="8"/>
        <v>Leden</v>
      </c>
      <c r="K534" s="15">
        <f>ZdrojData[[#This Row],[Cena]]*ZdrojData[[#This Row],[Počet kusů]]</f>
        <v>1500</v>
      </c>
      <c r="L534" s="15">
        <f>ZdrojData[[#This Row],[Tržba]]-(ZdrojData[[#This Row],[Náklad]]*ZdrojData[[#This Row],[Počet kusů]])</f>
        <v>225</v>
      </c>
    </row>
    <row r="535" spans="1:12" x14ac:dyDescent="0.2">
      <c r="A535" s="2">
        <v>43860</v>
      </c>
      <c r="B535" s="5" t="s">
        <v>3</v>
      </c>
      <c r="C535" s="5" t="s">
        <v>4</v>
      </c>
      <c r="D535" s="3">
        <v>1000</v>
      </c>
      <c r="E535" s="3">
        <v>900</v>
      </c>
      <c r="F535" s="6">
        <v>4</v>
      </c>
      <c r="G535" s="5" t="s">
        <v>27</v>
      </c>
      <c r="H535" s="1" t="s">
        <v>24</v>
      </c>
      <c r="I535" s="1">
        <f>YEAR(ZdrojData[[#This Row],[Datum]])</f>
        <v>2020</v>
      </c>
      <c r="J535" s="1" t="str">
        <f t="shared" si="8"/>
        <v>Leden</v>
      </c>
      <c r="K535" s="15">
        <f>ZdrojData[[#This Row],[Cena]]*ZdrojData[[#This Row],[Počet kusů]]</f>
        <v>4000</v>
      </c>
      <c r="L535" s="15">
        <f>ZdrojData[[#This Row],[Tržba]]-(ZdrojData[[#This Row],[Náklad]]*ZdrojData[[#This Row],[Počet kusů]])</f>
        <v>400</v>
      </c>
    </row>
    <row r="536" spans="1:12" x14ac:dyDescent="0.2">
      <c r="A536" s="2">
        <v>43839</v>
      </c>
      <c r="B536" s="5" t="s">
        <v>3</v>
      </c>
      <c r="C536" s="5" t="s">
        <v>4</v>
      </c>
      <c r="D536" s="3">
        <v>1000</v>
      </c>
      <c r="E536" s="3">
        <v>900</v>
      </c>
      <c r="F536" s="6">
        <v>10</v>
      </c>
      <c r="G536" s="5" t="s">
        <v>31</v>
      </c>
      <c r="H536" s="1" t="s">
        <v>25</v>
      </c>
      <c r="I536" s="1">
        <f>YEAR(ZdrojData[[#This Row],[Datum]])</f>
        <v>2020</v>
      </c>
      <c r="J536" s="1" t="str">
        <f t="shared" si="8"/>
        <v>Leden</v>
      </c>
      <c r="K536" s="15">
        <f>ZdrojData[[#This Row],[Cena]]*ZdrojData[[#This Row],[Počet kusů]]</f>
        <v>10000</v>
      </c>
      <c r="L536" s="15">
        <f>ZdrojData[[#This Row],[Tržba]]-(ZdrojData[[#This Row],[Náklad]]*ZdrojData[[#This Row],[Počet kusů]])</f>
        <v>1000</v>
      </c>
    </row>
    <row r="537" spans="1:12" x14ac:dyDescent="0.2">
      <c r="A537" s="2">
        <v>43854</v>
      </c>
      <c r="B537" s="5" t="s">
        <v>8</v>
      </c>
      <c r="C537" s="5" t="s">
        <v>6</v>
      </c>
      <c r="D537" s="3">
        <v>1350</v>
      </c>
      <c r="E537" s="3">
        <v>1188</v>
      </c>
      <c r="F537" s="6">
        <v>3</v>
      </c>
      <c r="G537" s="5" t="s">
        <v>36</v>
      </c>
      <c r="H537" s="1" t="s">
        <v>25</v>
      </c>
      <c r="I537" s="1">
        <f>YEAR(ZdrojData[[#This Row],[Datum]])</f>
        <v>2020</v>
      </c>
      <c r="J537" s="1" t="str">
        <f t="shared" si="8"/>
        <v>Leden</v>
      </c>
      <c r="K537" s="15">
        <f>ZdrojData[[#This Row],[Cena]]*ZdrojData[[#This Row],[Počet kusů]]</f>
        <v>4050</v>
      </c>
      <c r="L537" s="15">
        <f>ZdrojData[[#This Row],[Tržba]]-(ZdrojData[[#This Row],[Náklad]]*ZdrojData[[#This Row],[Počet kusů]])</f>
        <v>486</v>
      </c>
    </row>
    <row r="538" spans="1:12" x14ac:dyDescent="0.2">
      <c r="A538" s="2">
        <v>43832</v>
      </c>
      <c r="B538" s="5" t="s">
        <v>13</v>
      </c>
      <c r="C538" s="5" t="s">
        <v>6</v>
      </c>
      <c r="D538" s="3">
        <v>500</v>
      </c>
      <c r="E538" s="3">
        <v>400</v>
      </c>
      <c r="F538" s="6">
        <v>2</v>
      </c>
      <c r="G538" s="5" t="s">
        <v>37</v>
      </c>
      <c r="H538" s="1" t="s">
        <v>24</v>
      </c>
      <c r="I538" s="1">
        <f>YEAR(ZdrojData[[#This Row],[Datum]])</f>
        <v>2020</v>
      </c>
      <c r="J538" s="1" t="str">
        <f t="shared" si="8"/>
        <v>Leden</v>
      </c>
      <c r="K538" s="15">
        <f>ZdrojData[[#This Row],[Cena]]*ZdrojData[[#This Row],[Počet kusů]]</f>
        <v>1000</v>
      </c>
      <c r="L538" s="15">
        <f>ZdrojData[[#This Row],[Tržba]]-(ZdrojData[[#This Row],[Náklad]]*ZdrojData[[#This Row],[Počet kusů]])</f>
        <v>200</v>
      </c>
    </row>
    <row r="539" spans="1:12" x14ac:dyDescent="0.2">
      <c r="A539" s="2">
        <v>43854</v>
      </c>
      <c r="B539" s="5" t="s">
        <v>11</v>
      </c>
      <c r="C539" s="5" t="s">
        <v>12</v>
      </c>
      <c r="D539" s="3">
        <v>350</v>
      </c>
      <c r="E539" s="3">
        <v>273</v>
      </c>
      <c r="F539" s="6">
        <v>4</v>
      </c>
      <c r="G539" s="5" t="s">
        <v>37</v>
      </c>
      <c r="H539" s="1" t="s">
        <v>25</v>
      </c>
      <c r="I539" s="1">
        <f>YEAR(ZdrojData[[#This Row],[Datum]])</f>
        <v>2020</v>
      </c>
      <c r="J539" s="1" t="str">
        <f t="shared" si="8"/>
        <v>Leden</v>
      </c>
      <c r="K539" s="15">
        <f>ZdrojData[[#This Row],[Cena]]*ZdrojData[[#This Row],[Počet kusů]]</f>
        <v>1400</v>
      </c>
      <c r="L539" s="15">
        <f>ZdrojData[[#This Row],[Tržba]]-(ZdrojData[[#This Row],[Náklad]]*ZdrojData[[#This Row],[Počet kusů]])</f>
        <v>308</v>
      </c>
    </row>
    <row r="540" spans="1:12" x14ac:dyDescent="0.2">
      <c r="A540" s="2">
        <v>43838</v>
      </c>
      <c r="B540" s="5" t="s">
        <v>15</v>
      </c>
      <c r="C540" s="5" t="s">
        <v>4</v>
      </c>
      <c r="D540" s="3">
        <v>750</v>
      </c>
      <c r="E540" s="3">
        <v>637.5</v>
      </c>
      <c r="F540" s="6">
        <v>6</v>
      </c>
      <c r="G540" s="5" t="s">
        <v>38</v>
      </c>
      <c r="H540" s="1" t="s">
        <v>25</v>
      </c>
      <c r="I540" s="1">
        <f>YEAR(ZdrojData[[#This Row],[Datum]])</f>
        <v>2020</v>
      </c>
      <c r="J540" s="1" t="str">
        <f t="shared" si="8"/>
        <v>Leden</v>
      </c>
      <c r="K540" s="15">
        <f>ZdrojData[[#This Row],[Cena]]*ZdrojData[[#This Row],[Počet kusů]]</f>
        <v>4500</v>
      </c>
      <c r="L540" s="15">
        <f>ZdrojData[[#This Row],[Tržba]]-(ZdrojData[[#This Row],[Náklad]]*ZdrojData[[#This Row],[Počet kusů]])</f>
        <v>675</v>
      </c>
    </row>
    <row r="541" spans="1:12" x14ac:dyDescent="0.2">
      <c r="A541" s="2">
        <v>43845</v>
      </c>
      <c r="B541" s="5" t="s">
        <v>7</v>
      </c>
      <c r="C541" s="5" t="s">
        <v>4</v>
      </c>
      <c r="D541" s="3">
        <v>1500</v>
      </c>
      <c r="E541" s="3">
        <v>1125</v>
      </c>
      <c r="F541" s="6">
        <v>3</v>
      </c>
      <c r="G541" s="5" t="s">
        <v>35</v>
      </c>
      <c r="H541" s="1" t="s">
        <v>24</v>
      </c>
      <c r="I541" s="1">
        <f>YEAR(ZdrojData[[#This Row],[Datum]])</f>
        <v>2020</v>
      </c>
      <c r="J541" s="1" t="str">
        <f t="shared" si="8"/>
        <v>Leden</v>
      </c>
      <c r="K541" s="15">
        <f>ZdrojData[[#This Row],[Cena]]*ZdrojData[[#This Row],[Počet kusů]]</f>
        <v>4500</v>
      </c>
      <c r="L541" s="15">
        <f>ZdrojData[[#This Row],[Tržba]]-(ZdrojData[[#This Row],[Náklad]]*ZdrojData[[#This Row],[Počet kusů]])</f>
        <v>1125</v>
      </c>
    </row>
    <row r="542" spans="1:12" x14ac:dyDescent="0.2">
      <c r="A542" s="2">
        <v>43834</v>
      </c>
      <c r="B542" s="5" t="s">
        <v>3</v>
      </c>
      <c r="C542" s="5" t="s">
        <v>4</v>
      </c>
      <c r="D542" s="3">
        <v>1000</v>
      </c>
      <c r="E542" s="3">
        <v>900</v>
      </c>
      <c r="F542" s="6">
        <v>1</v>
      </c>
      <c r="G542" s="5" t="s">
        <v>37</v>
      </c>
      <c r="H542" s="1" t="s">
        <v>25</v>
      </c>
      <c r="I542" s="1">
        <f>YEAR(ZdrojData[[#This Row],[Datum]])</f>
        <v>2020</v>
      </c>
      <c r="J542" s="1" t="str">
        <f t="shared" si="8"/>
        <v>Leden</v>
      </c>
      <c r="K542" s="15">
        <f>ZdrojData[[#This Row],[Cena]]*ZdrojData[[#This Row],[Počet kusů]]</f>
        <v>1000</v>
      </c>
      <c r="L542" s="15">
        <f>ZdrojData[[#This Row],[Tržba]]-(ZdrojData[[#This Row],[Náklad]]*ZdrojData[[#This Row],[Počet kusů]])</f>
        <v>100</v>
      </c>
    </row>
    <row r="543" spans="1:12" x14ac:dyDescent="0.2">
      <c r="A543" s="2">
        <v>43855</v>
      </c>
      <c r="B543" s="5" t="s">
        <v>13</v>
      </c>
      <c r="C543" s="5" t="s">
        <v>6</v>
      </c>
      <c r="D543" s="3">
        <v>500</v>
      </c>
      <c r="E543" s="3">
        <v>400</v>
      </c>
      <c r="F543" s="6">
        <v>1</v>
      </c>
      <c r="G543" s="5" t="s">
        <v>36</v>
      </c>
      <c r="H543" s="1" t="s">
        <v>24</v>
      </c>
      <c r="I543" s="1">
        <f>YEAR(ZdrojData[[#This Row],[Datum]])</f>
        <v>2020</v>
      </c>
      <c r="J543" s="1" t="str">
        <f t="shared" si="8"/>
        <v>Leden</v>
      </c>
      <c r="K543" s="15">
        <f>ZdrojData[[#This Row],[Cena]]*ZdrojData[[#This Row],[Počet kusů]]</f>
        <v>500</v>
      </c>
      <c r="L543" s="15">
        <f>ZdrojData[[#This Row],[Tržba]]-(ZdrojData[[#This Row],[Náklad]]*ZdrojData[[#This Row],[Počet kusů]])</f>
        <v>100</v>
      </c>
    </row>
    <row r="544" spans="1:12" x14ac:dyDescent="0.2">
      <c r="A544" s="2">
        <v>43831</v>
      </c>
      <c r="B544" s="5" t="s">
        <v>11</v>
      </c>
      <c r="C544" s="5" t="s">
        <v>12</v>
      </c>
      <c r="D544" s="3">
        <v>350</v>
      </c>
      <c r="E544" s="3">
        <v>273</v>
      </c>
      <c r="F544" s="6">
        <v>9</v>
      </c>
      <c r="G544" s="5" t="s">
        <v>17</v>
      </c>
      <c r="H544" s="1" t="s">
        <v>24</v>
      </c>
      <c r="I544" s="1">
        <f>YEAR(ZdrojData[[#This Row],[Datum]])</f>
        <v>2020</v>
      </c>
      <c r="J544" s="1" t="str">
        <f t="shared" si="8"/>
        <v>Leden</v>
      </c>
      <c r="K544" s="15">
        <f>ZdrojData[[#This Row],[Cena]]*ZdrojData[[#This Row],[Počet kusů]]</f>
        <v>3150</v>
      </c>
      <c r="L544" s="15">
        <f>ZdrojData[[#This Row],[Tržba]]-(ZdrojData[[#This Row],[Náklad]]*ZdrojData[[#This Row],[Počet kusů]])</f>
        <v>693</v>
      </c>
    </row>
    <row r="545" spans="1:12" x14ac:dyDescent="0.2">
      <c r="A545" s="2">
        <v>43859</v>
      </c>
      <c r="B545" s="5" t="s">
        <v>14</v>
      </c>
      <c r="C545" s="5" t="s">
        <v>6</v>
      </c>
      <c r="D545" s="3">
        <v>950</v>
      </c>
      <c r="E545" s="3">
        <v>741</v>
      </c>
      <c r="F545" s="6">
        <v>6</v>
      </c>
      <c r="G545" s="5" t="s">
        <v>17</v>
      </c>
      <c r="H545" s="1" t="s">
        <v>25</v>
      </c>
      <c r="I545" s="1">
        <f>YEAR(ZdrojData[[#This Row],[Datum]])</f>
        <v>2020</v>
      </c>
      <c r="J545" s="1" t="str">
        <f t="shared" si="8"/>
        <v>Leden</v>
      </c>
      <c r="K545" s="15">
        <f>ZdrojData[[#This Row],[Cena]]*ZdrojData[[#This Row],[Počet kusů]]</f>
        <v>5700</v>
      </c>
      <c r="L545" s="15">
        <f>ZdrojData[[#This Row],[Tržba]]-(ZdrojData[[#This Row],[Náklad]]*ZdrojData[[#This Row],[Počet kusů]])</f>
        <v>1254</v>
      </c>
    </row>
    <row r="546" spans="1:12" x14ac:dyDescent="0.2">
      <c r="A546" s="2">
        <v>43846</v>
      </c>
      <c r="B546" s="5" t="s">
        <v>14</v>
      </c>
      <c r="C546" s="5" t="s">
        <v>6</v>
      </c>
      <c r="D546" s="3">
        <v>950</v>
      </c>
      <c r="E546" s="3">
        <v>741</v>
      </c>
      <c r="F546" s="6">
        <v>4</v>
      </c>
      <c r="G546" s="5" t="s">
        <v>36</v>
      </c>
      <c r="H546" s="1" t="s">
        <v>24</v>
      </c>
      <c r="I546" s="1">
        <f>YEAR(ZdrojData[[#This Row],[Datum]])</f>
        <v>2020</v>
      </c>
      <c r="J546" s="1" t="str">
        <f t="shared" si="8"/>
        <v>Leden</v>
      </c>
      <c r="K546" s="15">
        <f>ZdrojData[[#This Row],[Cena]]*ZdrojData[[#This Row],[Počet kusů]]</f>
        <v>3800</v>
      </c>
      <c r="L546" s="15">
        <f>ZdrojData[[#This Row],[Tržba]]-(ZdrojData[[#This Row],[Náklad]]*ZdrojData[[#This Row],[Počet kusů]])</f>
        <v>836</v>
      </c>
    </row>
    <row r="547" spans="1:12" x14ac:dyDescent="0.2">
      <c r="A547" s="2">
        <v>43845</v>
      </c>
      <c r="B547" s="5" t="s">
        <v>14</v>
      </c>
      <c r="C547" s="5" t="s">
        <v>6</v>
      </c>
      <c r="D547" s="3">
        <v>950</v>
      </c>
      <c r="E547" s="3">
        <v>741</v>
      </c>
      <c r="F547" s="6">
        <v>2</v>
      </c>
      <c r="G547" s="5" t="s">
        <v>28</v>
      </c>
      <c r="H547" s="1" t="s">
        <v>25</v>
      </c>
      <c r="I547" s="1">
        <f>YEAR(ZdrojData[[#This Row],[Datum]])</f>
        <v>2020</v>
      </c>
      <c r="J547" s="1" t="str">
        <f t="shared" si="8"/>
        <v>Leden</v>
      </c>
      <c r="K547" s="15">
        <f>ZdrojData[[#This Row],[Cena]]*ZdrojData[[#This Row],[Počet kusů]]</f>
        <v>1900</v>
      </c>
      <c r="L547" s="15">
        <f>ZdrojData[[#This Row],[Tržba]]-(ZdrojData[[#This Row],[Náklad]]*ZdrojData[[#This Row],[Počet kusů]])</f>
        <v>418</v>
      </c>
    </row>
    <row r="548" spans="1:12" x14ac:dyDescent="0.2">
      <c r="A548" s="2">
        <v>43845</v>
      </c>
      <c r="B548" s="5" t="s">
        <v>10</v>
      </c>
      <c r="C548" s="5" t="s">
        <v>6</v>
      </c>
      <c r="D548" s="3">
        <v>850</v>
      </c>
      <c r="E548" s="3">
        <v>637.5</v>
      </c>
      <c r="F548" s="6">
        <v>7</v>
      </c>
      <c r="G548" s="5" t="s">
        <v>39</v>
      </c>
      <c r="H548" s="1" t="s">
        <v>24</v>
      </c>
      <c r="I548" s="1">
        <f>YEAR(ZdrojData[[#This Row],[Datum]])</f>
        <v>2020</v>
      </c>
      <c r="J548" s="1" t="str">
        <f t="shared" si="8"/>
        <v>Leden</v>
      </c>
      <c r="K548" s="15">
        <f>ZdrojData[[#This Row],[Cena]]*ZdrojData[[#This Row],[Počet kusů]]</f>
        <v>5950</v>
      </c>
      <c r="L548" s="15">
        <f>ZdrojData[[#This Row],[Tržba]]-(ZdrojData[[#This Row],[Náklad]]*ZdrojData[[#This Row],[Počet kusů]])</f>
        <v>1487.5</v>
      </c>
    </row>
    <row r="549" spans="1:12" x14ac:dyDescent="0.2">
      <c r="A549" s="2">
        <v>43837</v>
      </c>
      <c r="B549" s="5" t="s">
        <v>10</v>
      </c>
      <c r="C549" s="5" t="s">
        <v>6</v>
      </c>
      <c r="D549" s="3">
        <v>850</v>
      </c>
      <c r="E549" s="3">
        <v>637.5</v>
      </c>
      <c r="F549" s="6">
        <v>1</v>
      </c>
      <c r="G549" s="5" t="s">
        <v>37</v>
      </c>
      <c r="H549" s="1" t="s">
        <v>25</v>
      </c>
      <c r="I549" s="1">
        <f>YEAR(ZdrojData[[#This Row],[Datum]])</f>
        <v>2020</v>
      </c>
      <c r="J549" s="1" t="str">
        <f t="shared" si="8"/>
        <v>Leden</v>
      </c>
      <c r="K549" s="15">
        <f>ZdrojData[[#This Row],[Cena]]*ZdrojData[[#This Row],[Počet kusů]]</f>
        <v>850</v>
      </c>
      <c r="L549" s="15">
        <f>ZdrojData[[#This Row],[Tržba]]-(ZdrojData[[#This Row],[Náklad]]*ZdrojData[[#This Row],[Počet kusů]])</f>
        <v>212.5</v>
      </c>
    </row>
    <row r="550" spans="1:12" x14ac:dyDescent="0.2">
      <c r="A550" s="2">
        <v>43846</v>
      </c>
      <c r="B550" s="5" t="s">
        <v>15</v>
      </c>
      <c r="C550" s="5" t="s">
        <v>4</v>
      </c>
      <c r="D550" s="3">
        <v>750</v>
      </c>
      <c r="E550" s="3">
        <v>637.5</v>
      </c>
      <c r="F550" s="6">
        <v>10</v>
      </c>
      <c r="G550" s="5" t="s">
        <v>17</v>
      </c>
      <c r="H550" s="1" t="s">
        <v>24</v>
      </c>
      <c r="I550" s="1">
        <f>YEAR(ZdrojData[[#This Row],[Datum]])</f>
        <v>2020</v>
      </c>
      <c r="J550" s="1" t="str">
        <f t="shared" si="8"/>
        <v>Leden</v>
      </c>
      <c r="K550" s="15">
        <f>ZdrojData[[#This Row],[Cena]]*ZdrojData[[#This Row],[Počet kusů]]</f>
        <v>7500</v>
      </c>
      <c r="L550" s="15">
        <f>ZdrojData[[#This Row],[Tržba]]-(ZdrojData[[#This Row],[Náklad]]*ZdrojData[[#This Row],[Počet kusů]])</f>
        <v>1125</v>
      </c>
    </row>
    <row r="551" spans="1:12" x14ac:dyDescent="0.2">
      <c r="A551" s="2">
        <v>43836</v>
      </c>
      <c r="B551" s="5" t="s">
        <v>5</v>
      </c>
      <c r="C551" s="5" t="s">
        <v>6</v>
      </c>
      <c r="D551" s="3">
        <v>850</v>
      </c>
      <c r="E551" s="3">
        <v>722.5</v>
      </c>
      <c r="F551" s="6">
        <v>8</v>
      </c>
      <c r="G551" s="5" t="s">
        <v>38</v>
      </c>
      <c r="H551" s="1" t="s">
        <v>24</v>
      </c>
      <c r="I551" s="1">
        <f>YEAR(ZdrojData[[#This Row],[Datum]])</f>
        <v>2020</v>
      </c>
      <c r="J551" s="1" t="str">
        <f t="shared" si="8"/>
        <v>Leden</v>
      </c>
      <c r="K551" s="15">
        <f>ZdrojData[[#This Row],[Cena]]*ZdrojData[[#This Row],[Počet kusů]]</f>
        <v>6800</v>
      </c>
      <c r="L551" s="15">
        <f>ZdrojData[[#This Row],[Tržba]]-(ZdrojData[[#This Row],[Náklad]]*ZdrojData[[#This Row],[Počet kusů]])</f>
        <v>1020</v>
      </c>
    </row>
    <row r="552" spans="1:12" x14ac:dyDescent="0.2">
      <c r="A552" s="2">
        <v>43886</v>
      </c>
      <c r="B552" s="5" t="s">
        <v>11</v>
      </c>
      <c r="C552" s="5" t="s">
        <v>12</v>
      </c>
      <c r="D552" s="3">
        <v>350</v>
      </c>
      <c r="E552" s="3">
        <v>273</v>
      </c>
      <c r="F552" s="6">
        <v>4</v>
      </c>
      <c r="G552" s="5" t="s">
        <v>27</v>
      </c>
      <c r="H552" s="1" t="s">
        <v>25</v>
      </c>
      <c r="I552" s="1">
        <f>YEAR(ZdrojData[[#This Row],[Datum]])</f>
        <v>2020</v>
      </c>
      <c r="J552" s="1" t="str">
        <f t="shared" si="8"/>
        <v>Únor</v>
      </c>
      <c r="K552" s="15">
        <f>ZdrojData[[#This Row],[Cena]]*ZdrojData[[#This Row],[Počet kusů]]</f>
        <v>1400</v>
      </c>
      <c r="L552" s="15">
        <f>ZdrojData[[#This Row],[Tržba]]-(ZdrojData[[#This Row],[Náklad]]*ZdrojData[[#This Row],[Počet kusů]])</f>
        <v>308</v>
      </c>
    </row>
    <row r="553" spans="1:12" x14ac:dyDescent="0.2">
      <c r="A553" s="2">
        <v>43865</v>
      </c>
      <c r="B553" s="5" t="s">
        <v>9</v>
      </c>
      <c r="C553" s="5" t="s">
        <v>6</v>
      </c>
      <c r="D553" s="3">
        <v>1200</v>
      </c>
      <c r="E553" s="3">
        <v>1080</v>
      </c>
      <c r="F553" s="6">
        <v>6</v>
      </c>
      <c r="G553" s="5" t="s">
        <v>34</v>
      </c>
      <c r="H553" s="1" t="s">
        <v>24</v>
      </c>
      <c r="I553" s="1">
        <f>YEAR(ZdrojData[[#This Row],[Datum]])</f>
        <v>2020</v>
      </c>
      <c r="J553" s="1" t="str">
        <f t="shared" si="8"/>
        <v>Únor</v>
      </c>
      <c r="K553" s="15">
        <f>ZdrojData[[#This Row],[Cena]]*ZdrojData[[#This Row],[Počet kusů]]</f>
        <v>7200</v>
      </c>
      <c r="L553" s="15">
        <f>ZdrojData[[#This Row],[Tržba]]-(ZdrojData[[#This Row],[Náklad]]*ZdrojData[[#This Row],[Počet kusů]])</f>
        <v>720</v>
      </c>
    </row>
    <row r="554" spans="1:12" x14ac:dyDescent="0.2">
      <c r="A554" s="2">
        <v>43868</v>
      </c>
      <c r="B554" s="5" t="s">
        <v>16</v>
      </c>
      <c r="C554" s="5" t="s">
        <v>12</v>
      </c>
      <c r="D554" s="3">
        <v>600</v>
      </c>
      <c r="E554" s="3">
        <v>510</v>
      </c>
      <c r="F554" s="6">
        <v>1</v>
      </c>
      <c r="G554" s="5" t="s">
        <v>33</v>
      </c>
      <c r="H554" s="1" t="s">
        <v>25</v>
      </c>
      <c r="I554" s="1">
        <f>YEAR(ZdrojData[[#This Row],[Datum]])</f>
        <v>2020</v>
      </c>
      <c r="J554" s="1" t="str">
        <f t="shared" si="8"/>
        <v>Únor</v>
      </c>
      <c r="K554" s="15">
        <f>ZdrojData[[#This Row],[Cena]]*ZdrojData[[#This Row],[Počet kusů]]</f>
        <v>600</v>
      </c>
      <c r="L554" s="15">
        <f>ZdrojData[[#This Row],[Tržba]]-(ZdrojData[[#This Row],[Náklad]]*ZdrojData[[#This Row],[Počet kusů]])</f>
        <v>90</v>
      </c>
    </row>
    <row r="555" spans="1:12" x14ac:dyDescent="0.2">
      <c r="A555" s="2">
        <v>43878</v>
      </c>
      <c r="B555" s="5" t="s">
        <v>9</v>
      </c>
      <c r="C555" s="5" t="s">
        <v>6</v>
      </c>
      <c r="D555" s="3">
        <v>1200</v>
      </c>
      <c r="E555" s="3">
        <v>1080</v>
      </c>
      <c r="F555" s="6">
        <v>4</v>
      </c>
      <c r="G555" s="5" t="s">
        <v>31</v>
      </c>
      <c r="H555" s="1" t="s">
        <v>24</v>
      </c>
      <c r="I555" s="1">
        <f>YEAR(ZdrojData[[#This Row],[Datum]])</f>
        <v>2020</v>
      </c>
      <c r="J555" s="1" t="str">
        <f t="shared" si="8"/>
        <v>Únor</v>
      </c>
      <c r="K555" s="15">
        <f>ZdrojData[[#This Row],[Cena]]*ZdrojData[[#This Row],[Počet kusů]]</f>
        <v>4800</v>
      </c>
      <c r="L555" s="15">
        <f>ZdrojData[[#This Row],[Tržba]]-(ZdrojData[[#This Row],[Náklad]]*ZdrojData[[#This Row],[Počet kusů]])</f>
        <v>480</v>
      </c>
    </row>
    <row r="556" spans="1:12" x14ac:dyDescent="0.2">
      <c r="A556" s="2">
        <v>43867</v>
      </c>
      <c r="B556" s="5" t="s">
        <v>16</v>
      </c>
      <c r="C556" s="5" t="s">
        <v>12</v>
      </c>
      <c r="D556" s="3">
        <v>600</v>
      </c>
      <c r="E556" s="3">
        <v>510</v>
      </c>
      <c r="F556" s="6">
        <v>7</v>
      </c>
      <c r="G556" s="5" t="s">
        <v>30</v>
      </c>
      <c r="H556" s="1" t="s">
        <v>25</v>
      </c>
      <c r="I556" s="1">
        <f>YEAR(ZdrojData[[#This Row],[Datum]])</f>
        <v>2020</v>
      </c>
      <c r="J556" s="1" t="str">
        <f t="shared" si="8"/>
        <v>Únor</v>
      </c>
      <c r="K556" s="15">
        <f>ZdrojData[[#This Row],[Cena]]*ZdrojData[[#This Row],[Počet kusů]]</f>
        <v>4200</v>
      </c>
      <c r="L556" s="15">
        <f>ZdrojData[[#This Row],[Tržba]]-(ZdrojData[[#This Row],[Náklad]]*ZdrojData[[#This Row],[Počet kusů]])</f>
        <v>630</v>
      </c>
    </row>
    <row r="557" spans="1:12" x14ac:dyDescent="0.2">
      <c r="A557" s="2">
        <v>43872</v>
      </c>
      <c r="B557" s="5" t="s">
        <v>13</v>
      </c>
      <c r="C557" s="5" t="s">
        <v>6</v>
      </c>
      <c r="D557" s="3">
        <v>500</v>
      </c>
      <c r="E557" s="3">
        <v>400</v>
      </c>
      <c r="F557" s="6">
        <v>2</v>
      </c>
      <c r="G557" s="5" t="s">
        <v>38</v>
      </c>
      <c r="H557" s="1" t="s">
        <v>24</v>
      </c>
      <c r="I557" s="1">
        <f>YEAR(ZdrojData[[#This Row],[Datum]])</f>
        <v>2020</v>
      </c>
      <c r="J557" s="1" t="str">
        <f t="shared" si="8"/>
        <v>Únor</v>
      </c>
      <c r="K557" s="15">
        <f>ZdrojData[[#This Row],[Cena]]*ZdrojData[[#This Row],[Počet kusů]]</f>
        <v>1000</v>
      </c>
      <c r="L557" s="15">
        <f>ZdrojData[[#This Row],[Tržba]]-(ZdrojData[[#This Row],[Náklad]]*ZdrojData[[#This Row],[Počet kusů]])</f>
        <v>200</v>
      </c>
    </row>
    <row r="558" spans="1:12" x14ac:dyDescent="0.2">
      <c r="A558" s="2">
        <v>43875</v>
      </c>
      <c r="B558" s="5" t="s">
        <v>3</v>
      </c>
      <c r="C558" s="5" t="s">
        <v>4</v>
      </c>
      <c r="D558" s="3">
        <v>1000</v>
      </c>
      <c r="E558" s="3">
        <v>900</v>
      </c>
      <c r="F558" s="6">
        <v>3</v>
      </c>
      <c r="G558" s="5" t="s">
        <v>17</v>
      </c>
      <c r="H558" s="1" t="s">
        <v>24</v>
      </c>
      <c r="I558" s="1">
        <f>YEAR(ZdrojData[[#This Row],[Datum]])</f>
        <v>2020</v>
      </c>
      <c r="J558" s="1" t="str">
        <f t="shared" si="8"/>
        <v>Únor</v>
      </c>
      <c r="K558" s="15">
        <f>ZdrojData[[#This Row],[Cena]]*ZdrojData[[#This Row],[Počet kusů]]</f>
        <v>3000</v>
      </c>
      <c r="L558" s="15">
        <f>ZdrojData[[#This Row],[Tržba]]-(ZdrojData[[#This Row],[Náklad]]*ZdrojData[[#This Row],[Počet kusů]])</f>
        <v>300</v>
      </c>
    </row>
    <row r="559" spans="1:12" x14ac:dyDescent="0.2">
      <c r="A559" s="2">
        <v>43882</v>
      </c>
      <c r="B559" s="5" t="s">
        <v>18</v>
      </c>
      <c r="C559" s="5" t="s">
        <v>4</v>
      </c>
      <c r="D559" s="3">
        <v>900</v>
      </c>
      <c r="E559" s="3">
        <v>675</v>
      </c>
      <c r="F559" s="6">
        <v>7</v>
      </c>
      <c r="G559" s="5" t="s">
        <v>28</v>
      </c>
      <c r="H559" s="1" t="s">
        <v>24</v>
      </c>
      <c r="I559" s="1">
        <f>YEAR(ZdrojData[[#This Row],[Datum]])</f>
        <v>2020</v>
      </c>
      <c r="J559" s="1" t="str">
        <f t="shared" si="8"/>
        <v>Únor</v>
      </c>
      <c r="K559" s="15">
        <f>ZdrojData[[#This Row],[Cena]]*ZdrojData[[#This Row],[Počet kusů]]</f>
        <v>6300</v>
      </c>
      <c r="L559" s="15">
        <f>ZdrojData[[#This Row],[Tržba]]-(ZdrojData[[#This Row],[Náklad]]*ZdrojData[[#This Row],[Počet kusů]])</f>
        <v>1575</v>
      </c>
    </row>
    <row r="560" spans="1:12" x14ac:dyDescent="0.2">
      <c r="A560" s="2">
        <v>43883</v>
      </c>
      <c r="B560" s="5" t="s">
        <v>3</v>
      </c>
      <c r="C560" s="5" t="s">
        <v>4</v>
      </c>
      <c r="D560" s="3">
        <v>1000</v>
      </c>
      <c r="E560" s="3">
        <v>900</v>
      </c>
      <c r="F560" s="6">
        <v>6</v>
      </c>
      <c r="G560" s="5" t="s">
        <v>36</v>
      </c>
      <c r="H560" s="1" t="s">
        <v>24</v>
      </c>
      <c r="I560" s="1">
        <f>YEAR(ZdrojData[[#This Row],[Datum]])</f>
        <v>2020</v>
      </c>
      <c r="J560" s="1" t="str">
        <f t="shared" si="8"/>
        <v>Únor</v>
      </c>
      <c r="K560" s="15">
        <f>ZdrojData[[#This Row],[Cena]]*ZdrojData[[#This Row],[Počet kusů]]</f>
        <v>6000</v>
      </c>
      <c r="L560" s="15">
        <f>ZdrojData[[#This Row],[Tržba]]-(ZdrojData[[#This Row],[Náklad]]*ZdrojData[[#This Row],[Počet kusů]])</f>
        <v>600</v>
      </c>
    </row>
    <row r="561" spans="1:12" x14ac:dyDescent="0.2">
      <c r="A561" s="2">
        <v>43862</v>
      </c>
      <c r="B561" s="5" t="s">
        <v>9</v>
      </c>
      <c r="C561" s="5" t="s">
        <v>6</v>
      </c>
      <c r="D561" s="3">
        <v>1200</v>
      </c>
      <c r="E561" s="3">
        <v>1080</v>
      </c>
      <c r="F561" s="6">
        <v>9</v>
      </c>
      <c r="G561" s="5" t="s">
        <v>32</v>
      </c>
      <c r="H561" s="1" t="s">
        <v>25</v>
      </c>
      <c r="I561" s="1">
        <f>YEAR(ZdrojData[[#This Row],[Datum]])</f>
        <v>2020</v>
      </c>
      <c r="J561" s="1" t="str">
        <f t="shared" si="8"/>
        <v>Únor</v>
      </c>
      <c r="K561" s="15">
        <f>ZdrojData[[#This Row],[Cena]]*ZdrojData[[#This Row],[Počet kusů]]</f>
        <v>10800</v>
      </c>
      <c r="L561" s="15">
        <f>ZdrojData[[#This Row],[Tržba]]-(ZdrojData[[#This Row],[Náklad]]*ZdrojData[[#This Row],[Počet kusů]])</f>
        <v>1080</v>
      </c>
    </row>
    <row r="562" spans="1:12" x14ac:dyDescent="0.2">
      <c r="A562" s="2">
        <v>43889</v>
      </c>
      <c r="B562" s="5" t="s">
        <v>7</v>
      </c>
      <c r="C562" s="5" t="s">
        <v>4</v>
      </c>
      <c r="D562" s="3">
        <v>1500</v>
      </c>
      <c r="E562" s="3">
        <v>1125</v>
      </c>
      <c r="F562" s="6">
        <v>6</v>
      </c>
      <c r="G562" s="5" t="s">
        <v>37</v>
      </c>
      <c r="H562" s="1" t="s">
        <v>24</v>
      </c>
      <c r="I562" s="1">
        <f>YEAR(ZdrojData[[#This Row],[Datum]])</f>
        <v>2020</v>
      </c>
      <c r="J562" s="1" t="str">
        <f t="shared" si="8"/>
        <v>Únor</v>
      </c>
      <c r="K562" s="15">
        <f>ZdrojData[[#This Row],[Cena]]*ZdrojData[[#This Row],[Počet kusů]]</f>
        <v>9000</v>
      </c>
      <c r="L562" s="15">
        <f>ZdrojData[[#This Row],[Tržba]]-(ZdrojData[[#This Row],[Náklad]]*ZdrojData[[#This Row],[Počet kusů]])</f>
        <v>2250</v>
      </c>
    </row>
    <row r="563" spans="1:12" x14ac:dyDescent="0.2">
      <c r="A563" s="2">
        <v>43876</v>
      </c>
      <c r="B563" s="5" t="s">
        <v>10</v>
      </c>
      <c r="C563" s="5" t="s">
        <v>6</v>
      </c>
      <c r="D563" s="3">
        <v>850</v>
      </c>
      <c r="E563" s="3">
        <v>637.5</v>
      </c>
      <c r="F563" s="6">
        <v>5</v>
      </c>
      <c r="G563" s="5" t="s">
        <v>38</v>
      </c>
      <c r="H563" s="1" t="s">
        <v>24</v>
      </c>
      <c r="I563" s="1">
        <f>YEAR(ZdrojData[[#This Row],[Datum]])</f>
        <v>2020</v>
      </c>
      <c r="J563" s="1" t="str">
        <f t="shared" si="8"/>
        <v>Únor</v>
      </c>
      <c r="K563" s="15">
        <f>ZdrojData[[#This Row],[Cena]]*ZdrojData[[#This Row],[Počet kusů]]</f>
        <v>4250</v>
      </c>
      <c r="L563" s="15">
        <f>ZdrojData[[#This Row],[Tržba]]-(ZdrojData[[#This Row],[Náklad]]*ZdrojData[[#This Row],[Počet kusů]])</f>
        <v>1062.5</v>
      </c>
    </row>
    <row r="564" spans="1:12" x14ac:dyDescent="0.2">
      <c r="A564" s="2">
        <v>43867</v>
      </c>
      <c r="B564" s="5" t="s">
        <v>7</v>
      </c>
      <c r="C564" s="5" t="s">
        <v>4</v>
      </c>
      <c r="D564" s="3">
        <v>1500</v>
      </c>
      <c r="E564" s="3">
        <v>1125</v>
      </c>
      <c r="F564" s="6">
        <v>1</v>
      </c>
      <c r="G564" s="5" t="s">
        <v>27</v>
      </c>
      <c r="H564" s="1" t="s">
        <v>25</v>
      </c>
      <c r="I564" s="1">
        <f>YEAR(ZdrojData[[#This Row],[Datum]])</f>
        <v>2020</v>
      </c>
      <c r="J564" s="1" t="str">
        <f t="shared" si="8"/>
        <v>Únor</v>
      </c>
      <c r="K564" s="15">
        <f>ZdrojData[[#This Row],[Cena]]*ZdrojData[[#This Row],[Počet kusů]]</f>
        <v>1500</v>
      </c>
      <c r="L564" s="15">
        <f>ZdrojData[[#This Row],[Tržba]]-(ZdrojData[[#This Row],[Náklad]]*ZdrojData[[#This Row],[Počet kusů]])</f>
        <v>375</v>
      </c>
    </row>
    <row r="565" spans="1:12" x14ac:dyDescent="0.2">
      <c r="A565" s="2">
        <v>43871</v>
      </c>
      <c r="B565" s="5" t="s">
        <v>16</v>
      </c>
      <c r="C565" s="5" t="s">
        <v>12</v>
      </c>
      <c r="D565" s="3">
        <v>600</v>
      </c>
      <c r="E565" s="3">
        <v>510</v>
      </c>
      <c r="F565" s="6">
        <v>5</v>
      </c>
      <c r="G565" s="5" t="s">
        <v>27</v>
      </c>
      <c r="H565" s="1" t="s">
        <v>25</v>
      </c>
      <c r="I565" s="1">
        <f>YEAR(ZdrojData[[#This Row],[Datum]])</f>
        <v>2020</v>
      </c>
      <c r="J565" s="1" t="str">
        <f t="shared" si="8"/>
        <v>Únor</v>
      </c>
      <c r="K565" s="15">
        <f>ZdrojData[[#This Row],[Cena]]*ZdrojData[[#This Row],[Počet kusů]]</f>
        <v>3000</v>
      </c>
      <c r="L565" s="15">
        <f>ZdrojData[[#This Row],[Tržba]]-(ZdrojData[[#This Row],[Náklad]]*ZdrojData[[#This Row],[Počet kusů]])</f>
        <v>450</v>
      </c>
    </row>
    <row r="566" spans="1:12" x14ac:dyDescent="0.2">
      <c r="A566" s="2">
        <v>43888</v>
      </c>
      <c r="B566" s="5" t="s">
        <v>3</v>
      </c>
      <c r="C566" s="5" t="s">
        <v>4</v>
      </c>
      <c r="D566" s="3">
        <v>1000</v>
      </c>
      <c r="E566" s="3">
        <v>900</v>
      </c>
      <c r="F566" s="6">
        <v>5</v>
      </c>
      <c r="G566" s="5" t="s">
        <v>28</v>
      </c>
      <c r="H566" s="1" t="s">
        <v>24</v>
      </c>
      <c r="I566" s="1">
        <f>YEAR(ZdrojData[[#This Row],[Datum]])</f>
        <v>2020</v>
      </c>
      <c r="J566" s="1" t="str">
        <f t="shared" si="8"/>
        <v>Únor</v>
      </c>
      <c r="K566" s="15">
        <f>ZdrojData[[#This Row],[Cena]]*ZdrojData[[#This Row],[Počet kusů]]</f>
        <v>5000</v>
      </c>
      <c r="L566" s="15">
        <f>ZdrojData[[#This Row],[Tržba]]-(ZdrojData[[#This Row],[Náklad]]*ZdrojData[[#This Row],[Počet kusů]])</f>
        <v>500</v>
      </c>
    </row>
    <row r="567" spans="1:12" x14ac:dyDescent="0.2">
      <c r="A567" s="2">
        <v>43883</v>
      </c>
      <c r="B567" s="5" t="s">
        <v>5</v>
      </c>
      <c r="C567" s="5" t="s">
        <v>6</v>
      </c>
      <c r="D567" s="3">
        <v>850</v>
      </c>
      <c r="E567" s="3">
        <v>722.5</v>
      </c>
      <c r="F567" s="6">
        <v>6</v>
      </c>
      <c r="G567" s="5" t="s">
        <v>39</v>
      </c>
      <c r="H567" s="1" t="s">
        <v>25</v>
      </c>
      <c r="I567" s="1">
        <f>YEAR(ZdrojData[[#This Row],[Datum]])</f>
        <v>2020</v>
      </c>
      <c r="J567" s="1" t="str">
        <f t="shared" si="8"/>
        <v>Únor</v>
      </c>
      <c r="K567" s="15">
        <f>ZdrojData[[#This Row],[Cena]]*ZdrojData[[#This Row],[Počet kusů]]</f>
        <v>5100</v>
      </c>
      <c r="L567" s="15">
        <f>ZdrojData[[#This Row],[Tržba]]-(ZdrojData[[#This Row],[Náklad]]*ZdrojData[[#This Row],[Počet kusů]])</f>
        <v>765</v>
      </c>
    </row>
    <row r="568" spans="1:12" x14ac:dyDescent="0.2">
      <c r="A568" s="2">
        <v>43866</v>
      </c>
      <c r="B568" s="5" t="s">
        <v>11</v>
      </c>
      <c r="C568" s="5" t="s">
        <v>12</v>
      </c>
      <c r="D568" s="3">
        <v>350</v>
      </c>
      <c r="E568" s="3">
        <v>273</v>
      </c>
      <c r="F568" s="6">
        <v>9</v>
      </c>
      <c r="G568" s="5" t="s">
        <v>29</v>
      </c>
      <c r="H568" s="1" t="s">
        <v>25</v>
      </c>
      <c r="I568" s="1">
        <f>YEAR(ZdrojData[[#This Row],[Datum]])</f>
        <v>2020</v>
      </c>
      <c r="J568" s="1" t="str">
        <f t="shared" si="8"/>
        <v>Únor</v>
      </c>
      <c r="K568" s="15">
        <f>ZdrojData[[#This Row],[Cena]]*ZdrojData[[#This Row],[Počet kusů]]</f>
        <v>3150</v>
      </c>
      <c r="L568" s="15">
        <f>ZdrojData[[#This Row],[Tržba]]-(ZdrojData[[#This Row],[Náklad]]*ZdrojData[[#This Row],[Počet kusů]])</f>
        <v>693</v>
      </c>
    </row>
    <row r="569" spans="1:12" x14ac:dyDescent="0.2">
      <c r="A569" s="2">
        <v>43882</v>
      </c>
      <c r="B569" s="5" t="s">
        <v>14</v>
      </c>
      <c r="C569" s="5" t="s">
        <v>6</v>
      </c>
      <c r="D569" s="3">
        <v>950</v>
      </c>
      <c r="E569" s="3">
        <v>741</v>
      </c>
      <c r="F569" s="6">
        <v>2</v>
      </c>
      <c r="G569" s="5" t="s">
        <v>27</v>
      </c>
      <c r="H569" s="1" t="s">
        <v>25</v>
      </c>
      <c r="I569" s="1">
        <f>YEAR(ZdrojData[[#This Row],[Datum]])</f>
        <v>2020</v>
      </c>
      <c r="J569" s="1" t="str">
        <f t="shared" si="8"/>
        <v>Únor</v>
      </c>
      <c r="K569" s="15">
        <f>ZdrojData[[#This Row],[Cena]]*ZdrojData[[#This Row],[Počet kusů]]</f>
        <v>1900</v>
      </c>
      <c r="L569" s="15">
        <f>ZdrojData[[#This Row],[Tržba]]-(ZdrojData[[#This Row],[Náklad]]*ZdrojData[[#This Row],[Počet kusů]])</f>
        <v>418</v>
      </c>
    </row>
    <row r="570" spans="1:12" x14ac:dyDescent="0.2">
      <c r="A570" s="2">
        <v>43882</v>
      </c>
      <c r="B570" s="5" t="s">
        <v>18</v>
      </c>
      <c r="C570" s="5" t="s">
        <v>4</v>
      </c>
      <c r="D570" s="3">
        <v>900</v>
      </c>
      <c r="E570" s="3">
        <v>675</v>
      </c>
      <c r="F570" s="6">
        <v>9</v>
      </c>
      <c r="G570" s="5" t="s">
        <v>35</v>
      </c>
      <c r="H570" s="1" t="s">
        <v>25</v>
      </c>
      <c r="I570" s="1">
        <f>YEAR(ZdrojData[[#This Row],[Datum]])</f>
        <v>2020</v>
      </c>
      <c r="J570" s="1" t="str">
        <f t="shared" si="8"/>
        <v>Únor</v>
      </c>
      <c r="K570" s="15">
        <f>ZdrojData[[#This Row],[Cena]]*ZdrojData[[#This Row],[Počet kusů]]</f>
        <v>8100</v>
      </c>
      <c r="L570" s="15">
        <f>ZdrojData[[#This Row],[Tržba]]-(ZdrojData[[#This Row],[Náklad]]*ZdrojData[[#This Row],[Počet kusů]])</f>
        <v>2025</v>
      </c>
    </row>
    <row r="571" spans="1:12" x14ac:dyDescent="0.2">
      <c r="A571" s="2">
        <v>43875</v>
      </c>
      <c r="B571" s="5" t="s">
        <v>14</v>
      </c>
      <c r="C571" s="5" t="s">
        <v>6</v>
      </c>
      <c r="D571" s="3">
        <v>950</v>
      </c>
      <c r="E571" s="3">
        <v>741</v>
      </c>
      <c r="F571" s="6">
        <v>2</v>
      </c>
      <c r="G571" s="5" t="s">
        <v>33</v>
      </c>
      <c r="H571" s="1" t="s">
        <v>24</v>
      </c>
      <c r="I571" s="1">
        <f>YEAR(ZdrojData[[#This Row],[Datum]])</f>
        <v>2020</v>
      </c>
      <c r="J571" s="1" t="str">
        <f t="shared" si="8"/>
        <v>Únor</v>
      </c>
      <c r="K571" s="15">
        <f>ZdrojData[[#This Row],[Cena]]*ZdrojData[[#This Row],[Počet kusů]]</f>
        <v>1900</v>
      </c>
      <c r="L571" s="15">
        <f>ZdrojData[[#This Row],[Tržba]]-(ZdrojData[[#This Row],[Náklad]]*ZdrojData[[#This Row],[Počet kusů]])</f>
        <v>418</v>
      </c>
    </row>
    <row r="572" spans="1:12" x14ac:dyDescent="0.2">
      <c r="A572" s="2">
        <v>43870</v>
      </c>
      <c r="B572" s="5" t="s">
        <v>11</v>
      </c>
      <c r="C572" s="5" t="s">
        <v>12</v>
      </c>
      <c r="D572" s="3">
        <v>350</v>
      </c>
      <c r="E572" s="3">
        <v>273</v>
      </c>
      <c r="F572" s="6">
        <v>3</v>
      </c>
      <c r="G572" s="5" t="s">
        <v>29</v>
      </c>
      <c r="H572" s="1" t="s">
        <v>25</v>
      </c>
      <c r="I572" s="1">
        <f>YEAR(ZdrojData[[#This Row],[Datum]])</f>
        <v>2020</v>
      </c>
      <c r="J572" s="1" t="str">
        <f t="shared" si="8"/>
        <v>Únor</v>
      </c>
      <c r="K572" s="15">
        <f>ZdrojData[[#This Row],[Cena]]*ZdrojData[[#This Row],[Počet kusů]]</f>
        <v>1050</v>
      </c>
      <c r="L572" s="15">
        <f>ZdrojData[[#This Row],[Tržba]]-(ZdrojData[[#This Row],[Náklad]]*ZdrojData[[#This Row],[Počet kusů]])</f>
        <v>231</v>
      </c>
    </row>
    <row r="573" spans="1:12" x14ac:dyDescent="0.2">
      <c r="A573" s="2">
        <v>43880</v>
      </c>
      <c r="B573" s="5" t="s">
        <v>14</v>
      </c>
      <c r="C573" s="5" t="s">
        <v>6</v>
      </c>
      <c r="D573" s="3">
        <v>950</v>
      </c>
      <c r="E573" s="3">
        <v>741</v>
      </c>
      <c r="F573" s="6">
        <v>1</v>
      </c>
      <c r="G573" s="5" t="s">
        <v>32</v>
      </c>
      <c r="H573" s="1" t="s">
        <v>24</v>
      </c>
      <c r="I573" s="1">
        <f>YEAR(ZdrojData[[#This Row],[Datum]])</f>
        <v>2020</v>
      </c>
      <c r="J573" s="1" t="str">
        <f t="shared" si="8"/>
        <v>Únor</v>
      </c>
      <c r="K573" s="15">
        <f>ZdrojData[[#This Row],[Cena]]*ZdrojData[[#This Row],[Počet kusů]]</f>
        <v>950</v>
      </c>
      <c r="L573" s="15">
        <f>ZdrojData[[#This Row],[Tržba]]-(ZdrojData[[#This Row],[Náklad]]*ZdrojData[[#This Row],[Počet kusů]])</f>
        <v>209</v>
      </c>
    </row>
    <row r="574" spans="1:12" x14ac:dyDescent="0.2">
      <c r="A574" s="2">
        <v>43920</v>
      </c>
      <c r="B574" s="5" t="s">
        <v>16</v>
      </c>
      <c r="C574" s="5" t="s">
        <v>12</v>
      </c>
      <c r="D574" s="3">
        <v>600</v>
      </c>
      <c r="E574" s="3">
        <v>510</v>
      </c>
      <c r="F574" s="6">
        <v>2</v>
      </c>
      <c r="G574" s="5" t="s">
        <v>37</v>
      </c>
      <c r="H574" s="1" t="s">
        <v>24</v>
      </c>
      <c r="I574" s="1">
        <f>YEAR(ZdrojData[[#This Row],[Datum]])</f>
        <v>2020</v>
      </c>
      <c r="J574" s="1" t="str">
        <f t="shared" si="8"/>
        <v>Březen</v>
      </c>
      <c r="K574" s="15">
        <f>ZdrojData[[#This Row],[Cena]]*ZdrojData[[#This Row],[Počet kusů]]</f>
        <v>1200</v>
      </c>
      <c r="L574" s="15">
        <f>ZdrojData[[#This Row],[Tržba]]-(ZdrojData[[#This Row],[Náklad]]*ZdrojData[[#This Row],[Počet kusů]])</f>
        <v>180</v>
      </c>
    </row>
    <row r="575" spans="1:12" x14ac:dyDescent="0.2">
      <c r="A575" s="2">
        <v>43911</v>
      </c>
      <c r="B575" s="5" t="s">
        <v>14</v>
      </c>
      <c r="C575" s="5" t="s">
        <v>6</v>
      </c>
      <c r="D575" s="3">
        <v>950</v>
      </c>
      <c r="E575" s="3">
        <v>741</v>
      </c>
      <c r="F575" s="6">
        <v>1</v>
      </c>
      <c r="G575" s="5" t="s">
        <v>35</v>
      </c>
      <c r="H575" s="1" t="s">
        <v>24</v>
      </c>
      <c r="I575" s="1">
        <f>YEAR(ZdrojData[[#This Row],[Datum]])</f>
        <v>2020</v>
      </c>
      <c r="J575" s="1" t="str">
        <f t="shared" si="8"/>
        <v>Březen</v>
      </c>
      <c r="K575" s="15">
        <f>ZdrojData[[#This Row],[Cena]]*ZdrojData[[#This Row],[Počet kusů]]</f>
        <v>950</v>
      </c>
      <c r="L575" s="15">
        <f>ZdrojData[[#This Row],[Tržba]]-(ZdrojData[[#This Row],[Náklad]]*ZdrojData[[#This Row],[Počet kusů]])</f>
        <v>209</v>
      </c>
    </row>
    <row r="576" spans="1:12" x14ac:dyDescent="0.2">
      <c r="A576" s="2">
        <v>43904</v>
      </c>
      <c r="B576" s="5" t="s">
        <v>5</v>
      </c>
      <c r="C576" s="5" t="s">
        <v>6</v>
      </c>
      <c r="D576" s="3">
        <v>850</v>
      </c>
      <c r="E576" s="3">
        <v>722.5</v>
      </c>
      <c r="F576" s="6">
        <v>4</v>
      </c>
      <c r="G576" s="5" t="s">
        <v>31</v>
      </c>
      <c r="H576" s="1" t="s">
        <v>25</v>
      </c>
      <c r="I576" s="1">
        <f>YEAR(ZdrojData[[#This Row],[Datum]])</f>
        <v>2020</v>
      </c>
      <c r="J576" s="1" t="str">
        <f t="shared" si="8"/>
        <v>Březen</v>
      </c>
      <c r="K576" s="15">
        <f>ZdrojData[[#This Row],[Cena]]*ZdrojData[[#This Row],[Počet kusů]]</f>
        <v>3400</v>
      </c>
      <c r="L576" s="15">
        <f>ZdrojData[[#This Row],[Tržba]]-(ZdrojData[[#This Row],[Náklad]]*ZdrojData[[#This Row],[Počet kusů]])</f>
        <v>510</v>
      </c>
    </row>
    <row r="577" spans="1:12" x14ac:dyDescent="0.2">
      <c r="A577" s="2">
        <v>43896</v>
      </c>
      <c r="B577" s="5" t="s">
        <v>14</v>
      </c>
      <c r="C577" s="5" t="s">
        <v>6</v>
      </c>
      <c r="D577" s="3">
        <v>950</v>
      </c>
      <c r="E577" s="3">
        <v>741</v>
      </c>
      <c r="F577" s="6">
        <v>4</v>
      </c>
      <c r="G577" s="5" t="s">
        <v>28</v>
      </c>
      <c r="H577" s="1" t="s">
        <v>24</v>
      </c>
      <c r="I577" s="1">
        <f>YEAR(ZdrojData[[#This Row],[Datum]])</f>
        <v>2020</v>
      </c>
      <c r="J577" s="1" t="str">
        <f t="shared" si="8"/>
        <v>Březen</v>
      </c>
      <c r="K577" s="15">
        <f>ZdrojData[[#This Row],[Cena]]*ZdrojData[[#This Row],[Počet kusů]]</f>
        <v>3800</v>
      </c>
      <c r="L577" s="15">
        <f>ZdrojData[[#This Row],[Tržba]]-(ZdrojData[[#This Row],[Náklad]]*ZdrojData[[#This Row],[Počet kusů]])</f>
        <v>836</v>
      </c>
    </row>
    <row r="578" spans="1:12" x14ac:dyDescent="0.2">
      <c r="A578" s="2">
        <v>43919</v>
      </c>
      <c r="B578" s="5" t="s">
        <v>11</v>
      </c>
      <c r="C578" s="5" t="s">
        <v>12</v>
      </c>
      <c r="D578" s="3">
        <v>350</v>
      </c>
      <c r="E578" s="3">
        <v>273</v>
      </c>
      <c r="F578" s="6">
        <v>3</v>
      </c>
      <c r="G578" s="5" t="s">
        <v>31</v>
      </c>
      <c r="H578" s="1" t="s">
        <v>24</v>
      </c>
      <c r="I578" s="1">
        <f>YEAR(ZdrojData[[#This Row],[Datum]])</f>
        <v>2020</v>
      </c>
      <c r="J578" s="1" t="str">
        <f t="shared" ref="J578:J641" si="9">CHOOSE(MONTH(A578),"Leden","Únor","Březen","Duben","Květen","Červen","Červenec","Srpen","Září","Říjen","Listopad","Prosinec")</f>
        <v>Březen</v>
      </c>
      <c r="K578" s="15">
        <f>ZdrojData[[#This Row],[Cena]]*ZdrojData[[#This Row],[Počet kusů]]</f>
        <v>1050</v>
      </c>
      <c r="L578" s="15">
        <f>ZdrojData[[#This Row],[Tržba]]-(ZdrojData[[#This Row],[Náklad]]*ZdrojData[[#This Row],[Počet kusů]])</f>
        <v>231</v>
      </c>
    </row>
    <row r="579" spans="1:12" x14ac:dyDescent="0.2">
      <c r="A579" s="2">
        <v>43908</v>
      </c>
      <c r="B579" s="5" t="s">
        <v>11</v>
      </c>
      <c r="C579" s="5" t="s">
        <v>12</v>
      </c>
      <c r="D579" s="3">
        <v>350</v>
      </c>
      <c r="E579" s="3">
        <v>273</v>
      </c>
      <c r="F579" s="6">
        <v>4</v>
      </c>
      <c r="G579" s="5" t="s">
        <v>34</v>
      </c>
      <c r="H579" s="1" t="s">
        <v>25</v>
      </c>
      <c r="I579" s="1">
        <f>YEAR(ZdrojData[[#This Row],[Datum]])</f>
        <v>2020</v>
      </c>
      <c r="J579" s="1" t="str">
        <f t="shared" si="9"/>
        <v>Březen</v>
      </c>
      <c r="K579" s="15">
        <f>ZdrojData[[#This Row],[Cena]]*ZdrojData[[#This Row],[Počet kusů]]</f>
        <v>1400</v>
      </c>
      <c r="L579" s="15">
        <f>ZdrojData[[#This Row],[Tržba]]-(ZdrojData[[#This Row],[Náklad]]*ZdrojData[[#This Row],[Počet kusů]])</f>
        <v>308</v>
      </c>
    </row>
    <row r="580" spans="1:12" x14ac:dyDescent="0.2">
      <c r="A580" s="2">
        <v>43910</v>
      </c>
      <c r="B580" s="5" t="s">
        <v>16</v>
      </c>
      <c r="C580" s="5" t="s">
        <v>12</v>
      </c>
      <c r="D580" s="3">
        <v>600</v>
      </c>
      <c r="E580" s="3">
        <v>510</v>
      </c>
      <c r="F580" s="6">
        <v>7</v>
      </c>
      <c r="G580" s="5" t="s">
        <v>32</v>
      </c>
      <c r="H580" s="1" t="s">
        <v>24</v>
      </c>
      <c r="I580" s="1">
        <f>YEAR(ZdrojData[[#This Row],[Datum]])</f>
        <v>2020</v>
      </c>
      <c r="J580" s="1" t="str">
        <f t="shared" si="9"/>
        <v>Březen</v>
      </c>
      <c r="K580" s="15">
        <f>ZdrojData[[#This Row],[Cena]]*ZdrojData[[#This Row],[Počet kusů]]</f>
        <v>4200</v>
      </c>
      <c r="L580" s="15">
        <f>ZdrojData[[#This Row],[Tržba]]-(ZdrojData[[#This Row],[Náklad]]*ZdrojData[[#This Row],[Počet kusů]])</f>
        <v>630</v>
      </c>
    </row>
    <row r="581" spans="1:12" x14ac:dyDescent="0.2">
      <c r="A581" s="2">
        <v>43908</v>
      </c>
      <c r="B581" s="5" t="s">
        <v>13</v>
      </c>
      <c r="C581" s="5" t="s">
        <v>6</v>
      </c>
      <c r="D581" s="3">
        <v>500</v>
      </c>
      <c r="E581" s="3">
        <v>400</v>
      </c>
      <c r="F581" s="6">
        <v>6</v>
      </c>
      <c r="G581" s="5" t="s">
        <v>37</v>
      </c>
      <c r="H581" s="1" t="s">
        <v>24</v>
      </c>
      <c r="I581" s="1">
        <f>YEAR(ZdrojData[[#This Row],[Datum]])</f>
        <v>2020</v>
      </c>
      <c r="J581" s="1" t="str">
        <f t="shared" si="9"/>
        <v>Březen</v>
      </c>
      <c r="K581" s="15">
        <f>ZdrojData[[#This Row],[Cena]]*ZdrojData[[#This Row],[Počet kusů]]</f>
        <v>3000</v>
      </c>
      <c r="L581" s="15">
        <f>ZdrojData[[#This Row],[Tržba]]-(ZdrojData[[#This Row],[Náklad]]*ZdrojData[[#This Row],[Počet kusů]])</f>
        <v>600</v>
      </c>
    </row>
    <row r="582" spans="1:12" x14ac:dyDescent="0.2">
      <c r="A582" s="2">
        <v>43896</v>
      </c>
      <c r="B582" s="5" t="s">
        <v>13</v>
      </c>
      <c r="C582" s="5" t="s">
        <v>6</v>
      </c>
      <c r="D582" s="3">
        <v>500</v>
      </c>
      <c r="E582" s="3">
        <v>400</v>
      </c>
      <c r="F582" s="6">
        <v>7</v>
      </c>
      <c r="G582" s="5" t="s">
        <v>30</v>
      </c>
      <c r="H582" s="1" t="s">
        <v>25</v>
      </c>
      <c r="I582" s="1">
        <f>YEAR(ZdrojData[[#This Row],[Datum]])</f>
        <v>2020</v>
      </c>
      <c r="J582" s="1" t="str">
        <f t="shared" si="9"/>
        <v>Březen</v>
      </c>
      <c r="K582" s="15">
        <f>ZdrojData[[#This Row],[Cena]]*ZdrojData[[#This Row],[Počet kusů]]</f>
        <v>3500</v>
      </c>
      <c r="L582" s="15">
        <f>ZdrojData[[#This Row],[Tržba]]-(ZdrojData[[#This Row],[Náklad]]*ZdrojData[[#This Row],[Počet kusů]])</f>
        <v>700</v>
      </c>
    </row>
    <row r="583" spans="1:12" x14ac:dyDescent="0.2">
      <c r="A583" s="2">
        <v>43897</v>
      </c>
      <c r="B583" s="5" t="s">
        <v>14</v>
      </c>
      <c r="C583" s="5" t="s">
        <v>6</v>
      </c>
      <c r="D583" s="3">
        <v>950</v>
      </c>
      <c r="E583" s="3">
        <v>741</v>
      </c>
      <c r="F583" s="6">
        <v>10</v>
      </c>
      <c r="G583" s="5" t="s">
        <v>36</v>
      </c>
      <c r="H583" s="1" t="s">
        <v>24</v>
      </c>
      <c r="I583" s="1">
        <f>YEAR(ZdrojData[[#This Row],[Datum]])</f>
        <v>2020</v>
      </c>
      <c r="J583" s="1" t="str">
        <f t="shared" si="9"/>
        <v>Březen</v>
      </c>
      <c r="K583" s="15">
        <f>ZdrojData[[#This Row],[Cena]]*ZdrojData[[#This Row],[Počet kusů]]</f>
        <v>9500</v>
      </c>
      <c r="L583" s="15">
        <f>ZdrojData[[#This Row],[Tržba]]-(ZdrojData[[#This Row],[Náklad]]*ZdrojData[[#This Row],[Počet kusů]])</f>
        <v>2090</v>
      </c>
    </row>
    <row r="584" spans="1:12" x14ac:dyDescent="0.2">
      <c r="A584" s="2">
        <v>43896</v>
      </c>
      <c r="B584" s="5" t="s">
        <v>10</v>
      </c>
      <c r="C584" s="5" t="s">
        <v>6</v>
      </c>
      <c r="D584" s="3">
        <v>850</v>
      </c>
      <c r="E584" s="3">
        <v>637.5</v>
      </c>
      <c r="F584" s="6">
        <v>1</v>
      </c>
      <c r="G584" s="5" t="s">
        <v>30</v>
      </c>
      <c r="H584" s="1" t="s">
        <v>25</v>
      </c>
      <c r="I584" s="1">
        <f>YEAR(ZdrojData[[#This Row],[Datum]])</f>
        <v>2020</v>
      </c>
      <c r="J584" s="1" t="str">
        <f t="shared" si="9"/>
        <v>Březen</v>
      </c>
      <c r="K584" s="15">
        <f>ZdrojData[[#This Row],[Cena]]*ZdrojData[[#This Row],[Počet kusů]]</f>
        <v>850</v>
      </c>
      <c r="L584" s="15">
        <f>ZdrojData[[#This Row],[Tržba]]-(ZdrojData[[#This Row],[Náklad]]*ZdrojData[[#This Row],[Počet kusů]])</f>
        <v>212.5</v>
      </c>
    </row>
    <row r="585" spans="1:12" x14ac:dyDescent="0.2">
      <c r="A585" s="2">
        <v>43897</v>
      </c>
      <c r="B585" s="5" t="s">
        <v>10</v>
      </c>
      <c r="C585" s="5" t="s">
        <v>6</v>
      </c>
      <c r="D585" s="3">
        <v>850</v>
      </c>
      <c r="E585" s="3">
        <v>637.5</v>
      </c>
      <c r="F585" s="6">
        <v>1</v>
      </c>
      <c r="G585" s="5" t="s">
        <v>32</v>
      </c>
      <c r="H585" s="1" t="s">
        <v>25</v>
      </c>
      <c r="I585" s="1">
        <f>YEAR(ZdrojData[[#This Row],[Datum]])</f>
        <v>2020</v>
      </c>
      <c r="J585" s="1" t="str">
        <f t="shared" si="9"/>
        <v>Březen</v>
      </c>
      <c r="K585" s="15">
        <f>ZdrojData[[#This Row],[Cena]]*ZdrojData[[#This Row],[Počet kusů]]</f>
        <v>850</v>
      </c>
      <c r="L585" s="15">
        <f>ZdrojData[[#This Row],[Tržba]]-(ZdrojData[[#This Row],[Náklad]]*ZdrojData[[#This Row],[Počet kusů]])</f>
        <v>212.5</v>
      </c>
    </row>
    <row r="586" spans="1:12" x14ac:dyDescent="0.2">
      <c r="A586" s="2">
        <v>43909</v>
      </c>
      <c r="B586" s="5" t="s">
        <v>5</v>
      </c>
      <c r="C586" s="5" t="s">
        <v>6</v>
      </c>
      <c r="D586" s="3">
        <v>850</v>
      </c>
      <c r="E586" s="3">
        <v>722.5</v>
      </c>
      <c r="F586" s="6">
        <v>7</v>
      </c>
      <c r="G586" s="5" t="s">
        <v>32</v>
      </c>
      <c r="H586" s="1" t="s">
        <v>25</v>
      </c>
      <c r="I586" s="1">
        <f>YEAR(ZdrojData[[#This Row],[Datum]])</f>
        <v>2020</v>
      </c>
      <c r="J586" s="1" t="str">
        <f t="shared" si="9"/>
        <v>Březen</v>
      </c>
      <c r="K586" s="15">
        <f>ZdrojData[[#This Row],[Cena]]*ZdrojData[[#This Row],[Počet kusů]]</f>
        <v>5950</v>
      </c>
      <c r="L586" s="15">
        <f>ZdrojData[[#This Row],[Tržba]]-(ZdrojData[[#This Row],[Náklad]]*ZdrojData[[#This Row],[Počet kusů]])</f>
        <v>892.5</v>
      </c>
    </row>
    <row r="587" spans="1:12" x14ac:dyDescent="0.2">
      <c r="A587" s="2">
        <v>43892</v>
      </c>
      <c r="B587" s="5" t="s">
        <v>16</v>
      </c>
      <c r="C587" s="5" t="s">
        <v>12</v>
      </c>
      <c r="D587" s="3">
        <v>600</v>
      </c>
      <c r="E587" s="3">
        <v>510</v>
      </c>
      <c r="F587" s="6">
        <v>9</v>
      </c>
      <c r="G587" s="5" t="s">
        <v>30</v>
      </c>
      <c r="H587" s="1" t="s">
        <v>25</v>
      </c>
      <c r="I587" s="1">
        <f>YEAR(ZdrojData[[#This Row],[Datum]])</f>
        <v>2020</v>
      </c>
      <c r="J587" s="1" t="str">
        <f t="shared" si="9"/>
        <v>Březen</v>
      </c>
      <c r="K587" s="15">
        <f>ZdrojData[[#This Row],[Cena]]*ZdrojData[[#This Row],[Počet kusů]]</f>
        <v>5400</v>
      </c>
      <c r="L587" s="15">
        <f>ZdrojData[[#This Row],[Tržba]]-(ZdrojData[[#This Row],[Náklad]]*ZdrojData[[#This Row],[Počet kusů]])</f>
        <v>810</v>
      </c>
    </row>
    <row r="588" spans="1:12" x14ac:dyDescent="0.2">
      <c r="A588" s="2">
        <v>43921</v>
      </c>
      <c r="B588" s="5" t="s">
        <v>18</v>
      </c>
      <c r="C588" s="5" t="s">
        <v>4</v>
      </c>
      <c r="D588" s="3">
        <v>900</v>
      </c>
      <c r="E588" s="3">
        <v>675</v>
      </c>
      <c r="F588" s="6">
        <v>3</v>
      </c>
      <c r="G588" s="5" t="s">
        <v>29</v>
      </c>
      <c r="H588" s="1" t="s">
        <v>24</v>
      </c>
      <c r="I588" s="1">
        <f>YEAR(ZdrojData[[#This Row],[Datum]])</f>
        <v>2020</v>
      </c>
      <c r="J588" s="1" t="str">
        <f t="shared" si="9"/>
        <v>Březen</v>
      </c>
      <c r="K588" s="15">
        <f>ZdrojData[[#This Row],[Cena]]*ZdrojData[[#This Row],[Počet kusů]]</f>
        <v>2700</v>
      </c>
      <c r="L588" s="15">
        <f>ZdrojData[[#This Row],[Tržba]]-(ZdrojData[[#This Row],[Náklad]]*ZdrojData[[#This Row],[Počet kusů]])</f>
        <v>675</v>
      </c>
    </row>
    <row r="589" spans="1:12" x14ac:dyDescent="0.2">
      <c r="A589" s="2">
        <v>43903</v>
      </c>
      <c r="B589" s="5" t="s">
        <v>14</v>
      </c>
      <c r="C589" s="5" t="s">
        <v>6</v>
      </c>
      <c r="D589" s="3">
        <v>950</v>
      </c>
      <c r="E589" s="3">
        <v>741</v>
      </c>
      <c r="F589" s="6">
        <v>7</v>
      </c>
      <c r="G589" s="5" t="s">
        <v>36</v>
      </c>
      <c r="H589" s="1" t="s">
        <v>25</v>
      </c>
      <c r="I589" s="1">
        <f>YEAR(ZdrojData[[#This Row],[Datum]])</f>
        <v>2020</v>
      </c>
      <c r="J589" s="1" t="str">
        <f t="shared" si="9"/>
        <v>Březen</v>
      </c>
      <c r="K589" s="15">
        <f>ZdrojData[[#This Row],[Cena]]*ZdrojData[[#This Row],[Počet kusů]]</f>
        <v>6650</v>
      </c>
      <c r="L589" s="15">
        <f>ZdrojData[[#This Row],[Tržba]]-(ZdrojData[[#This Row],[Náklad]]*ZdrojData[[#This Row],[Počet kusů]])</f>
        <v>1463</v>
      </c>
    </row>
    <row r="590" spans="1:12" x14ac:dyDescent="0.2">
      <c r="A590" s="2">
        <v>43903</v>
      </c>
      <c r="B590" s="5" t="s">
        <v>5</v>
      </c>
      <c r="C590" s="5" t="s">
        <v>6</v>
      </c>
      <c r="D590" s="3">
        <v>850</v>
      </c>
      <c r="E590" s="3">
        <v>722.5</v>
      </c>
      <c r="F590" s="6">
        <v>5</v>
      </c>
      <c r="G590" s="5" t="s">
        <v>27</v>
      </c>
      <c r="H590" s="1" t="s">
        <v>24</v>
      </c>
      <c r="I590" s="1">
        <f>YEAR(ZdrojData[[#This Row],[Datum]])</f>
        <v>2020</v>
      </c>
      <c r="J590" s="1" t="str">
        <f t="shared" si="9"/>
        <v>Březen</v>
      </c>
      <c r="K590" s="15">
        <f>ZdrojData[[#This Row],[Cena]]*ZdrojData[[#This Row],[Počet kusů]]</f>
        <v>4250</v>
      </c>
      <c r="L590" s="15">
        <f>ZdrojData[[#This Row],[Tržba]]-(ZdrojData[[#This Row],[Náklad]]*ZdrojData[[#This Row],[Počet kusů]])</f>
        <v>637.5</v>
      </c>
    </row>
    <row r="591" spans="1:12" x14ac:dyDescent="0.2">
      <c r="A591" s="2">
        <v>43907</v>
      </c>
      <c r="B591" s="5" t="s">
        <v>5</v>
      </c>
      <c r="C591" s="5" t="s">
        <v>6</v>
      </c>
      <c r="D591" s="3">
        <v>850</v>
      </c>
      <c r="E591" s="3">
        <v>722.5</v>
      </c>
      <c r="F591" s="6">
        <v>2</v>
      </c>
      <c r="G591" s="5" t="s">
        <v>36</v>
      </c>
      <c r="H591" s="1" t="s">
        <v>24</v>
      </c>
      <c r="I591" s="1">
        <f>YEAR(ZdrojData[[#This Row],[Datum]])</f>
        <v>2020</v>
      </c>
      <c r="J591" s="1" t="str">
        <f t="shared" si="9"/>
        <v>Březen</v>
      </c>
      <c r="K591" s="15">
        <f>ZdrojData[[#This Row],[Cena]]*ZdrojData[[#This Row],[Počet kusů]]</f>
        <v>1700</v>
      </c>
      <c r="L591" s="15">
        <f>ZdrojData[[#This Row],[Tržba]]-(ZdrojData[[#This Row],[Náklad]]*ZdrojData[[#This Row],[Počet kusů]])</f>
        <v>255</v>
      </c>
    </row>
    <row r="592" spans="1:12" x14ac:dyDescent="0.2">
      <c r="A592" s="2">
        <v>43914</v>
      </c>
      <c r="B592" s="5" t="s">
        <v>7</v>
      </c>
      <c r="C592" s="5" t="s">
        <v>4</v>
      </c>
      <c r="D592" s="3">
        <v>1500</v>
      </c>
      <c r="E592" s="3">
        <v>1125</v>
      </c>
      <c r="F592" s="6">
        <v>3</v>
      </c>
      <c r="G592" s="5" t="s">
        <v>30</v>
      </c>
      <c r="H592" s="1" t="s">
        <v>24</v>
      </c>
      <c r="I592" s="1">
        <f>YEAR(ZdrojData[[#This Row],[Datum]])</f>
        <v>2020</v>
      </c>
      <c r="J592" s="1" t="str">
        <f t="shared" si="9"/>
        <v>Březen</v>
      </c>
      <c r="K592" s="15">
        <f>ZdrojData[[#This Row],[Cena]]*ZdrojData[[#This Row],[Počet kusů]]</f>
        <v>4500</v>
      </c>
      <c r="L592" s="15">
        <f>ZdrojData[[#This Row],[Tržba]]-(ZdrojData[[#This Row],[Náklad]]*ZdrojData[[#This Row],[Počet kusů]])</f>
        <v>1125</v>
      </c>
    </row>
    <row r="593" spans="1:12" x14ac:dyDescent="0.2">
      <c r="A593" s="2">
        <v>43917</v>
      </c>
      <c r="B593" s="5" t="s">
        <v>13</v>
      </c>
      <c r="C593" s="5" t="s">
        <v>6</v>
      </c>
      <c r="D593" s="3">
        <v>500</v>
      </c>
      <c r="E593" s="3">
        <v>400</v>
      </c>
      <c r="F593" s="6">
        <v>2</v>
      </c>
      <c r="G593" s="5" t="s">
        <v>38</v>
      </c>
      <c r="H593" s="1" t="s">
        <v>24</v>
      </c>
      <c r="I593" s="1">
        <f>YEAR(ZdrojData[[#This Row],[Datum]])</f>
        <v>2020</v>
      </c>
      <c r="J593" s="1" t="str">
        <f t="shared" si="9"/>
        <v>Březen</v>
      </c>
      <c r="K593" s="15">
        <f>ZdrojData[[#This Row],[Cena]]*ZdrojData[[#This Row],[Počet kusů]]</f>
        <v>1000</v>
      </c>
      <c r="L593" s="15">
        <f>ZdrojData[[#This Row],[Tržba]]-(ZdrojData[[#This Row],[Náklad]]*ZdrojData[[#This Row],[Počet kusů]])</f>
        <v>200</v>
      </c>
    </row>
    <row r="594" spans="1:12" x14ac:dyDescent="0.2">
      <c r="A594" s="2">
        <v>43909</v>
      </c>
      <c r="B594" s="5" t="s">
        <v>3</v>
      </c>
      <c r="C594" s="5" t="s">
        <v>4</v>
      </c>
      <c r="D594" s="3">
        <v>1000</v>
      </c>
      <c r="E594" s="3">
        <v>900</v>
      </c>
      <c r="F594" s="6">
        <v>4</v>
      </c>
      <c r="G594" s="5" t="s">
        <v>30</v>
      </c>
      <c r="H594" s="1" t="s">
        <v>25</v>
      </c>
      <c r="I594" s="1">
        <f>YEAR(ZdrojData[[#This Row],[Datum]])</f>
        <v>2020</v>
      </c>
      <c r="J594" s="1" t="str">
        <f t="shared" si="9"/>
        <v>Březen</v>
      </c>
      <c r="K594" s="15">
        <f>ZdrojData[[#This Row],[Cena]]*ZdrojData[[#This Row],[Počet kusů]]</f>
        <v>4000</v>
      </c>
      <c r="L594" s="15">
        <f>ZdrojData[[#This Row],[Tržba]]-(ZdrojData[[#This Row],[Náklad]]*ZdrojData[[#This Row],[Počet kusů]])</f>
        <v>400</v>
      </c>
    </row>
    <row r="595" spans="1:12" x14ac:dyDescent="0.2">
      <c r="A595" s="2">
        <v>43902</v>
      </c>
      <c r="B595" s="5" t="s">
        <v>15</v>
      </c>
      <c r="C595" s="5" t="s">
        <v>4</v>
      </c>
      <c r="D595" s="3">
        <v>750</v>
      </c>
      <c r="E595" s="3">
        <v>637.5</v>
      </c>
      <c r="F595" s="6">
        <v>10</v>
      </c>
      <c r="G595" s="5" t="s">
        <v>31</v>
      </c>
      <c r="H595" s="1" t="s">
        <v>25</v>
      </c>
      <c r="I595" s="1">
        <f>YEAR(ZdrojData[[#This Row],[Datum]])</f>
        <v>2020</v>
      </c>
      <c r="J595" s="1" t="str">
        <f t="shared" si="9"/>
        <v>Březen</v>
      </c>
      <c r="K595" s="15">
        <f>ZdrojData[[#This Row],[Cena]]*ZdrojData[[#This Row],[Počet kusů]]</f>
        <v>7500</v>
      </c>
      <c r="L595" s="15">
        <f>ZdrojData[[#This Row],[Tržba]]-(ZdrojData[[#This Row],[Náklad]]*ZdrojData[[#This Row],[Počet kusů]])</f>
        <v>1125</v>
      </c>
    </row>
    <row r="596" spans="1:12" x14ac:dyDescent="0.2">
      <c r="A596" s="2">
        <v>43947</v>
      </c>
      <c r="B596" s="5" t="s">
        <v>5</v>
      </c>
      <c r="C596" s="5" t="s">
        <v>6</v>
      </c>
      <c r="D596" s="3">
        <v>850</v>
      </c>
      <c r="E596" s="3">
        <v>722.5</v>
      </c>
      <c r="F596" s="6">
        <v>7</v>
      </c>
      <c r="G596" s="5" t="s">
        <v>33</v>
      </c>
      <c r="H596" s="1" t="s">
        <v>24</v>
      </c>
      <c r="I596" s="1">
        <f>YEAR(ZdrojData[[#This Row],[Datum]])</f>
        <v>2020</v>
      </c>
      <c r="J596" s="1" t="str">
        <f t="shared" si="9"/>
        <v>Duben</v>
      </c>
      <c r="K596" s="15">
        <f>ZdrojData[[#This Row],[Cena]]*ZdrojData[[#This Row],[Počet kusů]]</f>
        <v>5950</v>
      </c>
      <c r="L596" s="15">
        <f>ZdrojData[[#This Row],[Tržba]]-(ZdrojData[[#This Row],[Náklad]]*ZdrojData[[#This Row],[Počet kusů]])</f>
        <v>892.5</v>
      </c>
    </row>
    <row r="597" spans="1:12" x14ac:dyDescent="0.2">
      <c r="A597" s="2">
        <v>43947</v>
      </c>
      <c r="B597" s="5" t="s">
        <v>8</v>
      </c>
      <c r="C597" s="5" t="s">
        <v>6</v>
      </c>
      <c r="D597" s="3">
        <v>1350</v>
      </c>
      <c r="E597" s="3">
        <v>1188</v>
      </c>
      <c r="F597" s="6">
        <v>10</v>
      </c>
      <c r="G597" s="5" t="s">
        <v>32</v>
      </c>
      <c r="H597" s="1" t="s">
        <v>24</v>
      </c>
      <c r="I597" s="1">
        <f>YEAR(ZdrojData[[#This Row],[Datum]])</f>
        <v>2020</v>
      </c>
      <c r="J597" s="1" t="str">
        <f t="shared" si="9"/>
        <v>Duben</v>
      </c>
      <c r="K597" s="15">
        <f>ZdrojData[[#This Row],[Cena]]*ZdrojData[[#This Row],[Počet kusů]]</f>
        <v>13500</v>
      </c>
      <c r="L597" s="15">
        <f>ZdrojData[[#This Row],[Tržba]]-(ZdrojData[[#This Row],[Náklad]]*ZdrojData[[#This Row],[Počet kusů]])</f>
        <v>1620</v>
      </c>
    </row>
    <row r="598" spans="1:12" x14ac:dyDescent="0.2">
      <c r="A598" s="2">
        <v>43927</v>
      </c>
      <c r="B598" s="5" t="s">
        <v>3</v>
      </c>
      <c r="C598" s="5" t="s">
        <v>4</v>
      </c>
      <c r="D598" s="3">
        <v>1000</v>
      </c>
      <c r="E598" s="3">
        <v>900</v>
      </c>
      <c r="F598" s="6">
        <v>7</v>
      </c>
      <c r="G598" s="5" t="s">
        <v>35</v>
      </c>
      <c r="H598" s="1" t="s">
        <v>24</v>
      </c>
      <c r="I598" s="1">
        <f>YEAR(ZdrojData[[#This Row],[Datum]])</f>
        <v>2020</v>
      </c>
      <c r="J598" s="1" t="str">
        <f t="shared" si="9"/>
        <v>Duben</v>
      </c>
      <c r="K598" s="15">
        <f>ZdrojData[[#This Row],[Cena]]*ZdrojData[[#This Row],[Počet kusů]]</f>
        <v>7000</v>
      </c>
      <c r="L598" s="15">
        <f>ZdrojData[[#This Row],[Tržba]]-(ZdrojData[[#This Row],[Náklad]]*ZdrojData[[#This Row],[Počet kusů]])</f>
        <v>700</v>
      </c>
    </row>
    <row r="599" spans="1:12" x14ac:dyDescent="0.2">
      <c r="A599" s="2">
        <v>43948</v>
      </c>
      <c r="B599" s="5" t="s">
        <v>10</v>
      </c>
      <c r="C599" s="5" t="s">
        <v>6</v>
      </c>
      <c r="D599" s="3">
        <v>850</v>
      </c>
      <c r="E599" s="3">
        <v>637.5</v>
      </c>
      <c r="F599" s="6">
        <v>9</v>
      </c>
      <c r="G599" s="5" t="s">
        <v>27</v>
      </c>
      <c r="H599" s="1" t="s">
        <v>25</v>
      </c>
      <c r="I599" s="1">
        <f>YEAR(ZdrojData[[#This Row],[Datum]])</f>
        <v>2020</v>
      </c>
      <c r="J599" s="1" t="str">
        <f t="shared" si="9"/>
        <v>Duben</v>
      </c>
      <c r="K599" s="15">
        <f>ZdrojData[[#This Row],[Cena]]*ZdrojData[[#This Row],[Počet kusů]]</f>
        <v>7650</v>
      </c>
      <c r="L599" s="15">
        <f>ZdrojData[[#This Row],[Tržba]]-(ZdrojData[[#This Row],[Náklad]]*ZdrojData[[#This Row],[Počet kusů]])</f>
        <v>1912.5</v>
      </c>
    </row>
    <row r="600" spans="1:12" x14ac:dyDescent="0.2">
      <c r="A600" s="2">
        <v>43949</v>
      </c>
      <c r="B600" s="5" t="s">
        <v>15</v>
      </c>
      <c r="C600" s="5" t="s">
        <v>4</v>
      </c>
      <c r="D600" s="3">
        <v>750</v>
      </c>
      <c r="E600" s="3">
        <v>637.5</v>
      </c>
      <c r="F600" s="6">
        <v>4</v>
      </c>
      <c r="G600" s="5" t="s">
        <v>27</v>
      </c>
      <c r="H600" s="1" t="s">
        <v>25</v>
      </c>
      <c r="I600" s="1">
        <f>YEAR(ZdrojData[[#This Row],[Datum]])</f>
        <v>2020</v>
      </c>
      <c r="J600" s="1" t="str">
        <f t="shared" si="9"/>
        <v>Duben</v>
      </c>
      <c r="K600" s="15">
        <f>ZdrojData[[#This Row],[Cena]]*ZdrojData[[#This Row],[Počet kusů]]</f>
        <v>3000</v>
      </c>
      <c r="L600" s="15">
        <f>ZdrojData[[#This Row],[Tržba]]-(ZdrojData[[#This Row],[Náklad]]*ZdrojData[[#This Row],[Počet kusů]])</f>
        <v>450</v>
      </c>
    </row>
    <row r="601" spans="1:12" x14ac:dyDescent="0.2">
      <c r="A601" s="2">
        <v>43946</v>
      </c>
      <c r="B601" s="5" t="s">
        <v>8</v>
      </c>
      <c r="C601" s="5" t="s">
        <v>6</v>
      </c>
      <c r="D601" s="3">
        <v>1350</v>
      </c>
      <c r="E601" s="3">
        <v>1188</v>
      </c>
      <c r="F601" s="6">
        <v>9</v>
      </c>
      <c r="G601" s="5" t="s">
        <v>39</v>
      </c>
      <c r="H601" s="1" t="s">
        <v>25</v>
      </c>
      <c r="I601" s="1">
        <f>YEAR(ZdrojData[[#This Row],[Datum]])</f>
        <v>2020</v>
      </c>
      <c r="J601" s="1" t="str">
        <f t="shared" si="9"/>
        <v>Duben</v>
      </c>
      <c r="K601" s="15">
        <f>ZdrojData[[#This Row],[Cena]]*ZdrojData[[#This Row],[Počet kusů]]</f>
        <v>12150</v>
      </c>
      <c r="L601" s="15">
        <f>ZdrojData[[#This Row],[Tržba]]-(ZdrojData[[#This Row],[Náklad]]*ZdrojData[[#This Row],[Počet kusů]])</f>
        <v>1458</v>
      </c>
    </row>
    <row r="602" spans="1:12" x14ac:dyDescent="0.2">
      <c r="A602" s="2">
        <v>43935</v>
      </c>
      <c r="B602" s="5" t="s">
        <v>10</v>
      </c>
      <c r="C602" s="5" t="s">
        <v>6</v>
      </c>
      <c r="D602" s="3">
        <v>850</v>
      </c>
      <c r="E602" s="3">
        <v>637.5</v>
      </c>
      <c r="F602" s="6">
        <v>3</v>
      </c>
      <c r="G602" s="5" t="s">
        <v>32</v>
      </c>
      <c r="H602" s="1" t="s">
        <v>24</v>
      </c>
      <c r="I602" s="1">
        <f>YEAR(ZdrojData[[#This Row],[Datum]])</f>
        <v>2020</v>
      </c>
      <c r="J602" s="1" t="str">
        <f t="shared" si="9"/>
        <v>Duben</v>
      </c>
      <c r="K602" s="15">
        <f>ZdrojData[[#This Row],[Cena]]*ZdrojData[[#This Row],[Počet kusů]]</f>
        <v>2550</v>
      </c>
      <c r="L602" s="15">
        <f>ZdrojData[[#This Row],[Tržba]]-(ZdrojData[[#This Row],[Náklad]]*ZdrojData[[#This Row],[Počet kusů]])</f>
        <v>637.5</v>
      </c>
    </row>
    <row r="603" spans="1:12" x14ac:dyDescent="0.2">
      <c r="A603" s="2">
        <v>43928</v>
      </c>
      <c r="B603" s="5" t="s">
        <v>10</v>
      </c>
      <c r="C603" s="5" t="s">
        <v>6</v>
      </c>
      <c r="D603" s="3">
        <v>850</v>
      </c>
      <c r="E603" s="3">
        <v>637.5</v>
      </c>
      <c r="F603" s="6">
        <v>5</v>
      </c>
      <c r="G603" s="5" t="s">
        <v>34</v>
      </c>
      <c r="H603" s="1" t="s">
        <v>25</v>
      </c>
      <c r="I603" s="1">
        <f>YEAR(ZdrojData[[#This Row],[Datum]])</f>
        <v>2020</v>
      </c>
      <c r="J603" s="1" t="str">
        <f t="shared" si="9"/>
        <v>Duben</v>
      </c>
      <c r="K603" s="15">
        <f>ZdrojData[[#This Row],[Cena]]*ZdrojData[[#This Row],[Počet kusů]]</f>
        <v>4250</v>
      </c>
      <c r="L603" s="15">
        <f>ZdrojData[[#This Row],[Tržba]]-(ZdrojData[[#This Row],[Náklad]]*ZdrojData[[#This Row],[Počet kusů]])</f>
        <v>1062.5</v>
      </c>
    </row>
    <row r="604" spans="1:12" x14ac:dyDescent="0.2">
      <c r="A604" s="2">
        <v>43941</v>
      </c>
      <c r="B604" s="5" t="s">
        <v>18</v>
      </c>
      <c r="C604" s="5" t="s">
        <v>4</v>
      </c>
      <c r="D604" s="3">
        <v>900</v>
      </c>
      <c r="E604" s="3">
        <v>675</v>
      </c>
      <c r="F604" s="6">
        <v>8</v>
      </c>
      <c r="G604" s="5" t="s">
        <v>31</v>
      </c>
      <c r="H604" s="1" t="s">
        <v>24</v>
      </c>
      <c r="I604" s="1">
        <f>YEAR(ZdrojData[[#This Row],[Datum]])</f>
        <v>2020</v>
      </c>
      <c r="J604" s="1" t="str">
        <f t="shared" si="9"/>
        <v>Duben</v>
      </c>
      <c r="K604" s="15">
        <f>ZdrojData[[#This Row],[Cena]]*ZdrojData[[#This Row],[Počet kusů]]</f>
        <v>7200</v>
      </c>
      <c r="L604" s="15">
        <f>ZdrojData[[#This Row],[Tržba]]-(ZdrojData[[#This Row],[Náklad]]*ZdrojData[[#This Row],[Počet kusů]])</f>
        <v>1800</v>
      </c>
    </row>
    <row r="605" spans="1:12" x14ac:dyDescent="0.2">
      <c r="A605" s="2">
        <v>43935</v>
      </c>
      <c r="B605" s="5" t="s">
        <v>9</v>
      </c>
      <c r="C605" s="5" t="s">
        <v>6</v>
      </c>
      <c r="D605" s="3">
        <v>1200</v>
      </c>
      <c r="E605" s="3">
        <v>1080</v>
      </c>
      <c r="F605" s="6">
        <v>9</v>
      </c>
      <c r="G605" s="5" t="s">
        <v>39</v>
      </c>
      <c r="H605" s="1" t="s">
        <v>25</v>
      </c>
      <c r="I605" s="1">
        <f>YEAR(ZdrojData[[#This Row],[Datum]])</f>
        <v>2020</v>
      </c>
      <c r="J605" s="1" t="str">
        <f t="shared" si="9"/>
        <v>Duben</v>
      </c>
      <c r="K605" s="15">
        <f>ZdrojData[[#This Row],[Cena]]*ZdrojData[[#This Row],[Počet kusů]]</f>
        <v>10800</v>
      </c>
      <c r="L605" s="15">
        <f>ZdrojData[[#This Row],[Tržba]]-(ZdrojData[[#This Row],[Náklad]]*ZdrojData[[#This Row],[Počet kusů]])</f>
        <v>1080</v>
      </c>
    </row>
    <row r="606" spans="1:12" x14ac:dyDescent="0.2">
      <c r="A606" s="2">
        <v>43948</v>
      </c>
      <c r="B606" s="5" t="s">
        <v>11</v>
      </c>
      <c r="C606" s="5" t="s">
        <v>12</v>
      </c>
      <c r="D606" s="3">
        <v>350</v>
      </c>
      <c r="E606" s="3">
        <v>273</v>
      </c>
      <c r="F606" s="6">
        <v>1</v>
      </c>
      <c r="G606" s="5" t="s">
        <v>35</v>
      </c>
      <c r="H606" s="1" t="s">
        <v>24</v>
      </c>
      <c r="I606" s="1">
        <f>YEAR(ZdrojData[[#This Row],[Datum]])</f>
        <v>2020</v>
      </c>
      <c r="J606" s="1" t="str">
        <f t="shared" si="9"/>
        <v>Duben</v>
      </c>
      <c r="K606" s="15">
        <f>ZdrojData[[#This Row],[Cena]]*ZdrojData[[#This Row],[Počet kusů]]</f>
        <v>350</v>
      </c>
      <c r="L606" s="15">
        <f>ZdrojData[[#This Row],[Tržba]]-(ZdrojData[[#This Row],[Náklad]]*ZdrojData[[#This Row],[Počet kusů]])</f>
        <v>77</v>
      </c>
    </row>
    <row r="607" spans="1:12" x14ac:dyDescent="0.2">
      <c r="A607" s="2">
        <v>43923</v>
      </c>
      <c r="B607" s="5" t="s">
        <v>3</v>
      </c>
      <c r="C607" s="5" t="s">
        <v>4</v>
      </c>
      <c r="D607" s="3">
        <v>1000</v>
      </c>
      <c r="E607" s="3">
        <v>900</v>
      </c>
      <c r="F607" s="6">
        <v>3</v>
      </c>
      <c r="G607" s="5" t="s">
        <v>27</v>
      </c>
      <c r="H607" s="1" t="s">
        <v>24</v>
      </c>
      <c r="I607" s="1">
        <f>YEAR(ZdrojData[[#This Row],[Datum]])</f>
        <v>2020</v>
      </c>
      <c r="J607" s="1" t="str">
        <f t="shared" si="9"/>
        <v>Duben</v>
      </c>
      <c r="K607" s="15">
        <f>ZdrojData[[#This Row],[Cena]]*ZdrojData[[#This Row],[Počet kusů]]</f>
        <v>3000</v>
      </c>
      <c r="L607" s="15">
        <f>ZdrojData[[#This Row],[Tržba]]-(ZdrojData[[#This Row],[Náklad]]*ZdrojData[[#This Row],[Počet kusů]])</f>
        <v>300</v>
      </c>
    </row>
    <row r="608" spans="1:12" x14ac:dyDescent="0.2">
      <c r="A608" s="2">
        <v>43947</v>
      </c>
      <c r="B608" s="5" t="s">
        <v>11</v>
      </c>
      <c r="C608" s="5" t="s">
        <v>12</v>
      </c>
      <c r="D608" s="3">
        <v>350</v>
      </c>
      <c r="E608" s="3">
        <v>273</v>
      </c>
      <c r="F608" s="6">
        <v>1</v>
      </c>
      <c r="G608" s="5" t="s">
        <v>29</v>
      </c>
      <c r="H608" s="1" t="s">
        <v>25</v>
      </c>
      <c r="I608" s="1">
        <f>YEAR(ZdrojData[[#This Row],[Datum]])</f>
        <v>2020</v>
      </c>
      <c r="J608" s="1" t="str">
        <f t="shared" si="9"/>
        <v>Duben</v>
      </c>
      <c r="K608" s="15">
        <f>ZdrojData[[#This Row],[Cena]]*ZdrojData[[#This Row],[Počet kusů]]</f>
        <v>350</v>
      </c>
      <c r="L608" s="15">
        <f>ZdrojData[[#This Row],[Tržba]]-(ZdrojData[[#This Row],[Náklad]]*ZdrojData[[#This Row],[Počet kusů]])</f>
        <v>77</v>
      </c>
    </row>
    <row r="609" spans="1:12" x14ac:dyDescent="0.2">
      <c r="A609" s="2">
        <v>43941</v>
      </c>
      <c r="B609" s="5" t="s">
        <v>5</v>
      </c>
      <c r="C609" s="5" t="s">
        <v>6</v>
      </c>
      <c r="D609" s="3">
        <v>850</v>
      </c>
      <c r="E609" s="3">
        <v>722.5</v>
      </c>
      <c r="F609" s="6">
        <v>7</v>
      </c>
      <c r="G609" s="5" t="s">
        <v>31</v>
      </c>
      <c r="H609" s="1" t="s">
        <v>24</v>
      </c>
      <c r="I609" s="1">
        <f>YEAR(ZdrojData[[#This Row],[Datum]])</f>
        <v>2020</v>
      </c>
      <c r="J609" s="1" t="str">
        <f t="shared" si="9"/>
        <v>Duben</v>
      </c>
      <c r="K609" s="15">
        <f>ZdrojData[[#This Row],[Cena]]*ZdrojData[[#This Row],[Počet kusů]]</f>
        <v>5950</v>
      </c>
      <c r="L609" s="15">
        <f>ZdrojData[[#This Row],[Tržba]]-(ZdrojData[[#This Row],[Náklad]]*ZdrojData[[#This Row],[Počet kusů]])</f>
        <v>892.5</v>
      </c>
    </row>
    <row r="610" spans="1:12" x14ac:dyDescent="0.2">
      <c r="A610" s="2">
        <v>43935</v>
      </c>
      <c r="B610" s="5" t="s">
        <v>3</v>
      </c>
      <c r="C610" s="5" t="s">
        <v>4</v>
      </c>
      <c r="D610" s="3">
        <v>1000</v>
      </c>
      <c r="E610" s="3">
        <v>900</v>
      </c>
      <c r="F610" s="6">
        <v>9</v>
      </c>
      <c r="G610" s="5" t="s">
        <v>34</v>
      </c>
      <c r="H610" s="1" t="s">
        <v>24</v>
      </c>
      <c r="I610" s="1">
        <f>YEAR(ZdrojData[[#This Row],[Datum]])</f>
        <v>2020</v>
      </c>
      <c r="J610" s="1" t="str">
        <f t="shared" si="9"/>
        <v>Duben</v>
      </c>
      <c r="K610" s="15">
        <f>ZdrojData[[#This Row],[Cena]]*ZdrojData[[#This Row],[Počet kusů]]</f>
        <v>9000</v>
      </c>
      <c r="L610" s="15">
        <f>ZdrojData[[#This Row],[Tržba]]-(ZdrojData[[#This Row],[Náklad]]*ZdrojData[[#This Row],[Počet kusů]])</f>
        <v>900</v>
      </c>
    </row>
    <row r="611" spans="1:12" x14ac:dyDescent="0.2">
      <c r="A611" s="2">
        <v>43941</v>
      </c>
      <c r="B611" s="5" t="s">
        <v>8</v>
      </c>
      <c r="C611" s="5" t="s">
        <v>6</v>
      </c>
      <c r="D611" s="3">
        <v>1350</v>
      </c>
      <c r="E611" s="3">
        <v>1188</v>
      </c>
      <c r="F611" s="6">
        <v>2</v>
      </c>
      <c r="G611" s="5" t="s">
        <v>36</v>
      </c>
      <c r="H611" s="1" t="s">
        <v>24</v>
      </c>
      <c r="I611" s="1">
        <f>YEAR(ZdrojData[[#This Row],[Datum]])</f>
        <v>2020</v>
      </c>
      <c r="J611" s="1" t="str">
        <f t="shared" si="9"/>
        <v>Duben</v>
      </c>
      <c r="K611" s="15">
        <f>ZdrojData[[#This Row],[Cena]]*ZdrojData[[#This Row],[Počet kusů]]</f>
        <v>2700</v>
      </c>
      <c r="L611" s="15">
        <f>ZdrojData[[#This Row],[Tržba]]-(ZdrojData[[#This Row],[Náklad]]*ZdrojData[[#This Row],[Počet kusů]])</f>
        <v>324</v>
      </c>
    </row>
    <row r="612" spans="1:12" x14ac:dyDescent="0.2">
      <c r="A612" s="2">
        <v>43923</v>
      </c>
      <c r="B612" s="5" t="s">
        <v>5</v>
      </c>
      <c r="C612" s="5" t="s">
        <v>6</v>
      </c>
      <c r="D612" s="3">
        <v>850</v>
      </c>
      <c r="E612" s="3">
        <v>722.5</v>
      </c>
      <c r="F612" s="6">
        <v>8</v>
      </c>
      <c r="G612" s="5" t="s">
        <v>31</v>
      </c>
      <c r="H612" s="1" t="s">
        <v>25</v>
      </c>
      <c r="I612" s="1">
        <f>YEAR(ZdrojData[[#This Row],[Datum]])</f>
        <v>2020</v>
      </c>
      <c r="J612" s="1" t="str">
        <f t="shared" si="9"/>
        <v>Duben</v>
      </c>
      <c r="K612" s="15">
        <f>ZdrojData[[#This Row],[Cena]]*ZdrojData[[#This Row],[Počet kusů]]</f>
        <v>6800</v>
      </c>
      <c r="L612" s="15">
        <f>ZdrojData[[#This Row],[Tržba]]-(ZdrojData[[#This Row],[Náklad]]*ZdrojData[[#This Row],[Počet kusů]])</f>
        <v>1020</v>
      </c>
    </row>
    <row r="613" spans="1:12" x14ac:dyDescent="0.2">
      <c r="A613" s="2">
        <v>43941</v>
      </c>
      <c r="B613" s="5" t="s">
        <v>13</v>
      </c>
      <c r="C613" s="5" t="s">
        <v>6</v>
      </c>
      <c r="D613" s="3">
        <v>500</v>
      </c>
      <c r="E613" s="3">
        <v>400</v>
      </c>
      <c r="F613" s="6">
        <v>3</v>
      </c>
      <c r="G613" s="5" t="s">
        <v>32</v>
      </c>
      <c r="H613" s="1" t="s">
        <v>24</v>
      </c>
      <c r="I613" s="1">
        <f>YEAR(ZdrojData[[#This Row],[Datum]])</f>
        <v>2020</v>
      </c>
      <c r="J613" s="1" t="str">
        <f t="shared" si="9"/>
        <v>Duben</v>
      </c>
      <c r="K613" s="15">
        <f>ZdrojData[[#This Row],[Cena]]*ZdrojData[[#This Row],[Počet kusů]]</f>
        <v>1500</v>
      </c>
      <c r="L613" s="15">
        <f>ZdrojData[[#This Row],[Tržba]]-(ZdrojData[[#This Row],[Náklad]]*ZdrojData[[#This Row],[Počet kusů]])</f>
        <v>300</v>
      </c>
    </row>
    <row r="614" spans="1:12" x14ac:dyDescent="0.2">
      <c r="A614" s="2">
        <v>43942</v>
      </c>
      <c r="B614" s="5" t="s">
        <v>18</v>
      </c>
      <c r="C614" s="5" t="s">
        <v>4</v>
      </c>
      <c r="D614" s="3">
        <v>900</v>
      </c>
      <c r="E614" s="3">
        <v>675</v>
      </c>
      <c r="F614" s="6">
        <v>6</v>
      </c>
      <c r="G614" s="5" t="s">
        <v>28</v>
      </c>
      <c r="H614" s="1" t="s">
        <v>25</v>
      </c>
      <c r="I614" s="1">
        <f>YEAR(ZdrojData[[#This Row],[Datum]])</f>
        <v>2020</v>
      </c>
      <c r="J614" s="1" t="str">
        <f t="shared" si="9"/>
        <v>Duben</v>
      </c>
      <c r="K614" s="15">
        <f>ZdrojData[[#This Row],[Cena]]*ZdrojData[[#This Row],[Počet kusů]]</f>
        <v>5400</v>
      </c>
      <c r="L614" s="15">
        <f>ZdrojData[[#This Row],[Tržba]]-(ZdrojData[[#This Row],[Náklad]]*ZdrojData[[#This Row],[Počet kusů]])</f>
        <v>1350</v>
      </c>
    </row>
    <row r="615" spans="1:12" x14ac:dyDescent="0.2">
      <c r="A615" s="2">
        <v>43942</v>
      </c>
      <c r="B615" s="5" t="s">
        <v>8</v>
      </c>
      <c r="C615" s="5" t="s">
        <v>6</v>
      </c>
      <c r="D615" s="3">
        <v>1350</v>
      </c>
      <c r="E615" s="3">
        <v>1188</v>
      </c>
      <c r="F615" s="6">
        <v>3</v>
      </c>
      <c r="G615" s="5" t="s">
        <v>30</v>
      </c>
      <c r="H615" s="1" t="s">
        <v>25</v>
      </c>
      <c r="I615" s="1">
        <f>YEAR(ZdrojData[[#This Row],[Datum]])</f>
        <v>2020</v>
      </c>
      <c r="J615" s="1" t="str">
        <f t="shared" si="9"/>
        <v>Duben</v>
      </c>
      <c r="K615" s="15">
        <f>ZdrojData[[#This Row],[Cena]]*ZdrojData[[#This Row],[Počet kusů]]</f>
        <v>4050</v>
      </c>
      <c r="L615" s="15">
        <f>ZdrojData[[#This Row],[Tržba]]-(ZdrojData[[#This Row],[Náklad]]*ZdrojData[[#This Row],[Počet kusů]])</f>
        <v>486</v>
      </c>
    </row>
    <row r="616" spans="1:12" x14ac:dyDescent="0.2">
      <c r="A616" s="2">
        <v>43937</v>
      </c>
      <c r="B616" s="5" t="s">
        <v>3</v>
      </c>
      <c r="C616" s="5" t="s">
        <v>4</v>
      </c>
      <c r="D616" s="3">
        <v>1000</v>
      </c>
      <c r="E616" s="3">
        <v>900</v>
      </c>
      <c r="F616" s="6">
        <v>10</v>
      </c>
      <c r="G616" s="5" t="s">
        <v>28</v>
      </c>
      <c r="H616" s="1" t="s">
        <v>25</v>
      </c>
      <c r="I616" s="1">
        <f>YEAR(ZdrojData[[#This Row],[Datum]])</f>
        <v>2020</v>
      </c>
      <c r="J616" s="1" t="str">
        <f t="shared" si="9"/>
        <v>Duben</v>
      </c>
      <c r="K616" s="15">
        <f>ZdrojData[[#This Row],[Cena]]*ZdrojData[[#This Row],[Počet kusů]]</f>
        <v>10000</v>
      </c>
      <c r="L616" s="15">
        <f>ZdrojData[[#This Row],[Tržba]]-(ZdrojData[[#This Row],[Náklad]]*ZdrojData[[#This Row],[Počet kusů]])</f>
        <v>1000</v>
      </c>
    </row>
    <row r="617" spans="1:12" x14ac:dyDescent="0.2">
      <c r="A617" s="2">
        <v>43941</v>
      </c>
      <c r="B617" s="5" t="s">
        <v>11</v>
      </c>
      <c r="C617" s="5" t="s">
        <v>12</v>
      </c>
      <c r="D617" s="3">
        <v>350</v>
      </c>
      <c r="E617" s="3">
        <v>273</v>
      </c>
      <c r="F617" s="6">
        <v>3</v>
      </c>
      <c r="G617" s="5" t="s">
        <v>36</v>
      </c>
      <c r="H617" s="1" t="s">
        <v>25</v>
      </c>
      <c r="I617" s="1">
        <f>YEAR(ZdrojData[[#This Row],[Datum]])</f>
        <v>2020</v>
      </c>
      <c r="J617" s="1" t="str">
        <f t="shared" si="9"/>
        <v>Duben</v>
      </c>
      <c r="K617" s="15">
        <f>ZdrojData[[#This Row],[Cena]]*ZdrojData[[#This Row],[Počet kusů]]</f>
        <v>1050</v>
      </c>
      <c r="L617" s="15">
        <f>ZdrojData[[#This Row],[Tržba]]-(ZdrojData[[#This Row],[Náklad]]*ZdrojData[[#This Row],[Počet kusů]])</f>
        <v>231</v>
      </c>
    </row>
    <row r="618" spans="1:12" x14ac:dyDescent="0.2">
      <c r="A618" s="2">
        <v>43963</v>
      </c>
      <c r="B618" s="5" t="s">
        <v>15</v>
      </c>
      <c r="C618" s="5" t="s">
        <v>4</v>
      </c>
      <c r="D618" s="3">
        <v>750</v>
      </c>
      <c r="E618" s="3">
        <v>637.5</v>
      </c>
      <c r="F618" s="6">
        <v>8</v>
      </c>
      <c r="G618" s="5" t="s">
        <v>33</v>
      </c>
      <c r="H618" s="1" t="s">
        <v>25</v>
      </c>
      <c r="I618" s="1">
        <f>YEAR(ZdrojData[[#This Row],[Datum]])</f>
        <v>2020</v>
      </c>
      <c r="J618" s="1" t="str">
        <f t="shared" si="9"/>
        <v>Květen</v>
      </c>
      <c r="K618" s="15">
        <f>ZdrojData[[#This Row],[Cena]]*ZdrojData[[#This Row],[Počet kusů]]</f>
        <v>6000</v>
      </c>
      <c r="L618" s="15">
        <f>ZdrojData[[#This Row],[Tržba]]-(ZdrojData[[#This Row],[Náklad]]*ZdrojData[[#This Row],[Počet kusů]])</f>
        <v>900</v>
      </c>
    </row>
    <row r="619" spans="1:12" x14ac:dyDescent="0.2">
      <c r="A619" s="2">
        <v>43970</v>
      </c>
      <c r="B619" s="5" t="s">
        <v>14</v>
      </c>
      <c r="C619" s="5" t="s">
        <v>6</v>
      </c>
      <c r="D619" s="3">
        <v>950</v>
      </c>
      <c r="E619" s="3">
        <v>741</v>
      </c>
      <c r="F619" s="6">
        <v>3</v>
      </c>
      <c r="G619" s="5" t="s">
        <v>32</v>
      </c>
      <c r="H619" s="1" t="s">
        <v>25</v>
      </c>
      <c r="I619" s="1">
        <f>YEAR(ZdrojData[[#This Row],[Datum]])</f>
        <v>2020</v>
      </c>
      <c r="J619" s="1" t="str">
        <f t="shared" si="9"/>
        <v>Květen</v>
      </c>
      <c r="K619" s="15">
        <f>ZdrojData[[#This Row],[Cena]]*ZdrojData[[#This Row],[Počet kusů]]</f>
        <v>2850</v>
      </c>
      <c r="L619" s="15">
        <f>ZdrojData[[#This Row],[Tržba]]-(ZdrojData[[#This Row],[Náklad]]*ZdrojData[[#This Row],[Počet kusů]])</f>
        <v>627</v>
      </c>
    </row>
    <row r="620" spans="1:12" x14ac:dyDescent="0.2">
      <c r="A620" s="2">
        <v>43966</v>
      </c>
      <c r="B620" s="5" t="s">
        <v>10</v>
      </c>
      <c r="C620" s="5" t="s">
        <v>6</v>
      </c>
      <c r="D620" s="3">
        <v>850</v>
      </c>
      <c r="E620" s="3">
        <v>637.5</v>
      </c>
      <c r="F620" s="6">
        <v>1</v>
      </c>
      <c r="G620" s="5" t="s">
        <v>38</v>
      </c>
      <c r="H620" s="1" t="s">
        <v>25</v>
      </c>
      <c r="I620" s="1">
        <f>YEAR(ZdrojData[[#This Row],[Datum]])</f>
        <v>2020</v>
      </c>
      <c r="J620" s="1" t="str">
        <f t="shared" si="9"/>
        <v>Květen</v>
      </c>
      <c r="K620" s="15">
        <f>ZdrojData[[#This Row],[Cena]]*ZdrojData[[#This Row],[Počet kusů]]</f>
        <v>850</v>
      </c>
      <c r="L620" s="15">
        <f>ZdrojData[[#This Row],[Tržba]]-(ZdrojData[[#This Row],[Náklad]]*ZdrojData[[#This Row],[Počet kusů]])</f>
        <v>212.5</v>
      </c>
    </row>
    <row r="621" spans="1:12" x14ac:dyDescent="0.2">
      <c r="A621" s="2">
        <v>43968</v>
      </c>
      <c r="B621" s="5" t="s">
        <v>18</v>
      </c>
      <c r="C621" s="5" t="s">
        <v>4</v>
      </c>
      <c r="D621" s="3">
        <v>900</v>
      </c>
      <c r="E621" s="3">
        <v>675</v>
      </c>
      <c r="F621" s="6">
        <v>2</v>
      </c>
      <c r="G621" s="5" t="s">
        <v>32</v>
      </c>
      <c r="H621" s="1" t="s">
        <v>24</v>
      </c>
      <c r="I621" s="1">
        <f>YEAR(ZdrojData[[#This Row],[Datum]])</f>
        <v>2020</v>
      </c>
      <c r="J621" s="1" t="str">
        <f t="shared" si="9"/>
        <v>Květen</v>
      </c>
      <c r="K621" s="15">
        <f>ZdrojData[[#This Row],[Cena]]*ZdrojData[[#This Row],[Počet kusů]]</f>
        <v>1800</v>
      </c>
      <c r="L621" s="15">
        <f>ZdrojData[[#This Row],[Tržba]]-(ZdrojData[[#This Row],[Náklad]]*ZdrojData[[#This Row],[Počet kusů]])</f>
        <v>450</v>
      </c>
    </row>
    <row r="622" spans="1:12" x14ac:dyDescent="0.2">
      <c r="A622" s="2">
        <v>43967</v>
      </c>
      <c r="B622" s="5" t="s">
        <v>16</v>
      </c>
      <c r="C622" s="5" t="s">
        <v>12</v>
      </c>
      <c r="D622" s="3">
        <v>600</v>
      </c>
      <c r="E622" s="3">
        <v>510</v>
      </c>
      <c r="F622" s="6">
        <v>2</v>
      </c>
      <c r="G622" s="5" t="s">
        <v>17</v>
      </c>
      <c r="H622" s="1" t="s">
        <v>24</v>
      </c>
      <c r="I622" s="1">
        <f>YEAR(ZdrojData[[#This Row],[Datum]])</f>
        <v>2020</v>
      </c>
      <c r="J622" s="1" t="str">
        <f t="shared" si="9"/>
        <v>Květen</v>
      </c>
      <c r="K622" s="15">
        <f>ZdrojData[[#This Row],[Cena]]*ZdrojData[[#This Row],[Počet kusů]]</f>
        <v>1200</v>
      </c>
      <c r="L622" s="15">
        <f>ZdrojData[[#This Row],[Tržba]]-(ZdrojData[[#This Row],[Náklad]]*ZdrojData[[#This Row],[Počet kusů]])</f>
        <v>180</v>
      </c>
    </row>
    <row r="623" spans="1:12" x14ac:dyDescent="0.2">
      <c r="A623" s="2">
        <v>43974</v>
      </c>
      <c r="B623" s="5" t="s">
        <v>5</v>
      </c>
      <c r="C623" s="5" t="s">
        <v>6</v>
      </c>
      <c r="D623" s="3">
        <v>850</v>
      </c>
      <c r="E623" s="3">
        <v>722.5</v>
      </c>
      <c r="F623" s="6">
        <v>5</v>
      </c>
      <c r="G623" s="5" t="s">
        <v>36</v>
      </c>
      <c r="H623" s="1" t="s">
        <v>25</v>
      </c>
      <c r="I623" s="1">
        <f>YEAR(ZdrojData[[#This Row],[Datum]])</f>
        <v>2020</v>
      </c>
      <c r="J623" s="1" t="str">
        <f t="shared" si="9"/>
        <v>Květen</v>
      </c>
      <c r="K623" s="15">
        <f>ZdrojData[[#This Row],[Cena]]*ZdrojData[[#This Row],[Počet kusů]]</f>
        <v>4250</v>
      </c>
      <c r="L623" s="15">
        <f>ZdrojData[[#This Row],[Tržba]]-(ZdrojData[[#This Row],[Náklad]]*ZdrojData[[#This Row],[Počet kusů]])</f>
        <v>637.5</v>
      </c>
    </row>
    <row r="624" spans="1:12" x14ac:dyDescent="0.2">
      <c r="A624" s="2">
        <v>43955</v>
      </c>
      <c r="B624" s="5" t="s">
        <v>9</v>
      </c>
      <c r="C624" s="5" t="s">
        <v>6</v>
      </c>
      <c r="D624" s="3">
        <v>1200</v>
      </c>
      <c r="E624" s="3">
        <v>1080</v>
      </c>
      <c r="F624" s="6">
        <v>1</v>
      </c>
      <c r="G624" s="5" t="s">
        <v>17</v>
      </c>
      <c r="H624" s="1" t="s">
        <v>25</v>
      </c>
      <c r="I624" s="1">
        <f>YEAR(ZdrojData[[#This Row],[Datum]])</f>
        <v>2020</v>
      </c>
      <c r="J624" s="1" t="str">
        <f t="shared" si="9"/>
        <v>Květen</v>
      </c>
      <c r="K624" s="15">
        <f>ZdrojData[[#This Row],[Cena]]*ZdrojData[[#This Row],[Počet kusů]]</f>
        <v>1200</v>
      </c>
      <c r="L624" s="15">
        <f>ZdrojData[[#This Row],[Tržba]]-(ZdrojData[[#This Row],[Náklad]]*ZdrojData[[#This Row],[Počet kusů]])</f>
        <v>120</v>
      </c>
    </row>
    <row r="625" spans="1:12" x14ac:dyDescent="0.2">
      <c r="A625" s="2">
        <v>43977</v>
      </c>
      <c r="B625" s="5" t="s">
        <v>18</v>
      </c>
      <c r="C625" s="5" t="s">
        <v>4</v>
      </c>
      <c r="D625" s="3">
        <v>900</v>
      </c>
      <c r="E625" s="3">
        <v>675</v>
      </c>
      <c r="F625" s="6">
        <v>1</v>
      </c>
      <c r="G625" s="5" t="s">
        <v>30</v>
      </c>
      <c r="H625" s="1" t="s">
        <v>25</v>
      </c>
      <c r="I625" s="1">
        <f>YEAR(ZdrojData[[#This Row],[Datum]])</f>
        <v>2020</v>
      </c>
      <c r="J625" s="1" t="str">
        <f t="shared" si="9"/>
        <v>Květen</v>
      </c>
      <c r="K625" s="15">
        <f>ZdrojData[[#This Row],[Cena]]*ZdrojData[[#This Row],[Počet kusů]]</f>
        <v>900</v>
      </c>
      <c r="L625" s="15">
        <f>ZdrojData[[#This Row],[Tržba]]-(ZdrojData[[#This Row],[Náklad]]*ZdrojData[[#This Row],[Počet kusů]])</f>
        <v>225</v>
      </c>
    </row>
    <row r="626" spans="1:12" x14ac:dyDescent="0.2">
      <c r="A626" s="2">
        <v>43973</v>
      </c>
      <c r="B626" s="5" t="s">
        <v>13</v>
      </c>
      <c r="C626" s="5" t="s">
        <v>6</v>
      </c>
      <c r="D626" s="3">
        <v>500</v>
      </c>
      <c r="E626" s="3">
        <v>400</v>
      </c>
      <c r="F626" s="6">
        <v>7</v>
      </c>
      <c r="G626" s="5" t="s">
        <v>39</v>
      </c>
      <c r="H626" s="1" t="s">
        <v>25</v>
      </c>
      <c r="I626" s="1">
        <f>YEAR(ZdrojData[[#This Row],[Datum]])</f>
        <v>2020</v>
      </c>
      <c r="J626" s="1" t="str">
        <f t="shared" si="9"/>
        <v>Květen</v>
      </c>
      <c r="K626" s="15">
        <f>ZdrojData[[#This Row],[Cena]]*ZdrojData[[#This Row],[Počet kusů]]</f>
        <v>3500</v>
      </c>
      <c r="L626" s="15">
        <f>ZdrojData[[#This Row],[Tržba]]-(ZdrojData[[#This Row],[Náklad]]*ZdrojData[[#This Row],[Počet kusů]])</f>
        <v>700</v>
      </c>
    </row>
    <row r="627" spans="1:12" x14ac:dyDescent="0.2">
      <c r="A627" s="2">
        <v>43971</v>
      </c>
      <c r="B627" s="5" t="s">
        <v>9</v>
      </c>
      <c r="C627" s="5" t="s">
        <v>6</v>
      </c>
      <c r="D627" s="3">
        <v>1200</v>
      </c>
      <c r="E627" s="3">
        <v>1080</v>
      </c>
      <c r="F627" s="6">
        <v>10</v>
      </c>
      <c r="G627" s="5" t="s">
        <v>34</v>
      </c>
      <c r="H627" s="1" t="s">
        <v>24</v>
      </c>
      <c r="I627" s="1">
        <f>YEAR(ZdrojData[[#This Row],[Datum]])</f>
        <v>2020</v>
      </c>
      <c r="J627" s="1" t="str">
        <f t="shared" si="9"/>
        <v>Květen</v>
      </c>
      <c r="K627" s="15">
        <f>ZdrojData[[#This Row],[Cena]]*ZdrojData[[#This Row],[Počet kusů]]</f>
        <v>12000</v>
      </c>
      <c r="L627" s="15">
        <f>ZdrojData[[#This Row],[Tržba]]-(ZdrojData[[#This Row],[Náklad]]*ZdrojData[[#This Row],[Počet kusů]])</f>
        <v>1200</v>
      </c>
    </row>
    <row r="628" spans="1:12" x14ac:dyDescent="0.2">
      <c r="A628" s="2">
        <v>43975</v>
      </c>
      <c r="B628" s="5" t="s">
        <v>10</v>
      </c>
      <c r="C628" s="5" t="s">
        <v>6</v>
      </c>
      <c r="D628" s="3">
        <v>850</v>
      </c>
      <c r="E628" s="3">
        <v>637.5</v>
      </c>
      <c r="F628" s="6">
        <v>2</v>
      </c>
      <c r="G628" s="5" t="s">
        <v>28</v>
      </c>
      <c r="H628" s="1" t="s">
        <v>25</v>
      </c>
      <c r="I628" s="1">
        <f>YEAR(ZdrojData[[#This Row],[Datum]])</f>
        <v>2020</v>
      </c>
      <c r="J628" s="1" t="str">
        <f t="shared" si="9"/>
        <v>Květen</v>
      </c>
      <c r="K628" s="15">
        <f>ZdrojData[[#This Row],[Cena]]*ZdrojData[[#This Row],[Počet kusů]]</f>
        <v>1700</v>
      </c>
      <c r="L628" s="15">
        <f>ZdrojData[[#This Row],[Tržba]]-(ZdrojData[[#This Row],[Náklad]]*ZdrojData[[#This Row],[Počet kusů]])</f>
        <v>425</v>
      </c>
    </row>
    <row r="629" spans="1:12" x14ac:dyDescent="0.2">
      <c r="A629" s="2">
        <v>43953</v>
      </c>
      <c r="B629" s="5" t="s">
        <v>14</v>
      </c>
      <c r="C629" s="5" t="s">
        <v>6</v>
      </c>
      <c r="D629" s="3">
        <v>950</v>
      </c>
      <c r="E629" s="3">
        <v>741</v>
      </c>
      <c r="F629" s="6">
        <v>3</v>
      </c>
      <c r="G629" s="5" t="s">
        <v>32</v>
      </c>
      <c r="H629" s="1" t="s">
        <v>24</v>
      </c>
      <c r="I629" s="1">
        <f>YEAR(ZdrojData[[#This Row],[Datum]])</f>
        <v>2020</v>
      </c>
      <c r="J629" s="1" t="str">
        <f t="shared" si="9"/>
        <v>Květen</v>
      </c>
      <c r="K629" s="15">
        <f>ZdrojData[[#This Row],[Cena]]*ZdrojData[[#This Row],[Počet kusů]]</f>
        <v>2850</v>
      </c>
      <c r="L629" s="15">
        <f>ZdrojData[[#This Row],[Tržba]]-(ZdrojData[[#This Row],[Náklad]]*ZdrojData[[#This Row],[Počet kusů]])</f>
        <v>627</v>
      </c>
    </row>
    <row r="630" spans="1:12" x14ac:dyDescent="0.2">
      <c r="A630" s="2">
        <v>43970</v>
      </c>
      <c r="B630" s="5" t="s">
        <v>18</v>
      </c>
      <c r="C630" s="5" t="s">
        <v>4</v>
      </c>
      <c r="D630" s="3">
        <v>900</v>
      </c>
      <c r="E630" s="3">
        <v>675</v>
      </c>
      <c r="F630" s="6">
        <v>7</v>
      </c>
      <c r="G630" s="5" t="s">
        <v>30</v>
      </c>
      <c r="H630" s="1" t="s">
        <v>24</v>
      </c>
      <c r="I630" s="1">
        <f>YEAR(ZdrojData[[#This Row],[Datum]])</f>
        <v>2020</v>
      </c>
      <c r="J630" s="1" t="str">
        <f t="shared" si="9"/>
        <v>Květen</v>
      </c>
      <c r="K630" s="15">
        <f>ZdrojData[[#This Row],[Cena]]*ZdrojData[[#This Row],[Počet kusů]]</f>
        <v>6300</v>
      </c>
      <c r="L630" s="15">
        <f>ZdrojData[[#This Row],[Tržba]]-(ZdrojData[[#This Row],[Náklad]]*ZdrojData[[#This Row],[Počet kusů]])</f>
        <v>1575</v>
      </c>
    </row>
    <row r="631" spans="1:12" x14ac:dyDescent="0.2">
      <c r="A631" s="2">
        <v>43961</v>
      </c>
      <c r="B631" s="5" t="s">
        <v>5</v>
      </c>
      <c r="C631" s="5" t="s">
        <v>6</v>
      </c>
      <c r="D631" s="3">
        <v>850</v>
      </c>
      <c r="E631" s="3">
        <v>722.5</v>
      </c>
      <c r="F631" s="6">
        <v>9</v>
      </c>
      <c r="G631" s="5" t="s">
        <v>29</v>
      </c>
      <c r="H631" s="1" t="s">
        <v>24</v>
      </c>
      <c r="I631" s="1">
        <f>YEAR(ZdrojData[[#This Row],[Datum]])</f>
        <v>2020</v>
      </c>
      <c r="J631" s="1" t="str">
        <f t="shared" si="9"/>
        <v>Květen</v>
      </c>
      <c r="K631" s="15">
        <f>ZdrojData[[#This Row],[Cena]]*ZdrojData[[#This Row],[Počet kusů]]</f>
        <v>7650</v>
      </c>
      <c r="L631" s="15">
        <f>ZdrojData[[#This Row],[Tržba]]-(ZdrojData[[#This Row],[Náklad]]*ZdrojData[[#This Row],[Počet kusů]])</f>
        <v>1147.5</v>
      </c>
    </row>
    <row r="632" spans="1:12" x14ac:dyDescent="0.2">
      <c r="A632" s="2">
        <v>43959</v>
      </c>
      <c r="B632" s="5" t="s">
        <v>10</v>
      </c>
      <c r="C632" s="5" t="s">
        <v>6</v>
      </c>
      <c r="D632" s="3">
        <v>850</v>
      </c>
      <c r="E632" s="3">
        <v>637.5</v>
      </c>
      <c r="F632" s="6">
        <v>2</v>
      </c>
      <c r="G632" s="5" t="s">
        <v>36</v>
      </c>
      <c r="H632" s="1" t="s">
        <v>24</v>
      </c>
      <c r="I632" s="1">
        <f>YEAR(ZdrojData[[#This Row],[Datum]])</f>
        <v>2020</v>
      </c>
      <c r="J632" s="1" t="str">
        <f t="shared" si="9"/>
        <v>Květen</v>
      </c>
      <c r="K632" s="15">
        <f>ZdrojData[[#This Row],[Cena]]*ZdrojData[[#This Row],[Počet kusů]]</f>
        <v>1700</v>
      </c>
      <c r="L632" s="15">
        <f>ZdrojData[[#This Row],[Tržba]]-(ZdrojData[[#This Row],[Náklad]]*ZdrojData[[#This Row],[Počet kusů]])</f>
        <v>425</v>
      </c>
    </row>
    <row r="633" spans="1:12" x14ac:dyDescent="0.2">
      <c r="A633" s="2">
        <v>43965</v>
      </c>
      <c r="B633" s="5" t="s">
        <v>11</v>
      </c>
      <c r="C633" s="5" t="s">
        <v>12</v>
      </c>
      <c r="D633" s="3">
        <v>350</v>
      </c>
      <c r="E633" s="3">
        <v>273</v>
      </c>
      <c r="F633" s="6">
        <v>10</v>
      </c>
      <c r="G633" s="5" t="s">
        <v>39</v>
      </c>
      <c r="H633" s="1" t="s">
        <v>25</v>
      </c>
      <c r="I633" s="1">
        <f>YEAR(ZdrojData[[#This Row],[Datum]])</f>
        <v>2020</v>
      </c>
      <c r="J633" s="1" t="str">
        <f t="shared" si="9"/>
        <v>Květen</v>
      </c>
      <c r="K633" s="15">
        <f>ZdrojData[[#This Row],[Cena]]*ZdrojData[[#This Row],[Počet kusů]]</f>
        <v>3500</v>
      </c>
      <c r="L633" s="15">
        <f>ZdrojData[[#This Row],[Tržba]]-(ZdrojData[[#This Row],[Náklad]]*ZdrojData[[#This Row],[Počet kusů]])</f>
        <v>770</v>
      </c>
    </row>
    <row r="634" spans="1:12" x14ac:dyDescent="0.2">
      <c r="A634" s="2">
        <v>43952</v>
      </c>
      <c r="B634" s="5" t="s">
        <v>11</v>
      </c>
      <c r="C634" s="5" t="s">
        <v>12</v>
      </c>
      <c r="D634" s="3">
        <v>350</v>
      </c>
      <c r="E634" s="3">
        <v>273</v>
      </c>
      <c r="F634" s="6">
        <v>7</v>
      </c>
      <c r="G634" s="5" t="s">
        <v>37</v>
      </c>
      <c r="H634" s="1" t="s">
        <v>24</v>
      </c>
      <c r="I634" s="1">
        <f>YEAR(ZdrojData[[#This Row],[Datum]])</f>
        <v>2020</v>
      </c>
      <c r="J634" s="1" t="str">
        <f t="shared" si="9"/>
        <v>Květen</v>
      </c>
      <c r="K634" s="15">
        <f>ZdrojData[[#This Row],[Cena]]*ZdrojData[[#This Row],[Počet kusů]]</f>
        <v>2450</v>
      </c>
      <c r="L634" s="15">
        <f>ZdrojData[[#This Row],[Tržba]]-(ZdrojData[[#This Row],[Náklad]]*ZdrojData[[#This Row],[Počet kusů]])</f>
        <v>539</v>
      </c>
    </row>
    <row r="635" spans="1:12" x14ac:dyDescent="0.2">
      <c r="A635" s="2">
        <v>43961</v>
      </c>
      <c r="B635" s="5" t="s">
        <v>16</v>
      </c>
      <c r="C635" s="5" t="s">
        <v>12</v>
      </c>
      <c r="D635" s="3">
        <v>600</v>
      </c>
      <c r="E635" s="3">
        <v>510</v>
      </c>
      <c r="F635" s="6">
        <v>3</v>
      </c>
      <c r="G635" s="5" t="s">
        <v>36</v>
      </c>
      <c r="H635" s="1" t="s">
        <v>25</v>
      </c>
      <c r="I635" s="1">
        <f>YEAR(ZdrojData[[#This Row],[Datum]])</f>
        <v>2020</v>
      </c>
      <c r="J635" s="1" t="str">
        <f t="shared" si="9"/>
        <v>Květen</v>
      </c>
      <c r="K635" s="15">
        <f>ZdrojData[[#This Row],[Cena]]*ZdrojData[[#This Row],[Počet kusů]]</f>
        <v>1800</v>
      </c>
      <c r="L635" s="15">
        <f>ZdrojData[[#This Row],[Tržba]]-(ZdrojData[[#This Row],[Náklad]]*ZdrojData[[#This Row],[Počet kusů]])</f>
        <v>270</v>
      </c>
    </row>
    <row r="636" spans="1:12" x14ac:dyDescent="0.2">
      <c r="A636" s="2">
        <v>43977</v>
      </c>
      <c r="B636" s="5" t="s">
        <v>9</v>
      </c>
      <c r="C636" s="5" t="s">
        <v>6</v>
      </c>
      <c r="D636" s="3">
        <v>1200</v>
      </c>
      <c r="E636" s="3">
        <v>1080</v>
      </c>
      <c r="F636" s="6">
        <v>10</v>
      </c>
      <c r="G636" s="5" t="s">
        <v>36</v>
      </c>
      <c r="H636" s="1" t="s">
        <v>24</v>
      </c>
      <c r="I636" s="1">
        <f>YEAR(ZdrojData[[#This Row],[Datum]])</f>
        <v>2020</v>
      </c>
      <c r="J636" s="1" t="str">
        <f t="shared" si="9"/>
        <v>Květen</v>
      </c>
      <c r="K636" s="15">
        <f>ZdrojData[[#This Row],[Cena]]*ZdrojData[[#This Row],[Počet kusů]]</f>
        <v>12000</v>
      </c>
      <c r="L636" s="15">
        <f>ZdrojData[[#This Row],[Tržba]]-(ZdrojData[[#This Row],[Náklad]]*ZdrojData[[#This Row],[Počet kusů]])</f>
        <v>1200</v>
      </c>
    </row>
    <row r="637" spans="1:12" x14ac:dyDescent="0.2">
      <c r="A637" s="2">
        <v>43963</v>
      </c>
      <c r="B637" s="5" t="s">
        <v>14</v>
      </c>
      <c r="C637" s="5" t="s">
        <v>6</v>
      </c>
      <c r="D637" s="3">
        <v>950</v>
      </c>
      <c r="E637" s="3">
        <v>741</v>
      </c>
      <c r="F637" s="6">
        <v>8</v>
      </c>
      <c r="G637" s="5" t="s">
        <v>37</v>
      </c>
      <c r="H637" s="1" t="s">
        <v>25</v>
      </c>
      <c r="I637" s="1">
        <f>YEAR(ZdrojData[[#This Row],[Datum]])</f>
        <v>2020</v>
      </c>
      <c r="J637" s="1" t="str">
        <f t="shared" si="9"/>
        <v>Květen</v>
      </c>
      <c r="K637" s="15">
        <f>ZdrojData[[#This Row],[Cena]]*ZdrojData[[#This Row],[Počet kusů]]</f>
        <v>7600</v>
      </c>
      <c r="L637" s="15">
        <f>ZdrojData[[#This Row],[Tržba]]-(ZdrojData[[#This Row],[Náklad]]*ZdrojData[[#This Row],[Počet kusů]])</f>
        <v>1672</v>
      </c>
    </row>
    <row r="638" spans="1:12" x14ac:dyDescent="0.2">
      <c r="A638" s="2">
        <v>43974</v>
      </c>
      <c r="B638" s="5" t="s">
        <v>14</v>
      </c>
      <c r="C638" s="5" t="s">
        <v>6</v>
      </c>
      <c r="D638" s="3">
        <v>950</v>
      </c>
      <c r="E638" s="3">
        <v>741</v>
      </c>
      <c r="F638" s="6">
        <v>7</v>
      </c>
      <c r="G638" s="5" t="s">
        <v>32</v>
      </c>
      <c r="H638" s="1" t="s">
        <v>24</v>
      </c>
      <c r="I638" s="1">
        <f>YEAR(ZdrojData[[#This Row],[Datum]])</f>
        <v>2020</v>
      </c>
      <c r="J638" s="1" t="str">
        <f t="shared" si="9"/>
        <v>Květen</v>
      </c>
      <c r="K638" s="15">
        <f>ZdrojData[[#This Row],[Cena]]*ZdrojData[[#This Row],[Počet kusů]]</f>
        <v>6650</v>
      </c>
      <c r="L638" s="15">
        <f>ZdrojData[[#This Row],[Tržba]]-(ZdrojData[[#This Row],[Náklad]]*ZdrojData[[#This Row],[Počet kusů]])</f>
        <v>1463</v>
      </c>
    </row>
    <row r="639" spans="1:12" x14ac:dyDescent="0.2">
      <c r="A639" s="2">
        <v>43957</v>
      </c>
      <c r="B639" s="5" t="s">
        <v>3</v>
      </c>
      <c r="C639" s="5" t="s">
        <v>4</v>
      </c>
      <c r="D639" s="3">
        <v>1000</v>
      </c>
      <c r="E639" s="3">
        <v>900</v>
      </c>
      <c r="F639" s="6">
        <v>6</v>
      </c>
      <c r="G639" s="5" t="s">
        <v>34</v>
      </c>
      <c r="H639" s="1" t="s">
        <v>25</v>
      </c>
      <c r="I639" s="1">
        <f>YEAR(ZdrojData[[#This Row],[Datum]])</f>
        <v>2020</v>
      </c>
      <c r="J639" s="1" t="str">
        <f t="shared" si="9"/>
        <v>Květen</v>
      </c>
      <c r="K639" s="15">
        <f>ZdrojData[[#This Row],[Cena]]*ZdrojData[[#This Row],[Počet kusů]]</f>
        <v>6000</v>
      </c>
      <c r="L639" s="15">
        <f>ZdrojData[[#This Row],[Tržba]]-(ZdrojData[[#This Row],[Náklad]]*ZdrojData[[#This Row],[Počet kusů]])</f>
        <v>600</v>
      </c>
    </row>
    <row r="640" spans="1:12" x14ac:dyDescent="0.2">
      <c r="A640" s="2">
        <v>43995</v>
      </c>
      <c r="B640" s="5" t="s">
        <v>7</v>
      </c>
      <c r="C640" s="5" t="s">
        <v>4</v>
      </c>
      <c r="D640" s="3">
        <v>1500</v>
      </c>
      <c r="E640" s="3">
        <v>1125</v>
      </c>
      <c r="F640" s="6">
        <v>5</v>
      </c>
      <c r="G640" s="5" t="s">
        <v>38</v>
      </c>
      <c r="H640" s="1" t="s">
        <v>25</v>
      </c>
      <c r="I640" s="1">
        <f>YEAR(ZdrojData[[#This Row],[Datum]])</f>
        <v>2020</v>
      </c>
      <c r="J640" s="1" t="str">
        <f t="shared" si="9"/>
        <v>Červen</v>
      </c>
      <c r="K640" s="15">
        <f>ZdrojData[[#This Row],[Cena]]*ZdrojData[[#This Row],[Počet kusů]]</f>
        <v>7500</v>
      </c>
      <c r="L640" s="15">
        <f>ZdrojData[[#This Row],[Tržba]]-(ZdrojData[[#This Row],[Náklad]]*ZdrojData[[#This Row],[Počet kusů]])</f>
        <v>1875</v>
      </c>
    </row>
    <row r="641" spans="1:12" x14ac:dyDescent="0.2">
      <c r="A641" s="2">
        <v>43983</v>
      </c>
      <c r="B641" s="5" t="s">
        <v>14</v>
      </c>
      <c r="C641" s="5" t="s">
        <v>6</v>
      </c>
      <c r="D641" s="3">
        <v>950</v>
      </c>
      <c r="E641" s="3">
        <v>741</v>
      </c>
      <c r="F641" s="6">
        <v>4</v>
      </c>
      <c r="G641" s="5" t="s">
        <v>37</v>
      </c>
      <c r="H641" s="1" t="s">
        <v>24</v>
      </c>
      <c r="I641" s="1">
        <f>YEAR(ZdrojData[[#This Row],[Datum]])</f>
        <v>2020</v>
      </c>
      <c r="J641" s="1" t="str">
        <f t="shared" si="9"/>
        <v>Červen</v>
      </c>
      <c r="K641" s="15">
        <f>ZdrojData[[#This Row],[Cena]]*ZdrojData[[#This Row],[Počet kusů]]</f>
        <v>3800</v>
      </c>
      <c r="L641" s="15">
        <f>ZdrojData[[#This Row],[Tržba]]-(ZdrojData[[#This Row],[Náklad]]*ZdrojData[[#This Row],[Počet kusů]])</f>
        <v>836</v>
      </c>
    </row>
    <row r="642" spans="1:12" x14ac:dyDescent="0.2">
      <c r="A642" s="2">
        <v>44005</v>
      </c>
      <c r="B642" s="5" t="s">
        <v>5</v>
      </c>
      <c r="C642" s="5" t="s">
        <v>6</v>
      </c>
      <c r="D642" s="3">
        <v>850</v>
      </c>
      <c r="E642" s="3">
        <v>722.5</v>
      </c>
      <c r="F642" s="6">
        <v>8</v>
      </c>
      <c r="G642" s="5" t="s">
        <v>31</v>
      </c>
      <c r="H642" s="1" t="s">
        <v>24</v>
      </c>
      <c r="I642" s="1">
        <f>YEAR(ZdrojData[[#This Row],[Datum]])</f>
        <v>2020</v>
      </c>
      <c r="J642" s="1" t="str">
        <f t="shared" ref="J642:J705" si="10">CHOOSE(MONTH(A642),"Leden","Únor","Březen","Duben","Květen","Červen","Červenec","Srpen","Září","Říjen","Listopad","Prosinec")</f>
        <v>Červen</v>
      </c>
      <c r="K642" s="15">
        <f>ZdrojData[[#This Row],[Cena]]*ZdrojData[[#This Row],[Počet kusů]]</f>
        <v>6800</v>
      </c>
      <c r="L642" s="15">
        <f>ZdrojData[[#This Row],[Tržba]]-(ZdrojData[[#This Row],[Náklad]]*ZdrojData[[#This Row],[Počet kusů]])</f>
        <v>1020</v>
      </c>
    </row>
    <row r="643" spans="1:12" x14ac:dyDescent="0.2">
      <c r="A643" s="2">
        <v>43992</v>
      </c>
      <c r="B643" s="5" t="s">
        <v>15</v>
      </c>
      <c r="C643" s="5" t="s">
        <v>4</v>
      </c>
      <c r="D643" s="3">
        <v>750</v>
      </c>
      <c r="E643" s="3">
        <v>637.5</v>
      </c>
      <c r="F643" s="6">
        <v>4</v>
      </c>
      <c r="G643" s="5" t="s">
        <v>28</v>
      </c>
      <c r="H643" s="1" t="s">
        <v>25</v>
      </c>
      <c r="I643" s="1">
        <f>YEAR(ZdrojData[[#This Row],[Datum]])</f>
        <v>2020</v>
      </c>
      <c r="J643" s="1" t="str">
        <f t="shared" si="10"/>
        <v>Červen</v>
      </c>
      <c r="K643" s="15">
        <f>ZdrojData[[#This Row],[Cena]]*ZdrojData[[#This Row],[Počet kusů]]</f>
        <v>3000</v>
      </c>
      <c r="L643" s="15">
        <f>ZdrojData[[#This Row],[Tržba]]-(ZdrojData[[#This Row],[Náklad]]*ZdrojData[[#This Row],[Počet kusů]])</f>
        <v>450</v>
      </c>
    </row>
    <row r="644" spans="1:12" x14ac:dyDescent="0.2">
      <c r="A644" s="2">
        <v>44000</v>
      </c>
      <c r="B644" s="5" t="s">
        <v>7</v>
      </c>
      <c r="C644" s="5" t="s">
        <v>4</v>
      </c>
      <c r="D644" s="3">
        <v>1500</v>
      </c>
      <c r="E644" s="3">
        <v>1125</v>
      </c>
      <c r="F644" s="6">
        <v>4</v>
      </c>
      <c r="G644" s="5" t="s">
        <v>33</v>
      </c>
      <c r="H644" s="1" t="s">
        <v>25</v>
      </c>
      <c r="I644" s="1">
        <f>YEAR(ZdrojData[[#This Row],[Datum]])</f>
        <v>2020</v>
      </c>
      <c r="J644" s="1" t="str">
        <f t="shared" si="10"/>
        <v>Červen</v>
      </c>
      <c r="K644" s="15">
        <f>ZdrojData[[#This Row],[Cena]]*ZdrojData[[#This Row],[Počet kusů]]</f>
        <v>6000</v>
      </c>
      <c r="L644" s="15">
        <f>ZdrojData[[#This Row],[Tržba]]-(ZdrojData[[#This Row],[Náklad]]*ZdrojData[[#This Row],[Počet kusů]])</f>
        <v>1500</v>
      </c>
    </row>
    <row r="645" spans="1:12" x14ac:dyDescent="0.2">
      <c r="A645" s="2">
        <v>44009</v>
      </c>
      <c r="B645" s="5" t="s">
        <v>11</v>
      </c>
      <c r="C645" s="5" t="s">
        <v>12</v>
      </c>
      <c r="D645" s="3">
        <v>350</v>
      </c>
      <c r="E645" s="3">
        <v>273</v>
      </c>
      <c r="F645" s="6">
        <v>3</v>
      </c>
      <c r="G645" s="5" t="s">
        <v>28</v>
      </c>
      <c r="H645" s="1" t="s">
        <v>24</v>
      </c>
      <c r="I645" s="1">
        <f>YEAR(ZdrojData[[#This Row],[Datum]])</f>
        <v>2020</v>
      </c>
      <c r="J645" s="1" t="str">
        <f t="shared" si="10"/>
        <v>Červen</v>
      </c>
      <c r="K645" s="15">
        <f>ZdrojData[[#This Row],[Cena]]*ZdrojData[[#This Row],[Počet kusů]]</f>
        <v>1050</v>
      </c>
      <c r="L645" s="15">
        <f>ZdrojData[[#This Row],[Tržba]]-(ZdrojData[[#This Row],[Náklad]]*ZdrojData[[#This Row],[Počet kusů]])</f>
        <v>231</v>
      </c>
    </row>
    <row r="646" spans="1:12" x14ac:dyDescent="0.2">
      <c r="A646" s="2">
        <v>43986</v>
      </c>
      <c r="B646" s="5" t="s">
        <v>11</v>
      </c>
      <c r="C646" s="5" t="s">
        <v>12</v>
      </c>
      <c r="D646" s="3">
        <v>350</v>
      </c>
      <c r="E646" s="3">
        <v>273</v>
      </c>
      <c r="F646" s="6">
        <v>1</v>
      </c>
      <c r="G646" s="5" t="s">
        <v>29</v>
      </c>
      <c r="H646" s="1" t="s">
        <v>24</v>
      </c>
      <c r="I646" s="1">
        <f>YEAR(ZdrojData[[#This Row],[Datum]])</f>
        <v>2020</v>
      </c>
      <c r="J646" s="1" t="str">
        <f t="shared" si="10"/>
        <v>Červen</v>
      </c>
      <c r="K646" s="15">
        <f>ZdrojData[[#This Row],[Cena]]*ZdrojData[[#This Row],[Počet kusů]]</f>
        <v>350</v>
      </c>
      <c r="L646" s="15">
        <f>ZdrojData[[#This Row],[Tržba]]-(ZdrojData[[#This Row],[Náklad]]*ZdrojData[[#This Row],[Počet kusů]])</f>
        <v>77</v>
      </c>
    </row>
    <row r="647" spans="1:12" x14ac:dyDescent="0.2">
      <c r="A647" s="2">
        <v>43993</v>
      </c>
      <c r="B647" s="5" t="s">
        <v>16</v>
      </c>
      <c r="C647" s="5" t="s">
        <v>12</v>
      </c>
      <c r="D647" s="3">
        <v>600</v>
      </c>
      <c r="E647" s="3">
        <v>510</v>
      </c>
      <c r="F647" s="6">
        <v>6</v>
      </c>
      <c r="G647" s="5" t="s">
        <v>38</v>
      </c>
      <c r="H647" s="1" t="s">
        <v>24</v>
      </c>
      <c r="I647" s="1">
        <f>YEAR(ZdrojData[[#This Row],[Datum]])</f>
        <v>2020</v>
      </c>
      <c r="J647" s="1" t="str">
        <f t="shared" si="10"/>
        <v>Červen</v>
      </c>
      <c r="K647" s="15">
        <f>ZdrojData[[#This Row],[Cena]]*ZdrojData[[#This Row],[Počet kusů]]</f>
        <v>3600</v>
      </c>
      <c r="L647" s="15">
        <f>ZdrojData[[#This Row],[Tržba]]-(ZdrojData[[#This Row],[Náklad]]*ZdrojData[[#This Row],[Počet kusů]])</f>
        <v>540</v>
      </c>
    </row>
    <row r="648" spans="1:12" x14ac:dyDescent="0.2">
      <c r="A648" s="2">
        <v>44001</v>
      </c>
      <c r="B648" s="5" t="s">
        <v>15</v>
      </c>
      <c r="C648" s="5" t="s">
        <v>4</v>
      </c>
      <c r="D648" s="3">
        <v>750</v>
      </c>
      <c r="E648" s="3">
        <v>637.5</v>
      </c>
      <c r="F648" s="6">
        <v>1</v>
      </c>
      <c r="G648" s="5" t="s">
        <v>35</v>
      </c>
      <c r="H648" s="1" t="s">
        <v>25</v>
      </c>
      <c r="I648" s="1">
        <f>YEAR(ZdrojData[[#This Row],[Datum]])</f>
        <v>2020</v>
      </c>
      <c r="J648" s="1" t="str">
        <f t="shared" si="10"/>
        <v>Červen</v>
      </c>
      <c r="K648" s="15">
        <f>ZdrojData[[#This Row],[Cena]]*ZdrojData[[#This Row],[Počet kusů]]</f>
        <v>750</v>
      </c>
      <c r="L648" s="15">
        <f>ZdrojData[[#This Row],[Tržba]]-(ZdrojData[[#This Row],[Náklad]]*ZdrojData[[#This Row],[Počet kusů]])</f>
        <v>112.5</v>
      </c>
    </row>
    <row r="649" spans="1:12" x14ac:dyDescent="0.2">
      <c r="A649" s="2">
        <v>43986</v>
      </c>
      <c r="B649" s="5" t="s">
        <v>11</v>
      </c>
      <c r="C649" s="5" t="s">
        <v>12</v>
      </c>
      <c r="D649" s="3">
        <v>350</v>
      </c>
      <c r="E649" s="3">
        <v>273</v>
      </c>
      <c r="F649" s="6">
        <v>4</v>
      </c>
      <c r="G649" s="5" t="s">
        <v>28</v>
      </c>
      <c r="H649" s="1" t="s">
        <v>25</v>
      </c>
      <c r="I649" s="1">
        <f>YEAR(ZdrojData[[#This Row],[Datum]])</f>
        <v>2020</v>
      </c>
      <c r="J649" s="1" t="str">
        <f t="shared" si="10"/>
        <v>Červen</v>
      </c>
      <c r="K649" s="15">
        <f>ZdrojData[[#This Row],[Cena]]*ZdrojData[[#This Row],[Počet kusů]]</f>
        <v>1400</v>
      </c>
      <c r="L649" s="15">
        <f>ZdrojData[[#This Row],[Tržba]]-(ZdrojData[[#This Row],[Náklad]]*ZdrojData[[#This Row],[Počet kusů]])</f>
        <v>308</v>
      </c>
    </row>
    <row r="650" spans="1:12" x14ac:dyDescent="0.2">
      <c r="A650" s="2">
        <v>43998</v>
      </c>
      <c r="B650" s="5" t="s">
        <v>18</v>
      </c>
      <c r="C650" s="5" t="s">
        <v>4</v>
      </c>
      <c r="D650" s="3">
        <v>900</v>
      </c>
      <c r="E650" s="3">
        <v>675</v>
      </c>
      <c r="F650" s="6">
        <v>1</v>
      </c>
      <c r="G650" s="5" t="s">
        <v>34</v>
      </c>
      <c r="H650" s="1" t="s">
        <v>24</v>
      </c>
      <c r="I650" s="1">
        <f>YEAR(ZdrojData[[#This Row],[Datum]])</f>
        <v>2020</v>
      </c>
      <c r="J650" s="1" t="str">
        <f t="shared" si="10"/>
        <v>Červen</v>
      </c>
      <c r="K650" s="15">
        <f>ZdrojData[[#This Row],[Cena]]*ZdrojData[[#This Row],[Počet kusů]]</f>
        <v>900</v>
      </c>
      <c r="L650" s="15">
        <f>ZdrojData[[#This Row],[Tržba]]-(ZdrojData[[#This Row],[Náklad]]*ZdrojData[[#This Row],[Počet kusů]])</f>
        <v>225</v>
      </c>
    </row>
    <row r="651" spans="1:12" x14ac:dyDescent="0.2">
      <c r="A651" s="2">
        <v>44002</v>
      </c>
      <c r="B651" s="5" t="s">
        <v>14</v>
      </c>
      <c r="C651" s="5" t="s">
        <v>6</v>
      </c>
      <c r="D651" s="3">
        <v>950</v>
      </c>
      <c r="E651" s="3">
        <v>741</v>
      </c>
      <c r="F651" s="6">
        <v>9</v>
      </c>
      <c r="G651" s="5" t="s">
        <v>38</v>
      </c>
      <c r="H651" s="1" t="s">
        <v>24</v>
      </c>
      <c r="I651" s="1">
        <f>YEAR(ZdrojData[[#This Row],[Datum]])</f>
        <v>2020</v>
      </c>
      <c r="J651" s="1" t="str">
        <f t="shared" si="10"/>
        <v>Červen</v>
      </c>
      <c r="K651" s="15">
        <f>ZdrojData[[#This Row],[Cena]]*ZdrojData[[#This Row],[Počet kusů]]</f>
        <v>8550</v>
      </c>
      <c r="L651" s="15">
        <f>ZdrojData[[#This Row],[Tržba]]-(ZdrojData[[#This Row],[Náklad]]*ZdrojData[[#This Row],[Počet kusů]])</f>
        <v>1881</v>
      </c>
    </row>
    <row r="652" spans="1:12" x14ac:dyDescent="0.2">
      <c r="A652" s="2">
        <v>43996</v>
      </c>
      <c r="B652" s="5" t="s">
        <v>15</v>
      </c>
      <c r="C652" s="5" t="s">
        <v>4</v>
      </c>
      <c r="D652" s="3">
        <v>750</v>
      </c>
      <c r="E652" s="3">
        <v>637.5</v>
      </c>
      <c r="F652" s="6">
        <v>4</v>
      </c>
      <c r="G652" s="5" t="s">
        <v>38</v>
      </c>
      <c r="H652" s="1" t="s">
        <v>25</v>
      </c>
      <c r="I652" s="1">
        <f>YEAR(ZdrojData[[#This Row],[Datum]])</f>
        <v>2020</v>
      </c>
      <c r="J652" s="1" t="str">
        <f t="shared" si="10"/>
        <v>Červen</v>
      </c>
      <c r="K652" s="15">
        <f>ZdrojData[[#This Row],[Cena]]*ZdrojData[[#This Row],[Počet kusů]]</f>
        <v>3000</v>
      </c>
      <c r="L652" s="15">
        <f>ZdrojData[[#This Row],[Tržba]]-(ZdrojData[[#This Row],[Náklad]]*ZdrojData[[#This Row],[Počet kusů]])</f>
        <v>450</v>
      </c>
    </row>
    <row r="653" spans="1:12" x14ac:dyDescent="0.2">
      <c r="A653" s="2">
        <v>44002</v>
      </c>
      <c r="B653" s="5" t="s">
        <v>15</v>
      </c>
      <c r="C653" s="5" t="s">
        <v>4</v>
      </c>
      <c r="D653" s="3">
        <v>750</v>
      </c>
      <c r="E653" s="3">
        <v>637.5</v>
      </c>
      <c r="F653" s="6">
        <v>5</v>
      </c>
      <c r="G653" s="5" t="s">
        <v>29</v>
      </c>
      <c r="H653" s="1" t="s">
        <v>24</v>
      </c>
      <c r="I653" s="1">
        <f>YEAR(ZdrojData[[#This Row],[Datum]])</f>
        <v>2020</v>
      </c>
      <c r="J653" s="1" t="str">
        <f t="shared" si="10"/>
        <v>Červen</v>
      </c>
      <c r="K653" s="15">
        <f>ZdrojData[[#This Row],[Cena]]*ZdrojData[[#This Row],[Počet kusů]]</f>
        <v>3750</v>
      </c>
      <c r="L653" s="15">
        <f>ZdrojData[[#This Row],[Tržba]]-(ZdrojData[[#This Row],[Náklad]]*ZdrojData[[#This Row],[Počet kusů]])</f>
        <v>562.5</v>
      </c>
    </row>
    <row r="654" spans="1:12" x14ac:dyDescent="0.2">
      <c r="A654" s="2">
        <v>43985</v>
      </c>
      <c r="B654" s="5" t="s">
        <v>11</v>
      </c>
      <c r="C654" s="5" t="s">
        <v>12</v>
      </c>
      <c r="D654" s="3">
        <v>350</v>
      </c>
      <c r="E654" s="3">
        <v>273</v>
      </c>
      <c r="F654" s="6">
        <v>10</v>
      </c>
      <c r="G654" s="5" t="s">
        <v>34</v>
      </c>
      <c r="H654" s="1" t="s">
        <v>25</v>
      </c>
      <c r="I654" s="1">
        <f>YEAR(ZdrojData[[#This Row],[Datum]])</f>
        <v>2020</v>
      </c>
      <c r="J654" s="1" t="str">
        <f t="shared" si="10"/>
        <v>Červen</v>
      </c>
      <c r="K654" s="15">
        <f>ZdrojData[[#This Row],[Cena]]*ZdrojData[[#This Row],[Počet kusů]]</f>
        <v>3500</v>
      </c>
      <c r="L654" s="15">
        <f>ZdrojData[[#This Row],[Tržba]]-(ZdrojData[[#This Row],[Náklad]]*ZdrojData[[#This Row],[Počet kusů]])</f>
        <v>770</v>
      </c>
    </row>
    <row r="655" spans="1:12" x14ac:dyDescent="0.2">
      <c r="A655" s="2">
        <v>43991</v>
      </c>
      <c r="B655" s="5" t="s">
        <v>15</v>
      </c>
      <c r="C655" s="5" t="s">
        <v>4</v>
      </c>
      <c r="D655" s="3">
        <v>750</v>
      </c>
      <c r="E655" s="3">
        <v>637.5</v>
      </c>
      <c r="F655" s="6">
        <v>8</v>
      </c>
      <c r="G655" s="5" t="s">
        <v>39</v>
      </c>
      <c r="H655" s="1" t="s">
        <v>24</v>
      </c>
      <c r="I655" s="1">
        <f>YEAR(ZdrojData[[#This Row],[Datum]])</f>
        <v>2020</v>
      </c>
      <c r="J655" s="1" t="str">
        <f t="shared" si="10"/>
        <v>Červen</v>
      </c>
      <c r="K655" s="15">
        <f>ZdrojData[[#This Row],[Cena]]*ZdrojData[[#This Row],[Počet kusů]]</f>
        <v>6000</v>
      </c>
      <c r="L655" s="15">
        <f>ZdrojData[[#This Row],[Tržba]]-(ZdrojData[[#This Row],[Náklad]]*ZdrojData[[#This Row],[Počet kusů]])</f>
        <v>900</v>
      </c>
    </row>
    <row r="656" spans="1:12" x14ac:dyDescent="0.2">
      <c r="A656" s="2">
        <v>44005</v>
      </c>
      <c r="B656" s="5" t="s">
        <v>16</v>
      </c>
      <c r="C656" s="5" t="s">
        <v>12</v>
      </c>
      <c r="D656" s="3">
        <v>600</v>
      </c>
      <c r="E656" s="3">
        <v>510</v>
      </c>
      <c r="F656" s="6">
        <v>7</v>
      </c>
      <c r="G656" s="5" t="s">
        <v>37</v>
      </c>
      <c r="H656" s="1" t="s">
        <v>24</v>
      </c>
      <c r="I656" s="1">
        <f>YEAR(ZdrojData[[#This Row],[Datum]])</f>
        <v>2020</v>
      </c>
      <c r="J656" s="1" t="str">
        <f t="shared" si="10"/>
        <v>Červen</v>
      </c>
      <c r="K656" s="15">
        <f>ZdrojData[[#This Row],[Cena]]*ZdrojData[[#This Row],[Počet kusů]]</f>
        <v>4200</v>
      </c>
      <c r="L656" s="15">
        <f>ZdrojData[[#This Row],[Tržba]]-(ZdrojData[[#This Row],[Náklad]]*ZdrojData[[#This Row],[Počet kusů]])</f>
        <v>630</v>
      </c>
    </row>
    <row r="657" spans="1:12" x14ac:dyDescent="0.2">
      <c r="A657" s="2">
        <v>43985</v>
      </c>
      <c r="B657" s="5" t="s">
        <v>18</v>
      </c>
      <c r="C657" s="5" t="s">
        <v>4</v>
      </c>
      <c r="D657" s="3">
        <v>900</v>
      </c>
      <c r="E657" s="3">
        <v>675</v>
      </c>
      <c r="F657" s="6">
        <v>5</v>
      </c>
      <c r="G657" s="5" t="s">
        <v>37</v>
      </c>
      <c r="H657" s="1" t="s">
        <v>24</v>
      </c>
      <c r="I657" s="1">
        <f>YEAR(ZdrojData[[#This Row],[Datum]])</f>
        <v>2020</v>
      </c>
      <c r="J657" s="1" t="str">
        <f t="shared" si="10"/>
        <v>Červen</v>
      </c>
      <c r="K657" s="15">
        <f>ZdrojData[[#This Row],[Cena]]*ZdrojData[[#This Row],[Počet kusů]]</f>
        <v>4500</v>
      </c>
      <c r="L657" s="15">
        <f>ZdrojData[[#This Row],[Tržba]]-(ZdrojData[[#This Row],[Náklad]]*ZdrojData[[#This Row],[Počet kusů]])</f>
        <v>1125</v>
      </c>
    </row>
    <row r="658" spans="1:12" x14ac:dyDescent="0.2">
      <c r="A658" s="2">
        <v>44002</v>
      </c>
      <c r="B658" s="5" t="s">
        <v>7</v>
      </c>
      <c r="C658" s="5" t="s">
        <v>4</v>
      </c>
      <c r="D658" s="3">
        <v>1500</v>
      </c>
      <c r="E658" s="3">
        <v>1125</v>
      </c>
      <c r="F658" s="6">
        <v>2</v>
      </c>
      <c r="G658" s="5" t="s">
        <v>31</v>
      </c>
      <c r="H658" s="1" t="s">
        <v>24</v>
      </c>
      <c r="I658" s="1">
        <f>YEAR(ZdrojData[[#This Row],[Datum]])</f>
        <v>2020</v>
      </c>
      <c r="J658" s="1" t="str">
        <f t="shared" si="10"/>
        <v>Červen</v>
      </c>
      <c r="K658" s="15">
        <f>ZdrojData[[#This Row],[Cena]]*ZdrojData[[#This Row],[Počet kusů]]</f>
        <v>3000</v>
      </c>
      <c r="L658" s="15">
        <f>ZdrojData[[#This Row],[Tržba]]-(ZdrojData[[#This Row],[Náklad]]*ZdrojData[[#This Row],[Počet kusů]])</f>
        <v>750</v>
      </c>
    </row>
    <row r="659" spans="1:12" x14ac:dyDescent="0.2">
      <c r="A659" s="2">
        <v>43999</v>
      </c>
      <c r="B659" s="5" t="s">
        <v>11</v>
      </c>
      <c r="C659" s="5" t="s">
        <v>12</v>
      </c>
      <c r="D659" s="3">
        <v>350</v>
      </c>
      <c r="E659" s="3">
        <v>273</v>
      </c>
      <c r="F659" s="6">
        <v>2</v>
      </c>
      <c r="G659" s="5" t="s">
        <v>37</v>
      </c>
      <c r="H659" s="1" t="s">
        <v>24</v>
      </c>
      <c r="I659" s="1">
        <f>YEAR(ZdrojData[[#This Row],[Datum]])</f>
        <v>2020</v>
      </c>
      <c r="J659" s="1" t="str">
        <f t="shared" si="10"/>
        <v>Červen</v>
      </c>
      <c r="K659" s="15">
        <f>ZdrojData[[#This Row],[Cena]]*ZdrojData[[#This Row],[Počet kusů]]</f>
        <v>700</v>
      </c>
      <c r="L659" s="15">
        <f>ZdrojData[[#This Row],[Tržba]]-(ZdrojData[[#This Row],[Náklad]]*ZdrojData[[#This Row],[Počet kusů]])</f>
        <v>154</v>
      </c>
    </row>
    <row r="660" spans="1:12" x14ac:dyDescent="0.2">
      <c r="A660" s="2">
        <v>43989</v>
      </c>
      <c r="B660" s="5" t="s">
        <v>15</v>
      </c>
      <c r="C660" s="5" t="s">
        <v>4</v>
      </c>
      <c r="D660" s="3">
        <v>750</v>
      </c>
      <c r="E660" s="3">
        <v>637.5</v>
      </c>
      <c r="F660" s="6">
        <v>5</v>
      </c>
      <c r="G660" s="5" t="s">
        <v>27</v>
      </c>
      <c r="H660" s="1" t="s">
        <v>25</v>
      </c>
      <c r="I660" s="1">
        <f>YEAR(ZdrojData[[#This Row],[Datum]])</f>
        <v>2020</v>
      </c>
      <c r="J660" s="1" t="str">
        <f t="shared" si="10"/>
        <v>Červen</v>
      </c>
      <c r="K660" s="15">
        <f>ZdrojData[[#This Row],[Cena]]*ZdrojData[[#This Row],[Počet kusů]]</f>
        <v>3750</v>
      </c>
      <c r="L660" s="15">
        <f>ZdrojData[[#This Row],[Tržba]]-(ZdrojData[[#This Row],[Náklad]]*ZdrojData[[#This Row],[Počet kusů]])</f>
        <v>562.5</v>
      </c>
    </row>
    <row r="661" spans="1:12" x14ac:dyDescent="0.2">
      <c r="A661" s="2">
        <v>44000</v>
      </c>
      <c r="B661" s="5" t="s">
        <v>11</v>
      </c>
      <c r="C661" s="5" t="s">
        <v>12</v>
      </c>
      <c r="D661" s="3">
        <v>350</v>
      </c>
      <c r="E661" s="3">
        <v>273</v>
      </c>
      <c r="F661" s="6">
        <v>10</v>
      </c>
      <c r="G661" s="5" t="s">
        <v>32</v>
      </c>
      <c r="H661" s="1" t="s">
        <v>24</v>
      </c>
      <c r="I661" s="1">
        <f>YEAR(ZdrojData[[#This Row],[Datum]])</f>
        <v>2020</v>
      </c>
      <c r="J661" s="1" t="str">
        <f t="shared" si="10"/>
        <v>Červen</v>
      </c>
      <c r="K661" s="15">
        <f>ZdrojData[[#This Row],[Cena]]*ZdrojData[[#This Row],[Počet kusů]]</f>
        <v>3500</v>
      </c>
      <c r="L661" s="15">
        <f>ZdrojData[[#This Row],[Tržba]]-(ZdrojData[[#This Row],[Náklad]]*ZdrojData[[#This Row],[Počet kusů]])</f>
        <v>770</v>
      </c>
    </row>
    <row r="662" spans="1:12" x14ac:dyDescent="0.2">
      <c r="A662" s="2">
        <v>44022</v>
      </c>
      <c r="B662" s="5" t="s">
        <v>3</v>
      </c>
      <c r="C662" s="5" t="s">
        <v>4</v>
      </c>
      <c r="D662" s="3">
        <v>1000</v>
      </c>
      <c r="E662" s="3">
        <v>900</v>
      </c>
      <c r="F662" s="6">
        <v>5</v>
      </c>
      <c r="G662" s="5" t="s">
        <v>30</v>
      </c>
      <c r="H662" s="1" t="s">
        <v>25</v>
      </c>
      <c r="I662" s="1">
        <f>YEAR(ZdrojData[[#This Row],[Datum]])</f>
        <v>2020</v>
      </c>
      <c r="J662" s="1" t="str">
        <f t="shared" si="10"/>
        <v>Červenec</v>
      </c>
      <c r="K662" s="15">
        <f>ZdrojData[[#This Row],[Cena]]*ZdrojData[[#This Row],[Počet kusů]]</f>
        <v>5000</v>
      </c>
      <c r="L662" s="15">
        <f>ZdrojData[[#This Row],[Tržba]]-(ZdrojData[[#This Row],[Náklad]]*ZdrojData[[#This Row],[Počet kusů]])</f>
        <v>500</v>
      </c>
    </row>
    <row r="663" spans="1:12" x14ac:dyDescent="0.2">
      <c r="A663" s="2">
        <v>44018</v>
      </c>
      <c r="B663" s="5" t="s">
        <v>5</v>
      </c>
      <c r="C663" s="5" t="s">
        <v>6</v>
      </c>
      <c r="D663" s="3">
        <v>850</v>
      </c>
      <c r="E663" s="3">
        <v>722.5</v>
      </c>
      <c r="F663" s="6">
        <v>5</v>
      </c>
      <c r="G663" s="5" t="s">
        <v>38</v>
      </c>
      <c r="H663" s="1" t="s">
        <v>25</v>
      </c>
      <c r="I663" s="1">
        <f>YEAR(ZdrojData[[#This Row],[Datum]])</f>
        <v>2020</v>
      </c>
      <c r="J663" s="1" t="str">
        <f t="shared" si="10"/>
        <v>Červenec</v>
      </c>
      <c r="K663" s="15">
        <f>ZdrojData[[#This Row],[Cena]]*ZdrojData[[#This Row],[Počet kusů]]</f>
        <v>4250</v>
      </c>
      <c r="L663" s="15">
        <f>ZdrojData[[#This Row],[Tržba]]-(ZdrojData[[#This Row],[Náklad]]*ZdrojData[[#This Row],[Počet kusů]])</f>
        <v>637.5</v>
      </c>
    </row>
    <row r="664" spans="1:12" x14ac:dyDescent="0.2">
      <c r="A664" s="2">
        <v>44038</v>
      </c>
      <c r="B664" s="5" t="s">
        <v>16</v>
      </c>
      <c r="C664" s="5" t="s">
        <v>12</v>
      </c>
      <c r="D664" s="3">
        <v>600</v>
      </c>
      <c r="E664" s="3">
        <v>510</v>
      </c>
      <c r="F664" s="6">
        <v>10</v>
      </c>
      <c r="G664" s="5" t="s">
        <v>27</v>
      </c>
      <c r="H664" s="1" t="s">
        <v>24</v>
      </c>
      <c r="I664" s="1">
        <f>YEAR(ZdrojData[[#This Row],[Datum]])</f>
        <v>2020</v>
      </c>
      <c r="J664" s="1" t="str">
        <f t="shared" si="10"/>
        <v>Červenec</v>
      </c>
      <c r="K664" s="15">
        <f>ZdrojData[[#This Row],[Cena]]*ZdrojData[[#This Row],[Počet kusů]]</f>
        <v>6000</v>
      </c>
      <c r="L664" s="15">
        <f>ZdrojData[[#This Row],[Tržba]]-(ZdrojData[[#This Row],[Náklad]]*ZdrojData[[#This Row],[Počet kusů]])</f>
        <v>900</v>
      </c>
    </row>
    <row r="665" spans="1:12" x14ac:dyDescent="0.2">
      <c r="A665" s="2">
        <v>44040</v>
      </c>
      <c r="B665" s="5" t="s">
        <v>7</v>
      </c>
      <c r="C665" s="5" t="s">
        <v>4</v>
      </c>
      <c r="D665" s="3">
        <v>1500</v>
      </c>
      <c r="E665" s="3">
        <v>1125</v>
      </c>
      <c r="F665" s="6">
        <v>3</v>
      </c>
      <c r="G665" s="5" t="s">
        <v>29</v>
      </c>
      <c r="H665" s="1" t="s">
        <v>25</v>
      </c>
      <c r="I665" s="1">
        <f>YEAR(ZdrojData[[#This Row],[Datum]])</f>
        <v>2020</v>
      </c>
      <c r="J665" s="1" t="str">
        <f t="shared" si="10"/>
        <v>Červenec</v>
      </c>
      <c r="K665" s="15">
        <f>ZdrojData[[#This Row],[Cena]]*ZdrojData[[#This Row],[Počet kusů]]</f>
        <v>4500</v>
      </c>
      <c r="L665" s="15">
        <f>ZdrojData[[#This Row],[Tržba]]-(ZdrojData[[#This Row],[Náklad]]*ZdrojData[[#This Row],[Počet kusů]])</f>
        <v>1125</v>
      </c>
    </row>
    <row r="666" spans="1:12" x14ac:dyDescent="0.2">
      <c r="A666" s="2">
        <v>44014</v>
      </c>
      <c r="B666" s="5" t="s">
        <v>9</v>
      </c>
      <c r="C666" s="5" t="s">
        <v>6</v>
      </c>
      <c r="D666" s="3">
        <v>1200</v>
      </c>
      <c r="E666" s="3">
        <v>1080</v>
      </c>
      <c r="F666" s="6">
        <v>1</v>
      </c>
      <c r="G666" s="5" t="s">
        <v>27</v>
      </c>
      <c r="H666" s="1" t="s">
        <v>24</v>
      </c>
      <c r="I666" s="1">
        <f>YEAR(ZdrojData[[#This Row],[Datum]])</f>
        <v>2020</v>
      </c>
      <c r="J666" s="1" t="str">
        <f t="shared" si="10"/>
        <v>Červenec</v>
      </c>
      <c r="K666" s="15">
        <f>ZdrojData[[#This Row],[Cena]]*ZdrojData[[#This Row],[Počet kusů]]</f>
        <v>1200</v>
      </c>
      <c r="L666" s="15">
        <f>ZdrojData[[#This Row],[Tržba]]-(ZdrojData[[#This Row],[Náklad]]*ZdrojData[[#This Row],[Počet kusů]])</f>
        <v>120</v>
      </c>
    </row>
    <row r="667" spans="1:12" x14ac:dyDescent="0.2">
      <c r="A667" s="2">
        <v>44025</v>
      </c>
      <c r="B667" s="5" t="s">
        <v>9</v>
      </c>
      <c r="C667" s="5" t="s">
        <v>6</v>
      </c>
      <c r="D667" s="3">
        <v>1200</v>
      </c>
      <c r="E667" s="3">
        <v>1080</v>
      </c>
      <c r="F667" s="6">
        <v>6</v>
      </c>
      <c r="G667" s="5" t="s">
        <v>33</v>
      </c>
      <c r="H667" s="1" t="s">
        <v>24</v>
      </c>
      <c r="I667" s="1">
        <f>YEAR(ZdrojData[[#This Row],[Datum]])</f>
        <v>2020</v>
      </c>
      <c r="J667" s="1" t="str">
        <f t="shared" si="10"/>
        <v>Červenec</v>
      </c>
      <c r="K667" s="15">
        <f>ZdrojData[[#This Row],[Cena]]*ZdrojData[[#This Row],[Počet kusů]]</f>
        <v>7200</v>
      </c>
      <c r="L667" s="15">
        <f>ZdrojData[[#This Row],[Tržba]]-(ZdrojData[[#This Row],[Náklad]]*ZdrojData[[#This Row],[Počet kusů]])</f>
        <v>720</v>
      </c>
    </row>
    <row r="668" spans="1:12" x14ac:dyDescent="0.2">
      <c r="A668" s="2">
        <v>44038</v>
      </c>
      <c r="B668" s="5" t="s">
        <v>18</v>
      </c>
      <c r="C668" s="5" t="s">
        <v>4</v>
      </c>
      <c r="D668" s="3">
        <v>900</v>
      </c>
      <c r="E668" s="3">
        <v>675</v>
      </c>
      <c r="F668" s="6">
        <v>4</v>
      </c>
      <c r="G668" s="5" t="s">
        <v>33</v>
      </c>
      <c r="H668" s="1" t="s">
        <v>25</v>
      </c>
      <c r="I668" s="1">
        <f>YEAR(ZdrojData[[#This Row],[Datum]])</f>
        <v>2020</v>
      </c>
      <c r="J668" s="1" t="str">
        <f t="shared" si="10"/>
        <v>Červenec</v>
      </c>
      <c r="K668" s="15">
        <f>ZdrojData[[#This Row],[Cena]]*ZdrojData[[#This Row],[Počet kusů]]</f>
        <v>3600</v>
      </c>
      <c r="L668" s="15">
        <f>ZdrojData[[#This Row],[Tržba]]-(ZdrojData[[#This Row],[Náklad]]*ZdrojData[[#This Row],[Počet kusů]])</f>
        <v>900</v>
      </c>
    </row>
    <row r="669" spans="1:12" x14ac:dyDescent="0.2">
      <c r="A669" s="2">
        <v>44018</v>
      </c>
      <c r="B669" s="5" t="s">
        <v>16</v>
      </c>
      <c r="C669" s="5" t="s">
        <v>12</v>
      </c>
      <c r="D669" s="3">
        <v>600</v>
      </c>
      <c r="E669" s="3">
        <v>510</v>
      </c>
      <c r="F669" s="6">
        <v>1</v>
      </c>
      <c r="G669" s="5" t="s">
        <v>31</v>
      </c>
      <c r="H669" s="1" t="s">
        <v>24</v>
      </c>
      <c r="I669" s="1">
        <f>YEAR(ZdrojData[[#This Row],[Datum]])</f>
        <v>2020</v>
      </c>
      <c r="J669" s="1" t="str">
        <f t="shared" si="10"/>
        <v>Červenec</v>
      </c>
      <c r="K669" s="15">
        <f>ZdrojData[[#This Row],[Cena]]*ZdrojData[[#This Row],[Počet kusů]]</f>
        <v>600</v>
      </c>
      <c r="L669" s="15">
        <f>ZdrojData[[#This Row],[Tržba]]-(ZdrojData[[#This Row],[Náklad]]*ZdrojData[[#This Row],[Počet kusů]])</f>
        <v>90</v>
      </c>
    </row>
    <row r="670" spans="1:12" x14ac:dyDescent="0.2">
      <c r="A670" s="2">
        <v>44043</v>
      </c>
      <c r="B670" s="5" t="s">
        <v>5</v>
      </c>
      <c r="C670" s="5" t="s">
        <v>6</v>
      </c>
      <c r="D670" s="3">
        <v>850</v>
      </c>
      <c r="E670" s="3">
        <v>722.5</v>
      </c>
      <c r="F670" s="6">
        <v>6</v>
      </c>
      <c r="G670" s="5" t="s">
        <v>17</v>
      </c>
      <c r="H670" s="1" t="s">
        <v>25</v>
      </c>
      <c r="I670" s="1">
        <f>YEAR(ZdrojData[[#This Row],[Datum]])</f>
        <v>2020</v>
      </c>
      <c r="J670" s="1" t="str">
        <f t="shared" si="10"/>
        <v>Červenec</v>
      </c>
      <c r="K670" s="15">
        <f>ZdrojData[[#This Row],[Cena]]*ZdrojData[[#This Row],[Počet kusů]]</f>
        <v>5100</v>
      </c>
      <c r="L670" s="15">
        <f>ZdrojData[[#This Row],[Tržba]]-(ZdrojData[[#This Row],[Náklad]]*ZdrojData[[#This Row],[Počet kusů]])</f>
        <v>765</v>
      </c>
    </row>
    <row r="671" spans="1:12" x14ac:dyDescent="0.2">
      <c r="A671" s="2">
        <v>44013</v>
      </c>
      <c r="B671" s="5" t="s">
        <v>13</v>
      </c>
      <c r="C671" s="5" t="s">
        <v>6</v>
      </c>
      <c r="D671" s="3">
        <v>500</v>
      </c>
      <c r="E671" s="3">
        <v>400</v>
      </c>
      <c r="F671" s="6">
        <v>7</v>
      </c>
      <c r="G671" s="5" t="s">
        <v>28</v>
      </c>
      <c r="H671" s="1" t="s">
        <v>25</v>
      </c>
      <c r="I671" s="1">
        <f>YEAR(ZdrojData[[#This Row],[Datum]])</f>
        <v>2020</v>
      </c>
      <c r="J671" s="1" t="str">
        <f t="shared" si="10"/>
        <v>Červenec</v>
      </c>
      <c r="K671" s="15">
        <f>ZdrojData[[#This Row],[Cena]]*ZdrojData[[#This Row],[Počet kusů]]</f>
        <v>3500</v>
      </c>
      <c r="L671" s="15">
        <f>ZdrojData[[#This Row],[Tržba]]-(ZdrojData[[#This Row],[Náklad]]*ZdrojData[[#This Row],[Počet kusů]])</f>
        <v>700</v>
      </c>
    </row>
    <row r="672" spans="1:12" x14ac:dyDescent="0.2">
      <c r="A672" s="2">
        <v>44023</v>
      </c>
      <c r="B672" s="5" t="s">
        <v>3</v>
      </c>
      <c r="C672" s="5" t="s">
        <v>4</v>
      </c>
      <c r="D672" s="3">
        <v>1000</v>
      </c>
      <c r="E672" s="3">
        <v>900</v>
      </c>
      <c r="F672" s="6">
        <v>6</v>
      </c>
      <c r="G672" s="5" t="s">
        <v>30</v>
      </c>
      <c r="H672" s="1" t="s">
        <v>24</v>
      </c>
      <c r="I672" s="1">
        <f>YEAR(ZdrojData[[#This Row],[Datum]])</f>
        <v>2020</v>
      </c>
      <c r="J672" s="1" t="str">
        <f t="shared" si="10"/>
        <v>Červenec</v>
      </c>
      <c r="K672" s="15">
        <f>ZdrojData[[#This Row],[Cena]]*ZdrojData[[#This Row],[Počet kusů]]</f>
        <v>6000</v>
      </c>
      <c r="L672" s="15">
        <f>ZdrojData[[#This Row],[Tržba]]-(ZdrojData[[#This Row],[Náklad]]*ZdrojData[[#This Row],[Počet kusů]])</f>
        <v>600</v>
      </c>
    </row>
    <row r="673" spans="1:12" x14ac:dyDescent="0.2">
      <c r="A673" s="2">
        <v>44042</v>
      </c>
      <c r="B673" s="5" t="s">
        <v>10</v>
      </c>
      <c r="C673" s="5" t="s">
        <v>6</v>
      </c>
      <c r="D673" s="3">
        <v>850</v>
      </c>
      <c r="E673" s="3">
        <v>637.5</v>
      </c>
      <c r="F673" s="6">
        <v>3</v>
      </c>
      <c r="G673" s="5" t="s">
        <v>35</v>
      </c>
      <c r="H673" s="1" t="s">
        <v>24</v>
      </c>
      <c r="I673" s="1">
        <f>YEAR(ZdrojData[[#This Row],[Datum]])</f>
        <v>2020</v>
      </c>
      <c r="J673" s="1" t="str">
        <f t="shared" si="10"/>
        <v>Červenec</v>
      </c>
      <c r="K673" s="15">
        <f>ZdrojData[[#This Row],[Cena]]*ZdrojData[[#This Row],[Počet kusů]]</f>
        <v>2550</v>
      </c>
      <c r="L673" s="15">
        <f>ZdrojData[[#This Row],[Tržba]]-(ZdrojData[[#This Row],[Náklad]]*ZdrojData[[#This Row],[Počet kusů]])</f>
        <v>637.5</v>
      </c>
    </row>
    <row r="674" spans="1:12" x14ac:dyDescent="0.2">
      <c r="A674" s="2">
        <v>44019</v>
      </c>
      <c r="B674" s="5" t="s">
        <v>13</v>
      </c>
      <c r="C674" s="5" t="s">
        <v>6</v>
      </c>
      <c r="D674" s="3">
        <v>500</v>
      </c>
      <c r="E674" s="3">
        <v>400</v>
      </c>
      <c r="F674" s="6">
        <v>2</v>
      </c>
      <c r="G674" s="5" t="s">
        <v>39</v>
      </c>
      <c r="H674" s="1" t="s">
        <v>24</v>
      </c>
      <c r="I674" s="1">
        <f>YEAR(ZdrojData[[#This Row],[Datum]])</f>
        <v>2020</v>
      </c>
      <c r="J674" s="1" t="str">
        <f t="shared" si="10"/>
        <v>Červenec</v>
      </c>
      <c r="K674" s="15">
        <f>ZdrojData[[#This Row],[Cena]]*ZdrojData[[#This Row],[Počet kusů]]</f>
        <v>1000</v>
      </c>
      <c r="L674" s="15">
        <f>ZdrojData[[#This Row],[Tržba]]-(ZdrojData[[#This Row],[Náklad]]*ZdrojData[[#This Row],[Počet kusů]])</f>
        <v>200</v>
      </c>
    </row>
    <row r="675" spans="1:12" x14ac:dyDescent="0.2">
      <c r="A675" s="2">
        <v>44015</v>
      </c>
      <c r="B675" s="5" t="s">
        <v>15</v>
      </c>
      <c r="C675" s="5" t="s">
        <v>4</v>
      </c>
      <c r="D675" s="3">
        <v>750</v>
      </c>
      <c r="E675" s="3">
        <v>637.5</v>
      </c>
      <c r="F675" s="6">
        <v>2</v>
      </c>
      <c r="G675" s="5" t="s">
        <v>34</v>
      </c>
      <c r="H675" s="1" t="s">
        <v>24</v>
      </c>
      <c r="I675" s="1">
        <f>YEAR(ZdrojData[[#This Row],[Datum]])</f>
        <v>2020</v>
      </c>
      <c r="J675" s="1" t="str">
        <f t="shared" si="10"/>
        <v>Červenec</v>
      </c>
      <c r="K675" s="15">
        <f>ZdrojData[[#This Row],[Cena]]*ZdrojData[[#This Row],[Počet kusů]]</f>
        <v>1500</v>
      </c>
      <c r="L675" s="15">
        <f>ZdrojData[[#This Row],[Tržba]]-(ZdrojData[[#This Row],[Náklad]]*ZdrojData[[#This Row],[Počet kusů]])</f>
        <v>225</v>
      </c>
    </row>
    <row r="676" spans="1:12" x14ac:dyDescent="0.2">
      <c r="A676" s="2">
        <v>44020</v>
      </c>
      <c r="B676" s="5" t="s">
        <v>13</v>
      </c>
      <c r="C676" s="5" t="s">
        <v>6</v>
      </c>
      <c r="D676" s="3">
        <v>500</v>
      </c>
      <c r="E676" s="3">
        <v>400</v>
      </c>
      <c r="F676" s="6">
        <v>5</v>
      </c>
      <c r="G676" s="5" t="s">
        <v>36</v>
      </c>
      <c r="H676" s="1" t="s">
        <v>25</v>
      </c>
      <c r="I676" s="1">
        <f>YEAR(ZdrojData[[#This Row],[Datum]])</f>
        <v>2020</v>
      </c>
      <c r="J676" s="1" t="str">
        <f t="shared" si="10"/>
        <v>Červenec</v>
      </c>
      <c r="K676" s="15">
        <f>ZdrojData[[#This Row],[Cena]]*ZdrojData[[#This Row],[Počet kusů]]</f>
        <v>2500</v>
      </c>
      <c r="L676" s="15">
        <f>ZdrojData[[#This Row],[Tržba]]-(ZdrojData[[#This Row],[Náklad]]*ZdrojData[[#This Row],[Počet kusů]])</f>
        <v>500</v>
      </c>
    </row>
    <row r="677" spans="1:12" x14ac:dyDescent="0.2">
      <c r="A677" s="2">
        <v>44036</v>
      </c>
      <c r="B677" s="5" t="s">
        <v>10</v>
      </c>
      <c r="C677" s="5" t="s">
        <v>6</v>
      </c>
      <c r="D677" s="3">
        <v>850</v>
      </c>
      <c r="E677" s="3">
        <v>637.5</v>
      </c>
      <c r="F677" s="6">
        <v>5</v>
      </c>
      <c r="G677" s="5" t="s">
        <v>35</v>
      </c>
      <c r="H677" s="1" t="s">
        <v>25</v>
      </c>
      <c r="I677" s="1">
        <f>YEAR(ZdrojData[[#This Row],[Datum]])</f>
        <v>2020</v>
      </c>
      <c r="J677" s="1" t="str">
        <f t="shared" si="10"/>
        <v>Červenec</v>
      </c>
      <c r="K677" s="15">
        <f>ZdrojData[[#This Row],[Cena]]*ZdrojData[[#This Row],[Počet kusů]]</f>
        <v>4250</v>
      </c>
      <c r="L677" s="15">
        <f>ZdrojData[[#This Row],[Tržba]]-(ZdrojData[[#This Row],[Náklad]]*ZdrojData[[#This Row],[Počet kusů]])</f>
        <v>1062.5</v>
      </c>
    </row>
    <row r="678" spans="1:12" x14ac:dyDescent="0.2">
      <c r="A678" s="2">
        <v>44014</v>
      </c>
      <c r="B678" s="5" t="s">
        <v>5</v>
      </c>
      <c r="C678" s="5" t="s">
        <v>6</v>
      </c>
      <c r="D678" s="3">
        <v>850</v>
      </c>
      <c r="E678" s="3">
        <v>722.5</v>
      </c>
      <c r="F678" s="6">
        <v>1</v>
      </c>
      <c r="G678" s="5" t="s">
        <v>31</v>
      </c>
      <c r="H678" s="1" t="s">
        <v>25</v>
      </c>
      <c r="I678" s="1">
        <f>YEAR(ZdrojData[[#This Row],[Datum]])</f>
        <v>2020</v>
      </c>
      <c r="J678" s="1" t="str">
        <f t="shared" si="10"/>
        <v>Červenec</v>
      </c>
      <c r="K678" s="15">
        <f>ZdrojData[[#This Row],[Cena]]*ZdrojData[[#This Row],[Počet kusů]]</f>
        <v>850</v>
      </c>
      <c r="L678" s="15">
        <f>ZdrojData[[#This Row],[Tržba]]-(ZdrojData[[#This Row],[Náklad]]*ZdrojData[[#This Row],[Počet kusů]])</f>
        <v>127.5</v>
      </c>
    </row>
    <row r="679" spans="1:12" x14ac:dyDescent="0.2">
      <c r="A679" s="2">
        <v>44020</v>
      </c>
      <c r="B679" s="5" t="s">
        <v>3</v>
      </c>
      <c r="C679" s="5" t="s">
        <v>4</v>
      </c>
      <c r="D679" s="3">
        <v>1000</v>
      </c>
      <c r="E679" s="3">
        <v>900</v>
      </c>
      <c r="F679" s="6">
        <v>3</v>
      </c>
      <c r="G679" s="5" t="s">
        <v>34</v>
      </c>
      <c r="H679" s="1" t="s">
        <v>25</v>
      </c>
      <c r="I679" s="1">
        <f>YEAR(ZdrojData[[#This Row],[Datum]])</f>
        <v>2020</v>
      </c>
      <c r="J679" s="1" t="str">
        <f t="shared" si="10"/>
        <v>Červenec</v>
      </c>
      <c r="K679" s="15">
        <f>ZdrojData[[#This Row],[Cena]]*ZdrojData[[#This Row],[Počet kusů]]</f>
        <v>3000</v>
      </c>
      <c r="L679" s="15">
        <f>ZdrojData[[#This Row],[Tržba]]-(ZdrojData[[#This Row],[Náklad]]*ZdrojData[[#This Row],[Počet kusů]])</f>
        <v>300</v>
      </c>
    </row>
    <row r="680" spans="1:12" x14ac:dyDescent="0.2">
      <c r="A680" s="2">
        <v>44026</v>
      </c>
      <c r="B680" s="5" t="s">
        <v>5</v>
      </c>
      <c r="C680" s="5" t="s">
        <v>6</v>
      </c>
      <c r="D680" s="3">
        <v>850</v>
      </c>
      <c r="E680" s="3">
        <v>722.5</v>
      </c>
      <c r="F680" s="6">
        <v>5</v>
      </c>
      <c r="G680" s="5" t="s">
        <v>17</v>
      </c>
      <c r="H680" s="1" t="s">
        <v>25</v>
      </c>
      <c r="I680" s="1">
        <f>YEAR(ZdrojData[[#This Row],[Datum]])</f>
        <v>2020</v>
      </c>
      <c r="J680" s="1" t="str">
        <f t="shared" si="10"/>
        <v>Červenec</v>
      </c>
      <c r="K680" s="15">
        <f>ZdrojData[[#This Row],[Cena]]*ZdrojData[[#This Row],[Počet kusů]]</f>
        <v>4250</v>
      </c>
      <c r="L680" s="15">
        <f>ZdrojData[[#This Row],[Tržba]]-(ZdrojData[[#This Row],[Náklad]]*ZdrojData[[#This Row],[Počet kusů]])</f>
        <v>637.5</v>
      </c>
    </row>
    <row r="681" spans="1:12" x14ac:dyDescent="0.2">
      <c r="A681" s="2">
        <v>44013</v>
      </c>
      <c r="B681" s="5" t="s">
        <v>3</v>
      </c>
      <c r="C681" s="5" t="s">
        <v>4</v>
      </c>
      <c r="D681" s="3">
        <v>1000</v>
      </c>
      <c r="E681" s="3">
        <v>900</v>
      </c>
      <c r="F681" s="6">
        <v>2</v>
      </c>
      <c r="G681" s="5" t="s">
        <v>36</v>
      </c>
      <c r="H681" s="1" t="s">
        <v>25</v>
      </c>
      <c r="I681" s="1">
        <f>YEAR(ZdrojData[[#This Row],[Datum]])</f>
        <v>2020</v>
      </c>
      <c r="J681" s="1" t="str">
        <f t="shared" si="10"/>
        <v>Červenec</v>
      </c>
      <c r="K681" s="15">
        <f>ZdrojData[[#This Row],[Cena]]*ZdrojData[[#This Row],[Počet kusů]]</f>
        <v>2000</v>
      </c>
      <c r="L681" s="15">
        <f>ZdrojData[[#This Row],[Tržba]]-(ZdrojData[[#This Row],[Náklad]]*ZdrojData[[#This Row],[Počet kusů]])</f>
        <v>200</v>
      </c>
    </row>
    <row r="682" spans="1:12" x14ac:dyDescent="0.2">
      <c r="A682" s="2">
        <v>44020</v>
      </c>
      <c r="B682" s="5" t="s">
        <v>18</v>
      </c>
      <c r="C682" s="5" t="s">
        <v>4</v>
      </c>
      <c r="D682" s="3">
        <v>900</v>
      </c>
      <c r="E682" s="3">
        <v>675</v>
      </c>
      <c r="F682" s="6">
        <v>6</v>
      </c>
      <c r="G682" s="5" t="s">
        <v>36</v>
      </c>
      <c r="H682" s="1" t="s">
        <v>24</v>
      </c>
      <c r="I682" s="1">
        <f>YEAR(ZdrojData[[#This Row],[Datum]])</f>
        <v>2020</v>
      </c>
      <c r="J682" s="1" t="str">
        <f t="shared" si="10"/>
        <v>Červenec</v>
      </c>
      <c r="K682" s="15">
        <f>ZdrojData[[#This Row],[Cena]]*ZdrojData[[#This Row],[Počet kusů]]</f>
        <v>5400</v>
      </c>
      <c r="L682" s="15">
        <f>ZdrojData[[#This Row],[Tržba]]-(ZdrojData[[#This Row],[Náklad]]*ZdrojData[[#This Row],[Počet kusů]])</f>
        <v>1350</v>
      </c>
    </row>
    <row r="683" spans="1:12" x14ac:dyDescent="0.2">
      <c r="A683" s="2">
        <v>44021</v>
      </c>
      <c r="B683" s="5" t="s">
        <v>13</v>
      </c>
      <c r="C683" s="5" t="s">
        <v>6</v>
      </c>
      <c r="D683" s="3">
        <v>500</v>
      </c>
      <c r="E683" s="3">
        <v>400</v>
      </c>
      <c r="F683" s="6">
        <v>9</v>
      </c>
      <c r="G683" s="5" t="s">
        <v>33</v>
      </c>
      <c r="H683" s="1" t="s">
        <v>25</v>
      </c>
      <c r="I683" s="1">
        <f>YEAR(ZdrojData[[#This Row],[Datum]])</f>
        <v>2020</v>
      </c>
      <c r="J683" s="1" t="str">
        <f t="shared" si="10"/>
        <v>Červenec</v>
      </c>
      <c r="K683" s="15">
        <f>ZdrojData[[#This Row],[Cena]]*ZdrojData[[#This Row],[Počet kusů]]</f>
        <v>4500</v>
      </c>
      <c r="L683" s="15">
        <f>ZdrojData[[#This Row],[Tržba]]-(ZdrojData[[#This Row],[Náklad]]*ZdrojData[[#This Row],[Počet kusů]])</f>
        <v>900</v>
      </c>
    </row>
    <row r="684" spans="1:12" x14ac:dyDescent="0.2">
      <c r="A684" s="2">
        <v>44064</v>
      </c>
      <c r="B684" s="5" t="s">
        <v>15</v>
      </c>
      <c r="C684" s="5" t="s">
        <v>4</v>
      </c>
      <c r="D684" s="3">
        <v>750</v>
      </c>
      <c r="E684" s="3">
        <v>637.5</v>
      </c>
      <c r="F684" s="6">
        <v>7</v>
      </c>
      <c r="G684" s="5" t="s">
        <v>31</v>
      </c>
      <c r="H684" s="1" t="s">
        <v>25</v>
      </c>
      <c r="I684" s="1">
        <f>YEAR(ZdrojData[[#This Row],[Datum]])</f>
        <v>2020</v>
      </c>
      <c r="J684" s="1" t="str">
        <f t="shared" si="10"/>
        <v>Srpen</v>
      </c>
      <c r="K684" s="15">
        <f>ZdrojData[[#This Row],[Cena]]*ZdrojData[[#This Row],[Počet kusů]]</f>
        <v>5250</v>
      </c>
      <c r="L684" s="15">
        <f>ZdrojData[[#This Row],[Tržba]]-(ZdrojData[[#This Row],[Náklad]]*ZdrojData[[#This Row],[Počet kusů]])</f>
        <v>787.5</v>
      </c>
    </row>
    <row r="685" spans="1:12" x14ac:dyDescent="0.2">
      <c r="A685" s="2">
        <v>44070</v>
      </c>
      <c r="B685" s="5" t="s">
        <v>8</v>
      </c>
      <c r="C685" s="5" t="s">
        <v>6</v>
      </c>
      <c r="D685" s="3">
        <v>1350</v>
      </c>
      <c r="E685" s="3">
        <v>1188</v>
      </c>
      <c r="F685" s="6">
        <v>3</v>
      </c>
      <c r="G685" s="5" t="s">
        <v>31</v>
      </c>
      <c r="H685" s="1" t="s">
        <v>25</v>
      </c>
      <c r="I685" s="1">
        <f>YEAR(ZdrojData[[#This Row],[Datum]])</f>
        <v>2020</v>
      </c>
      <c r="J685" s="1" t="str">
        <f t="shared" si="10"/>
        <v>Srpen</v>
      </c>
      <c r="K685" s="15">
        <f>ZdrojData[[#This Row],[Cena]]*ZdrojData[[#This Row],[Počet kusů]]</f>
        <v>4050</v>
      </c>
      <c r="L685" s="15">
        <f>ZdrojData[[#This Row],[Tržba]]-(ZdrojData[[#This Row],[Náklad]]*ZdrojData[[#This Row],[Počet kusů]])</f>
        <v>486</v>
      </c>
    </row>
    <row r="686" spans="1:12" x14ac:dyDescent="0.2">
      <c r="A686" s="2">
        <v>44050</v>
      </c>
      <c r="B686" s="5" t="s">
        <v>18</v>
      </c>
      <c r="C686" s="5" t="s">
        <v>4</v>
      </c>
      <c r="D686" s="3">
        <v>900</v>
      </c>
      <c r="E686" s="3">
        <v>675</v>
      </c>
      <c r="F686" s="6">
        <v>6</v>
      </c>
      <c r="G686" s="5" t="s">
        <v>30</v>
      </c>
      <c r="H686" s="1" t="s">
        <v>24</v>
      </c>
      <c r="I686" s="1">
        <f>YEAR(ZdrojData[[#This Row],[Datum]])</f>
        <v>2020</v>
      </c>
      <c r="J686" s="1" t="str">
        <f t="shared" si="10"/>
        <v>Srpen</v>
      </c>
      <c r="K686" s="15">
        <f>ZdrojData[[#This Row],[Cena]]*ZdrojData[[#This Row],[Počet kusů]]</f>
        <v>5400</v>
      </c>
      <c r="L686" s="15">
        <f>ZdrojData[[#This Row],[Tržba]]-(ZdrojData[[#This Row],[Náklad]]*ZdrojData[[#This Row],[Počet kusů]])</f>
        <v>1350</v>
      </c>
    </row>
    <row r="687" spans="1:12" x14ac:dyDescent="0.2">
      <c r="A687" s="2">
        <v>44056</v>
      </c>
      <c r="B687" s="5" t="s">
        <v>9</v>
      </c>
      <c r="C687" s="5" t="s">
        <v>6</v>
      </c>
      <c r="D687" s="3">
        <v>1200</v>
      </c>
      <c r="E687" s="3">
        <v>1080</v>
      </c>
      <c r="F687" s="6">
        <v>5</v>
      </c>
      <c r="G687" s="5" t="s">
        <v>35</v>
      </c>
      <c r="H687" s="1" t="s">
        <v>24</v>
      </c>
      <c r="I687" s="1">
        <f>YEAR(ZdrojData[[#This Row],[Datum]])</f>
        <v>2020</v>
      </c>
      <c r="J687" s="1" t="str">
        <f t="shared" si="10"/>
        <v>Srpen</v>
      </c>
      <c r="K687" s="15">
        <f>ZdrojData[[#This Row],[Cena]]*ZdrojData[[#This Row],[Počet kusů]]</f>
        <v>6000</v>
      </c>
      <c r="L687" s="15">
        <f>ZdrojData[[#This Row],[Tržba]]-(ZdrojData[[#This Row],[Náklad]]*ZdrojData[[#This Row],[Počet kusů]])</f>
        <v>600</v>
      </c>
    </row>
    <row r="688" spans="1:12" x14ac:dyDescent="0.2">
      <c r="A688" s="2">
        <v>44054</v>
      </c>
      <c r="B688" s="5" t="s">
        <v>11</v>
      </c>
      <c r="C688" s="5" t="s">
        <v>12</v>
      </c>
      <c r="D688" s="3">
        <v>350</v>
      </c>
      <c r="E688" s="3">
        <v>273</v>
      </c>
      <c r="F688" s="6">
        <v>5</v>
      </c>
      <c r="G688" s="5" t="s">
        <v>35</v>
      </c>
      <c r="H688" s="1" t="s">
        <v>24</v>
      </c>
      <c r="I688" s="1">
        <f>YEAR(ZdrojData[[#This Row],[Datum]])</f>
        <v>2020</v>
      </c>
      <c r="J688" s="1" t="str">
        <f t="shared" si="10"/>
        <v>Srpen</v>
      </c>
      <c r="K688" s="15">
        <f>ZdrojData[[#This Row],[Cena]]*ZdrojData[[#This Row],[Počet kusů]]</f>
        <v>1750</v>
      </c>
      <c r="L688" s="15">
        <f>ZdrojData[[#This Row],[Tržba]]-(ZdrojData[[#This Row],[Náklad]]*ZdrojData[[#This Row],[Počet kusů]])</f>
        <v>385</v>
      </c>
    </row>
    <row r="689" spans="1:12" x14ac:dyDescent="0.2">
      <c r="A689" s="2">
        <v>44069</v>
      </c>
      <c r="B689" s="5" t="s">
        <v>9</v>
      </c>
      <c r="C689" s="5" t="s">
        <v>6</v>
      </c>
      <c r="D689" s="3">
        <v>1200</v>
      </c>
      <c r="E689" s="3">
        <v>1080</v>
      </c>
      <c r="F689" s="6">
        <v>6</v>
      </c>
      <c r="G689" s="5" t="s">
        <v>37</v>
      </c>
      <c r="H689" s="1" t="s">
        <v>24</v>
      </c>
      <c r="I689" s="1">
        <f>YEAR(ZdrojData[[#This Row],[Datum]])</f>
        <v>2020</v>
      </c>
      <c r="J689" s="1" t="str">
        <f t="shared" si="10"/>
        <v>Srpen</v>
      </c>
      <c r="K689" s="15">
        <f>ZdrojData[[#This Row],[Cena]]*ZdrojData[[#This Row],[Počet kusů]]</f>
        <v>7200</v>
      </c>
      <c r="L689" s="15">
        <f>ZdrojData[[#This Row],[Tržba]]-(ZdrojData[[#This Row],[Náklad]]*ZdrojData[[#This Row],[Počet kusů]])</f>
        <v>720</v>
      </c>
    </row>
    <row r="690" spans="1:12" x14ac:dyDescent="0.2">
      <c r="A690" s="2">
        <v>44053</v>
      </c>
      <c r="B690" s="5" t="s">
        <v>3</v>
      </c>
      <c r="C690" s="5" t="s">
        <v>4</v>
      </c>
      <c r="D690" s="3">
        <v>1000</v>
      </c>
      <c r="E690" s="3">
        <v>900</v>
      </c>
      <c r="F690" s="6">
        <v>2</v>
      </c>
      <c r="G690" s="5" t="s">
        <v>32</v>
      </c>
      <c r="H690" s="1" t="s">
        <v>25</v>
      </c>
      <c r="I690" s="1">
        <f>YEAR(ZdrojData[[#This Row],[Datum]])</f>
        <v>2020</v>
      </c>
      <c r="J690" s="1" t="str">
        <f t="shared" si="10"/>
        <v>Srpen</v>
      </c>
      <c r="K690" s="15">
        <f>ZdrojData[[#This Row],[Cena]]*ZdrojData[[#This Row],[Počet kusů]]</f>
        <v>2000</v>
      </c>
      <c r="L690" s="15">
        <f>ZdrojData[[#This Row],[Tržba]]-(ZdrojData[[#This Row],[Náklad]]*ZdrojData[[#This Row],[Počet kusů]])</f>
        <v>200</v>
      </c>
    </row>
    <row r="691" spans="1:12" x14ac:dyDescent="0.2">
      <c r="A691" s="2">
        <v>44055</v>
      </c>
      <c r="B691" s="5" t="s">
        <v>7</v>
      </c>
      <c r="C691" s="5" t="s">
        <v>4</v>
      </c>
      <c r="D691" s="3">
        <v>1500</v>
      </c>
      <c r="E691" s="3">
        <v>1125</v>
      </c>
      <c r="F691" s="6">
        <v>6</v>
      </c>
      <c r="G691" s="5" t="s">
        <v>39</v>
      </c>
      <c r="H691" s="1" t="s">
        <v>24</v>
      </c>
      <c r="I691" s="1">
        <f>YEAR(ZdrojData[[#This Row],[Datum]])</f>
        <v>2020</v>
      </c>
      <c r="J691" s="1" t="str">
        <f t="shared" si="10"/>
        <v>Srpen</v>
      </c>
      <c r="K691" s="15">
        <f>ZdrojData[[#This Row],[Cena]]*ZdrojData[[#This Row],[Počet kusů]]</f>
        <v>9000</v>
      </c>
      <c r="L691" s="15">
        <f>ZdrojData[[#This Row],[Tržba]]-(ZdrojData[[#This Row],[Náklad]]*ZdrojData[[#This Row],[Počet kusů]])</f>
        <v>2250</v>
      </c>
    </row>
    <row r="692" spans="1:12" x14ac:dyDescent="0.2">
      <c r="A692" s="2">
        <v>44047</v>
      </c>
      <c r="B692" s="5" t="s">
        <v>8</v>
      </c>
      <c r="C692" s="5" t="s">
        <v>6</v>
      </c>
      <c r="D692" s="3">
        <v>1350</v>
      </c>
      <c r="E692" s="3">
        <v>1188</v>
      </c>
      <c r="F692" s="6">
        <v>4</v>
      </c>
      <c r="G692" s="5" t="s">
        <v>38</v>
      </c>
      <c r="H692" s="1" t="s">
        <v>24</v>
      </c>
      <c r="I692" s="1">
        <f>YEAR(ZdrojData[[#This Row],[Datum]])</f>
        <v>2020</v>
      </c>
      <c r="J692" s="1" t="str">
        <f t="shared" si="10"/>
        <v>Srpen</v>
      </c>
      <c r="K692" s="15">
        <f>ZdrojData[[#This Row],[Cena]]*ZdrojData[[#This Row],[Počet kusů]]</f>
        <v>5400</v>
      </c>
      <c r="L692" s="15">
        <f>ZdrojData[[#This Row],[Tržba]]-(ZdrojData[[#This Row],[Náklad]]*ZdrojData[[#This Row],[Počet kusů]])</f>
        <v>648</v>
      </c>
    </row>
    <row r="693" spans="1:12" x14ac:dyDescent="0.2">
      <c r="A693" s="2">
        <v>44055</v>
      </c>
      <c r="B693" s="5" t="s">
        <v>13</v>
      </c>
      <c r="C693" s="5" t="s">
        <v>6</v>
      </c>
      <c r="D693" s="3">
        <v>500</v>
      </c>
      <c r="E693" s="3">
        <v>400</v>
      </c>
      <c r="F693" s="6">
        <v>8</v>
      </c>
      <c r="G693" s="5" t="s">
        <v>17</v>
      </c>
      <c r="H693" s="1" t="s">
        <v>24</v>
      </c>
      <c r="I693" s="1">
        <f>YEAR(ZdrojData[[#This Row],[Datum]])</f>
        <v>2020</v>
      </c>
      <c r="J693" s="1" t="str">
        <f t="shared" si="10"/>
        <v>Srpen</v>
      </c>
      <c r="K693" s="15">
        <f>ZdrojData[[#This Row],[Cena]]*ZdrojData[[#This Row],[Počet kusů]]</f>
        <v>4000</v>
      </c>
      <c r="L693" s="15">
        <f>ZdrojData[[#This Row],[Tržba]]-(ZdrojData[[#This Row],[Náklad]]*ZdrojData[[#This Row],[Počet kusů]])</f>
        <v>800</v>
      </c>
    </row>
    <row r="694" spans="1:12" x14ac:dyDescent="0.2">
      <c r="A694" s="2">
        <v>44068</v>
      </c>
      <c r="B694" s="5" t="s">
        <v>16</v>
      </c>
      <c r="C694" s="5" t="s">
        <v>12</v>
      </c>
      <c r="D694" s="3">
        <v>600</v>
      </c>
      <c r="E694" s="3">
        <v>510</v>
      </c>
      <c r="F694" s="6">
        <v>7</v>
      </c>
      <c r="G694" s="5" t="s">
        <v>32</v>
      </c>
      <c r="H694" s="1" t="s">
        <v>25</v>
      </c>
      <c r="I694" s="1">
        <f>YEAR(ZdrojData[[#This Row],[Datum]])</f>
        <v>2020</v>
      </c>
      <c r="J694" s="1" t="str">
        <f t="shared" si="10"/>
        <v>Srpen</v>
      </c>
      <c r="K694" s="15">
        <f>ZdrojData[[#This Row],[Cena]]*ZdrojData[[#This Row],[Počet kusů]]</f>
        <v>4200</v>
      </c>
      <c r="L694" s="15">
        <f>ZdrojData[[#This Row],[Tržba]]-(ZdrojData[[#This Row],[Náklad]]*ZdrojData[[#This Row],[Počet kusů]])</f>
        <v>630</v>
      </c>
    </row>
    <row r="695" spans="1:12" x14ac:dyDescent="0.2">
      <c r="A695" s="2">
        <v>44063</v>
      </c>
      <c r="B695" s="5" t="s">
        <v>16</v>
      </c>
      <c r="C695" s="5" t="s">
        <v>12</v>
      </c>
      <c r="D695" s="3">
        <v>600</v>
      </c>
      <c r="E695" s="3">
        <v>510</v>
      </c>
      <c r="F695" s="6">
        <v>7</v>
      </c>
      <c r="G695" s="5" t="s">
        <v>29</v>
      </c>
      <c r="H695" s="1" t="s">
        <v>24</v>
      </c>
      <c r="I695" s="1">
        <f>YEAR(ZdrojData[[#This Row],[Datum]])</f>
        <v>2020</v>
      </c>
      <c r="J695" s="1" t="str">
        <f t="shared" si="10"/>
        <v>Srpen</v>
      </c>
      <c r="K695" s="15">
        <f>ZdrojData[[#This Row],[Cena]]*ZdrojData[[#This Row],[Počet kusů]]</f>
        <v>4200</v>
      </c>
      <c r="L695" s="15">
        <f>ZdrojData[[#This Row],[Tržba]]-(ZdrojData[[#This Row],[Náklad]]*ZdrojData[[#This Row],[Počet kusů]])</f>
        <v>630</v>
      </c>
    </row>
    <row r="696" spans="1:12" x14ac:dyDescent="0.2">
      <c r="A696" s="2">
        <v>44050</v>
      </c>
      <c r="B696" s="5" t="s">
        <v>11</v>
      </c>
      <c r="C696" s="5" t="s">
        <v>12</v>
      </c>
      <c r="D696" s="3">
        <v>350</v>
      </c>
      <c r="E696" s="3">
        <v>273</v>
      </c>
      <c r="F696" s="6">
        <v>8</v>
      </c>
      <c r="G696" s="5" t="s">
        <v>31</v>
      </c>
      <c r="H696" s="1" t="s">
        <v>25</v>
      </c>
      <c r="I696" s="1">
        <f>YEAR(ZdrojData[[#This Row],[Datum]])</f>
        <v>2020</v>
      </c>
      <c r="J696" s="1" t="str">
        <f t="shared" si="10"/>
        <v>Srpen</v>
      </c>
      <c r="K696" s="15">
        <f>ZdrojData[[#This Row],[Cena]]*ZdrojData[[#This Row],[Počet kusů]]</f>
        <v>2800</v>
      </c>
      <c r="L696" s="15">
        <f>ZdrojData[[#This Row],[Tržba]]-(ZdrojData[[#This Row],[Náklad]]*ZdrojData[[#This Row],[Počet kusů]])</f>
        <v>616</v>
      </c>
    </row>
    <row r="697" spans="1:12" x14ac:dyDescent="0.2">
      <c r="A697" s="2">
        <v>44067</v>
      </c>
      <c r="B697" s="5" t="s">
        <v>14</v>
      </c>
      <c r="C697" s="5" t="s">
        <v>6</v>
      </c>
      <c r="D697" s="3">
        <v>950</v>
      </c>
      <c r="E697" s="3">
        <v>741</v>
      </c>
      <c r="F697" s="6">
        <v>10</v>
      </c>
      <c r="G697" s="5" t="s">
        <v>38</v>
      </c>
      <c r="H697" s="1" t="s">
        <v>24</v>
      </c>
      <c r="I697" s="1">
        <f>YEAR(ZdrojData[[#This Row],[Datum]])</f>
        <v>2020</v>
      </c>
      <c r="J697" s="1" t="str">
        <f t="shared" si="10"/>
        <v>Srpen</v>
      </c>
      <c r="K697" s="15">
        <f>ZdrojData[[#This Row],[Cena]]*ZdrojData[[#This Row],[Počet kusů]]</f>
        <v>9500</v>
      </c>
      <c r="L697" s="15">
        <f>ZdrojData[[#This Row],[Tržba]]-(ZdrojData[[#This Row],[Náklad]]*ZdrojData[[#This Row],[Počet kusů]])</f>
        <v>2090</v>
      </c>
    </row>
    <row r="698" spans="1:12" x14ac:dyDescent="0.2">
      <c r="A698" s="2">
        <v>44071</v>
      </c>
      <c r="B698" s="5" t="s">
        <v>5</v>
      </c>
      <c r="C698" s="5" t="s">
        <v>6</v>
      </c>
      <c r="D698" s="3">
        <v>850</v>
      </c>
      <c r="E698" s="3">
        <v>722.5</v>
      </c>
      <c r="F698" s="6">
        <v>6</v>
      </c>
      <c r="G698" s="5" t="s">
        <v>27</v>
      </c>
      <c r="H698" s="1" t="s">
        <v>25</v>
      </c>
      <c r="I698" s="1">
        <f>YEAR(ZdrojData[[#This Row],[Datum]])</f>
        <v>2020</v>
      </c>
      <c r="J698" s="1" t="str">
        <f t="shared" si="10"/>
        <v>Srpen</v>
      </c>
      <c r="K698" s="15">
        <f>ZdrojData[[#This Row],[Cena]]*ZdrojData[[#This Row],[Počet kusů]]</f>
        <v>5100</v>
      </c>
      <c r="L698" s="15">
        <f>ZdrojData[[#This Row],[Tržba]]-(ZdrojData[[#This Row],[Náklad]]*ZdrojData[[#This Row],[Počet kusů]])</f>
        <v>765</v>
      </c>
    </row>
    <row r="699" spans="1:12" x14ac:dyDescent="0.2">
      <c r="A699" s="2">
        <v>44047</v>
      </c>
      <c r="B699" s="5" t="s">
        <v>3</v>
      </c>
      <c r="C699" s="5" t="s">
        <v>4</v>
      </c>
      <c r="D699" s="3">
        <v>1000</v>
      </c>
      <c r="E699" s="3">
        <v>900</v>
      </c>
      <c r="F699" s="6">
        <v>8</v>
      </c>
      <c r="G699" s="5" t="s">
        <v>29</v>
      </c>
      <c r="H699" s="1" t="s">
        <v>25</v>
      </c>
      <c r="I699" s="1">
        <f>YEAR(ZdrojData[[#This Row],[Datum]])</f>
        <v>2020</v>
      </c>
      <c r="J699" s="1" t="str">
        <f t="shared" si="10"/>
        <v>Srpen</v>
      </c>
      <c r="K699" s="15">
        <f>ZdrojData[[#This Row],[Cena]]*ZdrojData[[#This Row],[Počet kusů]]</f>
        <v>8000</v>
      </c>
      <c r="L699" s="15">
        <f>ZdrojData[[#This Row],[Tržba]]-(ZdrojData[[#This Row],[Náklad]]*ZdrojData[[#This Row],[Počet kusů]])</f>
        <v>800</v>
      </c>
    </row>
    <row r="700" spans="1:12" x14ac:dyDescent="0.2">
      <c r="A700" s="2">
        <v>44047</v>
      </c>
      <c r="B700" s="5" t="s">
        <v>9</v>
      </c>
      <c r="C700" s="5" t="s">
        <v>6</v>
      </c>
      <c r="D700" s="3">
        <v>1200</v>
      </c>
      <c r="E700" s="3">
        <v>1080</v>
      </c>
      <c r="F700" s="6">
        <v>9</v>
      </c>
      <c r="G700" s="5" t="s">
        <v>17</v>
      </c>
      <c r="H700" s="1" t="s">
        <v>24</v>
      </c>
      <c r="I700" s="1">
        <f>YEAR(ZdrojData[[#This Row],[Datum]])</f>
        <v>2020</v>
      </c>
      <c r="J700" s="1" t="str">
        <f t="shared" si="10"/>
        <v>Srpen</v>
      </c>
      <c r="K700" s="15">
        <f>ZdrojData[[#This Row],[Cena]]*ZdrojData[[#This Row],[Počet kusů]]</f>
        <v>10800</v>
      </c>
      <c r="L700" s="15">
        <f>ZdrojData[[#This Row],[Tržba]]-(ZdrojData[[#This Row],[Náklad]]*ZdrojData[[#This Row],[Počet kusů]])</f>
        <v>1080</v>
      </c>
    </row>
    <row r="701" spans="1:12" x14ac:dyDescent="0.2">
      <c r="A701" s="2">
        <v>44044</v>
      </c>
      <c r="B701" s="5" t="s">
        <v>16</v>
      </c>
      <c r="C701" s="5" t="s">
        <v>12</v>
      </c>
      <c r="D701" s="3">
        <v>600</v>
      </c>
      <c r="E701" s="3">
        <v>510</v>
      </c>
      <c r="F701" s="6">
        <v>3</v>
      </c>
      <c r="G701" s="5" t="s">
        <v>36</v>
      </c>
      <c r="H701" s="1" t="s">
        <v>24</v>
      </c>
      <c r="I701" s="1">
        <f>YEAR(ZdrojData[[#This Row],[Datum]])</f>
        <v>2020</v>
      </c>
      <c r="J701" s="1" t="str">
        <f t="shared" si="10"/>
        <v>Srpen</v>
      </c>
      <c r="K701" s="15">
        <f>ZdrojData[[#This Row],[Cena]]*ZdrojData[[#This Row],[Počet kusů]]</f>
        <v>1800</v>
      </c>
      <c r="L701" s="15">
        <f>ZdrojData[[#This Row],[Tržba]]-(ZdrojData[[#This Row],[Náklad]]*ZdrojData[[#This Row],[Počet kusů]])</f>
        <v>270</v>
      </c>
    </row>
    <row r="702" spans="1:12" x14ac:dyDescent="0.2">
      <c r="A702" s="2">
        <v>44044</v>
      </c>
      <c r="B702" s="5" t="s">
        <v>5</v>
      </c>
      <c r="C702" s="5" t="s">
        <v>6</v>
      </c>
      <c r="D702" s="3">
        <v>850</v>
      </c>
      <c r="E702" s="3">
        <v>722.5</v>
      </c>
      <c r="F702" s="6">
        <v>3</v>
      </c>
      <c r="G702" s="5" t="s">
        <v>27</v>
      </c>
      <c r="H702" s="1" t="s">
        <v>24</v>
      </c>
      <c r="I702" s="1">
        <f>YEAR(ZdrojData[[#This Row],[Datum]])</f>
        <v>2020</v>
      </c>
      <c r="J702" s="1" t="str">
        <f t="shared" si="10"/>
        <v>Srpen</v>
      </c>
      <c r="K702" s="15">
        <f>ZdrojData[[#This Row],[Cena]]*ZdrojData[[#This Row],[Počet kusů]]</f>
        <v>2550</v>
      </c>
      <c r="L702" s="15">
        <f>ZdrojData[[#This Row],[Tržba]]-(ZdrojData[[#This Row],[Náklad]]*ZdrojData[[#This Row],[Počet kusů]])</f>
        <v>382.5</v>
      </c>
    </row>
    <row r="703" spans="1:12" x14ac:dyDescent="0.2">
      <c r="A703" s="2">
        <v>44061</v>
      </c>
      <c r="B703" s="5" t="s">
        <v>15</v>
      </c>
      <c r="C703" s="5" t="s">
        <v>4</v>
      </c>
      <c r="D703" s="3">
        <v>750</v>
      </c>
      <c r="E703" s="3">
        <v>637.5</v>
      </c>
      <c r="F703" s="6">
        <v>9</v>
      </c>
      <c r="G703" s="5" t="s">
        <v>32</v>
      </c>
      <c r="H703" s="1" t="s">
        <v>24</v>
      </c>
      <c r="I703" s="1">
        <f>YEAR(ZdrojData[[#This Row],[Datum]])</f>
        <v>2020</v>
      </c>
      <c r="J703" s="1" t="str">
        <f t="shared" si="10"/>
        <v>Srpen</v>
      </c>
      <c r="K703" s="15">
        <f>ZdrojData[[#This Row],[Cena]]*ZdrojData[[#This Row],[Počet kusů]]</f>
        <v>6750</v>
      </c>
      <c r="L703" s="15">
        <f>ZdrojData[[#This Row],[Tržba]]-(ZdrojData[[#This Row],[Náklad]]*ZdrojData[[#This Row],[Počet kusů]])</f>
        <v>1012.5</v>
      </c>
    </row>
    <row r="704" spans="1:12" x14ac:dyDescent="0.2">
      <c r="A704" s="2">
        <v>44059</v>
      </c>
      <c r="B704" s="5" t="s">
        <v>8</v>
      </c>
      <c r="C704" s="5" t="s">
        <v>6</v>
      </c>
      <c r="D704" s="3">
        <v>1350</v>
      </c>
      <c r="E704" s="3">
        <v>1188</v>
      </c>
      <c r="F704" s="6">
        <v>6</v>
      </c>
      <c r="G704" s="5" t="s">
        <v>17</v>
      </c>
      <c r="H704" s="1" t="s">
        <v>24</v>
      </c>
      <c r="I704" s="1">
        <f>YEAR(ZdrojData[[#This Row],[Datum]])</f>
        <v>2020</v>
      </c>
      <c r="J704" s="1" t="str">
        <f t="shared" si="10"/>
        <v>Srpen</v>
      </c>
      <c r="K704" s="15">
        <f>ZdrojData[[#This Row],[Cena]]*ZdrojData[[#This Row],[Počet kusů]]</f>
        <v>8100</v>
      </c>
      <c r="L704" s="15">
        <f>ZdrojData[[#This Row],[Tržba]]-(ZdrojData[[#This Row],[Náklad]]*ZdrojData[[#This Row],[Počet kusů]])</f>
        <v>972</v>
      </c>
    </row>
    <row r="705" spans="1:12" x14ac:dyDescent="0.2">
      <c r="A705" s="2">
        <v>44072</v>
      </c>
      <c r="B705" s="5" t="s">
        <v>10</v>
      </c>
      <c r="C705" s="5" t="s">
        <v>6</v>
      </c>
      <c r="D705" s="3">
        <v>850</v>
      </c>
      <c r="E705" s="3">
        <v>637.5</v>
      </c>
      <c r="F705" s="6">
        <v>10</v>
      </c>
      <c r="G705" s="5" t="s">
        <v>27</v>
      </c>
      <c r="H705" s="1" t="s">
        <v>24</v>
      </c>
      <c r="I705" s="1">
        <f>YEAR(ZdrojData[[#This Row],[Datum]])</f>
        <v>2020</v>
      </c>
      <c r="J705" s="1" t="str">
        <f t="shared" si="10"/>
        <v>Srpen</v>
      </c>
      <c r="K705" s="15">
        <f>ZdrojData[[#This Row],[Cena]]*ZdrojData[[#This Row],[Počet kusů]]</f>
        <v>8500</v>
      </c>
      <c r="L705" s="15">
        <f>ZdrojData[[#This Row],[Tržba]]-(ZdrojData[[#This Row],[Náklad]]*ZdrojData[[#This Row],[Počet kusů]])</f>
        <v>2125</v>
      </c>
    </row>
    <row r="706" spans="1:12" x14ac:dyDescent="0.2">
      <c r="A706" s="2">
        <v>44104</v>
      </c>
      <c r="B706" s="5" t="s">
        <v>15</v>
      </c>
      <c r="C706" s="5" t="s">
        <v>4</v>
      </c>
      <c r="D706" s="3">
        <v>750</v>
      </c>
      <c r="E706" s="3">
        <v>637.5</v>
      </c>
      <c r="F706" s="6">
        <v>5</v>
      </c>
      <c r="G706" s="5" t="s">
        <v>34</v>
      </c>
      <c r="H706" s="1" t="s">
        <v>24</v>
      </c>
      <c r="I706" s="1">
        <f>YEAR(ZdrojData[[#This Row],[Datum]])</f>
        <v>2020</v>
      </c>
      <c r="J706" s="1" t="str">
        <f t="shared" ref="J706:J769" si="11">CHOOSE(MONTH(A706),"Leden","Únor","Březen","Duben","Květen","Červen","Červenec","Srpen","Září","Říjen","Listopad","Prosinec")</f>
        <v>Září</v>
      </c>
      <c r="K706" s="15">
        <f>ZdrojData[[#This Row],[Cena]]*ZdrojData[[#This Row],[Počet kusů]]</f>
        <v>3750</v>
      </c>
      <c r="L706" s="15">
        <f>ZdrojData[[#This Row],[Tržba]]-(ZdrojData[[#This Row],[Náklad]]*ZdrojData[[#This Row],[Počet kusů]])</f>
        <v>562.5</v>
      </c>
    </row>
    <row r="707" spans="1:12" x14ac:dyDescent="0.2">
      <c r="A707" s="2">
        <v>44088</v>
      </c>
      <c r="B707" s="5" t="s">
        <v>8</v>
      </c>
      <c r="C707" s="5" t="s">
        <v>6</v>
      </c>
      <c r="D707" s="3">
        <v>1350</v>
      </c>
      <c r="E707" s="3">
        <v>1188</v>
      </c>
      <c r="F707" s="6">
        <v>9</v>
      </c>
      <c r="G707" s="5" t="s">
        <v>35</v>
      </c>
      <c r="H707" s="1" t="s">
        <v>25</v>
      </c>
      <c r="I707" s="1">
        <f>YEAR(ZdrojData[[#This Row],[Datum]])</f>
        <v>2020</v>
      </c>
      <c r="J707" s="1" t="str">
        <f t="shared" si="11"/>
        <v>Září</v>
      </c>
      <c r="K707" s="15">
        <f>ZdrojData[[#This Row],[Cena]]*ZdrojData[[#This Row],[Počet kusů]]</f>
        <v>12150</v>
      </c>
      <c r="L707" s="15">
        <f>ZdrojData[[#This Row],[Tržba]]-(ZdrojData[[#This Row],[Náklad]]*ZdrojData[[#This Row],[Počet kusů]])</f>
        <v>1458</v>
      </c>
    </row>
    <row r="708" spans="1:12" x14ac:dyDescent="0.2">
      <c r="A708" s="2">
        <v>44084</v>
      </c>
      <c r="B708" s="5" t="s">
        <v>10</v>
      </c>
      <c r="C708" s="5" t="s">
        <v>6</v>
      </c>
      <c r="D708" s="3">
        <v>850</v>
      </c>
      <c r="E708" s="3">
        <v>637.5</v>
      </c>
      <c r="F708" s="6">
        <v>8</v>
      </c>
      <c r="G708" s="5" t="s">
        <v>32</v>
      </c>
      <c r="H708" s="1" t="s">
        <v>24</v>
      </c>
      <c r="I708" s="1">
        <f>YEAR(ZdrojData[[#This Row],[Datum]])</f>
        <v>2020</v>
      </c>
      <c r="J708" s="1" t="str">
        <f t="shared" si="11"/>
        <v>Září</v>
      </c>
      <c r="K708" s="15">
        <f>ZdrojData[[#This Row],[Cena]]*ZdrojData[[#This Row],[Počet kusů]]</f>
        <v>6800</v>
      </c>
      <c r="L708" s="15">
        <f>ZdrojData[[#This Row],[Tržba]]-(ZdrojData[[#This Row],[Náklad]]*ZdrojData[[#This Row],[Počet kusů]])</f>
        <v>1700</v>
      </c>
    </row>
    <row r="709" spans="1:12" x14ac:dyDescent="0.2">
      <c r="A709" s="2">
        <v>44091</v>
      </c>
      <c r="B709" s="5" t="s">
        <v>14</v>
      </c>
      <c r="C709" s="5" t="s">
        <v>6</v>
      </c>
      <c r="D709" s="3">
        <v>950</v>
      </c>
      <c r="E709" s="3">
        <v>741</v>
      </c>
      <c r="F709" s="6">
        <v>6</v>
      </c>
      <c r="G709" s="5" t="s">
        <v>36</v>
      </c>
      <c r="H709" s="1" t="s">
        <v>25</v>
      </c>
      <c r="I709" s="1">
        <f>YEAR(ZdrojData[[#This Row],[Datum]])</f>
        <v>2020</v>
      </c>
      <c r="J709" s="1" t="str">
        <f t="shared" si="11"/>
        <v>Září</v>
      </c>
      <c r="K709" s="15">
        <f>ZdrojData[[#This Row],[Cena]]*ZdrojData[[#This Row],[Počet kusů]]</f>
        <v>5700</v>
      </c>
      <c r="L709" s="15">
        <f>ZdrojData[[#This Row],[Tržba]]-(ZdrojData[[#This Row],[Náklad]]*ZdrojData[[#This Row],[Počet kusů]])</f>
        <v>1254</v>
      </c>
    </row>
    <row r="710" spans="1:12" x14ac:dyDescent="0.2">
      <c r="A710" s="2">
        <v>44087</v>
      </c>
      <c r="B710" s="5" t="s">
        <v>14</v>
      </c>
      <c r="C710" s="5" t="s">
        <v>6</v>
      </c>
      <c r="D710" s="3">
        <v>950</v>
      </c>
      <c r="E710" s="3">
        <v>741</v>
      </c>
      <c r="F710" s="6">
        <v>9</v>
      </c>
      <c r="G710" s="5" t="s">
        <v>29</v>
      </c>
      <c r="H710" s="1" t="s">
        <v>25</v>
      </c>
      <c r="I710" s="1">
        <f>YEAR(ZdrojData[[#This Row],[Datum]])</f>
        <v>2020</v>
      </c>
      <c r="J710" s="1" t="str">
        <f t="shared" si="11"/>
        <v>Září</v>
      </c>
      <c r="K710" s="15">
        <f>ZdrojData[[#This Row],[Cena]]*ZdrojData[[#This Row],[Počet kusů]]</f>
        <v>8550</v>
      </c>
      <c r="L710" s="15">
        <f>ZdrojData[[#This Row],[Tržba]]-(ZdrojData[[#This Row],[Náklad]]*ZdrojData[[#This Row],[Počet kusů]])</f>
        <v>1881</v>
      </c>
    </row>
    <row r="711" spans="1:12" x14ac:dyDescent="0.2">
      <c r="A711" s="2">
        <v>44098</v>
      </c>
      <c r="B711" s="5" t="s">
        <v>16</v>
      </c>
      <c r="C711" s="5" t="s">
        <v>12</v>
      </c>
      <c r="D711" s="3">
        <v>600</v>
      </c>
      <c r="E711" s="3">
        <v>510</v>
      </c>
      <c r="F711" s="6">
        <v>10</v>
      </c>
      <c r="G711" s="5" t="s">
        <v>34</v>
      </c>
      <c r="H711" s="1" t="s">
        <v>24</v>
      </c>
      <c r="I711" s="1">
        <f>YEAR(ZdrojData[[#This Row],[Datum]])</f>
        <v>2020</v>
      </c>
      <c r="J711" s="1" t="str">
        <f t="shared" si="11"/>
        <v>Září</v>
      </c>
      <c r="K711" s="15">
        <f>ZdrojData[[#This Row],[Cena]]*ZdrojData[[#This Row],[Počet kusů]]</f>
        <v>6000</v>
      </c>
      <c r="L711" s="15">
        <f>ZdrojData[[#This Row],[Tržba]]-(ZdrojData[[#This Row],[Náklad]]*ZdrojData[[#This Row],[Počet kusů]])</f>
        <v>900</v>
      </c>
    </row>
    <row r="712" spans="1:12" x14ac:dyDescent="0.2">
      <c r="A712" s="2">
        <v>44095</v>
      </c>
      <c r="B712" s="5" t="s">
        <v>10</v>
      </c>
      <c r="C712" s="5" t="s">
        <v>6</v>
      </c>
      <c r="D712" s="3">
        <v>850</v>
      </c>
      <c r="E712" s="3">
        <v>637.5</v>
      </c>
      <c r="F712" s="6">
        <v>4</v>
      </c>
      <c r="G712" s="5" t="s">
        <v>28</v>
      </c>
      <c r="H712" s="1" t="s">
        <v>25</v>
      </c>
      <c r="I712" s="1">
        <f>YEAR(ZdrojData[[#This Row],[Datum]])</f>
        <v>2020</v>
      </c>
      <c r="J712" s="1" t="str">
        <f t="shared" si="11"/>
        <v>Září</v>
      </c>
      <c r="K712" s="15">
        <f>ZdrojData[[#This Row],[Cena]]*ZdrojData[[#This Row],[Počet kusů]]</f>
        <v>3400</v>
      </c>
      <c r="L712" s="15">
        <f>ZdrojData[[#This Row],[Tržba]]-(ZdrojData[[#This Row],[Náklad]]*ZdrojData[[#This Row],[Počet kusů]])</f>
        <v>850</v>
      </c>
    </row>
    <row r="713" spans="1:12" x14ac:dyDescent="0.2">
      <c r="A713" s="2">
        <v>44084</v>
      </c>
      <c r="B713" s="5" t="s">
        <v>9</v>
      </c>
      <c r="C713" s="5" t="s">
        <v>6</v>
      </c>
      <c r="D713" s="3">
        <v>1200</v>
      </c>
      <c r="E713" s="3">
        <v>1080</v>
      </c>
      <c r="F713" s="6">
        <v>3</v>
      </c>
      <c r="G713" s="5" t="s">
        <v>33</v>
      </c>
      <c r="H713" s="1" t="s">
        <v>24</v>
      </c>
      <c r="I713" s="1">
        <f>YEAR(ZdrojData[[#This Row],[Datum]])</f>
        <v>2020</v>
      </c>
      <c r="J713" s="1" t="str">
        <f t="shared" si="11"/>
        <v>Září</v>
      </c>
      <c r="K713" s="15">
        <f>ZdrojData[[#This Row],[Cena]]*ZdrojData[[#This Row],[Počet kusů]]</f>
        <v>3600</v>
      </c>
      <c r="L713" s="15">
        <f>ZdrojData[[#This Row],[Tržba]]-(ZdrojData[[#This Row],[Náklad]]*ZdrojData[[#This Row],[Počet kusů]])</f>
        <v>360</v>
      </c>
    </row>
    <row r="714" spans="1:12" x14ac:dyDescent="0.2">
      <c r="A714" s="2">
        <v>44077</v>
      </c>
      <c r="B714" s="5" t="s">
        <v>18</v>
      </c>
      <c r="C714" s="5" t="s">
        <v>4</v>
      </c>
      <c r="D714" s="3">
        <v>900</v>
      </c>
      <c r="E714" s="3">
        <v>675</v>
      </c>
      <c r="F714" s="6">
        <v>2</v>
      </c>
      <c r="G714" s="5" t="s">
        <v>27</v>
      </c>
      <c r="H714" s="1" t="s">
        <v>24</v>
      </c>
      <c r="I714" s="1">
        <f>YEAR(ZdrojData[[#This Row],[Datum]])</f>
        <v>2020</v>
      </c>
      <c r="J714" s="1" t="str">
        <f t="shared" si="11"/>
        <v>Září</v>
      </c>
      <c r="K714" s="15">
        <f>ZdrojData[[#This Row],[Cena]]*ZdrojData[[#This Row],[Počet kusů]]</f>
        <v>1800</v>
      </c>
      <c r="L714" s="15">
        <f>ZdrojData[[#This Row],[Tržba]]-(ZdrojData[[#This Row],[Náklad]]*ZdrojData[[#This Row],[Počet kusů]])</f>
        <v>450</v>
      </c>
    </row>
    <row r="715" spans="1:12" x14ac:dyDescent="0.2">
      <c r="A715" s="2">
        <v>44083</v>
      </c>
      <c r="B715" s="5" t="s">
        <v>8</v>
      </c>
      <c r="C715" s="5" t="s">
        <v>6</v>
      </c>
      <c r="D715" s="3">
        <v>1350</v>
      </c>
      <c r="E715" s="3">
        <v>1188</v>
      </c>
      <c r="F715" s="6">
        <v>4</v>
      </c>
      <c r="G715" s="5" t="s">
        <v>32</v>
      </c>
      <c r="H715" s="1" t="s">
        <v>25</v>
      </c>
      <c r="I715" s="1">
        <f>YEAR(ZdrojData[[#This Row],[Datum]])</f>
        <v>2020</v>
      </c>
      <c r="J715" s="1" t="str">
        <f t="shared" si="11"/>
        <v>Září</v>
      </c>
      <c r="K715" s="15">
        <f>ZdrojData[[#This Row],[Cena]]*ZdrojData[[#This Row],[Počet kusů]]</f>
        <v>5400</v>
      </c>
      <c r="L715" s="15">
        <f>ZdrojData[[#This Row],[Tržba]]-(ZdrojData[[#This Row],[Náklad]]*ZdrojData[[#This Row],[Počet kusů]])</f>
        <v>648</v>
      </c>
    </row>
    <row r="716" spans="1:12" x14ac:dyDescent="0.2">
      <c r="A716" s="2">
        <v>44083</v>
      </c>
      <c r="B716" s="5" t="s">
        <v>15</v>
      </c>
      <c r="C716" s="5" t="s">
        <v>4</v>
      </c>
      <c r="D716" s="3">
        <v>750</v>
      </c>
      <c r="E716" s="3">
        <v>637.5</v>
      </c>
      <c r="F716" s="6">
        <v>4</v>
      </c>
      <c r="G716" s="5" t="s">
        <v>30</v>
      </c>
      <c r="H716" s="1" t="s">
        <v>24</v>
      </c>
      <c r="I716" s="1">
        <f>YEAR(ZdrojData[[#This Row],[Datum]])</f>
        <v>2020</v>
      </c>
      <c r="J716" s="1" t="str">
        <f t="shared" si="11"/>
        <v>Září</v>
      </c>
      <c r="K716" s="15">
        <f>ZdrojData[[#This Row],[Cena]]*ZdrojData[[#This Row],[Počet kusů]]</f>
        <v>3000</v>
      </c>
      <c r="L716" s="15">
        <f>ZdrojData[[#This Row],[Tržba]]-(ZdrojData[[#This Row],[Náklad]]*ZdrojData[[#This Row],[Počet kusů]])</f>
        <v>450</v>
      </c>
    </row>
    <row r="717" spans="1:12" x14ac:dyDescent="0.2">
      <c r="A717" s="2">
        <v>44084</v>
      </c>
      <c r="B717" s="5" t="s">
        <v>9</v>
      </c>
      <c r="C717" s="5" t="s">
        <v>6</v>
      </c>
      <c r="D717" s="3">
        <v>1200</v>
      </c>
      <c r="E717" s="3">
        <v>1080</v>
      </c>
      <c r="F717" s="6">
        <v>7</v>
      </c>
      <c r="G717" s="5" t="s">
        <v>27</v>
      </c>
      <c r="H717" s="1" t="s">
        <v>24</v>
      </c>
      <c r="I717" s="1">
        <f>YEAR(ZdrojData[[#This Row],[Datum]])</f>
        <v>2020</v>
      </c>
      <c r="J717" s="1" t="str">
        <f t="shared" si="11"/>
        <v>Září</v>
      </c>
      <c r="K717" s="15">
        <f>ZdrojData[[#This Row],[Cena]]*ZdrojData[[#This Row],[Počet kusů]]</f>
        <v>8400</v>
      </c>
      <c r="L717" s="15">
        <f>ZdrojData[[#This Row],[Tržba]]-(ZdrojData[[#This Row],[Náklad]]*ZdrojData[[#This Row],[Počet kusů]])</f>
        <v>840</v>
      </c>
    </row>
    <row r="718" spans="1:12" x14ac:dyDescent="0.2">
      <c r="A718" s="2">
        <v>44095</v>
      </c>
      <c r="B718" s="5" t="s">
        <v>8</v>
      </c>
      <c r="C718" s="5" t="s">
        <v>6</v>
      </c>
      <c r="D718" s="3">
        <v>1350</v>
      </c>
      <c r="E718" s="3">
        <v>1188</v>
      </c>
      <c r="F718" s="6">
        <v>5</v>
      </c>
      <c r="G718" s="5" t="s">
        <v>35</v>
      </c>
      <c r="H718" s="1" t="s">
        <v>25</v>
      </c>
      <c r="I718" s="1">
        <f>YEAR(ZdrojData[[#This Row],[Datum]])</f>
        <v>2020</v>
      </c>
      <c r="J718" s="1" t="str">
        <f t="shared" si="11"/>
        <v>Září</v>
      </c>
      <c r="K718" s="15">
        <f>ZdrojData[[#This Row],[Cena]]*ZdrojData[[#This Row],[Počet kusů]]</f>
        <v>6750</v>
      </c>
      <c r="L718" s="15">
        <f>ZdrojData[[#This Row],[Tržba]]-(ZdrojData[[#This Row],[Náklad]]*ZdrojData[[#This Row],[Počet kusů]])</f>
        <v>810</v>
      </c>
    </row>
    <row r="719" spans="1:12" x14ac:dyDescent="0.2">
      <c r="A719" s="2">
        <v>44092</v>
      </c>
      <c r="B719" s="5" t="s">
        <v>13</v>
      </c>
      <c r="C719" s="5" t="s">
        <v>6</v>
      </c>
      <c r="D719" s="3">
        <v>500</v>
      </c>
      <c r="E719" s="3">
        <v>400</v>
      </c>
      <c r="F719" s="6">
        <v>6</v>
      </c>
      <c r="G719" s="5" t="s">
        <v>27</v>
      </c>
      <c r="H719" s="1" t="s">
        <v>24</v>
      </c>
      <c r="I719" s="1">
        <f>YEAR(ZdrojData[[#This Row],[Datum]])</f>
        <v>2020</v>
      </c>
      <c r="J719" s="1" t="str">
        <f t="shared" si="11"/>
        <v>Září</v>
      </c>
      <c r="K719" s="15">
        <f>ZdrojData[[#This Row],[Cena]]*ZdrojData[[#This Row],[Počet kusů]]</f>
        <v>3000</v>
      </c>
      <c r="L719" s="15">
        <f>ZdrojData[[#This Row],[Tržba]]-(ZdrojData[[#This Row],[Náklad]]*ZdrojData[[#This Row],[Počet kusů]])</f>
        <v>600</v>
      </c>
    </row>
    <row r="720" spans="1:12" x14ac:dyDescent="0.2">
      <c r="A720" s="2">
        <v>44083</v>
      </c>
      <c r="B720" s="5" t="s">
        <v>18</v>
      </c>
      <c r="C720" s="5" t="s">
        <v>4</v>
      </c>
      <c r="D720" s="3">
        <v>900</v>
      </c>
      <c r="E720" s="3">
        <v>675</v>
      </c>
      <c r="F720" s="6">
        <v>1</v>
      </c>
      <c r="G720" s="5" t="s">
        <v>36</v>
      </c>
      <c r="H720" s="1" t="s">
        <v>25</v>
      </c>
      <c r="I720" s="1">
        <f>YEAR(ZdrojData[[#This Row],[Datum]])</f>
        <v>2020</v>
      </c>
      <c r="J720" s="1" t="str">
        <f t="shared" si="11"/>
        <v>Září</v>
      </c>
      <c r="K720" s="15">
        <f>ZdrojData[[#This Row],[Cena]]*ZdrojData[[#This Row],[Počet kusů]]</f>
        <v>900</v>
      </c>
      <c r="L720" s="15">
        <f>ZdrojData[[#This Row],[Tržba]]-(ZdrojData[[#This Row],[Náklad]]*ZdrojData[[#This Row],[Počet kusů]])</f>
        <v>225</v>
      </c>
    </row>
    <row r="721" spans="1:12" x14ac:dyDescent="0.2">
      <c r="A721" s="2">
        <v>44091</v>
      </c>
      <c r="B721" s="5" t="s">
        <v>11</v>
      </c>
      <c r="C721" s="5" t="s">
        <v>12</v>
      </c>
      <c r="D721" s="3">
        <v>350</v>
      </c>
      <c r="E721" s="3">
        <v>273</v>
      </c>
      <c r="F721" s="6">
        <v>10</v>
      </c>
      <c r="G721" s="5" t="s">
        <v>27</v>
      </c>
      <c r="H721" s="1" t="s">
        <v>25</v>
      </c>
      <c r="I721" s="1">
        <f>YEAR(ZdrojData[[#This Row],[Datum]])</f>
        <v>2020</v>
      </c>
      <c r="J721" s="1" t="str">
        <f t="shared" si="11"/>
        <v>Září</v>
      </c>
      <c r="K721" s="15">
        <f>ZdrojData[[#This Row],[Cena]]*ZdrojData[[#This Row],[Počet kusů]]</f>
        <v>3500</v>
      </c>
      <c r="L721" s="15">
        <f>ZdrojData[[#This Row],[Tržba]]-(ZdrojData[[#This Row],[Náklad]]*ZdrojData[[#This Row],[Počet kusů]])</f>
        <v>770</v>
      </c>
    </row>
    <row r="722" spans="1:12" x14ac:dyDescent="0.2">
      <c r="A722" s="2">
        <v>44097</v>
      </c>
      <c r="B722" s="5" t="s">
        <v>16</v>
      </c>
      <c r="C722" s="5" t="s">
        <v>12</v>
      </c>
      <c r="D722" s="3">
        <v>600</v>
      </c>
      <c r="E722" s="3">
        <v>510</v>
      </c>
      <c r="F722" s="6">
        <v>3</v>
      </c>
      <c r="G722" s="5" t="s">
        <v>30</v>
      </c>
      <c r="H722" s="1" t="s">
        <v>24</v>
      </c>
      <c r="I722" s="1">
        <f>YEAR(ZdrojData[[#This Row],[Datum]])</f>
        <v>2020</v>
      </c>
      <c r="J722" s="1" t="str">
        <f t="shared" si="11"/>
        <v>Září</v>
      </c>
      <c r="K722" s="15">
        <f>ZdrojData[[#This Row],[Cena]]*ZdrojData[[#This Row],[Počet kusů]]</f>
        <v>1800</v>
      </c>
      <c r="L722" s="15">
        <f>ZdrojData[[#This Row],[Tržba]]-(ZdrojData[[#This Row],[Náklad]]*ZdrojData[[#This Row],[Počet kusů]])</f>
        <v>270</v>
      </c>
    </row>
    <row r="723" spans="1:12" x14ac:dyDescent="0.2">
      <c r="A723" s="2">
        <v>44082</v>
      </c>
      <c r="B723" s="5" t="s">
        <v>18</v>
      </c>
      <c r="C723" s="5" t="s">
        <v>4</v>
      </c>
      <c r="D723" s="3">
        <v>900</v>
      </c>
      <c r="E723" s="3">
        <v>675</v>
      </c>
      <c r="F723" s="6">
        <v>9</v>
      </c>
      <c r="G723" s="5" t="s">
        <v>17</v>
      </c>
      <c r="H723" s="1" t="s">
        <v>25</v>
      </c>
      <c r="I723" s="1">
        <f>YEAR(ZdrojData[[#This Row],[Datum]])</f>
        <v>2020</v>
      </c>
      <c r="J723" s="1" t="str">
        <f t="shared" si="11"/>
        <v>Září</v>
      </c>
      <c r="K723" s="15">
        <f>ZdrojData[[#This Row],[Cena]]*ZdrojData[[#This Row],[Počet kusů]]</f>
        <v>8100</v>
      </c>
      <c r="L723" s="15">
        <f>ZdrojData[[#This Row],[Tržba]]-(ZdrojData[[#This Row],[Náklad]]*ZdrojData[[#This Row],[Počet kusů]])</f>
        <v>2025</v>
      </c>
    </row>
    <row r="724" spans="1:12" x14ac:dyDescent="0.2">
      <c r="A724" s="2">
        <v>44083</v>
      </c>
      <c r="B724" s="5" t="s">
        <v>13</v>
      </c>
      <c r="C724" s="5" t="s">
        <v>6</v>
      </c>
      <c r="D724" s="3">
        <v>500</v>
      </c>
      <c r="E724" s="3">
        <v>400</v>
      </c>
      <c r="F724" s="6">
        <v>9</v>
      </c>
      <c r="G724" s="5" t="s">
        <v>27</v>
      </c>
      <c r="H724" s="1" t="s">
        <v>25</v>
      </c>
      <c r="I724" s="1">
        <f>YEAR(ZdrojData[[#This Row],[Datum]])</f>
        <v>2020</v>
      </c>
      <c r="J724" s="1" t="str">
        <f t="shared" si="11"/>
        <v>Září</v>
      </c>
      <c r="K724" s="15">
        <f>ZdrojData[[#This Row],[Cena]]*ZdrojData[[#This Row],[Počet kusů]]</f>
        <v>4500</v>
      </c>
      <c r="L724" s="15">
        <f>ZdrojData[[#This Row],[Tržba]]-(ZdrojData[[#This Row],[Náklad]]*ZdrojData[[#This Row],[Počet kusů]])</f>
        <v>900</v>
      </c>
    </row>
    <row r="725" spans="1:12" x14ac:dyDescent="0.2">
      <c r="A725" s="2">
        <v>44085</v>
      </c>
      <c r="B725" s="5" t="s">
        <v>15</v>
      </c>
      <c r="C725" s="5" t="s">
        <v>4</v>
      </c>
      <c r="D725" s="3">
        <v>750</v>
      </c>
      <c r="E725" s="3">
        <v>637.5</v>
      </c>
      <c r="F725" s="6">
        <v>9</v>
      </c>
      <c r="G725" s="5" t="s">
        <v>28</v>
      </c>
      <c r="H725" s="1" t="s">
        <v>24</v>
      </c>
      <c r="I725" s="1">
        <f>YEAR(ZdrojData[[#This Row],[Datum]])</f>
        <v>2020</v>
      </c>
      <c r="J725" s="1" t="str">
        <f t="shared" si="11"/>
        <v>Září</v>
      </c>
      <c r="K725" s="15">
        <f>ZdrojData[[#This Row],[Cena]]*ZdrojData[[#This Row],[Počet kusů]]</f>
        <v>6750</v>
      </c>
      <c r="L725" s="15">
        <f>ZdrojData[[#This Row],[Tržba]]-(ZdrojData[[#This Row],[Náklad]]*ZdrojData[[#This Row],[Počet kusů]])</f>
        <v>1012.5</v>
      </c>
    </row>
    <row r="726" spans="1:12" x14ac:dyDescent="0.2">
      <c r="A726" s="2">
        <v>44082</v>
      </c>
      <c r="B726" s="5" t="s">
        <v>18</v>
      </c>
      <c r="C726" s="5" t="s">
        <v>4</v>
      </c>
      <c r="D726" s="3">
        <v>900</v>
      </c>
      <c r="E726" s="3">
        <v>675</v>
      </c>
      <c r="F726" s="6">
        <v>7</v>
      </c>
      <c r="G726" s="5" t="s">
        <v>34</v>
      </c>
      <c r="H726" s="1" t="s">
        <v>24</v>
      </c>
      <c r="I726" s="1">
        <f>YEAR(ZdrojData[[#This Row],[Datum]])</f>
        <v>2020</v>
      </c>
      <c r="J726" s="1" t="str">
        <f t="shared" si="11"/>
        <v>Září</v>
      </c>
      <c r="K726" s="15">
        <f>ZdrojData[[#This Row],[Cena]]*ZdrojData[[#This Row],[Počet kusů]]</f>
        <v>6300</v>
      </c>
      <c r="L726" s="15">
        <f>ZdrojData[[#This Row],[Tržba]]-(ZdrojData[[#This Row],[Náklad]]*ZdrojData[[#This Row],[Počet kusů]])</f>
        <v>1575</v>
      </c>
    </row>
    <row r="727" spans="1:12" x14ac:dyDescent="0.2">
      <c r="A727" s="2">
        <v>44094</v>
      </c>
      <c r="B727" s="5" t="s">
        <v>7</v>
      </c>
      <c r="C727" s="5" t="s">
        <v>4</v>
      </c>
      <c r="D727" s="3">
        <v>1500</v>
      </c>
      <c r="E727" s="3">
        <v>1125</v>
      </c>
      <c r="F727" s="6">
        <v>1</v>
      </c>
      <c r="G727" s="5" t="s">
        <v>17</v>
      </c>
      <c r="H727" s="1" t="s">
        <v>25</v>
      </c>
      <c r="I727" s="1">
        <f>YEAR(ZdrojData[[#This Row],[Datum]])</f>
        <v>2020</v>
      </c>
      <c r="J727" s="1" t="str">
        <f t="shared" si="11"/>
        <v>Září</v>
      </c>
      <c r="K727" s="15">
        <f>ZdrojData[[#This Row],[Cena]]*ZdrojData[[#This Row],[Počet kusů]]</f>
        <v>1500</v>
      </c>
      <c r="L727" s="15">
        <f>ZdrojData[[#This Row],[Tržba]]-(ZdrojData[[#This Row],[Náklad]]*ZdrojData[[#This Row],[Počet kusů]])</f>
        <v>375</v>
      </c>
    </row>
    <row r="728" spans="1:12" x14ac:dyDescent="0.2">
      <c r="A728" s="2">
        <v>44113</v>
      </c>
      <c r="B728" s="5" t="s">
        <v>15</v>
      </c>
      <c r="C728" s="5" t="s">
        <v>4</v>
      </c>
      <c r="D728" s="3">
        <v>750</v>
      </c>
      <c r="E728" s="3">
        <v>637.5</v>
      </c>
      <c r="F728" s="6">
        <v>1</v>
      </c>
      <c r="G728" s="5" t="s">
        <v>30</v>
      </c>
      <c r="H728" s="1" t="s">
        <v>24</v>
      </c>
      <c r="I728" s="1">
        <f>YEAR(ZdrojData[[#This Row],[Datum]])</f>
        <v>2020</v>
      </c>
      <c r="J728" s="1" t="str">
        <f t="shared" si="11"/>
        <v>Říjen</v>
      </c>
      <c r="K728" s="15">
        <f>ZdrojData[[#This Row],[Cena]]*ZdrojData[[#This Row],[Počet kusů]]</f>
        <v>750</v>
      </c>
      <c r="L728" s="15">
        <f>ZdrojData[[#This Row],[Tržba]]-(ZdrojData[[#This Row],[Náklad]]*ZdrojData[[#This Row],[Počet kusů]])</f>
        <v>112.5</v>
      </c>
    </row>
    <row r="729" spans="1:12" x14ac:dyDescent="0.2">
      <c r="A729" s="2">
        <v>44132</v>
      </c>
      <c r="B729" s="5" t="s">
        <v>10</v>
      </c>
      <c r="C729" s="5" t="s">
        <v>6</v>
      </c>
      <c r="D729" s="3">
        <v>850</v>
      </c>
      <c r="E729" s="3">
        <v>637.5</v>
      </c>
      <c r="F729" s="6">
        <v>10</v>
      </c>
      <c r="G729" s="5" t="s">
        <v>17</v>
      </c>
      <c r="H729" s="1" t="s">
        <v>24</v>
      </c>
      <c r="I729" s="1">
        <f>YEAR(ZdrojData[[#This Row],[Datum]])</f>
        <v>2020</v>
      </c>
      <c r="J729" s="1" t="str">
        <f t="shared" si="11"/>
        <v>Říjen</v>
      </c>
      <c r="K729" s="15">
        <f>ZdrojData[[#This Row],[Cena]]*ZdrojData[[#This Row],[Počet kusů]]</f>
        <v>8500</v>
      </c>
      <c r="L729" s="15">
        <f>ZdrojData[[#This Row],[Tržba]]-(ZdrojData[[#This Row],[Náklad]]*ZdrojData[[#This Row],[Počet kusů]])</f>
        <v>2125</v>
      </c>
    </row>
    <row r="730" spans="1:12" x14ac:dyDescent="0.2">
      <c r="A730" s="2">
        <v>44134</v>
      </c>
      <c r="B730" s="5" t="s">
        <v>11</v>
      </c>
      <c r="C730" s="5" t="s">
        <v>12</v>
      </c>
      <c r="D730" s="3">
        <v>350</v>
      </c>
      <c r="E730" s="3">
        <v>273</v>
      </c>
      <c r="F730" s="6">
        <v>9</v>
      </c>
      <c r="G730" s="5" t="s">
        <v>30</v>
      </c>
      <c r="H730" s="1" t="s">
        <v>25</v>
      </c>
      <c r="I730" s="1">
        <f>YEAR(ZdrojData[[#This Row],[Datum]])</f>
        <v>2020</v>
      </c>
      <c r="J730" s="1" t="str">
        <f t="shared" si="11"/>
        <v>Říjen</v>
      </c>
      <c r="K730" s="15">
        <f>ZdrojData[[#This Row],[Cena]]*ZdrojData[[#This Row],[Počet kusů]]</f>
        <v>3150</v>
      </c>
      <c r="L730" s="15">
        <f>ZdrojData[[#This Row],[Tržba]]-(ZdrojData[[#This Row],[Náklad]]*ZdrojData[[#This Row],[Počet kusů]])</f>
        <v>693</v>
      </c>
    </row>
    <row r="731" spans="1:12" x14ac:dyDescent="0.2">
      <c r="A731" s="2">
        <v>44134</v>
      </c>
      <c r="B731" s="5" t="s">
        <v>14</v>
      </c>
      <c r="C731" s="5" t="s">
        <v>6</v>
      </c>
      <c r="D731" s="3">
        <v>950</v>
      </c>
      <c r="E731" s="3">
        <v>741</v>
      </c>
      <c r="F731" s="6">
        <v>4</v>
      </c>
      <c r="G731" s="5" t="s">
        <v>27</v>
      </c>
      <c r="H731" s="1" t="s">
        <v>25</v>
      </c>
      <c r="I731" s="1">
        <f>YEAR(ZdrojData[[#This Row],[Datum]])</f>
        <v>2020</v>
      </c>
      <c r="J731" s="1" t="str">
        <f t="shared" si="11"/>
        <v>Říjen</v>
      </c>
      <c r="K731" s="15">
        <f>ZdrojData[[#This Row],[Cena]]*ZdrojData[[#This Row],[Počet kusů]]</f>
        <v>3800</v>
      </c>
      <c r="L731" s="15">
        <f>ZdrojData[[#This Row],[Tržba]]-(ZdrojData[[#This Row],[Náklad]]*ZdrojData[[#This Row],[Počet kusů]])</f>
        <v>836</v>
      </c>
    </row>
    <row r="732" spans="1:12" x14ac:dyDescent="0.2">
      <c r="A732" s="2">
        <v>44114</v>
      </c>
      <c r="B732" s="5" t="s">
        <v>13</v>
      </c>
      <c r="C732" s="5" t="s">
        <v>6</v>
      </c>
      <c r="D732" s="3">
        <v>500</v>
      </c>
      <c r="E732" s="3">
        <v>400</v>
      </c>
      <c r="F732" s="6">
        <v>1</v>
      </c>
      <c r="G732" s="5" t="s">
        <v>31</v>
      </c>
      <c r="H732" s="1" t="s">
        <v>24</v>
      </c>
      <c r="I732" s="1">
        <f>YEAR(ZdrojData[[#This Row],[Datum]])</f>
        <v>2020</v>
      </c>
      <c r="J732" s="1" t="str">
        <f t="shared" si="11"/>
        <v>Říjen</v>
      </c>
      <c r="K732" s="15">
        <f>ZdrojData[[#This Row],[Cena]]*ZdrojData[[#This Row],[Počet kusů]]</f>
        <v>500</v>
      </c>
      <c r="L732" s="15">
        <f>ZdrojData[[#This Row],[Tržba]]-(ZdrojData[[#This Row],[Náklad]]*ZdrojData[[#This Row],[Počet kusů]])</f>
        <v>100</v>
      </c>
    </row>
    <row r="733" spans="1:12" x14ac:dyDescent="0.2">
      <c r="A733" s="2">
        <v>44131</v>
      </c>
      <c r="B733" s="5" t="s">
        <v>14</v>
      </c>
      <c r="C733" s="5" t="s">
        <v>6</v>
      </c>
      <c r="D733" s="3">
        <v>950</v>
      </c>
      <c r="E733" s="3">
        <v>741</v>
      </c>
      <c r="F733" s="6">
        <v>3</v>
      </c>
      <c r="G733" s="5" t="s">
        <v>35</v>
      </c>
      <c r="H733" s="1" t="s">
        <v>24</v>
      </c>
      <c r="I733" s="1">
        <f>YEAR(ZdrojData[[#This Row],[Datum]])</f>
        <v>2020</v>
      </c>
      <c r="J733" s="1" t="str">
        <f t="shared" si="11"/>
        <v>Říjen</v>
      </c>
      <c r="K733" s="15">
        <f>ZdrojData[[#This Row],[Cena]]*ZdrojData[[#This Row],[Počet kusů]]</f>
        <v>2850</v>
      </c>
      <c r="L733" s="15">
        <f>ZdrojData[[#This Row],[Tržba]]-(ZdrojData[[#This Row],[Náklad]]*ZdrojData[[#This Row],[Počet kusů]])</f>
        <v>627</v>
      </c>
    </row>
    <row r="734" spans="1:12" x14ac:dyDescent="0.2">
      <c r="A734" s="2">
        <v>44109</v>
      </c>
      <c r="B734" s="5" t="s">
        <v>11</v>
      </c>
      <c r="C734" s="5" t="s">
        <v>12</v>
      </c>
      <c r="D734" s="3">
        <v>350</v>
      </c>
      <c r="E734" s="3">
        <v>273</v>
      </c>
      <c r="F734" s="6">
        <v>2</v>
      </c>
      <c r="G734" s="5" t="s">
        <v>39</v>
      </c>
      <c r="H734" s="1" t="s">
        <v>25</v>
      </c>
      <c r="I734" s="1">
        <f>YEAR(ZdrojData[[#This Row],[Datum]])</f>
        <v>2020</v>
      </c>
      <c r="J734" s="1" t="str">
        <f t="shared" si="11"/>
        <v>Říjen</v>
      </c>
      <c r="K734" s="15">
        <f>ZdrojData[[#This Row],[Cena]]*ZdrojData[[#This Row],[Počet kusů]]</f>
        <v>700</v>
      </c>
      <c r="L734" s="15">
        <f>ZdrojData[[#This Row],[Tržba]]-(ZdrojData[[#This Row],[Náklad]]*ZdrojData[[#This Row],[Počet kusů]])</f>
        <v>154</v>
      </c>
    </row>
    <row r="735" spans="1:12" x14ac:dyDescent="0.2">
      <c r="A735" s="2">
        <v>44113</v>
      </c>
      <c r="B735" s="5" t="s">
        <v>8</v>
      </c>
      <c r="C735" s="5" t="s">
        <v>6</v>
      </c>
      <c r="D735" s="3">
        <v>1350</v>
      </c>
      <c r="E735" s="3">
        <v>1188</v>
      </c>
      <c r="F735" s="6">
        <v>10</v>
      </c>
      <c r="G735" s="5" t="s">
        <v>28</v>
      </c>
      <c r="H735" s="1" t="s">
        <v>24</v>
      </c>
      <c r="I735" s="1">
        <f>YEAR(ZdrojData[[#This Row],[Datum]])</f>
        <v>2020</v>
      </c>
      <c r="J735" s="1" t="str">
        <f t="shared" si="11"/>
        <v>Říjen</v>
      </c>
      <c r="K735" s="15">
        <f>ZdrojData[[#This Row],[Cena]]*ZdrojData[[#This Row],[Počet kusů]]</f>
        <v>13500</v>
      </c>
      <c r="L735" s="15">
        <f>ZdrojData[[#This Row],[Tržba]]-(ZdrojData[[#This Row],[Náklad]]*ZdrojData[[#This Row],[Počet kusů]])</f>
        <v>1620</v>
      </c>
    </row>
    <row r="736" spans="1:12" x14ac:dyDescent="0.2">
      <c r="A736" s="2">
        <v>44106</v>
      </c>
      <c r="B736" s="5" t="s">
        <v>18</v>
      </c>
      <c r="C736" s="5" t="s">
        <v>4</v>
      </c>
      <c r="D736" s="3">
        <v>900</v>
      </c>
      <c r="E736" s="3">
        <v>675</v>
      </c>
      <c r="F736" s="6">
        <v>7</v>
      </c>
      <c r="G736" s="5" t="s">
        <v>31</v>
      </c>
      <c r="H736" s="1" t="s">
        <v>24</v>
      </c>
      <c r="I736" s="1">
        <f>YEAR(ZdrojData[[#This Row],[Datum]])</f>
        <v>2020</v>
      </c>
      <c r="J736" s="1" t="str">
        <f t="shared" si="11"/>
        <v>Říjen</v>
      </c>
      <c r="K736" s="15">
        <f>ZdrojData[[#This Row],[Cena]]*ZdrojData[[#This Row],[Počet kusů]]</f>
        <v>6300</v>
      </c>
      <c r="L736" s="15">
        <f>ZdrojData[[#This Row],[Tržba]]-(ZdrojData[[#This Row],[Náklad]]*ZdrojData[[#This Row],[Počet kusů]])</f>
        <v>1575</v>
      </c>
    </row>
    <row r="737" spans="1:12" x14ac:dyDescent="0.2">
      <c r="A737" s="2">
        <v>44113</v>
      </c>
      <c r="B737" s="5" t="s">
        <v>10</v>
      </c>
      <c r="C737" s="5" t="s">
        <v>6</v>
      </c>
      <c r="D737" s="3">
        <v>850</v>
      </c>
      <c r="E737" s="3">
        <v>637.5</v>
      </c>
      <c r="F737" s="6">
        <v>8</v>
      </c>
      <c r="G737" s="5" t="s">
        <v>37</v>
      </c>
      <c r="H737" s="1" t="s">
        <v>24</v>
      </c>
      <c r="I737" s="1">
        <f>YEAR(ZdrojData[[#This Row],[Datum]])</f>
        <v>2020</v>
      </c>
      <c r="J737" s="1" t="str">
        <f t="shared" si="11"/>
        <v>Říjen</v>
      </c>
      <c r="K737" s="15">
        <f>ZdrojData[[#This Row],[Cena]]*ZdrojData[[#This Row],[Počet kusů]]</f>
        <v>6800</v>
      </c>
      <c r="L737" s="15">
        <f>ZdrojData[[#This Row],[Tržba]]-(ZdrojData[[#This Row],[Náklad]]*ZdrojData[[#This Row],[Počet kusů]])</f>
        <v>1700</v>
      </c>
    </row>
    <row r="738" spans="1:12" x14ac:dyDescent="0.2">
      <c r="A738" s="2">
        <v>44121</v>
      </c>
      <c r="B738" s="5" t="s">
        <v>15</v>
      </c>
      <c r="C738" s="5" t="s">
        <v>4</v>
      </c>
      <c r="D738" s="3">
        <v>750</v>
      </c>
      <c r="E738" s="3">
        <v>637.5</v>
      </c>
      <c r="F738" s="6">
        <v>2</v>
      </c>
      <c r="G738" s="5" t="s">
        <v>28</v>
      </c>
      <c r="H738" s="1" t="s">
        <v>25</v>
      </c>
      <c r="I738" s="1">
        <f>YEAR(ZdrojData[[#This Row],[Datum]])</f>
        <v>2020</v>
      </c>
      <c r="J738" s="1" t="str">
        <f t="shared" si="11"/>
        <v>Říjen</v>
      </c>
      <c r="K738" s="15">
        <f>ZdrojData[[#This Row],[Cena]]*ZdrojData[[#This Row],[Počet kusů]]</f>
        <v>1500</v>
      </c>
      <c r="L738" s="15">
        <f>ZdrojData[[#This Row],[Tržba]]-(ZdrojData[[#This Row],[Náklad]]*ZdrojData[[#This Row],[Počet kusů]])</f>
        <v>225</v>
      </c>
    </row>
    <row r="739" spans="1:12" x14ac:dyDescent="0.2">
      <c r="A739" s="2">
        <v>44110</v>
      </c>
      <c r="B739" s="5" t="s">
        <v>9</v>
      </c>
      <c r="C739" s="5" t="s">
        <v>6</v>
      </c>
      <c r="D739" s="3">
        <v>1200</v>
      </c>
      <c r="E739" s="3">
        <v>1080</v>
      </c>
      <c r="F739" s="6">
        <v>3</v>
      </c>
      <c r="G739" s="5" t="s">
        <v>36</v>
      </c>
      <c r="H739" s="1" t="s">
        <v>24</v>
      </c>
      <c r="I739" s="1">
        <f>YEAR(ZdrojData[[#This Row],[Datum]])</f>
        <v>2020</v>
      </c>
      <c r="J739" s="1" t="str">
        <f t="shared" si="11"/>
        <v>Říjen</v>
      </c>
      <c r="K739" s="15">
        <f>ZdrojData[[#This Row],[Cena]]*ZdrojData[[#This Row],[Počet kusů]]</f>
        <v>3600</v>
      </c>
      <c r="L739" s="15">
        <f>ZdrojData[[#This Row],[Tržba]]-(ZdrojData[[#This Row],[Náklad]]*ZdrojData[[#This Row],[Počet kusů]])</f>
        <v>360</v>
      </c>
    </row>
    <row r="740" spans="1:12" x14ac:dyDescent="0.2">
      <c r="A740" s="2">
        <v>44115</v>
      </c>
      <c r="B740" s="5" t="s">
        <v>5</v>
      </c>
      <c r="C740" s="5" t="s">
        <v>6</v>
      </c>
      <c r="D740" s="3">
        <v>850</v>
      </c>
      <c r="E740" s="3">
        <v>722.5</v>
      </c>
      <c r="F740" s="6">
        <v>1</v>
      </c>
      <c r="G740" s="5" t="s">
        <v>28</v>
      </c>
      <c r="H740" s="1" t="s">
        <v>24</v>
      </c>
      <c r="I740" s="1">
        <f>YEAR(ZdrojData[[#This Row],[Datum]])</f>
        <v>2020</v>
      </c>
      <c r="J740" s="1" t="str">
        <f t="shared" si="11"/>
        <v>Říjen</v>
      </c>
      <c r="K740" s="15">
        <f>ZdrojData[[#This Row],[Cena]]*ZdrojData[[#This Row],[Počet kusů]]</f>
        <v>850</v>
      </c>
      <c r="L740" s="15">
        <f>ZdrojData[[#This Row],[Tržba]]-(ZdrojData[[#This Row],[Náklad]]*ZdrojData[[#This Row],[Počet kusů]])</f>
        <v>127.5</v>
      </c>
    </row>
    <row r="741" spans="1:12" x14ac:dyDescent="0.2">
      <c r="A741" s="2">
        <v>44120</v>
      </c>
      <c r="B741" s="5" t="s">
        <v>5</v>
      </c>
      <c r="C741" s="5" t="s">
        <v>6</v>
      </c>
      <c r="D741" s="3">
        <v>850</v>
      </c>
      <c r="E741" s="3">
        <v>722.5</v>
      </c>
      <c r="F741" s="6">
        <v>10</v>
      </c>
      <c r="G741" s="5" t="s">
        <v>35</v>
      </c>
      <c r="H741" s="1" t="s">
        <v>25</v>
      </c>
      <c r="I741" s="1">
        <f>YEAR(ZdrojData[[#This Row],[Datum]])</f>
        <v>2020</v>
      </c>
      <c r="J741" s="1" t="str">
        <f t="shared" si="11"/>
        <v>Říjen</v>
      </c>
      <c r="K741" s="15">
        <f>ZdrojData[[#This Row],[Cena]]*ZdrojData[[#This Row],[Počet kusů]]</f>
        <v>8500</v>
      </c>
      <c r="L741" s="15">
        <f>ZdrojData[[#This Row],[Tržba]]-(ZdrojData[[#This Row],[Náklad]]*ZdrojData[[#This Row],[Počet kusů]])</f>
        <v>1275</v>
      </c>
    </row>
    <row r="742" spans="1:12" x14ac:dyDescent="0.2">
      <c r="A742" s="2">
        <v>44114</v>
      </c>
      <c r="B742" s="5" t="s">
        <v>15</v>
      </c>
      <c r="C742" s="5" t="s">
        <v>4</v>
      </c>
      <c r="D742" s="3">
        <v>750</v>
      </c>
      <c r="E742" s="3">
        <v>637.5</v>
      </c>
      <c r="F742" s="6">
        <v>7</v>
      </c>
      <c r="G742" s="5" t="s">
        <v>35</v>
      </c>
      <c r="H742" s="1" t="s">
        <v>25</v>
      </c>
      <c r="I742" s="1">
        <f>YEAR(ZdrojData[[#This Row],[Datum]])</f>
        <v>2020</v>
      </c>
      <c r="J742" s="1" t="str">
        <f t="shared" si="11"/>
        <v>Říjen</v>
      </c>
      <c r="K742" s="15">
        <f>ZdrojData[[#This Row],[Cena]]*ZdrojData[[#This Row],[Počet kusů]]</f>
        <v>5250</v>
      </c>
      <c r="L742" s="15">
        <f>ZdrojData[[#This Row],[Tržba]]-(ZdrojData[[#This Row],[Náklad]]*ZdrojData[[#This Row],[Počet kusů]])</f>
        <v>787.5</v>
      </c>
    </row>
    <row r="743" spans="1:12" x14ac:dyDescent="0.2">
      <c r="A743" s="2">
        <v>44127</v>
      </c>
      <c r="B743" s="5" t="s">
        <v>15</v>
      </c>
      <c r="C743" s="5" t="s">
        <v>4</v>
      </c>
      <c r="D743" s="3">
        <v>750</v>
      </c>
      <c r="E743" s="3">
        <v>637.5</v>
      </c>
      <c r="F743" s="6">
        <v>4</v>
      </c>
      <c r="G743" s="5" t="s">
        <v>33</v>
      </c>
      <c r="H743" s="1" t="s">
        <v>24</v>
      </c>
      <c r="I743" s="1">
        <f>YEAR(ZdrojData[[#This Row],[Datum]])</f>
        <v>2020</v>
      </c>
      <c r="J743" s="1" t="str">
        <f t="shared" si="11"/>
        <v>Říjen</v>
      </c>
      <c r="K743" s="15">
        <f>ZdrojData[[#This Row],[Cena]]*ZdrojData[[#This Row],[Počet kusů]]</f>
        <v>3000</v>
      </c>
      <c r="L743" s="15">
        <f>ZdrojData[[#This Row],[Tržba]]-(ZdrojData[[#This Row],[Náklad]]*ZdrojData[[#This Row],[Počet kusů]])</f>
        <v>450</v>
      </c>
    </row>
    <row r="744" spans="1:12" x14ac:dyDescent="0.2">
      <c r="A744" s="2">
        <v>44125</v>
      </c>
      <c r="B744" s="5" t="s">
        <v>15</v>
      </c>
      <c r="C744" s="5" t="s">
        <v>4</v>
      </c>
      <c r="D744" s="3">
        <v>750</v>
      </c>
      <c r="E744" s="3">
        <v>637.5</v>
      </c>
      <c r="F744" s="6">
        <v>6</v>
      </c>
      <c r="G744" s="5" t="s">
        <v>27</v>
      </c>
      <c r="H744" s="1" t="s">
        <v>24</v>
      </c>
      <c r="I744" s="1">
        <f>YEAR(ZdrojData[[#This Row],[Datum]])</f>
        <v>2020</v>
      </c>
      <c r="J744" s="1" t="str">
        <f t="shared" si="11"/>
        <v>Říjen</v>
      </c>
      <c r="K744" s="15">
        <f>ZdrojData[[#This Row],[Cena]]*ZdrojData[[#This Row],[Počet kusů]]</f>
        <v>4500</v>
      </c>
      <c r="L744" s="15">
        <f>ZdrojData[[#This Row],[Tržba]]-(ZdrojData[[#This Row],[Náklad]]*ZdrojData[[#This Row],[Počet kusů]])</f>
        <v>675</v>
      </c>
    </row>
    <row r="745" spans="1:12" x14ac:dyDescent="0.2">
      <c r="A745" s="2">
        <v>44112</v>
      </c>
      <c r="B745" s="5" t="s">
        <v>15</v>
      </c>
      <c r="C745" s="5" t="s">
        <v>4</v>
      </c>
      <c r="D745" s="3">
        <v>750</v>
      </c>
      <c r="E745" s="3">
        <v>637.5</v>
      </c>
      <c r="F745" s="6">
        <v>7</v>
      </c>
      <c r="G745" s="5" t="s">
        <v>17</v>
      </c>
      <c r="H745" s="1" t="s">
        <v>25</v>
      </c>
      <c r="I745" s="1">
        <f>YEAR(ZdrojData[[#This Row],[Datum]])</f>
        <v>2020</v>
      </c>
      <c r="J745" s="1" t="str">
        <f t="shared" si="11"/>
        <v>Říjen</v>
      </c>
      <c r="K745" s="15">
        <f>ZdrojData[[#This Row],[Cena]]*ZdrojData[[#This Row],[Počet kusů]]</f>
        <v>5250</v>
      </c>
      <c r="L745" s="15">
        <f>ZdrojData[[#This Row],[Tržba]]-(ZdrojData[[#This Row],[Náklad]]*ZdrojData[[#This Row],[Počet kusů]])</f>
        <v>787.5</v>
      </c>
    </row>
    <row r="746" spans="1:12" x14ac:dyDescent="0.2">
      <c r="A746" s="2">
        <v>44117</v>
      </c>
      <c r="B746" s="5" t="s">
        <v>15</v>
      </c>
      <c r="C746" s="5" t="s">
        <v>4</v>
      </c>
      <c r="D746" s="3">
        <v>750</v>
      </c>
      <c r="E746" s="3">
        <v>637.5</v>
      </c>
      <c r="F746" s="6">
        <v>5</v>
      </c>
      <c r="G746" s="5" t="s">
        <v>17</v>
      </c>
      <c r="H746" s="1" t="s">
        <v>25</v>
      </c>
      <c r="I746" s="1">
        <f>YEAR(ZdrojData[[#This Row],[Datum]])</f>
        <v>2020</v>
      </c>
      <c r="J746" s="1" t="str">
        <f t="shared" si="11"/>
        <v>Říjen</v>
      </c>
      <c r="K746" s="15">
        <f>ZdrojData[[#This Row],[Cena]]*ZdrojData[[#This Row],[Počet kusů]]</f>
        <v>3750</v>
      </c>
      <c r="L746" s="15">
        <f>ZdrojData[[#This Row],[Tržba]]-(ZdrojData[[#This Row],[Náklad]]*ZdrojData[[#This Row],[Počet kusů]])</f>
        <v>562.5</v>
      </c>
    </row>
    <row r="747" spans="1:12" x14ac:dyDescent="0.2">
      <c r="A747" s="2">
        <v>44133</v>
      </c>
      <c r="B747" s="5" t="s">
        <v>11</v>
      </c>
      <c r="C747" s="5" t="s">
        <v>12</v>
      </c>
      <c r="D747" s="3">
        <v>350</v>
      </c>
      <c r="E747" s="3">
        <v>273</v>
      </c>
      <c r="F747" s="6">
        <v>9</v>
      </c>
      <c r="G747" s="5" t="s">
        <v>29</v>
      </c>
      <c r="H747" s="1" t="s">
        <v>25</v>
      </c>
      <c r="I747" s="1">
        <f>YEAR(ZdrojData[[#This Row],[Datum]])</f>
        <v>2020</v>
      </c>
      <c r="J747" s="1" t="str">
        <f t="shared" si="11"/>
        <v>Říjen</v>
      </c>
      <c r="K747" s="15">
        <f>ZdrojData[[#This Row],[Cena]]*ZdrojData[[#This Row],[Počet kusů]]</f>
        <v>3150</v>
      </c>
      <c r="L747" s="15">
        <f>ZdrojData[[#This Row],[Tržba]]-(ZdrojData[[#This Row],[Náklad]]*ZdrojData[[#This Row],[Počet kusů]])</f>
        <v>693</v>
      </c>
    </row>
    <row r="748" spans="1:12" x14ac:dyDescent="0.2">
      <c r="A748" s="2">
        <v>44131</v>
      </c>
      <c r="B748" s="5" t="s">
        <v>15</v>
      </c>
      <c r="C748" s="5" t="s">
        <v>4</v>
      </c>
      <c r="D748" s="3">
        <v>750</v>
      </c>
      <c r="E748" s="3">
        <v>637.5</v>
      </c>
      <c r="F748" s="6">
        <v>6</v>
      </c>
      <c r="G748" s="5" t="s">
        <v>29</v>
      </c>
      <c r="H748" s="1" t="s">
        <v>25</v>
      </c>
      <c r="I748" s="1">
        <f>YEAR(ZdrojData[[#This Row],[Datum]])</f>
        <v>2020</v>
      </c>
      <c r="J748" s="1" t="str">
        <f t="shared" si="11"/>
        <v>Říjen</v>
      </c>
      <c r="K748" s="15">
        <f>ZdrojData[[#This Row],[Cena]]*ZdrojData[[#This Row],[Počet kusů]]</f>
        <v>4500</v>
      </c>
      <c r="L748" s="15">
        <f>ZdrojData[[#This Row],[Tržba]]-(ZdrojData[[#This Row],[Náklad]]*ZdrojData[[#This Row],[Počet kusů]])</f>
        <v>675</v>
      </c>
    </row>
    <row r="749" spans="1:12" x14ac:dyDescent="0.2">
      <c r="A749" s="2">
        <v>44134</v>
      </c>
      <c r="B749" s="5" t="s">
        <v>8</v>
      </c>
      <c r="C749" s="5" t="s">
        <v>6</v>
      </c>
      <c r="D749" s="3">
        <v>1350</v>
      </c>
      <c r="E749" s="3">
        <v>1188</v>
      </c>
      <c r="F749" s="6">
        <v>3</v>
      </c>
      <c r="G749" s="5" t="s">
        <v>17</v>
      </c>
      <c r="H749" s="1" t="s">
        <v>24</v>
      </c>
      <c r="I749" s="1">
        <f>YEAR(ZdrojData[[#This Row],[Datum]])</f>
        <v>2020</v>
      </c>
      <c r="J749" s="1" t="str">
        <f t="shared" si="11"/>
        <v>Říjen</v>
      </c>
      <c r="K749" s="15">
        <f>ZdrojData[[#This Row],[Cena]]*ZdrojData[[#This Row],[Počet kusů]]</f>
        <v>4050</v>
      </c>
      <c r="L749" s="15">
        <f>ZdrojData[[#This Row],[Tržba]]-(ZdrojData[[#This Row],[Náklad]]*ZdrojData[[#This Row],[Počet kusů]])</f>
        <v>486</v>
      </c>
    </row>
    <row r="750" spans="1:12" x14ac:dyDescent="0.2">
      <c r="A750" s="2">
        <v>44150</v>
      </c>
      <c r="B750" s="5" t="s">
        <v>9</v>
      </c>
      <c r="C750" s="5" t="s">
        <v>6</v>
      </c>
      <c r="D750" s="3">
        <v>1200</v>
      </c>
      <c r="E750" s="3">
        <v>1080</v>
      </c>
      <c r="F750" s="6">
        <v>3</v>
      </c>
      <c r="G750" s="5" t="s">
        <v>30</v>
      </c>
      <c r="H750" s="1" t="s">
        <v>24</v>
      </c>
      <c r="I750" s="1">
        <f>YEAR(ZdrojData[[#This Row],[Datum]])</f>
        <v>2020</v>
      </c>
      <c r="J750" s="1" t="str">
        <f t="shared" si="11"/>
        <v>Listopad</v>
      </c>
      <c r="K750" s="15">
        <f>ZdrojData[[#This Row],[Cena]]*ZdrojData[[#This Row],[Počet kusů]]</f>
        <v>3600</v>
      </c>
      <c r="L750" s="15">
        <f>ZdrojData[[#This Row],[Tržba]]-(ZdrojData[[#This Row],[Náklad]]*ZdrojData[[#This Row],[Počet kusů]])</f>
        <v>360</v>
      </c>
    </row>
    <row r="751" spans="1:12" x14ac:dyDescent="0.2">
      <c r="A751" s="2">
        <v>44165</v>
      </c>
      <c r="B751" s="5" t="s">
        <v>3</v>
      </c>
      <c r="C751" s="5" t="s">
        <v>4</v>
      </c>
      <c r="D751" s="3">
        <v>1000</v>
      </c>
      <c r="E751" s="3">
        <v>900</v>
      </c>
      <c r="F751" s="6">
        <v>1</v>
      </c>
      <c r="G751" s="5" t="s">
        <v>27</v>
      </c>
      <c r="H751" s="1" t="s">
        <v>25</v>
      </c>
      <c r="I751" s="1">
        <f>YEAR(ZdrojData[[#This Row],[Datum]])</f>
        <v>2020</v>
      </c>
      <c r="J751" s="1" t="str">
        <f t="shared" si="11"/>
        <v>Listopad</v>
      </c>
      <c r="K751" s="15">
        <f>ZdrojData[[#This Row],[Cena]]*ZdrojData[[#This Row],[Počet kusů]]</f>
        <v>1000</v>
      </c>
      <c r="L751" s="15">
        <f>ZdrojData[[#This Row],[Tržba]]-(ZdrojData[[#This Row],[Náklad]]*ZdrojData[[#This Row],[Počet kusů]])</f>
        <v>100</v>
      </c>
    </row>
    <row r="752" spans="1:12" x14ac:dyDescent="0.2">
      <c r="A752" s="2">
        <v>44139</v>
      </c>
      <c r="B752" s="5" t="s">
        <v>8</v>
      </c>
      <c r="C752" s="5" t="s">
        <v>6</v>
      </c>
      <c r="D752" s="3">
        <v>1350</v>
      </c>
      <c r="E752" s="3">
        <v>1188</v>
      </c>
      <c r="F752" s="6">
        <v>6</v>
      </c>
      <c r="G752" s="5" t="s">
        <v>32</v>
      </c>
      <c r="H752" s="1" t="s">
        <v>24</v>
      </c>
      <c r="I752" s="1">
        <f>YEAR(ZdrojData[[#This Row],[Datum]])</f>
        <v>2020</v>
      </c>
      <c r="J752" s="1" t="str">
        <f t="shared" si="11"/>
        <v>Listopad</v>
      </c>
      <c r="K752" s="15">
        <f>ZdrojData[[#This Row],[Cena]]*ZdrojData[[#This Row],[Počet kusů]]</f>
        <v>8100</v>
      </c>
      <c r="L752" s="15">
        <f>ZdrojData[[#This Row],[Tržba]]-(ZdrojData[[#This Row],[Náklad]]*ZdrojData[[#This Row],[Počet kusů]])</f>
        <v>972</v>
      </c>
    </row>
    <row r="753" spans="1:12" x14ac:dyDescent="0.2">
      <c r="A753" s="2">
        <v>44145</v>
      </c>
      <c r="B753" s="5" t="s">
        <v>18</v>
      </c>
      <c r="C753" s="5" t="s">
        <v>4</v>
      </c>
      <c r="D753" s="3">
        <v>900</v>
      </c>
      <c r="E753" s="3">
        <v>675</v>
      </c>
      <c r="F753" s="6">
        <v>3</v>
      </c>
      <c r="G753" s="5" t="s">
        <v>39</v>
      </c>
      <c r="H753" s="1" t="s">
        <v>24</v>
      </c>
      <c r="I753" s="1">
        <f>YEAR(ZdrojData[[#This Row],[Datum]])</f>
        <v>2020</v>
      </c>
      <c r="J753" s="1" t="str">
        <f t="shared" si="11"/>
        <v>Listopad</v>
      </c>
      <c r="K753" s="15">
        <f>ZdrojData[[#This Row],[Cena]]*ZdrojData[[#This Row],[Počet kusů]]</f>
        <v>2700</v>
      </c>
      <c r="L753" s="15">
        <f>ZdrojData[[#This Row],[Tržba]]-(ZdrojData[[#This Row],[Náklad]]*ZdrojData[[#This Row],[Počet kusů]])</f>
        <v>675</v>
      </c>
    </row>
    <row r="754" spans="1:12" x14ac:dyDescent="0.2">
      <c r="A754" s="2">
        <v>44157</v>
      </c>
      <c r="B754" s="5" t="s">
        <v>3</v>
      </c>
      <c r="C754" s="5" t="s">
        <v>4</v>
      </c>
      <c r="D754" s="3">
        <v>1000</v>
      </c>
      <c r="E754" s="3">
        <v>900</v>
      </c>
      <c r="F754" s="6">
        <v>3</v>
      </c>
      <c r="G754" s="5" t="s">
        <v>35</v>
      </c>
      <c r="H754" s="1" t="s">
        <v>25</v>
      </c>
      <c r="I754" s="1">
        <f>YEAR(ZdrojData[[#This Row],[Datum]])</f>
        <v>2020</v>
      </c>
      <c r="J754" s="1" t="str">
        <f t="shared" si="11"/>
        <v>Listopad</v>
      </c>
      <c r="K754" s="15">
        <f>ZdrojData[[#This Row],[Cena]]*ZdrojData[[#This Row],[Počet kusů]]</f>
        <v>3000</v>
      </c>
      <c r="L754" s="15">
        <f>ZdrojData[[#This Row],[Tržba]]-(ZdrojData[[#This Row],[Náklad]]*ZdrojData[[#This Row],[Počet kusů]])</f>
        <v>300</v>
      </c>
    </row>
    <row r="755" spans="1:12" x14ac:dyDescent="0.2">
      <c r="A755" s="2">
        <v>44161</v>
      </c>
      <c r="B755" s="5" t="s">
        <v>3</v>
      </c>
      <c r="C755" s="5" t="s">
        <v>4</v>
      </c>
      <c r="D755" s="3">
        <v>1000</v>
      </c>
      <c r="E755" s="3">
        <v>900</v>
      </c>
      <c r="F755" s="6">
        <v>8</v>
      </c>
      <c r="G755" s="5" t="s">
        <v>30</v>
      </c>
      <c r="H755" s="1" t="s">
        <v>24</v>
      </c>
      <c r="I755" s="1">
        <f>YEAR(ZdrojData[[#This Row],[Datum]])</f>
        <v>2020</v>
      </c>
      <c r="J755" s="1" t="str">
        <f t="shared" si="11"/>
        <v>Listopad</v>
      </c>
      <c r="K755" s="15">
        <f>ZdrojData[[#This Row],[Cena]]*ZdrojData[[#This Row],[Počet kusů]]</f>
        <v>8000</v>
      </c>
      <c r="L755" s="15">
        <f>ZdrojData[[#This Row],[Tržba]]-(ZdrojData[[#This Row],[Náklad]]*ZdrojData[[#This Row],[Počet kusů]])</f>
        <v>800</v>
      </c>
    </row>
    <row r="756" spans="1:12" x14ac:dyDescent="0.2">
      <c r="A756" s="2">
        <v>44138</v>
      </c>
      <c r="B756" s="5" t="s">
        <v>8</v>
      </c>
      <c r="C756" s="5" t="s">
        <v>6</v>
      </c>
      <c r="D756" s="3">
        <v>1350</v>
      </c>
      <c r="E756" s="3">
        <v>1188</v>
      </c>
      <c r="F756" s="6">
        <v>9</v>
      </c>
      <c r="G756" s="5" t="s">
        <v>39</v>
      </c>
      <c r="H756" s="1" t="s">
        <v>24</v>
      </c>
      <c r="I756" s="1">
        <f>YEAR(ZdrojData[[#This Row],[Datum]])</f>
        <v>2020</v>
      </c>
      <c r="J756" s="1" t="str">
        <f t="shared" si="11"/>
        <v>Listopad</v>
      </c>
      <c r="K756" s="15">
        <f>ZdrojData[[#This Row],[Cena]]*ZdrojData[[#This Row],[Počet kusů]]</f>
        <v>12150</v>
      </c>
      <c r="L756" s="15">
        <f>ZdrojData[[#This Row],[Tržba]]-(ZdrojData[[#This Row],[Náklad]]*ZdrojData[[#This Row],[Počet kusů]])</f>
        <v>1458</v>
      </c>
    </row>
    <row r="757" spans="1:12" x14ac:dyDescent="0.2">
      <c r="A757" s="2">
        <v>44158</v>
      </c>
      <c r="B757" s="5" t="s">
        <v>18</v>
      </c>
      <c r="C757" s="5" t="s">
        <v>4</v>
      </c>
      <c r="D757" s="3">
        <v>900</v>
      </c>
      <c r="E757" s="3">
        <v>675</v>
      </c>
      <c r="F757" s="6">
        <v>3</v>
      </c>
      <c r="G757" s="5" t="s">
        <v>36</v>
      </c>
      <c r="H757" s="1" t="s">
        <v>25</v>
      </c>
      <c r="I757" s="1">
        <f>YEAR(ZdrojData[[#This Row],[Datum]])</f>
        <v>2020</v>
      </c>
      <c r="J757" s="1" t="str">
        <f t="shared" si="11"/>
        <v>Listopad</v>
      </c>
      <c r="K757" s="15">
        <f>ZdrojData[[#This Row],[Cena]]*ZdrojData[[#This Row],[Počet kusů]]</f>
        <v>2700</v>
      </c>
      <c r="L757" s="15">
        <f>ZdrojData[[#This Row],[Tržba]]-(ZdrojData[[#This Row],[Náklad]]*ZdrojData[[#This Row],[Počet kusů]])</f>
        <v>675</v>
      </c>
    </row>
    <row r="758" spans="1:12" x14ac:dyDescent="0.2">
      <c r="A758" s="2">
        <v>44144</v>
      </c>
      <c r="B758" s="5" t="s">
        <v>18</v>
      </c>
      <c r="C758" s="5" t="s">
        <v>4</v>
      </c>
      <c r="D758" s="3">
        <v>900</v>
      </c>
      <c r="E758" s="3">
        <v>675</v>
      </c>
      <c r="F758" s="6">
        <v>1</v>
      </c>
      <c r="G758" s="5" t="s">
        <v>32</v>
      </c>
      <c r="H758" s="1" t="s">
        <v>25</v>
      </c>
      <c r="I758" s="1">
        <f>YEAR(ZdrojData[[#This Row],[Datum]])</f>
        <v>2020</v>
      </c>
      <c r="J758" s="1" t="str">
        <f t="shared" si="11"/>
        <v>Listopad</v>
      </c>
      <c r="K758" s="15">
        <f>ZdrojData[[#This Row],[Cena]]*ZdrojData[[#This Row],[Počet kusů]]</f>
        <v>900</v>
      </c>
      <c r="L758" s="15">
        <f>ZdrojData[[#This Row],[Tržba]]-(ZdrojData[[#This Row],[Náklad]]*ZdrojData[[#This Row],[Počet kusů]])</f>
        <v>225</v>
      </c>
    </row>
    <row r="759" spans="1:12" x14ac:dyDescent="0.2">
      <c r="A759" s="2">
        <v>44158</v>
      </c>
      <c r="B759" s="5" t="s">
        <v>15</v>
      </c>
      <c r="C759" s="5" t="s">
        <v>4</v>
      </c>
      <c r="D759" s="3">
        <v>750</v>
      </c>
      <c r="E759" s="3">
        <v>637.5</v>
      </c>
      <c r="F759" s="6">
        <v>10</v>
      </c>
      <c r="G759" s="5" t="s">
        <v>17</v>
      </c>
      <c r="H759" s="1" t="s">
        <v>24</v>
      </c>
      <c r="I759" s="1">
        <f>YEAR(ZdrojData[[#This Row],[Datum]])</f>
        <v>2020</v>
      </c>
      <c r="J759" s="1" t="str">
        <f t="shared" si="11"/>
        <v>Listopad</v>
      </c>
      <c r="K759" s="15">
        <f>ZdrojData[[#This Row],[Cena]]*ZdrojData[[#This Row],[Počet kusů]]</f>
        <v>7500</v>
      </c>
      <c r="L759" s="15">
        <f>ZdrojData[[#This Row],[Tržba]]-(ZdrojData[[#This Row],[Náklad]]*ZdrojData[[#This Row],[Počet kusů]])</f>
        <v>1125</v>
      </c>
    </row>
    <row r="760" spans="1:12" x14ac:dyDescent="0.2">
      <c r="A760" s="2">
        <v>44152</v>
      </c>
      <c r="B760" s="5" t="s">
        <v>7</v>
      </c>
      <c r="C760" s="5" t="s">
        <v>4</v>
      </c>
      <c r="D760" s="3">
        <v>1500</v>
      </c>
      <c r="E760" s="3">
        <v>1125</v>
      </c>
      <c r="F760" s="6">
        <v>8</v>
      </c>
      <c r="G760" s="5" t="s">
        <v>37</v>
      </c>
      <c r="H760" s="1" t="s">
        <v>25</v>
      </c>
      <c r="I760" s="1">
        <f>YEAR(ZdrojData[[#This Row],[Datum]])</f>
        <v>2020</v>
      </c>
      <c r="J760" s="1" t="str">
        <f t="shared" si="11"/>
        <v>Listopad</v>
      </c>
      <c r="K760" s="15">
        <f>ZdrojData[[#This Row],[Cena]]*ZdrojData[[#This Row],[Počet kusů]]</f>
        <v>12000</v>
      </c>
      <c r="L760" s="15">
        <f>ZdrojData[[#This Row],[Tržba]]-(ZdrojData[[#This Row],[Náklad]]*ZdrojData[[#This Row],[Počet kusů]])</f>
        <v>3000</v>
      </c>
    </row>
    <row r="761" spans="1:12" x14ac:dyDescent="0.2">
      <c r="A761" s="2">
        <v>44155</v>
      </c>
      <c r="B761" s="5" t="s">
        <v>16</v>
      </c>
      <c r="C761" s="5" t="s">
        <v>12</v>
      </c>
      <c r="D761" s="3">
        <v>600</v>
      </c>
      <c r="E761" s="3">
        <v>510</v>
      </c>
      <c r="F761" s="6">
        <v>3</v>
      </c>
      <c r="G761" s="5" t="s">
        <v>29</v>
      </c>
      <c r="H761" s="1" t="s">
        <v>24</v>
      </c>
      <c r="I761" s="1">
        <f>YEAR(ZdrojData[[#This Row],[Datum]])</f>
        <v>2020</v>
      </c>
      <c r="J761" s="1" t="str">
        <f t="shared" si="11"/>
        <v>Listopad</v>
      </c>
      <c r="K761" s="15">
        <f>ZdrojData[[#This Row],[Cena]]*ZdrojData[[#This Row],[Počet kusů]]</f>
        <v>1800</v>
      </c>
      <c r="L761" s="15">
        <f>ZdrojData[[#This Row],[Tržba]]-(ZdrojData[[#This Row],[Náklad]]*ZdrojData[[#This Row],[Počet kusů]])</f>
        <v>270</v>
      </c>
    </row>
    <row r="762" spans="1:12" x14ac:dyDescent="0.2">
      <c r="A762" s="2">
        <v>44155</v>
      </c>
      <c r="B762" s="5" t="s">
        <v>11</v>
      </c>
      <c r="C762" s="5" t="s">
        <v>12</v>
      </c>
      <c r="D762" s="3">
        <v>350</v>
      </c>
      <c r="E762" s="3">
        <v>273</v>
      </c>
      <c r="F762" s="6">
        <v>1</v>
      </c>
      <c r="G762" s="5" t="s">
        <v>36</v>
      </c>
      <c r="H762" s="1" t="s">
        <v>25</v>
      </c>
      <c r="I762" s="1">
        <f>YEAR(ZdrojData[[#This Row],[Datum]])</f>
        <v>2020</v>
      </c>
      <c r="J762" s="1" t="str">
        <f t="shared" si="11"/>
        <v>Listopad</v>
      </c>
      <c r="K762" s="15">
        <f>ZdrojData[[#This Row],[Cena]]*ZdrojData[[#This Row],[Počet kusů]]</f>
        <v>350</v>
      </c>
      <c r="L762" s="15">
        <f>ZdrojData[[#This Row],[Tržba]]-(ZdrojData[[#This Row],[Náklad]]*ZdrojData[[#This Row],[Počet kusů]])</f>
        <v>77</v>
      </c>
    </row>
    <row r="763" spans="1:12" x14ac:dyDescent="0.2">
      <c r="A763" s="2">
        <v>44161</v>
      </c>
      <c r="B763" s="5" t="s">
        <v>16</v>
      </c>
      <c r="C763" s="5" t="s">
        <v>12</v>
      </c>
      <c r="D763" s="3">
        <v>600</v>
      </c>
      <c r="E763" s="3">
        <v>510</v>
      </c>
      <c r="F763" s="6">
        <v>1</v>
      </c>
      <c r="G763" s="5" t="s">
        <v>31</v>
      </c>
      <c r="H763" s="1" t="s">
        <v>25</v>
      </c>
      <c r="I763" s="1">
        <f>YEAR(ZdrojData[[#This Row],[Datum]])</f>
        <v>2020</v>
      </c>
      <c r="J763" s="1" t="str">
        <f t="shared" si="11"/>
        <v>Listopad</v>
      </c>
      <c r="K763" s="15">
        <f>ZdrojData[[#This Row],[Cena]]*ZdrojData[[#This Row],[Počet kusů]]</f>
        <v>600</v>
      </c>
      <c r="L763" s="15">
        <f>ZdrojData[[#This Row],[Tržba]]-(ZdrojData[[#This Row],[Náklad]]*ZdrojData[[#This Row],[Počet kusů]])</f>
        <v>90</v>
      </c>
    </row>
    <row r="764" spans="1:12" x14ac:dyDescent="0.2">
      <c r="A764" s="2">
        <v>44157</v>
      </c>
      <c r="B764" s="5" t="s">
        <v>8</v>
      </c>
      <c r="C764" s="5" t="s">
        <v>6</v>
      </c>
      <c r="D764" s="3">
        <v>1350</v>
      </c>
      <c r="E764" s="3">
        <v>1188</v>
      </c>
      <c r="F764" s="6">
        <v>6</v>
      </c>
      <c r="G764" s="5" t="s">
        <v>27</v>
      </c>
      <c r="H764" s="1" t="s">
        <v>24</v>
      </c>
      <c r="I764" s="1">
        <f>YEAR(ZdrojData[[#This Row],[Datum]])</f>
        <v>2020</v>
      </c>
      <c r="J764" s="1" t="str">
        <f t="shared" si="11"/>
        <v>Listopad</v>
      </c>
      <c r="K764" s="15">
        <f>ZdrojData[[#This Row],[Cena]]*ZdrojData[[#This Row],[Počet kusů]]</f>
        <v>8100</v>
      </c>
      <c r="L764" s="15">
        <f>ZdrojData[[#This Row],[Tržba]]-(ZdrojData[[#This Row],[Náklad]]*ZdrojData[[#This Row],[Počet kusů]])</f>
        <v>972</v>
      </c>
    </row>
    <row r="765" spans="1:12" x14ac:dyDescent="0.2">
      <c r="A765" s="2">
        <v>44154</v>
      </c>
      <c r="B765" s="5" t="s">
        <v>5</v>
      </c>
      <c r="C765" s="5" t="s">
        <v>6</v>
      </c>
      <c r="D765" s="3">
        <v>850</v>
      </c>
      <c r="E765" s="3">
        <v>722.5</v>
      </c>
      <c r="F765" s="6">
        <v>2</v>
      </c>
      <c r="G765" s="5" t="s">
        <v>31</v>
      </c>
      <c r="H765" s="1" t="s">
        <v>24</v>
      </c>
      <c r="I765" s="1">
        <f>YEAR(ZdrojData[[#This Row],[Datum]])</f>
        <v>2020</v>
      </c>
      <c r="J765" s="1" t="str">
        <f t="shared" si="11"/>
        <v>Listopad</v>
      </c>
      <c r="K765" s="15">
        <f>ZdrojData[[#This Row],[Cena]]*ZdrojData[[#This Row],[Počet kusů]]</f>
        <v>1700</v>
      </c>
      <c r="L765" s="15">
        <f>ZdrojData[[#This Row],[Tržba]]-(ZdrojData[[#This Row],[Náklad]]*ZdrojData[[#This Row],[Počet kusů]])</f>
        <v>255</v>
      </c>
    </row>
    <row r="766" spans="1:12" x14ac:dyDescent="0.2">
      <c r="A766" s="2">
        <v>44158</v>
      </c>
      <c r="B766" s="5" t="s">
        <v>18</v>
      </c>
      <c r="C766" s="5" t="s">
        <v>4</v>
      </c>
      <c r="D766" s="3">
        <v>900</v>
      </c>
      <c r="E766" s="3">
        <v>675</v>
      </c>
      <c r="F766" s="6">
        <v>1</v>
      </c>
      <c r="G766" s="5" t="s">
        <v>33</v>
      </c>
      <c r="H766" s="1" t="s">
        <v>25</v>
      </c>
      <c r="I766" s="1">
        <f>YEAR(ZdrojData[[#This Row],[Datum]])</f>
        <v>2020</v>
      </c>
      <c r="J766" s="1" t="str">
        <f t="shared" si="11"/>
        <v>Listopad</v>
      </c>
      <c r="K766" s="15">
        <f>ZdrojData[[#This Row],[Cena]]*ZdrojData[[#This Row],[Počet kusů]]</f>
        <v>900</v>
      </c>
      <c r="L766" s="15">
        <f>ZdrojData[[#This Row],[Tržba]]-(ZdrojData[[#This Row],[Náklad]]*ZdrojData[[#This Row],[Počet kusů]])</f>
        <v>225</v>
      </c>
    </row>
    <row r="767" spans="1:12" x14ac:dyDescent="0.2">
      <c r="A767" s="2">
        <v>44136</v>
      </c>
      <c r="B767" s="5" t="s">
        <v>13</v>
      </c>
      <c r="C767" s="5" t="s">
        <v>6</v>
      </c>
      <c r="D767" s="3">
        <v>500</v>
      </c>
      <c r="E767" s="3">
        <v>400</v>
      </c>
      <c r="F767" s="6">
        <v>4</v>
      </c>
      <c r="G767" s="5" t="s">
        <v>34</v>
      </c>
      <c r="H767" s="1" t="s">
        <v>25</v>
      </c>
      <c r="I767" s="1">
        <f>YEAR(ZdrojData[[#This Row],[Datum]])</f>
        <v>2020</v>
      </c>
      <c r="J767" s="1" t="str">
        <f t="shared" si="11"/>
        <v>Listopad</v>
      </c>
      <c r="K767" s="15">
        <f>ZdrojData[[#This Row],[Cena]]*ZdrojData[[#This Row],[Počet kusů]]</f>
        <v>2000</v>
      </c>
      <c r="L767" s="15">
        <f>ZdrojData[[#This Row],[Tržba]]-(ZdrojData[[#This Row],[Náklad]]*ZdrojData[[#This Row],[Počet kusů]])</f>
        <v>400</v>
      </c>
    </row>
    <row r="768" spans="1:12" x14ac:dyDescent="0.2">
      <c r="A768" s="2">
        <v>44146</v>
      </c>
      <c r="B768" s="5" t="s">
        <v>9</v>
      </c>
      <c r="C768" s="5" t="s">
        <v>6</v>
      </c>
      <c r="D768" s="3">
        <v>1200</v>
      </c>
      <c r="E768" s="3">
        <v>1080</v>
      </c>
      <c r="F768" s="6">
        <v>7</v>
      </c>
      <c r="G768" s="5" t="s">
        <v>17</v>
      </c>
      <c r="H768" s="1" t="s">
        <v>24</v>
      </c>
      <c r="I768" s="1">
        <f>YEAR(ZdrojData[[#This Row],[Datum]])</f>
        <v>2020</v>
      </c>
      <c r="J768" s="1" t="str">
        <f t="shared" si="11"/>
        <v>Listopad</v>
      </c>
      <c r="K768" s="15">
        <f>ZdrojData[[#This Row],[Cena]]*ZdrojData[[#This Row],[Počet kusů]]</f>
        <v>8400</v>
      </c>
      <c r="L768" s="15">
        <f>ZdrojData[[#This Row],[Tržba]]-(ZdrojData[[#This Row],[Náklad]]*ZdrojData[[#This Row],[Počet kusů]])</f>
        <v>840</v>
      </c>
    </row>
    <row r="769" spans="1:12" x14ac:dyDescent="0.2">
      <c r="A769" s="2">
        <v>44161</v>
      </c>
      <c r="B769" s="5" t="s">
        <v>14</v>
      </c>
      <c r="C769" s="5" t="s">
        <v>6</v>
      </c>
      <c r="D769" s="3">
        <v>950</v>
      </c>
      <c r="E769" s="3">
        <v>741</v>
      </c>
      <c r="F769" s="6">
        <v>2</v>
      </c>
      <c r="G769" s="5" t="s">
        <v>37</v>
      </c>
      <c r="H769" s="1" t="s">
        <v>25</v>
      </c>
      <c r="I769" s="1">
        <f>YEAR(ZdrojData[[#This Row],[Datum]])</f>
        <v>2020</v>
      </c>
      <c r="J769" s="1" t="str">
        <f t="shared" si="11"/>
        <v>Listopad</v>
      </c>
      <c r="K769" s="15">
        <f>ZdrojData[[#This Row],[Cena]]*ZdrojData[[#This Row],[Počet kusů]]</f>
        <v>1900</v>
      </c>
      <c r="L769" s="15">
        <f>ZdrojData[[#This Row],[Tržba]]-(ZdrojData[[#This Row],[Náklad]]*ZdrojData[[#This Row],[Počet kusů]])</f>
        <v>418</v>
      </c>
    </row>
    <row r="770" spans="1:12" x14ac:dyDescent="0.2">
      <c r="A770" s="2">
        <v>44143</v>
      </c>
      <c r="B770" s="5" t="s">
        <v>3</v>
      </c>
      <c r="C770" s="5" t="s">
        <v>4</v>
      </c>
      <c r="D770" s="3">
        <v>1000</v>
      </c>
      <c r="E770" s="3">
        <v>900</v>
      </c>
      <c r="F770" s="6">
        <v>10</v>
      </c>
      <c r="G770" s="5" t="s">
        <v>32</v>
      </c>
      <c r="H770" s="1" t="s">
        <v>24</v>
      </c>
      <c r="I770" s="1">
        <f>YEAR(ZdrojData[[#This Row],[Datum]])</f>
        <v>2020</v>
      </c>
      <c r="J770" s="1" t="str">
        <f t="shared" ref="J770:J833" si="12">CHOOSE(MONTH(A770),"Leden","Únor","Březen","Duben","Květen","Červen","Červenec","Srpen","Září","Říjen","Listopad","Prosinec")</f>
        <v>Listopad</v>
      </c>
      <c r="K770" s="15">
        <f>ZdrojData[[#This Row],[Cena]]*ZdrojData[[#This Row],[Počet kusů]]</f>
        <v>10000</v>
      </c>
      <c r="L770" s="15">
        <f>ZdrojData[[#This Row],[Tržba]]-(ZdrojData[[#This Row],[Náklad]]*ZdrojData[[#This Row],[Počet kusů]])</f>
        <v>1000</v>
      </c>
    </row>
    <row r="771" spans="1:12" x14ac:dyDescent="0.2">
      <c r="A771" s="2">
        <v>44148</v>
      </c>
      <c r="B771" s="5" t="s">
        <v>8</v>
      </c>
      <c r="C771" s="5" t="s">
        <v>6</v>
      </c>
      <c r="D771" s="3">
        <v>1350</v>
      </c>
      <c r="E771" s="3">
        <v>1188</v>
      </c>
      <c r="F771" s="6">
        <v>8</v>
      </c>
      <c r="G771" s="5" t="s">
        <v>35</v>
      </c>
      <c r="H771" s="1" t="s">
        <v>25</v>
      </c>
      <c r="I771" s="1">
        <f>YEAR(ZdrojData[[#This Row],[Datum]])</f>
        <v>2020</v>
      </c>
      <c r="J771" s="1" t="str">
        <f t="shared" si="12"/>
        <v>Listopad</v>
      </c>
      <c r="K771" s="15">
        <f>ZdrojData[[#This Row],[Cena]]*ZdrojData[[#This Row],[Počet kusů]]</f>
        <v>10800</v>
      </c>
      <c r="L771" s="15">
        <f>ZdrojData[[#This Row],[Tržba]]-(ZdrojData[[#This Row],[Náklad]]*ZdrojData[[#This Row],[Počet kusů]])</f>
        <v>1296</v>
      </c>
    </row>
    <row r="772" spans="1:12" x14ac:dyDescent="0.2">
      <c r="A772" s="2">
        <v>44182</v>
      </c>
      <c r="B772" s="5" t="s">
        <v>5</v>
      </c>
      <c r="C772" s="5" t="s">
        <v>6</v>
      </c>
      <c r="D772" s="3">
        <v>850</v>
      </c>
      <c r="E772" s="3">
        <v>722.5</v>
      </c>
      <c r="F772" s="6">
        <v>3</v>
      </c>
      <c r="G772" s="5" t="s">
        <v>33</v>
      </c>
      <c r="H772" s="1" t="s">
        <v>25</v>
      </c>
      <c r="I772" s="1">
        <f>YEAR(ZdrojData[[#This Row],[Datum]])</f>
        <v>2020</v>
      </c>
      <c r="J772" s="1" t="str">
        <f t="shared" si="12"/>
        <v>Prosinec</v>
      </c>
      <c r="K772" s="15">
        <f>ZdrojData[[#This Row],[Cena]]*ZdrojData[[#This Row],[Počet kusů]]</f>
        <v>2550</v>
      </c>
      <c r="L772" s="15">
        <f>ZdrojData[[#This Row],[Tržba]]-(ZdrojData[[#This Row],[Náklad]]*ZdrojData[[#This Row],[Počet kusů]])</f>
        <v>382.5</v>
      </c>
    </row>
    <row r="773" spans="1:12" x14ac:dyDescent="0.2">
      <c r="A773" s="2">
        <v>44192</v>
      </c>
      <c r="B773" s="5" t="s">
        <v>15</v>
      </c>
      <c r="C773" s="5" t="s">
        <v>4</v>
      </c>
      <c r="D773" s="3">
        <v>750</v>
      </c>
      <c r="E773" s="3">
        <v>637.5</v>
      </c>
      <c r="F773" s="6">
        <v>1</v>
      </c>
      <c r="G773" s="5" t="s">
        <v>32</v>
      </c>
      <c r="H773" s="1" t="s">
        <v>24</v>
      </c>
      <c r="I773" s="1">
        <f>YEAR(ZdrojData[[#This Row],[Datum]])</f>
        <v>2020</v>
      </c>
      <c r="J773" s="1" t="str">
        <f t="shared" si="12"/>
        <v>Prosinec</v>
      </c>
      <c r="K773" s="15">
        <f>ZdrojData[[#This Row],[Cena]]*ZdrojData[[#This Row],[Počet kusů]]</f>
        <v>750</v>
      </c>
      <c r="L773" s="15">
        <f>ZdrojData[[#This Row],[Tržba]]-(ZdrojData[[#This Row],[Náklad]]*ZdrojData[[#This Row],[Počet kusů]])</f>
        <v>112.5</v>
      </c>
    </row>
    <row r="774" spans="1:12" x14ac:dyDescent="0.2">
      <c r="A774" s="2">
        <v>44169</v>
      </c>
      <c r="B774" s="5" t="s">
        <v>3</v>
      </c>
      <c r="C774" s="5" t="s">
        <v>4</v>
      </c>
      <c r="D774" s="3">
        <v>1000</v>
      </c>
      <c r="E774" s="3">
        <v>900</v>
      </c>
      <c r="F774" s="6">
        <v>8</v>
      </c>
      <c r="G774" s="5" t="s">
        <v>29</v>
      </c>
      <c r="H774" s="1" t="s">
        <v>24</v>
      </c>
      <c r="I774" s="1">
        <f>YEAR(ZdrojData[[#This Row],[Datum]])</f>
        <v>2020</v>
      </c>
      <c r="J774" s="1" t="str">
        <f t="shared" si="12"/>
        <v>Prosinec</v>
      </c>
      <c r="K774" s="15">
        <f>ZdrojData[[#This Row],[Cena]]*ZdrojData[[#This Row],[Počet kusů]]</f>
        <v>8000</v>
      </c>
      <c r="L774" s="15">
        <f>ZdrojData[[#This Row],[Tržba]]-(ZdrojData[[#This Row],[Náklad]]*ZdrojData[[#This Row],[Počet kusů]])</f>
        <v>800</v>
      </c>
    </row>
    <row r="775" spans="1:12" x14ac:dyDescent="0.2">
      <c r="A775" s="2">
        <v>44173</v>
      </c>
      <c r="B775" s="5" t="s">
        <v>8</v>
      </c>
      <c r="C775" s="5" t="s">
        <v>6</v>
      </c>
      <c r="D775" s="3">
        <v>1350</v>
      </c>
      <c r="E775" s="3">
        <v>1188</v>
      </c>
      <c r="F775" s="6">
        <v>1</v>
      </c>
      <c r="G775" s="5" t="s">
        <v>30</v>
      </c>
      <c r="H775" s="1" t="s">
        <v>24</v>
      </c>
      <c r="I775" s="1">
        <f>YEAR(ZdrojData[[#This Row],[Datum]])</f>
        <v>2020</v>
      </c>
      <c r="J775" s="1" t="str">
        <f t="shared" si="12"/>
        <v>Prosinec</v>
      </c>
      <c r="K775" s="15">
        <f>ZdrojData[[#This Row],[Cena]]*ZdrojData[[#This Row],[Počet kusů]]</f>
        <v>1350</v>
      </c>
      <c r="L775" s="15">
        <f>ZdrojData[[#This Row],[Tržba]]-(ZdrojData[[#This Row],[Náklad]]*ZdrojData[[#This Row],[Počet kusů]])</f>
        <v>162</v>
      </c>
    </row>
    <row r="776" spans="1:12" x14ac:dyDescent="0.2">
      <c r="A776" s="2">
        <v>44181</v>
      </c>
      <c r="B776" s="5" t="s">
        <v>10</v>
      </c>
      <c r="C776" s="5" t="s">
        <v>6</v>
      </c>
      <c r="D776" s="3">
        <v>850</v>
      </c>
      <c r="E776" s="3">
        <v>637.5</v>
      </c>
      <c r="F776" s="6">
        <v>5</v>
      </c>
      <c r="G776" s="5" t="s">
        <v>27</v>
      </c>
      <c r="H776" s="1" t="s">
        <v>25</v>
      </c>
      <c r="I776" s="1">
        <f>YEAR(ZdrojData[[#This Row],[Datum]])</f>
        <v>2020</v>
      </c>
      <c r="J776" s="1" t="str">
        <f t="shared" si="12"/>
        <v>Prosinec</v>
      </c>
      <c r="K776" s="15">
        <f>ZdrojData[[#This Row],[Cena]]*ZdrojData[[#This Row],[Počet kusů]]</f>
        <v>4250</v>
      </c>
      <c r="L776" s="15">
        <f>ZdrojData[[#This Row],[Tržba]]-(ZdrojData[[#This Row],[Náklad]]*ZdrojData[[#This Row],[Počet kusů]])</f>
        <v>1062.5</v>
      </c>
    </row>
    <row r="777" spans="1:12" x14ac:dyDescent="0.2">
      <c r="A777" s="2">
        <v>44191</v>
      </c>
      <c r="B777" s="5" t="s">
        <v>18</v>
      </c>
      <c r="C777" s="5" t="s">
        <v>4</v>
      </c>
      <c r="D777" s="3">
        <v>900</v>
      </c>
      <c r="E777" s="3">
        <v>675</v>
      </c>
      <c r="F777" s="6">
        <v>4</v>
      </c>
      <c r="G777" s="5" t="s">
        <v>38</v>
      </c>
      <c r="H777" s="1" t="s">
        <v>24</v>
      </c>
      <c r="I777" s="1">
        <f>YEAR(ZdrojData[[#This Row],[Datum]])</f>
        <v>2020</v>
      </c>
      <c r="J777" s="1" t="str">
        <f t="shared" si="12"/>
        <v>Prosinec</v>
      </c>
      <c r="K777" s="15">
        <f>ZdrojData[[#This Row],[Cena]]*ZdrojData[[#This Row],[Počet kusů]]</f>
        <v>3600</v>
      </c>
      <c r="L777" s="15">
        <f>ZdrojData[[#This Row],[Tržba]]-(ZdrojData[[#This Row],[Náklad]]*ZdrojData[[#This Row],[Počet kusů]])</f>
        <v>900</v>
      </c>
    </row>
    <row r="778" spans="1:12" x14ac:dyDescent="0.2">
      <c r="A778" s="2">
        <v>44167</v>
      </c>
      <c r="B778" s="5" t="s">
        <v>9</v>
      </c>
      <c r="C778" s="5" t="s">
        <v>6</v>
      </c>
      <c r="D778" s="3">
        <v>1200</v>
      </c>
      <c r="E778" s="3">
        <v>1080</v>
      </c>
      <c r="F778" s="6">
        <v>1</v>
      </c>
      <c r="G778" s="5" t="s">
        <v>33</v>
      </c>
      <c r="H778" s="1" t="s">
        <v>24</v>
      </c>
      <c r="I778" s="1">
        <f>YEAR(ZdrojData[[#This Row],[Datum]])</f>
        <v>2020</v>
      </c>
      <c r="J778" s="1" t="str">
        <f t="shared" si="12"/>
        <v>Prosinec</v>
      </c>
      <c r="K778" s="15">
        <f>ZdrojData[[#This Row],[Cena]]*ZdrojData[[#This Row],[Počet kusů]]</f>
        <v>1200</v>
      </c>
      <c r="L778" s="15">
        <f>ZdrojData[[#This Row],[Tržba]]-(ZdrojData[[#This Row],[Náklad]]*ZdrojData[[#This Row],[Počet kusů]])</f>
        <v>120</v>
      </c>
    </row>
    <row r="779" spans="1:12" x14ac:dyDescent="0.2">
      <c r="A779" s="2">
        <v>44174</v>
      </c>
      <c r="B779" s="5" t="s">
        <v>13</v>
      </c>
      <c r="C779" s="5" t="s">
        <v>6</v>
      </c>
      <c r="D779" s="3">
        <v>500</v>
      </c>
      <c r="E779" s="3">
        <v>400</v>
      </c>
      <c r="F779" s="6">
        <v>2</v>
      </c>
      <c r="G779" s="5" t="s">
        <v>35</v>
      </c>
      <c r="H779" s="1" t="s">
        <v>25</v>
      </c>
      <c r="I779" s="1">
        <f>YEAR(ZdrojData[[#This Row],[Datum]])</f>
        <v>2020</v>
      </c>
      <c r="J779" s="1" t="str">
        <f t="shared" si="12"/>
        <v>Prosinec</v>
      </c>
      <c r="K779" s="15">
        <f>ZdrojData[[#This Row],[Cena]]*ZdrojData[[#This Row],[Počet kusů]]</f>
        <v>1000</v>
      </c>
      <c r="L779" s="15">
        <f>ZdrojData[[#This Row],[Tržba]]-(ZdrojData[[#This Row],[Náklad]]*ZdrojData[[#This Row],[Počet kusů]])</f>
        <v>200</v>
      </c>
    </row>
    <row r="780" spans="1:12" x14ac:dyDescent="0.2">
      <c r="A780" s="2">
        <v>44181</v>
      </c>
      <c r="B780" s="5" t="s">
        <v>13</v>
      </c>
      <c r="C780" s="5" t="s">
        <v>6</v>
      </c>
      <c r="D780" s="3">
        <v>500</v>
      </c>
      <c r="E780" s="3">
        <v>400</v>
      </c>
      <c r="F780" s="6">
        <v>3</v>
      </c>
      <c r="G780" s="5" t="s">
        <v>34</v>
      </c>
      <c r="H780" s="1" t="s">
        <v>25</v>
      </c>
      <c r="I780" s="1">
        <f>YEAR(ZdrojData[[#This Row],[Datum]])</f>
        <v>2020</v>
      </c>
      <c r="J780" s="1" t="str">
        <f t="shared" si="12"/>
        <v>Prosinec</v>
      </c>
      <c r="K780" s="15">
        <f>ZdrojData[[#This Row],[Cena]]*ZdrojData[[#This Row],[Počet kusů]]</f>
        <v>1500</v>
      </c>
      <c r="L780" s="15">
        <f>ZdrojData[[#This Row],[Tržba]]-(ZdrojData[[#This Row],[Náklad]]*ZdrojData[[#This Row],[Počet kusů]])</f>
        <v>300</v>
      </c>
    </row>
    <row r="781" spans="1:12" x14ac:dyDescent="0.2">
      <c r="A781" s="2">
        <v>44180</v>
      </c>
      <c r="B781" s="5" t="s">
        <v>10</v>
      </c>
      <c r="C781" s="5" t="s">
        <v>6</v>
      </c>
      <c r="D781" s="3">
        <v>850</v>
      </c>
      <c r="E781" s="3">
        <v>637.5</v>
      </c>
      <c r="F781" s="6">
        <v>10</v>
      </c>
      <c r="G781" s="5" t="s">
        <v>38</v>
      </c>
      <c r="H781" s="1" t="s">
        <v>24</v>
      </c>
      <c r="I781" s="1">
        <f>YEAR(ZdrojData[[#This Row],[Datum]])</f>
        <v>2020</v>
      </c>
      <c r="J781" s="1" t="str">
        <f t="shared" si="12"/>
        <v>Prosinec</v>
      </c>
      <c r="K781" s="15">
        <f>ZdrojData[[#This Row],[Cena]]*ZdrojData[[#This Row],[Počet kusů]]</f>
        <v>8500</v>
      </c>
      <c r="L781" s="15">
        <f>ZdrojData[[#This Row],[Tržba]]-(ZdrojData[[#This Row],[Náklad]]*ZdrojData[[#This Row],[Počet kusů]])</f>
        <v>2125</v>
      </c>
    </row>
    <row r="782" spans="1:12" x14ac:dyDescent="0.2">
      <c r="A782" s="2">
        <v>44194</v>
      </c>
      <c r="B782" s="5" t="s">
        <v>18</v>
      </c>
      <c r="C782" s="5" t="s">
        <v>4</v>
      </c>
      <c r="D782" s="3">
        <v>900</v>
      </c>
      <c r="E782" s="3">
        <v>675</v>
      </c>
      <c r="F782" s="6">
        <v>1</v>
      </c>
      <c r="G782" s="5" t="s">
        <v>39</v>
      </c>
      <c r="H782" s="1" t="s">
        <v>25</v>
      </c>
      <c r="I782" s="1">
        <f>YEAR(ZdrojData[[#This Row],[Datum]])</f>
        <v>2020</v>
      </c>
      <c r="J782" s="1" t="str">
        <f t="shared" si="12"/>
        <v>Prosinec</v>
      </c>
      <c r="K782" s="15">
        <f>ZdrojData[[#This Row],[Cena]]*ZdrojData[[#This Row],[Počet kusů]]</f>
        <v>900</v>
      </c>
      <c r="L782" s="15">
        <f>ZdrojData[[#This Row],[Tržba]]-(ZdrojData[[#This Row],[Náklad]]*ZdrojData[[#This Row],[Počet kusů]])</f>
        <v>225</v>
      </c>
    </row>
    <row r="783" spans="1:12" x14ac:dyDescent="0.2">
      <c r="A783" s="2">
        <v>44169</v>
      </c>
      <c r="B783" s="5" t="s">
        <v>18</v>
      </c>
      <c r="C783" s="5" t="s">
        <v>4</v>
      </c>
      <c r="D783" s="3">
        <v>900</v>
      </c>
      <c r="E783" s="3">
        <v>675</v>
      </c>
      <c r="F783" s="6">
        <v>4</v>
      </c>
      <c r="G783" s="5" t="s">
        <v>28</v>
      </c>
      <c r="H783" s="1" t="s">
        <v>25</v>
      </c>
      <c r="I783" s="1">
        <f>YEAR(ZdrojData[[#This Row],[Datum]])</f>
        <v>2020</v>
      </c>
      <c r="J783" s="1" t="str">
        <f t="shared" si="12"/>
        <v>Prosinec</v>
      </c>
      <c r="K783" s="15">
        <f>ZdrojData[[#This Row],[Cena]]*ZdrojData[[#This Row],[Počet kusů]]</f>
        <v>3600</v>
      </c>
      <c r="L783" s="15">
        <f>ZdrojData[[#This Row],[Tržba]]-(ZdrojData[[#This Row],[Náklad]]*ZdrojData[[#This Row],[Počet kusů]])</f>
        <v>900</v>
      </c>
    </row>
    <row r="784" spans="1:12" x14ac:dyDescent="0.2">
      <c r="A784" s="2">
        <v>44173</v>
      </c>
      <c r="B784" s="5" t="s">
        <v>10</v>
      </c>
      <c r="C784" s="5" t="s">
        <v>6</v>
      </c>
      <c r="D784" s="3">
        <v>850</v>
      </c>
      <c r="E784" s="3">
        <v>637.5</v>
      </c>
      <c r="F784" s="6">
        <v>4</v>
      </c>
      <c r="G784" s="5" t="s">
        <v>37</v>
      </c>
      <c r="H784" s="1" t="s">
        <v>25</v>
      </c>
      <c r="I784" s="1">
        <f>YEAR(ZdrojData[[#This Row],[Datum]])</f>
        <v>2020</v>
      </c>
      <c r="J784" s="1" t="str">
        <f t="shared" si="12"/>
        <v>Prosinec</v>
      </c>
      <c r="K784" s="15">
        <f>ZdrojData[[#This Row],[Cena]]*ZdrojData[[#This Row],[Počet kusů]]</f>
        <v>3400</v>
      </c>
      <c r="L784" s="15">
        <f>ZdrojData[[#This Row],[Tržba]]-(ZdrojData[[#This Row],[Náklad]]*ZdrojData[[#This Row],[Počet kusů]])</f>
        <v>850</v>
      </c>
    </row>
    <row r="785" spans="1:12" x14ac:dyDescent="0.2">
      <c r="A785" s="2">
        <v>44174</v>
      </c>
      <c r="B785" s="5" t="s">
        <v>18</v>
      </c>
      <c r="C785" s="5" t="s">
        <v>4</v>
      </c>
      <c r="D785" s="3">
        <v>900</v>
      </c>
      <c r="E785" s="3">
        <v>675</v>
      </c>
      <c r="F785" s="6">
        <v>6</v>
      </c>
      <c r="G785" s="5" t="s">
        <v>30</v>
      </c>
      <c r="H785" s="1" t="s">
        <v>24</v>
      </c>
      <c r="I785" s="1">
        <f>YEAR(ZdrojData[[#This Row],[Datum]])</f>
        <v>2020</v>
      </c>
      <c r="J785" s="1" t="str">
        <f t="shared" si="12"/>
        <v>Prosinec</v>
      </c>
      <c r="K785" s="15">
        <f>ZdrojData[[#This Row],[Cena]]*ZdrojData[[#This Row],[Počet kusů]]</f>
        <v>5400</v>
      </c>
      <c r="L785" s="15">
        <f>ZdrojData[[#This Row],[Tržba]]-(ZdrojData[[#This Row],[Náklad]]*ZdrojData[[#This Row],[Počet kusů]])</f>
        <v>1350</v>
      </c>
    </row>
    <row r="786" spans="1:12" x14ac:dyDescent="0.2">
      <c r="A786" s="2">
        <v>44176</v>
      </c>
      <c r="B786" s="5" t="s">
        <v>3</v>
      </c>
      <c r="C786" s="5" t="s">
        <v>4</v>
      </c>
      <c r="D786" s="3">
        <v>1000</v>
      </c>
      <c r="E786" s="3">
        <v>900</v>
      </c>
      <c r="F786" s="6">
        <v>2</v>
      </c>
      <c r="G786" s="5" t="s">
        <v>27</v>
      </c>
      <c r="H786" s="1" t="s">
        <v>25</v>
      </c>
      <c r="I786" s="1">
        <f>YEAR(ZdrojData[[#This Row],[Datum]])</f>
        <v>2020</v>
      </c>
      <c r="J786" s="1" t="str">
        <f t="shared" si="12"/>
        <v>Prosinec</v>
      </c>
      <c r="K786" s="15">
        <f>ZdrojData[[#This Row],[Cena]]*ZdrojData[[#This Row],[Počet kusů]]</f>
        <v>2000</v>
      </c>
      <c r="L786" s="15">
        <f>ZdrojData[[#This Row],[Tržba]]-(ZdrojData[[#This Row],[Náklad]]*ZdrojData[[#This Row],[Počet kusů]])</f>
        <v>200</v>
      </c>
    </row>
    <row r="787" spans="1:12" x14ac:dyDescent="0.2">
      <c r="A787" s="2">
        <v>44187</v>
      </c>
      <c r="B787" s="5" t="s">
        <v>13</v>
      </c>
      <c r="C787" s="5" t="s">
        <v>6</v>
      </c>
      <c r="D787" s="3">
        <v>500</v>
      </c>
      <c r="E787" s="3">
        <v>400</v>
      </c>
      <c r="F787" s="6">
        <v>5</v>
      </c>
      <c r="G787" s="5" t="s">
        <v>32</v>
      </c>
      <c r="H787" s="1" t="s">
        <v>25</v>
      </c>
      <c r="I787" s="1">
        <f>YEAR(ZdrojData[[#This Row],[Datum]])</f>
        <v>2020</v>
      </c>
      <c r="J787" s="1" t="str">
        <f t="shared" si="12"/>
        <v>Prosinec</v>
      </c>
      <c r="K787" s="15">
        <f>ZdrojData[[#This Row],[Cena]]*ZdrojData[[#This Row],[Počet kusů]]</f>
        <v>2500</v>
      </c>
      <c r="L787" s="15">
        <f>ZdrojData[[#This Row],[Tržba]]-(ZdrojData[[#This Row],[Náklad]]*ZdrojData[[#This Row],[Počet kusů]])</f>
        <v>500</v>
      </c>
    </row>
    <row r="788" spans="1:12" x14ac:dyDescent="0.2">
      <c r="A788" s="2">
        <v>44168</v>
      </c>
      <c r="B788" s="5" t="s">
        <v>8</v>
      </c>
      <c r="C788" s="5" t="s">
        <v>6</v>
      </c>
      <c r="D788" s="3">
        <v>1350</v>
      </c>
      <c r="E788" s="3">
        <v>1188</v>
      </c>
      <c r="F788" s="6">
        <v>1</v>
      </c>
      <c r="G788" s="5" t="s">
        <v>29</v>
      </c>
      <c r="H788" s="1" t="s">
        <v>25</v>
      </c>
      <c r="I788" s="1">
        <f>YEAR(ZdrojData[[#This Row],[Datum]])</f>
        <v>2020</v>
      </c>
      <c r="J788" s="1" t="str">
        <f t="shared" si="12"/>
        <v>Prosinec</v>
      </c>
      <c r="K788" s="15">
        <f>ZdrojData[[#This Row],[Cena]]*ZdrojData[[#This Row],[Počet kusů]]</f>
        <v>1350</v>
      </c>
      <c r="L788" s="15">
        <f>ZdrojData[[#This Row],[Tržba]]-(ZdrojData[[#This Row],[Náklad]]*ZdrojData[[#This Row],[Počet kusů]])</f>
        <v>162</v>
      </c>
    </row>
    <row r="789" spans="1:12" x14ac:dyDescent="0.2">
      <c r="A789" s="2">
        <v>44177</v>
      </c>
      <c r="B789" s="5" t="s">
        <v>5</v>
      </c>
      <c r="C789" s="5" t="s">
        <v>6</v>
      </c>
      <c r="D789" s="3">
        <v>850</v>
      </c>
      <c r="E789" s="3">
        <v>722.5</v>
      </c>
      <c r="F789" s="6">
        <v>6</v>
      </c>
      <c r="G789" s="5" t="s">
        <v>17</v>
      </c>
      <c r="H789" s="1" t="s">
        <v>25</v>
      </c>
      <c r="I789" s="1">
        <f>YEAR(ZdrojData[[#This Row],[Datum]])</f>
        <v>2020</v>
      </c>
      <c r="J789" s="1" t="str">
        <f t="shared" si="12"/>
        <v>Prosinec</v>
      </c>
      <c r="K789" s="15">
        <f>ZdrojData[[#This Row],[Cena]]*ZdrojData[[#This Row],[Počet kusů]]</f>
        <v>5100</v>
      </c>
      <c r="L789" s="15">
        <f>ZdrojData[[#This Row],[Tržba]]-(ZdrojData[[#This Row],[Náklad]]*ZdrojData[[#This Row],[Počet kusů]])</f>
        <v>765</v>
      </c>
    </row>
    <row r="790" spans="1:12" x14ac:dyDescent="0.2">
      <c r="A790" s="2">
        <v>44177</v>
      </c>
      <c r="B790" s="5" t="s">
        <v>10</v>
      </c>
      <c r="C790" s="5" t="s">
        <v>6</v>
      </c>
      <c r="D790" s="3">
        <v>850</v>
      </c>
      <c r="E790" s="3">
        <v>637.5</v>
      </c>
      <c r="F790" s="6">
        <v>8</v>
      </c>
      <c r="G790" s="5" t="s">
        <v>35</v>
      </c>
      <c r="H790" s="1" t="s">
        <v>24</v>
      </c>
      <c r="I790" s="1">
        <f>YEAR(ZdrojData[[#This Row],[Datum]])</f>
        <v>2020</v>
      </c>
      <c r="J790" s="1" t="str">
        <f t="shared" si="12"/>
        <v>Prosinec</v>
      </c>
      <c r="K790" s="15">
        <f>ZdrojData[[#This Row],[Cena]]*ZdrojData[[#This Row],[Počet kusů]]</f>
        <v>6800</v>
      </c>
      <c r="L790" s="15">
        <f>ZdrojData[[#This Row],[Tržba]]-(ZdrojData[[#This Row],[Náklad]]*ZdrojData[[#This Row],[Počet kusů]])</f>
        <v>1700</v>
      </c>
    </row>
    <row r="791" spans="1:12" x14ac:dyDescent="0.2">
      <c r="A791" s="2">
        <v>44168</v>
      </c>
      <c r="B791" s="5" t="s">
        <v>16</v>
      </c>
      <c r="C791" s="5" t="s">
        <v>12</v>
      </c>
      <c r="D791" s="3">
        <v>600</v>
      </c>
      <c r="E791" s="3">
        <v>510</v>
      </c>
      <c r="F791" s="6">
        <v>8</v>
      </c>
      <c r="G791" s="5" t="s">
        <v>39</v>
      </c>
      <c r="H791" s="1" t="s">
        <v>24</v>
      </c>
      <c r="I791" s="1">
        <f>YEAR(ZdrojData[[#This Row],[Datum]])</f>
        <v>2020</v>
      </c>
      <c r="J791" s="1" t="str">
        <f t="shared" si="12"/>
        <v>Prosinec</v>
      </c>
      <c r="K791" s="15">
        <f>ZdrojData[[#This Row],[Cena]]*ZdrojData[[#This Row],[Počet kusů]]</f>
        <v>4800</v>
      </c>
      <c r="L791" s="15">
        <f>ZdrojData[[#This Row],[Tržba]]-(ZdrojData[[#This Row],[Náklad]]*ZdrojData[[#This Row],[Počet kusů]])</f>
        <v>720</v>
      </c>
    </row>
    <row r="792" spans="1:12" x14ac:dyDescent="0.2">
      <c r="A792" s="2">
        <v>44183</v>
      </c>
      <c r="B792" s="5" t="s">
        <v>8</v>
      </c>
      <c r="C792" s="5" t="s">
        <v>6</v>
      </c>
      <c r="D792" s="3">
        <v>1350</v>
      </c>
      <c r="E792" s="3">
        <v>1188</v>
      </c>
      <c r="F792" s="6">
        <v>2</v>
      </c>
      <c r="G792" s="5" t="s">
        <v>17</v>
      </c>
      <c r="H792" s="1" t="s">
        <v>24</v>
      </c>
      <c r="I792" s="1">
        <f>YEAR(ZdrojData[[#This Row],[Datum]])</f>
        <v>2020</v>
      </c>
      <c r="J792" s="1" t="str">
        <f t="shared" si="12"/>
        <v>Prosinec</v>
      </c>
      <c r="K792" s="15">
        <f>ZdrojData[[#This Row],[Cena]]*ZdrojData[[#This Row],[Počet kusů]]</f>
        <v>2700</v>
      </c>
      <c r="L792" s="15">
        <f>ZdrojData[[#This Row],[Tržba]]-(ZdrojData[[#This Row],[Náklad]]*ZdrojData[[#This Row],[Počet kusů]])</f>
        <v>324</v>
      </c>
    </row>
    <row r="793" spans="1:12" x14ac:dyDescent="0.2">
      <c r="A793" s="2">
        <v>44167</v>
      </c>
      <c r="B793" s="5" t="s">
        <v>13</v>
      </c>
      <c r="C793" s="5" t="s">
        <v>6</v>
      </c>
      <c r="D793" s="3">
        <v>500</v>
      </c>
      <c r="E793" s="3">
        <v>400</v>
      </c>
      <c r="F793" s="6">
        <v>7</v>
      </c>
      <c r="G793" s="5" t="s">
        <v>34</v>
      </c>
      <c r="H793" s="1" t="s">
        <v>25</v>
      </c>
      <c r="I793" s="1">
        <f>YEAR(ZdrojData[[#This Row],[Datum]])</f>
        <v>2020</v>
      </c>
      <c r="J793" s="1" t="str">
        <f t="shared" si="12"/>
        <v>Prosinec</v>
      </c>
      <c r="K793" s="15">
        <f>ZdrojData[[#This Row],[Cena]]*ZdrojData[[#This Row],[Počet kusů]]</f>
        <v>3500</v>
      </c>
      <c r="L793" s="15">
        <f>ZdrojData[[#This Row],[Tržba]]-(ZdrojData[[#This Row],[Náklad]]*ZdrojData[[#This Row],[Počet kusů]])</f>
        <v>700</v>
      </c>
    </row>
    <row r="794" spans="1:12" x14ac:dyDescent="0.2">
      <c r="A794" s="2">
        <v>44223</v>
      </c>
      <c r="B794" s="5" t="s">
        <v>9</v>
      </c>
      <c r="C794" s="5" t="s">
        <v>6</v>
      </c>
      <c r="D794" s="3">
        <v>1200</v>
      </c>
      <c r="E794" s="3">
        <v>1080</v>
      </c>
      <c r="F794" s="6">
        <v>1</v>
      </c>
      <c r="G794" s="5" t="s">
        <v>33</v>
      </c>
      <c r="H794" s="1" t="s">
        <v>25</v>
      </c>
      <c r="I794" s="1">
        <f>YEAR(ZdrojData[[#This Row],[Datum]])</f>
        <v>2021</v>
      </c>
      <c r="J794" s="1" t="str">
        <f t="shared" si="12"/>
        <v>Leden</v>
      </c>
      <c r="K794" s="15">
        <f>ZdrojData[[#This Row],[Cena]]*ZdrojData[[#This Row],[Počet kusů]]</f>
        <v>1200</v>
      </c>
      <c r="L794" s="15">
        <f>ZdrojData[[#This Row],[Tržba]]-(ZdrojData[[#This Row],[Náklad]]*ZdrojData[[#This Row],[Počet kusů]])</f>
        <v>120</v>
      </c>
    </row>
    <row r="795" spans="1:12" x14ac:dyDescent="0.2">
      <c r="A795" s="2">
        <v>44210</v>
      </c>
      <c r="B795" s="5" t="s">
        <v>8</v>
      </c>
      <c r="C795" s="5" t="s">
        <v>6</v>
      </c>
      <c r="D795" s="3">
        <v>1350</v>
      </c>
      <c r="E795" s="3">
        <v>1188</v>
      </c>
      <c r="F795" s="6">
        <v>10</v>
      </c>
      <c r="G795" s="5" t="s">
        <v>33</v>
      </c>
      <c r="H795" s="1" t="s">
        <v>25</v>
      </c>
      <c r="I795" s="1">
        <f>YEAR(ZdrojData[[#This Row],[Datum]])</f>
        <v>2021</v>
      </c>
      <c r="J795" s="1" t="str">
        <f t="shared" si="12"/>
        <v>Leden</v>
      </c>
      <c r="K795" s="15">
        <f>ZdrojData[[#This Row],[Cena]]*ZdrojData[[#This Row],[Počet kusů]]</f>
        <v>13500</v>
      </c>
      <c r="L795" s="15">
        <f>ZdrojData[[#This Row],[Tržba]]-(ZdrojData[[#This Row],[Náklad]]*ZdrojData[[#This Row],[Počet kusů]])</f>
        <v>1620</v>
      </c>
    </row>
    <row r="796" spans="1:12" x14ac:dyDescent="0.2">
      <c r="A796" s="2">
        <v>44208</v>
      </c>
      <c r="B796" s="5" t="s">
        <v>8</v>
      </c>
      <c r="C796" s="5" t="s">
        <v>6</v>
      </c>
      <c r="D796" s="3">
        <v>1350</v>
      </c>
      <c r="E796" s="3">
        <v>1188</v>
      </c>
      <c r="F796" s="6">
        <v>6</v>
      </c>
      <c r="G796" s="5" t="s">
        <v>33</v>
      </c>
      <c r="H796" s="1" t="s">
        <v>24</v>
      </c>
      <c r="I796" s="1">
        <f>YEAR(ZdrojData[[#This Row],[Datum]])</f>
        <v>2021</v>
      </c>
      <c r="J796" s="1" t="str">
        <f t="shared" si="12"/>
        <v>Leden</v>
      </c>
      <c r="K796" s="15">
        <f>ZdrojData[[#This Row],[Cena]]*ZdrojData[[#This Row],[Počet kusů]]</f>
        <v>8100</v>
      </c>
      <c r="L796" s="15">
        <f>ZdrojData[[#This Row],[Tržba]]-(ZdrojData[[#This Row],[Náklad]]*ZdrojData[[#This Row],[Počet kusů]])</f>
        <v>972</v>
      </c>
    </row>
    <row r="797" spans="1:12" x14ac:dyDescent="0.2">
      <c r="A797" s="2">
        <v>44211</v>
      </c>
      <c r="B797" s="5" t="s">
        <v>14</v>
      </c>
      <c r="C797" s="5" t="s">
        <v>6</v>
      </c>
      <c r="D797" s="3">
        <v>950</v>
      </c>
      <c r="E797" s="3">
        <v>741</v>
      </c>
      <c r="F797" s="6">
        <v>9</v>
      </c>
      <c r="G797" s="5" t="s">
        <v>33</v>
      </c>
      <c r="H797" s="1" t="s">
        <v>25</v>
      </c>
      <c r="I797" s="1">
        <f>YEAR(ZdrojData[[#This Row],[Datum]])</f>
        <v>2021</v>
      </c>
      <c r="J797" s="1" t="str">
        <f t="shared" si="12"/>
        <v>Leden</v>
      </c>
      <c r="K797" s="15">
        <f>ZdrojData[[#This Row],[Cena]]*ZdrojData[[#This Row],[Počet kusů]]</f>
        <v>8550</v>
      </c>
      <c r="L797" s="15">
        <f>ZdrojData[[#This Row],[Tržba]]-(ZdrojData[[#This Row],[Náklad]]*ZdrojData[[#This Row],[Počet kusů]])</f>
        <v>1881</v>
      </c>
    </row>
    <row r="798" spans="1:12" x14ac:dyDescent="0.2">
      <c r="A798" s="2">
        <v>44197</v>
      </c>
      <c r="B798" s="5" t="s">
        <v>18</v>
      </c>
      <c r="C798" s="5" t="s">
        <v>4</v>
      </c>
      <c r="D798" s="3">
        <v>900</v>
      </c>
      <c r="E798" s="3">
        <v>675</v>
      </c>
      <c r="F798" s="6">
        <v>7</v>
      </c>
      <c r="G798" s="5" t="s">
        <v>39</v>
      </c>
      <c r="H798" s="1" t="s">
        <v>25</v>
      </c>
      <c r="I798" s="1">
        <f>YEAR(ZdrojData[[#This Row],[Datum]])</f>
        <v>2021</v>
      </c>
      <c r="J798" s="1" t="str">
        <f t="shared" si="12"/>
        <v>Leden</v>
      </c>
      <c r="K798" s="15">
        <f>ZdrojData[[#This Row],[Cena]]*ZdrojData[[#This Row],[Počet kusů]]</f>
        <v>6300</v>
      </c>
      <c r="L798" s="15">
        <f>ZdrojData[[#This Row],[Tržba]]-(ZdrojData[[#This Row],[Náklad]]*ZdrojData[[#This Row],[Počet kusů]])</f>
        <v>1575</v>
      </c>
    </row>
    <row r="799" spans="1:12" x14ac:dyDescent="0.2">
      <c r="A799" s="2">
        <v>44220</v>
      </c>
      <c r="B799" s="5" t="s">
        <v>5</v>
      </c>
      <c r="C799" s="5" t="s">
        <v>6</v>
      </c>
      <c r="D799" s="3">
        <v>850</v>
      </c>
      <c r="E799" s="3">
        <v>722.5</v>
      </c>
      <c r="F799" s="6">
        <v>3</v>
      </c>
      <c r="G799" s="5" t="s">
        <v>30</v>
      </c>
      <c r="H799" s="1" t="s">
        <v>24</v>
      </c>
      <c r="I799" s="1">
        <f>YEAR(ZdrojData[[#This Row],[Datum]])</f>
        <v>2021</v>
      </c>
      <c r="J799" s="1" t="str">
        <f t="shared" si="12"/>
        <v>Leden</v>
      </c>
      <c r="K799" s="15">
        <f>ZdrojData[[#This Row],[Cena]]*ZdrojData[[#This Row],[Počet kusů]]</f>
        <v>2550</v>
      </c>
      <c r="L799" s="15">
        <f>ZdrojData[[#This Row],[Tržba]]-(ZdrojData[[#This Row],[Náklad]]*ZdrojData[[#This Row],[Počet kusů]])</f>
        <v>382.5</v>
      </c>
    </row>
    <row r="800" spans="1:12" x14ac:dyDescent="0.2">
      <c r="A800" s="2">
        <v>44209</v>
      </c>
      <c r="B800" s="5" t="s">
        <v>3</v>
      </c>
      <c r="C800" s="5" t="s">
        <v>4</v>
      </c>
      <c r="D800" s="3">
        <v>1000</v>
      </c>
      <c r="E800" s="3">
        <v>900</v>
      </c>
      <c r="F800" s="6">
        <v>8</v>
      </c>
      <c r="G800" s="5" t="s">
        <v>39</v>
      </c>
      <c r="H800" s="1" t="s">
        <v>25</v>
      </c>
      <c r="I800" s="1">
        <f>YEAR(ZdrojData[[#This Row],[Datum]])</f>
        <v>2021</v>
      </c>
      <c r="J800" s="1" t="str">
        <f t="shared" si="12"/>
        <v>Leden</v>
      </c>
      <c r="K800" s="15">
        <f>ZdrojData[[#This Row],[Cena]]*ZdrojData[[#This Row],[Počet kusů]]</f>
        <v>8000</v>
      </c>
      <c r="L800" s="15">
        <f>ZdrojData[[#This Row],[Tržba]]-(ZdrojData[[#This Row],[Náklad]]*ZdrojData[[#This Row],[Počet kusů]])</f>
        <v>800</v>
      </c>
    </row>
    <row r="801" spans="1:12" x14ac:dyDescent="0.2">
      <c r="A801" s="2">
        <v>44215</v>
      </c>
      <c r="B801" s="5" t="s">
        <v>10</v>
      </c>
      <c r="C801" s="5" t="s">
        <v>6</v>
      </c>
      <c r="D801" s="3">
        <v>850</v>
      </c>
      <c r="E801" s="3">
        <v>637.5</v>
      </c>
      <c r="F801" s="6">
        <v>9</v>
      </c>
      <c r="G801" s="5" t="s">
        <v>28</v>
      </c>
      <c r="H801" s="1" t="s">
        <v>25</v>
      </c>
      <c r="I801" s="1">
        <f>YEAR(ZdrojData[[#This Row],[Datum]])</f>
        <v>2021</v>
      </c>
      <c r="J801" s="1" t="str">
        <f t="shared" si="12"/>
        <v>Leden</v>
      </c>
      <c r="K801" s="15">
        <f>ZdrojData[[#This Row],[Cena]]*ZdrojData[[#This Row],[Počet kusů]]</f>
        <v>7650</v>
      </c>
      <c r="L801" s="15">
        <f>ZdrojData[[#This Row],[Tržba]]-(ZdrojData[[#This Row],[Náklad]]*ZdrojData[[#This Row],[Počet kusů]])</f>
        <v>1912.5</v>
      </c>
    </row>
    <row r="802" spans="1:12" x14ac:dyDescent="0.2">
      <c r="A802" s="2">
        <v>44215</v>
      </c>
      <c r="B802" s="5" t="s">
        <v>9</v>
      </c>
      <c r="C802" s="5" t="s">
        <v>6</v>
      </c>
      <c r="D802" s="3">
        <v>1200</v>
      </c>
      <c r="E802" s="3">
        <v>1080</v>
      </c>
      <c r="F802" s="6">
        <v>8</v>
      </c>
      <c r="G802" s="5" t="s">
        <v>33</v>
      </c>
      <c r="H802" s="1" t="s">
        <v>25</v>
      </c>
      <c r="I802" s="1">
        <f>YEAR(ZdrojData[[#This Row],[Datum]])</f>
        <v>2021</v>
      </c>
      <c r="J802" s="1" t="str">
        <f t="shared" si="12"/>
        <v>Leden</v>
      </c>
      <c r="K802" s="15">
        <f>ZdrojData[[#This Row],[Cena]]*ZdrojData[[#This Row],[Počet kusů]]</f>
        <v>9600</v>
      </c>
      <c r="L802" s="15">
        <f>ZdrojData[[#This Row],[Tržba]]-(ZdrojData[[#This Row],[Náklad]]*ZdrojData[[#This Row],[Počet kusů]])</f>
        <v>960</v>
      </c>
    </row>
    <row r="803" spans="1:12" x14ac:dyDescent="0.2">
      <c r="A803" s="2">
        <v>44224</v>
      </c>
      <c r="B803" s="5" t="s">
        <v>9</v>
      </c>
      <c r="C803" s="5" t="s">
        <v>6</v>
      </c>
      <c r="D803" s="3">
        <v>1200</v>
      </c>
      <c r="E803" s="3">
        <v>1080</v>
      </c>
      <c r="F803" s="6">
        <v>1</v>
      </c>
      <c r="G803" s="5" t="s">
        <v>17</v>
      </c>
      <c r="H803" s="1" t="s">
        <v>25</v>
      </c>
      <c r="I803" s="1">
        <f>YEAR(ZdrojData[[#This Row],[Datum]])</f>
        <v>2021</v>
      </c>
      <c r="J803" s="1" t="str">
        <f t="shared" si="12"/>
        <v>Leden</v>
      </c>
      <c r="K803" s="15">
        <f>ZdrojData[[#This Row],[Cena]]*ZdrojData[[#This Row],[Počet kusů]]</f>
        <v>1200</v>
      </c>
      <c r="L803" s="15">
        <f>ZdrojData[[#This Row],[Tržba]]-(ZdrojData[[#This Row],[Náklad]]*ZdrojData[[#This Row],[Počet kusů]])</f>
        <v>120</v>
      </c>
    </row>
    <row r="804" spans="1:12" x14ac:dyDescent="0.2">
      <c r="A804" s="2">
        <v>44202</v>
      </c>
      <c r="B804" s="5" t="s">
        <v>5</v>
      </c>
      <c r="C804" s="5" t="s">
        <v>6</v>
      </c>
      <c r="D804" s="3">
        <v>850</v>
      </c>
      <c r="E804" s="3">
        <v>722.5</v>
      </c>
      <c r="F804" s="6">
        <v>10</v>
      </c>
      <c r="G804" s="5" t="s">
        <v>17</v>
      </c>
      <c r="H804" s="1" t="s">
        <v>24</v>
      </c>
      <c r="I804" s="1">
        <f>YEAR(ZdrojData[[#This Row],[Datum]])</f>
        <v>2021</v>
      </c>
      <c r="J804" s="1" t="str">
        <f t="shared" si="12"/>
        <v>Leden</v>
      </c>
      <c r="K804" s="15">
        <f>ZdrojData[[#This Row],[Cena]]*ZdrojData[[#This Row],[Počet kusů]]</f>
        <v>8500</v>
      </c>
      <c r="L804" s="15">
        <f>ZdrojData[[#This Row],[Tržba]]-(ZdrojData[[#This Row],[Náklad]]*ZdrojData[[#This Row],[Počet kusů]])</f>
        <v>1275</v>
      </c>
    </row>
    <row r="805" spans="1:12" x14ac:dyDescent="0.2">
      <c r="A805" s="2">
        <v>44223</v>
      </c>
      <c r="B805" s="5" t="s">
        <v>15</v>
      </c>
      <c r="C805" s="5" t="s">
        <v>4</v>
      </c>
      <c r="D805" s="3">
        <v>750</v>
      </c>
      <c r="E805" s="3">
        <v>637.5</v>
      </c>
      <c r="F805" s="6">
        <v>7</v>
      </c>
      <c r="G805" s="5" t="s">
        <v>36</v>
      </c>
      <c r="H805" s="1" t="s">
        <v>24</v>
      </c>
      <c r="I805" s="1">
        <f>YEAR(ZdrojData[[#This Row],[Datum]])</f>
        <v>2021</v>
      </c>
      <c r="J805" s="1" t="str">
        <f t="shared" si="12"/>
        <v>Leden</v>
      </c>
      <c r="K805" s="15">
        <f>ZdrojData[[#This Row],[Cena]]*ZdrojData[[#This Row],[Počet kusů]]</f>
        <v>5250</v>
      </c>
      <c r="L805" s="15">
        <f>ZdrojData[[#This Row],[Tržba]]-(ZdrojData[[#This Row],[Náklad]]*ZdrojData[[#This Row],[Počet kusů]])</f>
        <v>787.5</v>
      </c>
    </row>
    <row r="806" spans="1:12" x14ac:dyDescent="0.2">
      <c r="A806" s="2">
        <v>44220</v>
      </c>
      <c r="B806" s="5" t="s">
        <v>13</v>
      </c>
      <c r="C806" s="5" t="s">
        <v>6</v>
      </c>
      <c r="D806" s="3">
        <v>500</v>
      </c>
      <c r="E806" s="3">
        <v>400</v>
      </c>
      <c r="F806" s="6">
        <v>8</v>
      </c>
      <c r="G806" s="5" t="s">
        <v>35</v>
      </c>
      <c r="H806" s="1" t="s">
        <v>25</v>
      </c>
      <c r="I806" s="1">
        <f>YEAR(ZdrojData[[#This Row],[Datum]])</f>
        <v>2021</v>
      </c>
      <c r="J806" s="1" t="str">
        <f t="shared" si="12"/>
        <v>Leden</v>
      </c>
      <c r="K806" s="15">
        <f>ZdrojData[[#This Row],[Cena]]*ZdrojData[[#This Row],[Počet kusů]]</f>
        <v>4000</v>
      </c>
      <c r="L806" s="15">
        <f>ZdrojData[[#This Row],[Tržba]]-(ZdrojData[[#This Row],[Náklad]]*ZdrojData[[#This Row],[Počet kusů]])</f>
        <v>800</v>
      </c>
    </row>
    <row r="807" spans="1:12" x14ac:dyDescent="0.2">
      <c r="A807" s="2">
        <v>44211</v>
      </c>
      <c r="B807" s="5" t="s">
        <v>8</v>
      </c>
      <c r="C807" s="5" t="s">
        <v>6</v>
      </c>
      <c r="D807" s="3">
        <v>1350</v>
      </c>
      <c r="E807" s="3">
        <v>1188</v>
      </c>
      <c r="F807" s="6">
        <v>5</v>
      </c>
      <c r="G807" s="5" t="s">
        <v>36</v>
      </c>
      <c r="H807" s="1" t="s">
        <v>25</v>
      </c>
      <c r="I807" s="1">
        <f>YEAR(ZdrojData[[#This Row],[Datum]])</f>
        <v>2021</v>
      </c>
      <c r="J807" s="1" t="str">
        <f t="shared" si="12"/>
        <v>Leden</v>
      </c>
      <c r="K807" s="15">
        <f>ZdrojData[[#This Row],[Cena]]*ZdrojData[[#This Row],[Počet kusů]]</f>
        <v>6750</v>
      </c>
      <c r="L807" s="15">
        <f>ZdrojData[[#This Row],[Tržba]]-(ZdrojData[[#This Row],[Náklad]]*ZdrojData[[#This Row],[Počet kusů]])</f>
        <v>810</v>
      </c>
    </row>
    <row r="808" spans="1:12" x14ac:dyDescent="0.2">
      <c r="A808" s="2">
        <v>44207</v>
      </c>
      <c r="B808" s="5" t="s">
        <v>16</v>
      </c>
      <c r="C808" s="5" t="s">
        <v>12</v>
      </c>
      <c r="D808" s="3">
        <v>600</v>
      </c>
      <c r="E808" s="3">
        <v>510</v>
      </c>
      <c r="F808" s="6">
        <v>6</v>
      </c>
      <c r="G808" s="5" t="s">
        <v>30</v>
      </c>
      <c r="H808" s="1" t="s">
        <v>24</v>
      </c>
      <c r="I808" s="1">
        <f>YEAR(ZdrojData[[#This Row],[Datum]])</f>
        <v>2021</v>
      </c>
      <c r="J808" s="1" t="str">
        <f t="shared" si="12"/>
        <v>Leden</v>
      </c>
      <c r="K808" s="15">
        <f>ZdrojData[[#This Row],[Cena]]*ZdrojData[[#This Row],[Počet kusů]]</f>
        <v>3600</v>
      </c>
      <c r="L808" s="15">
        <f>ZdrojData[[#This Row],[Tržba]]-(ZdrojData[[#This Row],[Náklad]]*ZdrojData[[#This Row],[Počet kusů]])</f>
        <v>540</v>
      </c>
    </row>
    <row r="809" spans="1:12" x14ac:dyDescent="0.2">
      <c r="A809" s="2">
        <v>44216</v>
      </c>
      <c r="B809" s="5" t="s">
        <v>10</v>
      </c>
      <c r="C809" s="5" t="s">
        <v>6</v>
      </c>
      <c r="D809" s="3">
        <v>850</v>
      </c>
      <c r="E809" s="3">
        <v>637.5</v>
      </c>
      <c r="F809" s="6">
        <v>6</v>
      </c>
      <c r="G809" s="5" t="s">
        <v>17</v>
      </c>
      <c r="H809" s="1" t="s">
        <v>25</v>
      </c>
      <c r="I809" s="1">
        <f>YEAR(ZdrojData[[#This Row],[Datum]])</f>
        <v>2021</v>
      </c>
      <c r="J809" s="1" t="str">
        <f t="shared" si="12"/>
        <v>Leden</v>
      </c>
      <c r="K809" s="15">
        <f>ZdrojData[[#This Row],[Cena]]*ZdrojData[[#This Row],[Počet kusů]]</f>
        <v>5100</v>
      </c>
      <c r="L809" s="15">
        <f>ZdrojData[[#This Row],[Tržba]]-(ZdrojData[[#This Row],[Náklad]]*ZdrojData[[#This Row],[Počet kusů]])</f>
        <v>1275</v>
      </c>
    </row>
    <row r="810" spans="1:12" x14ac:dyDescent="0.2">
      <c r="A810" s="2">
        <v>44199</v>
      </c>
      <c r="B810" s="5" t="s">
        <v>7</v>
      </c>
      <c r="C810" s="5" t="s">
        <v>4</v>
      </c>
      <c r="D810" s="3">
        <v>1500</v>
      </c>
      <c r="E810" s="3">
        <v>1125</v>
      </c>
      <c r="F810" s="6">
        <v>6</v>
      </c>
      <c r="G810" s="5" t="s">
        <v>33</v>
      </c>
      <c r="H810" s="1" t="s">
        <v>25</v>
      </c>
      <c r="I810" s="1">
        <f>YEAR(ZdrojData[[#This Row],[Datum]])</f>
        <v>2021</v>
      </c>
      <c r="J810" s="1" t="str">
        <f t="shared" si="12"/>
        <v>Leden</v>
      </c>
      <c r="K810" s="15">
        <f>ZdrojData[[#This Row],[Cena]]*ZdrojData[[#This Row],[Počet kusů]]</f>
        <v>9000</v>
      </c>
      <c r="L810" s="15">
        <f>ZdrojData[[#This Row],[Tržba]]-(ZdrojData[[#This Row],[Náklad]]*ZdrojData[[#This Row],[Počet kusů]])</f>
        <v>2250</v>
      </c>
    </row>
    <row r="811" spans="1:12" x14ac:dyDescent="0.2">
      <c r="A811" s="2">
        <v>44225</v>
      </c>
      <c r="B811" s="5" t="s">
        <v>14</v>
      </c>
      <c r="C811" s="5" t="s">
        <v>6</v>
      </c>
      <c r="D811" s="3">
        <v>950</v>
      </c>
      <c r="E811" s="3">
        <v>741</v>
      </c>
      <c r="F811" s="6">
        <v>2</v>
      </c>
      <c r="G811" s="5" t="s">
        <v>29</v>
      </c>
      <c r="H811" s="1" t="s">
        <v>25</v>
      </c>
      <c r="I811" s="1">
        <f>YEAR(ZdrojData[[#This Row],[Datum]])</f>
        <v>2021</v>
      </c>
      <c r="J811" s="1" t="str">
        <f t="shared" si="12"/>
        <v>Leden</v>
      </c>
      <c r="K811" s="15">
        <f>ZdrojData[[#This Row],[Cena]]*ZdrojData[[#This Row],[Počet kusů]]</f>
        <v>1900</v>
      </c>
      <c r="L811" s="15">
        <f>ZdrojData[[#This Row],[Tržba]]-(ZdrojData[[#This Row],[Náklad]]*ZdrojData[[#This Row],[Počet kusů]])</f>
        <v>418</v>
      </c>
    </row>
    <row r="812" spans="1:12" x14ac:dyDescent="0.2">
      <c r="A812" s="2">
        <v>44211</v>
      </c>
      <c r="B812" s="5" t="s">
        <v>9</v>
      </c>
      <c r="C812" s="5" t="s">
        <v>6</v>
      </c>
      <c r="D812" s="3">
        <v>1200</v>
      </c>
      <c r="E812" s="3">
        <v>1080</v>
      </c>
      <c r="F812" s="6">
        <v>7</v>
      </c>
      <c r="G812" s="5" t="s">
        <v>37</v>
      </c>
      <c r="H812" s="1" t="s">
        <v>24</v>
      </c>
      <c r="I812" s="1">
        <f>YEAR(ZdrojData[[#This Row],[Datum]])</f>
        <v>2021</v>
      </c>
      <c r="J812" s="1" t="str">
        <f t="shared" si="12"/>
        <v>Leden</v>
      </c>
      <c r="K812" s="15">
        <f>ZdrojData[[#This Row],[Cena]]*ZdrojData[[#This Row],[Počet kusů]]</f>
        <v>8400</v>
      </c>
      <c r="L812" s="15">
        <f>ZdrojData[[#This Row],[Tržba]]-(ZdrojData[[#This Row],[Náklad]]*ZdrojData[[#This Row],[Počet kusů]])</f>
        <v>840</v>
      </c>
    </row>
    <row r="813" spans="1:12" x14ac:dyDescent="0.2">
      <c r="A813" s="2">
        <v>44212</v>
      </c>
      <c r="B813" s="5" t="s">
        <v>15</v>
      </c>
      <c r="C813" s="5" t="s">
        <v>4</v>
      </c>
      <c r="D813" s="3">
        <v>750</v>
      </c>
      <c r="E813" s="3">
        <v>637.5</v>
      </c>
      <c r="F813" s="6">
        <v>3</v>
      </c>
      <c r="G813" s="5" t="s">
        <v>35</v>
      </c>
      <c r="H813" s="1" t="s">
        <v>25</v>
      </c>
      <c r="I813" s="1">
        <f>YEAR(ZdrojData[[#This Row],[Datum]])</f>
        <v>2021</v>
      </c>
      <c r="J813" s="1" t="str">
        <f t="shared" si="12"/>
        <v>Leden</v>
      </c>
      <c r="K813" s="15">
        <f>ZdrojData[[#This Row],[Cena]]*ZdrojData[[#This Row],[Počet kusů]]</f>
        <v>2250</v>
      </c>
      <c r="L813" s="15">
        <f>ZdrojData[[#This Row],[Tržba]]-(ZdrojData[[#This Row],[Náklad]]*ZdrojData[[#This Row],[Počet kusů]])</f>
        <v>337.5</v>
      </c>
    </row>
    <row r="814" spans="1:12" x14ac:dyDescent="0.2">
      <c r="A814" s="2">
        <v>44221</v>
      </c>
      <c r="B814" s="5" t="s">
        <v>11</v>
      </c>
      <c r="C814" s="5" t="s">
        <v>12</v>
      </c>
      <c r="D814" s="3">
        <v>350</v>
      </c>
      <c r="E814" s="3">
        <v>273</v>
      </c>
      <c r="F814" s="6">
        <v>1</v>
      </c>
      <c r="G814" s="5" t="s">
        <v>34</v>
      </c>
      <c r="H814" s="1" t="s">
        <v>25</v>
      </c>
      <c r="I814" s="1">
        <f>YEAR(ZdrojData[[#This Row],[Datum]])</f>
        <v>2021</v>
      </c>
      <c r="J814" s="1" t="str">
        <f t="shared" si="12"/>
        <v>Leden</v>
      </c>
      <c r="K814" s="15">
        <f>ZdrojData[[#This Row],[Cena]]*ZdrojData[[#This Row],[Počet kusů]]</f>
        <v>350</v>
      </c>
      <c r="L814" s="15">
        <f>ZdrojData[[#This Row],[Tržba]]-(ZdrojData[[#This Row],[Náklad]]*ZdrojData[[#This Row],[Počet kusů]])</f>
        <v>77</v>
      </c>
    </row>
    <row r="815" spans="1:12" x14ac:dyDescent="0.2">
      <c r="A815" s="2">
        <v>44219</v>
      </c>
      <c r="B815" s="5" t="s">
        <v>8</v>
      </c>
      <c r="C815" s="5" t="s">
        <v>6</v>
      </c>
      <c r="D815" s="3">
        <v>1350</v>
      </c>
      <c r="E815" s="3">
        <v>1188</v>
      </c>
      <c r="F815" s="6">
        <v>3</v>
      </c>
      <c r="G815" s="5" t="s">
        <v>38</v>
      </c>
      <c r="H815" s="1" t="s">
        <v>24</v>
      </c>
      <c r="I815" s="1">
        <f>YEAR(ZdrojData[[#This Row],[Datum]])</f>
        <v>2021</v>
      </c>
      <c r="J815" s="1" t="str">
        <f t="shared" si="12"/>
        <v>Leden</v>
      </c>
      <c r="K815" s="15">
        <f>ZdrojData[[#This Row],[Cena]]*ZdrojData[[#This Row],[Počet kusů]]</f>
        <v>4050</v>
      </c>
      <c r="L815" s="15">
        <f>ZdrojData[[#This Row],[Tržba]]-(ZdrojData[[#This Row],[Náklad]]*ZdrojData[[#This Row],[Počet kusů]])</f>
        <v>486</v>
      </c>
    </row>
    <row r="816" spans="1:12" x14ac:dyDescent="0.2">
      <c r="A816" s="2">
        <v>44229</v>
      </c>
      <c r="B816" s="5" t="s">
        <v>3</v>
      </c>
      <c r="C816" s="5" t="s">
        <v>4</v>
      </c>
      <c r="D816" s="3">
        <v>1000</v>
      </c>
      <c r="E816" s="3">
        <v>900</v>
      </c>
      <c r="F816" s="6">
        <v>6</v>
      </c>
      <c r="G816" s="5" t="s">
        <v>35</v>
      </c>
      <c r="H816" s="1" t="s">
        <v>24</v>
      </c>
      <c r="I816" s="1">
        <f>YEAR(ZdrojData[[#This Row],[Datum]])</f>
        <v>2021</v>
      </c>
      <c r="J816" s="1" t="str">
        <f t="shared" si="12"/>
        <v>Únor</v>
      </c>
      <c r="K816" s="15">
        <f>ZdrojData[[#This Row],[Cena]]*ZdrojData[[#This Row],[Počet kusů]]</f>
        <v>6000</v>
      </c>
      <c r="L816" s="15">
        <f>ZdrojData[[#This Row],[Tržba]]-(ZdrojData[[#This Row],[Náklad]]*ZdrojData[[#This Row],[Počet kusů]])</f>
        <v>600</v>
      </c>
    </row>
    <row r="817" spans="1:12" x14ac:dyDescent="0.2">
      <c r="A817" s="2">
        <v>44231</v>
      </c>
      <c r="B817" s="5" t="s">
        <v>7</v>
      </c>
      <c r="C817" s="5" t="s">
        <v>4</v>
      </c>
      <c r="D817" s="3">
        <v>1500</v>
      </c>
      <c r="E817" s="3">
        <v>1125</v>
      </c>
      <c r="F817" s="6">
        <v>1</v>
      </c>
      <c r="G817" s="5" t="s">
        <v>17</v>
      </c>
      <c r="H817" s="1" t="s">
        <v>24</v>
      </c>
      <c r="I817" s="1">
        <f>YEAR(ZdrojData[[#This Row],[Datum]])</f>
        <v>2021</v>
      </c>
      <c r="J817" s="1" t="str">
        <f t="shared" si="12"/>
        <v>Únor</v>
      </c>
      <c r="K817" s="15">
        <f>ZdrojData[[#This Row],[Cena]]*ZdrojData[[#This Row],[Počet kusů]]</f>
        <v>1500</v>
      </c>
      <c r="L817" s="15">
        <f>ZdrojData[[#This Row],[Tržba]]-(ZdrojData[[#This Row],[Náklad]]*ZdrojData[[#This Row],[Počet kusů]])</f>
        <v>375</v>
      </c>
    </row>
    <row r="818" spans="1:12" x14ac:dyDescent="0.2">
      <c r="A818" s="2">
        <v>44237</v>
      </c>
      <c r="B818" s="5" t="s">
        <v>18</v>
      </c>
      <c r="C818" s="5" t="s">
        <v>4</v>
      </c>
      <c r="D818" s="3">
        <v>900</v>
      </c>
      <c r="E818" s="3">
        <v>675</v>
      </c>
      <c r="F818" s="6">
        <v>4</v>
      </c>
      <c r="G818" s="5" t="s">
        <v>29</v>
      </c>
      <c r="H818" s="1" t="s">
        <v>24</v>
      </c>
      <c r="I818" s="1">
        <f>YEAR(ZdrojData[[#This Row],[Datum]])</f>
        <v>2021</v>
      </c>
      <c r="J818" s="1" t="str">
        <f t="shared" si="12"/>
        <v>Únor</v>
      </c>
      <c r="K818" s="15">
        <f>ZdrojData[[#This Row],[Cena]]*ZdrojData[[#This Row],[Počet kusů]]</f>
        <v>3600</v>
      </c>
      <c r="L818" s="15">
        <f>ZdrojData[[#This Row],[Tržba]]-(ZdrojData[[#This Row],[Náklad]]*ZdrojData[[#This Row],[Počet kusů]])</f>
        <v>900</v>
      </c>
    </row>
    <row r="819" spans="1:12" x14ac:dyDescent="0.2">
      <c r="A819" s="2">
        <v>44228</v>
      </c>
      <c r="B819" s="5" t="s">
        <v>11</v>
      </c>
      <c r="C819" s="5" t="s">
        <v>12</v>
      </c>
      <c r="D819" s="3">
        <v>350</v>
      </c>
      <c r="E819" s="3">
        <v>273</v>
      </c>
      <c r="F819" s="6">
        <v>5</v>
      </c>
      <c r="G819" s="5" t="s">
        <v>28</v>
      </c>
      <c r="H819" s="1" t="s">
        <v>24</v>
      </c>
      <c r="I819" s="1">
        <f>YEAR(ZdrojData[[#This Row],[Datum]])</f>
        <v>2021</v>
      </c>
      <c r="J819" s="1" t="str">
        <f t="shared" si="12"/>
        <v>Únor</v>
      </c>
      <c r="K819" s="15">
        <f>ZdrojData[[#This Row],[Cena]]*ZdrojData[[#This Row],[Počet kusů]]</f>
        <v>1750</v>
      </c>
      <c r="L819" s="15">
        <f>ZdrojData[[#This Row],[Tržba]]-(ZdrojData[[#This Row],[Náklad]]*ZdrojData[[#This Row],[Počet kusů]])</f>
        <v>385</v>
      </c>
    </row>
    <row r="820" spans="1:12" x14ac:dyDescent="0.2">
      <c r="A820" s="2">
        <v>44249</v>
      </c>
      <c r="B820" s="5" t="s">
        <v>5</v>
      </c>
      <c r="C820" s="5" t="s">
        <v>6</v>
      </c>
      <c r="D820" s="3">
        <v>850</v>
      </c>
      <c r="E820" s="3">
        <v>722.5</v>
      </c>
      <c r="F820" s="6">
        <v>8</v>
      </c>
      <c r="G820" s="5" t="s">
        <v>29</v>
      </c>
      <c r="H820" s="1" t="s">
        <v>25</v>
      </c>
      <c r="I820" s="1">
        <f>YEAR(ZdrojData[[#This Row],[Datum]])</f>
        <v>2021</v>
      </c>
      <c r="J820" s="1" t="str">
        <f t="shared" si="12"/>
        <v>Únor</v>
      </c>
      <c r="K820" s="15">
        <f>ZdrojData[[#This Row],[Cena]]*ZdrojData[[#This Row],[Počet kusů]]</f>
        <v>6800</v>
      </c>
      <c r="L820" s="15">
        <f>ZdrojData[[#This Row],[Tržba]]-(ZdrojData[[#This Row],[Náklad]]*ZdrojData[[#This Row],[Počet kusů]])</f>
        <v>1020</v>
      </c>
    </row>
    <row r="821" spans="1:12" x14ac:dyDescent="0.2">
      <c r="A821" s="2">
        <v>44234</v>
      </c>
      <c r="B821" s="5" t="s">
        <v>8</v>
      </c>
      <c r="C821" s="5" t="s">
        <v>6</v>
      </c>
      <c r="D821" s="3">
        <v>1350</v>
      </c>
      <c r="E821" s="3">
        <v>1188</v>
      </c>
      <c r="F821" s="6">
        <v>8</v>
      </c>
      <c r="G821" s="5" t="s">
        <v>30</v>
      </c>
      <c r="H821" s="1" t="s">
        <v>25</v>
      </c>
      <c r="I821" s="1">
        <f>YEAR(ZdrojData[[#This Row],[Datum]])</f>
        <v>2021</v>
      </c>
      <c r="J821" s="1" t="str">
        <f t="shared" si="12"/>
        <v>Únor</v>
      </c>
      <c r="K821" s="15">
        <f>ZdrojData[[#This Row],[Cena]]*ZdrojData[[#This Row],[Počet kusů]]</f>
        <v>10800</v>
      </c>
      <c r="L821" s="15">
        <f>ZdrojData[[#This Row],[Tržba]]-(ZdrojData[[#This Row],[Náklad]]*ZdrojData[[#This Row],[Počet kusů]])</f>
        <v>1296</v>
      </c>
    </row>
    <row r="822" spans="1:12" x14ac:dyDescent="0.2">
      <c r="A822" s="2">
        <v>44234</v>
      </c>
      <c r="B822" s="5" t="s">
        <v>14</v>
      </c>
      <c r="C822" s="5" t="s">
        <v>6</v>
      </c>
      <c r="D822" s="3">
        <v>950</v>
      </c>
      <c r="E822" s="3">
        <v>741</v>
      </c>
      <c r="F822" s="6">
        <v>4</v>
      </c>
      <c r="G822" s="5" t="s">
        <v>38</v>
      </c>
      <c r="H822" s="1" t="s">
        <v>25</v>
      </c>
      <c r="I822" s="1">
        <f>YEAR(ZdrojData[[#This Row],[Datum]])</f>
        <v>2021</v>
      </c>
      <c r="J822" s="1" t="str">
        <f t="shared" si="12"/>
        <v>Únor</v>
      </c>
      <c r="K822" s="15">
        <f>ZdrojData[[#This Row],[Cena]]*ZdrojData[[#This Row],[Počet kusů]]</f>
        <v>3800</v>
      </c>
      <c r="L822" s="15">
        <f>ZdrojData[[#This Row],[Tržba]]-(ZdrojData[[#This Row],[Náklad]]*ZdrojData[[#This Row],[Počet kusů]])</f>
        <v>836</v>
      </c>
    </row>
    <row r="823" spans="1:12" x14ac:dyDescent="0.2">
      <c r="A823" s="2">
        <v>44237</v>
      </c>
      <c r="B823" s="5" t="s">
        <v>10</v>
      </c>
      <c r="C823" s="5" t="s">
        <v>6</v>
      </c>
      <c r="D823" s="3">
        <v>850</v>
      </c>
      <c r="E823" s="3">
        <v>637.5</v>
      </c>
      <c r="F823" s="6">
        <v>4</v>
      </c>
      <c r="G823" s="5" t="s">
        <v>32</v>
      </c>
      <c r="H823" s="1" t="s">
        <v>24</v>
      </c>
      <c r="I823" s="1">
        <f>YEAR(ZdrojData[[#This Row],[Datum]])</f>
        <v>2021</v>
      </c>
      <c r="J823" s="1" t="str">
        <f t="shared" si="12"/>
        <v>Únor</v>
      </c>
      <c r="K823" s="15">
        <f>ZdrojData[[#This Row],[Cena]]*ZdrojData[[#This Row],[Počet kusů]]</f>
        <v>3400</v>
      </c>
      <c r="L823" s="15">
        <f>ZdrojData[[#This Row],[Tržba]]-(ZdrojData[[#This Row],[Náklad]]*ZdrojData[[#This Row],[Počet kusů]])</f>
        <v>850</v>
      </c>
    </row>
    <row r="824" spans="1:12" x14ac:dyDescent="0.2">
      <c r="A824" s="2">
        <v>44242</v>
      </c>
      <c r="B824" s="5" t="s">
        <v>14</v>
      </c>
      <c r="C824" s="5" t="s">
        <v>6</v>
      </c>
      <c r="D824" s="3">
        <v>950</v>
      </c>
      <c r="E824" s="3">
        <v>741</v>
      </c>
      <c r="F824" s="6">
        <v>1</v>
      </c>
      <c r="G824" s="5" t="s">
        <v>31</v>
      </c>
      <c r="H824" s="1" t="s">
        <v>25</v>
      </c>
      <c r="I824" s="1">
        <f>YEAR(ZdrojData[[#This Row],[Datum]])</f>
        <v>2021</v>
      </c>
      <c r="J824" s="1" t="str">
        <f t="shared" si="12"/>
        <v>Únor</v>
      </c>
      <c r="K824" s="15">
        <f>ZdrojData[[#This Row],[Cena]]*ZdrojData[[#This Row],[Počet kusů]]</f>
        <v>950</v>
      </c>
      <c r="L824" s="15">
        <f>ZdrojData[[#This Row],[Tržba]]-(ZdrojData[[#This Row],[Náklad]]*ZdrojData[[#This Row],[Počet kusů]])</f>
        <v>209</v>
      </c>
    </row>
    <row r="825" spans="1:12" x14ac:dyDescent="0.2">
      <c r="A825" s="2">
        <v>44253</v>
      </c>
      <c r="B825" s="5" t="s">
        <v>13</v>
      </c>
      <c r="C825" s="5" t="s">
        <v>6</v>
      </c>
      <c r="D825" s="3">
        <v>500</v>
      </c>
      <c r="E825" s="3">
        <v>400</v>
      </c>
      <c r="F825" s="6">
        <v>5</v>
      </c>
      <c r="G825" s="5" t="s">
        <v>36</v>
      </c>
      <c r="H825" s="1" t="s">
        <v>24</v>
      </c>
      <c r="I825" s="1">
        <f>YEAR(ZdrojData[[#This Row],[Datum]])</f>
        <v>2021</v>
      </c>
      <c r="J825" s="1" t="str">
        <f t="shared" si="12"/>
        <v>Únor</v>
      </c>
      <c r="K825" s="15">
        <f>ZdrojData[[#This Row],[Cena]]*ZdrojData[[#This Row],[Počet kusů]]</f>
        <v>2500</v>
      </c>
      <c r="L825" s="15">
        <f>ZdrojData[[#This Row],[Tržba]]-(ZdrojData[[#This Row],[Náklad]]*ZdrojData[[#This Row],[Počet kusů]])</f>
        <v>500</v>
      </c>
    </row>
    <row r="826" spans="1:12" x14ac:dyDescent="0.2">
      <c r="A826" s="2">
        <v>44237</v>
      </c>
      <c r="B826" s="5" t="s">
        <v>11</v>
      </c>
      <c r="C826" s="5" t="s">
        <v>12</v>
      </c>
      <c r="D826" s="3">
        <v>350</v>
      </c>
      <c r="E826" s="3">
        <v>273</v>
      </c>
      <c r="F826" s="6">
        <v>2</v>
      </c>
      <c r="G826" s="5" t="s">
        <v>31</v>
      </c>
      <c r="H826" s="1" t="s">
        <v>25</v>
      </c>
      <c r="I826" s="1">
        <f>YEAR(ZdrojData[[#This Row],[Datum]])</f>
        <v>2021</v>
      </c>
      <c r="J826" s="1" t="str">
        <f t="shared" si="12"/>
        <v>Únor</v>
      </c>
      <c r="K826" s="15">
        <f>ZdrojData[[#This Row],[Cena]]*ZdrojData[[#This Row],[Počet kusů]]</f>
        <v>700</v>
      </c>
      <c r="L826" s="15">
        <f>ZdrojData[[#This Row],[Tržba]]-(ZdrojData[[#This Row],[Náklad]]*ZdrojData[[#This Row],[Počet kusů]])</f>
        <v>154</v>
      </c>
    </row>
    <row r="827" spans="1:12" x14ac:dyDescent="0.2">
      <c r="A827" s="2">
        <v>44228</v>
      </c>
      <c r="B827" s="5" t="s">
        <v>3</v>
      </c>
      <c r="C827" s="5" t="s">
        <v>4</v>
      </c>
      <c r="D827" s="3">
        <v>1000</v>
      </c>
      <c r="E827" s="3">
        <v>900</v>
      </c>
      <c r="F827" s="6">
        <v>2</v>
      </c>
      <c r="G827" s="5" t="s">
        <v>32</v>
      </c>
      <c r="H827" s="1" t="s">
        <v>25</v>
      </c>
      <c r="I827" s="1">
        <f>YEAR(ZdrojData[[#This Row],[Datum]])</f>
        <v>2021</v>
      </c>
      <c r="J827" s="1" t="str">
        <f t="shared" si="12"/>
        <v>Únor</v>
      </c>
      <c r="K827" s="15">
        <f>ZdrojData[[#This Row],[Cena]]*ZdrojData[[#This Row],[Počet kusů]]</f>
        <v>2000</v>
      </c>
      <c r="L827" s="15">
        <f>ZdrojData[[#This Row],[Tržba]]-(ZdrojData[[#This Row],[Náklad]]*ZdrojData[[#This Row],[Počet kusů]])</f>
        <v>200</v>
      </c>
    </row>
    <row r="828" spans="1:12" x14ac:dyDescent="0.2">
      <c r="A828" s="2">
        <v>44240</v>
      </c>
      <c r="B828" s="5" t="s">
        <v>5</v>
      </c>
      <c r="C828" s="5" t="s">
        <v>6</v>
      </c>
      <c r="D828" s="3">
        <v>850</v>
      </c>
      <c r="E828" s="3">
        <v>722.5</v>
      </c>
      <c r="F828" s="6">
        <v>2</v>
      </c>
      <c r="G828" s="5" t="s">
        <v>35</v>
      </c>
      <c r="H828" s="1" t="s">
        <v>25</v>
      </c>
      <c r="I828" s="1">
        <f>YEAR(ZdrojData[[#This Row],[Datum]])</f>
        <v>2021</v>
      </c>
      <c r="J828" s="1" t="str">
        <f t="shared" si="12"/>
        <v>Únor</v>
      </c>
      <c r="K828" s="15">
        <f>ZdrojData[[#This Row],[Cena]]*ZdrojData[[#This Row],[Počet kusů]]</f>
        <v>1700</v>
      </c>
      <c r="L828" s="15">
        <f>ZdrojData[[#This Row],[Tržba]]-(ZdrojData[[#This Row],[Náklad]]*ZdrojData[[#This Row],[Počet kusů]])</f>
        <v>255</v>
      </c>
    </row>
    <row r="829" spans="1:12" x14ac:dyDescent="0.2">
      <c r="A829" s="2">
        <v>44233</v>
      </c>
      <c r="B829" s="5" t="s">
        <v>13</v>
      </c>
      <c r="C829" s="5" t="s">
        <v>6</v>
      </c>
      <c r="D829" s="3">
        <v>500</v>
      </c>
      <c r="E829" s="3">
        <v>400</v>
      </c>
      <c r="F829" s="6">
        <v>8</v>
      </c>
      <c r="G829" s="5" t="s">
        <v>30</v>
      </c>
      <c r="H829" s="1" t="s">
        <v>24</v>
      </c>
      <c r="I829" s="1">
        <f>YEAR(ZdrojData[[#This Row],[Datum]])</f>
        <v>2021</v>
      </c>
      <c r="J829" s="1" t="str">
        <f t="shared" si="12"/>
        <v>Únor</v>
      </c>
      <c r="K829" s="15">
        <f>ZdrojData[[#This Row],[Cena]]*ZdrojData[[#This Row],[Počet kusů]]</f>
        <v>4000</v>
      </c>
      <c r="L829" s="15">
        <f>ZdrojData[[#This Row],[Tržba]]-(ZdrojData[[#This Row],[Náklad]]*ZdrojData[[#This Row],[Počet kusů]])</f>
        <v>800</v>
      </c>
    </row>
    <row r="830" spans="1:12" x14ac:dyDescent="0.2">
      <c r="A830" s="2">
        <v>44239</v>
      </c>
      <c r="B830" s="5" t="s">
        <v>16</v>
      </c>
      <c r="C830" s="5" t="s">
        <v>12</v>
      </c>
      <c r="D830" s="3">
        <v>600</v>
      </c>
      <c r="E830" s="3">
        <v>510</v>
      </c>
      <c r="F830" s="6">
        <v>5</v>
      </c>
      <c r="G830" s="5" t="s">
        <v>32</v>
      </c>
      <c r="H830" s="1" t="s">
        <v>24</v>
      </c>
      <c r="I830" s="1">
        <f>YEAR(ZdrojData[[#This Row],[Datum]])</f>
        <v>2021</v>
      </c>
      <c r="J830" s="1" t="str">
        <f t="shared" si="12"/>
        <v>Únor</v>
      </c>
      <c r="K830" s="15">
        <f>ZdrojData[[#This Row],[Cena]]*ZdrojData[[#This Row],[Počet kusů]]</f>
        <v>3000</v>
      </c>
      <c r="L830" s="15">
        <f>ZdrojData[[#This Row],[Tržba]]-(ZdrojData[[#This Row],[Náklad]]*ZdrojData[[#This Row],[Počet kusů]])</f>
        <v>450</v>
      </c>
    </row>
    <row r="831" spans="1:12" x14ac:dyDescent="0.2">
      <c r="A831" s="2">
        <v>44242</v>
      </c>
      <c r="B831" s="5" t="s">
        <v>3</v>
      </c>
      <c r="C831" s="5" t="s">
        <v>4</v>
      </c>
      <c r="D831" s="3">
        <v>1000</v>
      </c>
      <c r="E831" s="3">
        <v>900</v>
      </c>
      <c r="F831" s="6">
        <v>2</v>
      </c>
      <c r="G831" s="5" t="s">
        <v>31</v>
      </c>
      <c r="H831" s="1" t="s">
        <v>24</v>
      </c>
      <c r="I831" s="1">
        <f>YEAR(ZdrojData[[#This Row],[Datum]])</f>
        <v>2021</v>
      </c>
      <c r="J831" s="1" t="str">
        <f t="shared" si="12"/>
        <v>Únor</v>
      </c>
      <c r="K831" s="15">
        <f>ZdrojData[[#This Row],[Cena]]*ZdrojData[[#This Row],[Počet kusů]]</f>
        <v>2000</v>
      </c>
      <c r="L831" s="15">
        <f>ZdrojData[[#This Row],[Tržba]]-(ZdrojData[[#This Row],[Náklad]]*ZdrojData[[#This Row],[Počet kusů]])</f>
        <v>200</v>
      </c>
    </row>
    <row r="832" spans="1:12" x14ac:dyDescent="0.2">
      <c r="A832" s="2">
        <v>44238</v>
      </c>
      <c r="B832" s="5" t="s">
        <v>16</v>
      </c>
      <c r="C832" s="5" t="s">
        <v>12</v>
      </c>
      <c r="D832" s="3">
        <v>600</v>
      </c>
      <c r="E832" s="3">
        <v>510</v>
      </c>
      <c r="F832" s="6">
        <v>1</v>
      </c>
      <c r="G832" s="5" t="s">
        <v>28</v>
      </c>
      <c r="H832" s="1" t="s">
        <v>24</v>
      </c>
      <c r="I832" s="1">
        <f>YEAR(ZdrojData[[#This Row],[Datum]])</f>
        <v>2021</v>
      </c>
      <c r="J832" s="1" t="str">
        <f t="shared" si="12"/>
        <v>Únor</v>
      </c>
      <c r="K832" s="15">
        <f>ZdrojData[[#This Row],[Cena]]*ZdrojData[[#This Row],[Počet kusů]]</f>
        <v>600</v>
      </c>
      <c r="L832" s="15">
        <f>ZdrojData[[#This Row],[Tržba]]-(ZdrojData[[#This Row],[Náklad]]*ZdrojData[[#This Row],[Počet kusů]])</f>
        <v>90</v>
      </c>
    </row>
    <row r="833" spans="1:12" x14ac:dyDescent="0.2">
      <c r="A833" s="2">
        <v>44241</v>
      </c>
      <c r="B833" s="5" t="s">
        <v>8</v>
      </c>
      <c r="C833" s="5" t="s">
        <v>6</v>
      </c>
      <c r="D833" s="3">
        <v>1350</v>
      </c>
      <c r="E833" s="3">
        <v>1188</v>
      </c>
      <c r="F833" s="6">
        <v>8</v>
      </c>
      <c r="G833" s="5" t="s">
        <v>32</v>
      </c>
      <c r="H833" s="1" t="s">
        <v>24</v>
      </c>
      <c r="I833" s="1">
        <f>YEAR(ZdrojData[[#This Row],[Datum]])</f>
        <v>2021</v>
      </c>
      <c r="J833" s="1" t="str">
        <f t="shared" si="12"/>
        <v>Únor</v>
      </c>
      <c r="K833" s="15">
        <f>ZdrojData[[#This Row],[Cena]]*ZdrojData[[#This Row],[Počet kusů]]</f>
        <v>10800</v>
      </c>
      <c r="L833" s="15">
        <f>ZdrojData[[#This Row],[Tržba]]-(ZdrojData[[#This Row],[Náklad]]*ZdrojData[[#This Row],[Počet kusů]])</f>
        <v>1296</v>
      </c>
    </row>
    <row r="834" spans="1:12" x14ac:dyDescent="0.2">
      <c r="A834" s="2">
        <v>44241</v>
      </c>
      <c r="B834" s="5" t="s">
        <v>13</v>
      </c>
      <c r="C834" s="5" t="s">
        <v>6</v>
      </c>
      <c r="D834" s="3">
        <v>500</v>
      </c>
      <c r="E834" s="3">
        <v>400</v>
      </c>
      <c r="F834" s="6">
        <v>1</v>
      </c>
      <c r="G834" s="5" t="s">
        <v>37</v>
      </c>
      <c r="H834" s="1" t="s">
        <v>24</v>
      </c>
      <c r="I834" s="1">
        <f>YEAR(ZdrojData[[#This Row],[Datum]])</f>
        <v>2021</v>
      </c>
      <c r="J834" s="1" t="str">
        <f t="shared" ref="J834:J897" si="13">CHOOSE(MONTH(A834),"Leden","Únor","Březen","Duben","Květen","Červen","Červenec","Srpen","Září","Říjen","Listopad","Prosinec")</f>
        <v>Únor</v>
      </c>
      <c r="K834" s="15">
        <f>ZdrojData[[#This Row],[Cena]]*ZdrojData[[#This Row],[Počet kusů]]</f>
        <v>500</v>
      </c>
      <c r="L834" s="15">
        <f>ZdrojData[[#This Row],[Tržba]]-(ZdrojData[[#This Row],[Náklad]]*ZdrojData[[#This Row],[Počet kusů]])</f>
        <v>100</v>
      </c>
    </row>
    <row r="835" spans="1:12" x14ac:dyDescent="0.2">
      <c r="A835" s="2">
        <v>44244</v>
      </c>
      <c r="B835" s="5" t="s">
        <v>15</v>
      </c>
      <c r="C835" s="5" t="s">
        <v>4</v>
      </c>
      <c r="D835" s="3">
        <v>750</v>
      </c>
      <c r="E835" s="3">
        <v>637.5</v>
      </c>
      <c r="F835" s="6">
        <v>1</v>
      </c>
      <c r="G835" s="5" t="s">
        <v>32</v>
      </c>
      <c r="H835" s="1" t="s">
        <v>25</v>
      </c>
      <c r="I835" s="1">
        <f>YEAR(ZdrojData[[#This Row],[Datum]])</f>
        <v>2021</v>
      </c>
      <c r="J835" s="1" t="str">
        <f t="shared" si="13"/>
        <v>Únor</v>
      </c>
      <c r="K835" s="15">
        <f>ZdrojData[[#This Row],[Cena]]*ZdrojData[[#This Row],[Počet kusů]]</f>
        <v>750</v>
      </c>
      <c r="L835" s="15">
        <f>ZdrojData[[#This Row],[Tržba]]-(ZdrojData[[#This Row],[Náklad]]*ZdrojData[[#This Row],[Počet kusů]])</f>
        <v>112.5</v>
      </c>
    </row>
    <row r="836" spans="1:12" x14ac:dyDescent="0.2">
      <c r="A836" s="2">
        <v>44245</v>
      </c>
      <c r="B836" s="5" t="s">
        <v>13</v>
      </c>
      <c r="C836" s="5" t="s">
        <v>6</v>
      </c>
      <c r="D836" s="3">
        <v>500</v>
      </c>
      <c r="E836" s="3">
        <v>400</v>
      </c>
      <c r="F836" s="6">
        <v>9</v>
      </c>
      <c r="G836" s="5" t="s">
        <v>38</v>
      </c>
      <c r="H836" s="1" t="s">
        <v>24</v>
      </c>
      <c r="I836" s="1">
        <f>YEAR(ZdrojData[[#This Row],[Datum]])</f>
        <v>2021</v>
      </c>
      <c r="J836" s="1" t="str">
        <f t="shared" si="13"/>
        <v>Únor</v>
      </c>
      <c r="K836" s="15">
        <f>ZdrojData[[#This Row],[Cena]]*ZdrojData[[#This Row],[Počet kusů]]</f>
        <v>4500</v>
      </c>
      <c r="L836" s="15">
        <f>ZdrojData[[#This Row],[Tržba]]-(ZdrojData[[#This Row],[Náklad]]*ZdrojData[[#This Row],[Počet kusů]])</f>
        <v>900</v>
      </c>
    </row>
    <row r="837" spans="1:12" x14ac:dyDescent="0.2">
      <c r="A837" s="2">
        <v>44229</v>
      </c>
      <c r="B837" s="5" t="s">
        <v>10</v>
      </c>
      <c r="C837" s="5" t="s">
        <v>6</v>
      </c>
      <c r="D837" s="3">
        <v>850</v>
      </c>
      <c r="E837" s="3">
        <v>637.5</v>
      </c>
      <c r="F837" s="6">
        <v>3</v>
      </c>
      <c r="G837" s="5" t="s">
        <v>17</v>
      </c>
      <c r="H837" s="1" t="s">
        <v>25</v>
      </c>
      <c r="I837" s="1">
        <f>YEAR(ZdrojData[[#This Row],[Datum]])</f>
        <v>2021</v>
      </c>
      <c r="J837" s="1" t="str">
        <f t="shared" si="13"/>
        <v>Únor</v>
      </c>
      <c r="K837" s="15">
        <f>ZdrojData[[#This Row],[Cena]]*ZdrojData[[#This Row],[Počet kusů]]</f>
        <v>2550</v>
      </c>
      <c r="L837" s="15">
        <f>ZdrojData[[#This Row],[Tržba]]-(ZdrojData[[#This Row],[Náklad]]*ZdrojData[[#This Row],[Počet kusů]])</f>
        <v>637.5</v>
      </c>
    </row>
    <row r="838" spans="1:12" x14ac:dyDescent="0.2">
      <c r="A838" s="2">
        <v>44259</v>
      </c>
      <c r="B838" s="5" t="s">
        <v>13</v>
      </c>
      <c r="C838" s="5" t="s">
        <v>6</v>
      </c>
      <c r="D838" s="3">
        <v>500</v>
      </c>
      <c r="E838" s="3">
        <v>400</v>
      </c>
      <c r="F838" s="6">
        <v>6</v>
      </c>
      <c r="G838" s="5" t="s">
        <v>38</v>
      </c>
      <c r="H838" s="1" t="s">
        <v>25</v>
      </c>
      <c r="I838" s="1">
        <f>YEAR(ZdrojData[[#This Row],[Datum]])</f>
        <v>2021</v>
      </c>
      <c r="J838" s="1" t="str">
        <f t="shared" si="13"/>
        <v>Březen</v>
      </c>
      <c r="K838" s="15">
        <f>ZdrojData[[#This Row],[Cena]]*ZdrojData[[#This Row],[Počet kusů]]</f>
        <v>3000</v>
      </c>
      <c r="L838" s="15">
        <f>ZdrojData[[#This Row],[Tržba]]-(ZdrojData[[#This Row],[Náklad]]*ZdrojData[[#This Row],[Počet kusů]])</f>
        <v>600</v>
      </c>
    </row>
    <row r="839" spans="1:12" x14ac:dyDescent="0.2">
      <c r="A839" s="2">
        <v>44262</v>
      </c>
      <c r="B839" s="5" t="s">
        <v>8</v>
      </c>
      <c r="C839" s="5" t="s">
        <v>6</v>
      </c>
      <c r="D839" s="3">
        <v>1350</v>
      </c>
      <c r="E839" s="3">
        <v>1188</v>
      </c>
      <c r="F839" s="6">
        <v>1</v>
      </c>
      <c r="G839" s="5" t="s">
        <v>31</v>
      </c>
      <c r="H839" s="1" t="s">
        <v>25</v>
      </c>
      <c r="I839" s="1">
        <f>YEAR(ZdrojData[[#This Row],[Datum]])</f>
        <v>2021</v>
      </c>
      <c r="J839" s="1" t="str">
        <f t="shared" si="13"/>
        <v>Březen</v>
      </c>
      <c r="K839" s="15">
        <f>ZdrojData[[#This Row],[Cena]]*ZdrojData[[#This Row],[Počet kusů]]</f>
        <v>1350</v>
      </c>
      <c r="L839" s="15">
        <f>ZdrojData[[#This Row],[Tržba]]-(ZdrojData[[#This Row],[Náklad]]*ZdrojData[[#This Row],[Počet kusů]])</f>
        <v>162</v>
      </c>
    </row>
    <row r="840" spans="1:12" x14ac:dyDescent="0.2">
      <c r="A840" s="2">
        <v>44284</v>
      </c>
      <c r="B840" s="5" t="s">
        <v>10</v>
      </c>
      <c r="C840" s="5" t="s">
        <v>6</v>
      </c>
      <c r="D840" s="3">
        <v>850</v>
      </c>
      <c r="E840" s="3">
        <v>637.5</v>
      </c>
      <c r="F840" s="6">
        <v>3</v>
      </c>
      <c r="G840" s="5" t="s">
        <v>37</v>
      </c>
      <c r="H840" s="1" t="s">
        <v>25</v>
      </c>
      <c r="I840" s="1">
        <f>YEAR(ZdrojData[[#This Row],[Datum]])</f>
        <v>2021</v>
      </c>
      <c r="J840" s="1" t="str">
        <f t="shared" si="13"/>
        <v>Březen</v>
      </c>
      <c r="K840" s="15">
        <f>ZdrojData[[#This Row],[Cena]]*ZdrojData[[#This Row],[Počet kusů]]</f>
        <v>2550</v>
      </c>
      <c r="L840" s="15">
        <f>ZdrojData[[#This Row],[Tržba]]-(ZdrojData[[#This Row],[Náklad]]*ZdrojData[[#This Row],[Počet kusů]])</f>
        <v>637.5</v>
      </c>
    </row>
    <row r="841" spans="1:12" x14ac:dyDescent="0.2">
      <c r="A841" s="2">
        <v>44272</v>
      </c>
      <c r="B841" s="5" t="s">
        <v>14</v>
      </c>
      <c r="C841" s="5" t="s">
        <v>6</v>
      </c>
      <c r="D841" s="3">
        <v>950</v>
      </c>
      <c r="E841" s="3">
        <v>741</v>
      </c>
      <c r="F841" s="6">
        <v>3</v>
      </c>
      <c r="G841" s="5" t="s">
        <v>32</v>
      </c>
      <c r="H841" s="1" t="s">
        <v>25</v>
      </c>
      <c r="I841" s="1">
        <f>YEAR(ZdrojData[[#This Row],[Datum]])</f>
        <v>2021</v>
      </c>
      <c r="J841" s="1" t="str">
        <f t="shared" si="13"/>
        <v>Březen</v>
      </c>
      <c r="K841" s="15">
        <f>ZdrojData[[#This Row],[Cena]]*ZdrojData[[#This Row],[Počet kusů]]</f>
        <v>2850</v>
      </c>
      <c r="L841" s="15">
        <f>ZdrojData[[#This Row],[Tržba]]-(ZdrojData[[#This Row],[Náklad]]*ZdrojData[[#This Row],[Počet kusů]])</f>
        <v>627</v>
      </c>
    </row>
    <row r="842" spans="1:12" x14ac:dyDescent="0.2">
      <c r="A842" s="2">
        <v>44284</v>
      </c>
      <c r="B842" s="5" t="s">
        <v>13</v>
      </c>
      <c r="C842" s="5" t="s">
        <v>6</v>
      </c>
      <c r="D842" s="3">
        <v>500</v>
      </c>
      <c r="E842" s="3">
        <v>400</v>
      </c>
      <c r="F842" s="6">
        <v>7</v>
      </c>
      <c r="G842" s="5" t="s">
        <v>17</v>
      </c>
      <c r="H842" s="1" t="s">
        <v>24</v>
      </c>
      <c r="I842" s="1">
        <f>YEAR(ZdrojData[[#This Row],[Datum]])</f>
        <v>2021</v>
      </c>
      <c r="J842" s="1" t="str">
        <f t="shared" si="13"/>
        <v>Březen</v>
      </c>
      <c r="K842" s="15">
        <f>ZdrojData[[#This Row],[Cena]]*ZdrojData[[#This Row],[Počet kusů]]</f>
        <v>3500</v>
      </c>
      <c r="L842" s="15">
        <f>ZdrojData[[#This Row],[Tržba]]-(ZdrojData[[#This Row],[Náklad]]*ZdrojData[[#This Row],[Počet kusů]])</f>
        <v>700</v>
      </c>
    </row>
    <row r="843" spans="1:12" x14ac:dyDescent="0.2">
      <c r="A843" s="2">
        <v>44262</v>
      </c>
      <c r="B843" s="5" t="s">
        <v>8</v>
      </c>
      <c r="C843" s="5" t="s">
        <v>6</v>
      </c>
      <c r="D843" s="3">
        <v>1350</v>
      </c>
      <c r="E843" s="3">
        <v>1188</v>
      </c>
      <c r="F843" s="6">
        <v>2</v>
      </c>
      <c r="G843" s="5" t="s">
        <v>37</v>
      </c>
      <c r="H843" s="1" t="s">
        <v>25</v>
      </c>
      <c r="I843" s="1">
        <f>YEAR(ZdrojData[[#This Row],[Datum]])</f>
        <v>2021</v>
      </c>
      <c r="J843" s="1" t="str">
        <f t="shared" si="13"/>
        <v>Březen</v>
      </c>
      <c r="K843" s="15">
        <f>ZdrojData[[#This Row],[Cena]]*ZdrojData[[#This Row],[Počet kusů]]</f>
        <v>2700</v>
      </c>
      <c r="L843" s="15">
        <f>ZdrojData[[#This Row],[Tržba]]-(ZdrojData[[#This Row],[Náklad]]*ZdrojData[[#This Row],[Počet kusů]])</f>
        <v>324</v>
      </c>
    </row>
    <row r="844" spans="1:12" x14ac:dyDescent="0.2">
      <c r="A844" s="2">
        <v>44263</v>
      </c>
      <c r="B844" s="5" t="s">
        <v>18</v>
      </c>
      <c r="C844" s="5" t="s">
        <v>4</v>
      </c>
      <c r="D844" s="3">
        <v>900</v>
      </c>
      <c r="E844" s="3">
        <v>675</v>
      </c>
      <c r="F844" s="6">
        <v>3</v>
      </c>
      <c r="G844" s="5" t="s">
        <v>27</v>
      </c>
      <c r="H844" s="1" t="s">
        <v>25</v>
      </c>
      <c r="I844" s="1">
        <f>YEAR(ZdrojData[[#This Row],[Datum]])</f>
        <v>2021</v>
      </c>
      <c r="J844" s="1" t="str">
        <f t="shared" si="13"/>
        <v>Březen</v>
      </c>
      <c r="K844" s="15">
        <f>ZdrojData[[#This Row],[Cena]]*ZdrojData[[#This Row],[Počet kusů]]</f>
        <v>2700</v>
      </c>
      <c r="L844" s="15">
        <f>ZdrojData[[#This Row],[Tržba]]-(ZdrojData[[#This Row],[Náklad]]*ZdrojData[[#This Row],[Počet kusů]])</f>
        <v>675</v>
      </c>
    </row>
    <row r="845" spans="1:12" x14ac:dyDescent="0.2">
      <c r="A845" s="2">
        <v>44271</v>
      </c>
      <c r="B845" s="5" t="s">
        <v>9</v>
      </c>
      <c r="C845" s="5" t="s">
        <v>6</v>
      </c>
      <c r="D845" s="3">
        <v>1200</v>
      </c>
      <c r="E845" s="3">
        <v>1080</v>
      </c>
      <c r="F845" s="6">
        <v>7</v>
      </c>
      <c r="G845" s="5" t="s">
        <v>27</v>
      </c>
      <c r="H845" s="1" t="s">
        <v>24</v>
      </c>
      <c r="I845" s="1">
        <f>YEAR(ZdrojData[[#This Row],[Datum]])</f>
        <v>2021</v>
      </c>
      <c r="J845" s="1" t="str">
        <f t="shared" si="13"/>
        <v>Březen</v>
      </c>
      <c r="K845" s="15">
        <f>ZdrojData[[#This Row],[Cena]]*ZdrojData[[#This Row],[Počet kusů]]</f>
        <v>8400</v>
      </c>
      <c r="L845" s="15">
        <f>ZdrojData[[#This Row],[Tržba]]-(ZdrojData[[#This Row],[Náklad]]*ZdrojData[[#This Row],[Počet kusů]])</f>
        <v>840</v>
      </c>
    </row>
    <row r="846" spans="1:12" x14ac:dyDescent="0.2">
      <c r="A846" s="2">
        <v>44276</v>
      </c>
      <c r="B846" s="5" t="s">
        <v>13</v>
      </c>
      <c r="C846" s="5" t="s">
        <v>6</v>
      </c>
      <c r="D846" s="3">
        <v>500</v>
      </c>
      <c r="E846" s="3">
        <v>400</v>
      </c>
      <c r="F846" s="6">
        <v>7</v>
      </c>
      <c r="G846" s="5" t="s">
        <v>37</v>
      </c>
      <c r="H846" s="1" t="s">
        <v>25</v>
      </c>
      <c r="I846" s="1">
        <f>YEAR(ZdrojData[[#This Row],[Datum]])</f>
        <v>2021</v>
      </c>
      <c r="J846" s="1" t="str">
        <f t="shared" si="13"/>
        <v>Březen</v>
      </c>
      <c r="K846" s="15">
        <f>ZdrojData[[#This Row],[Cena]]*ZdrojData[[#This Row],[Počet kusů]]</f>
        <v>3500</v>
      </c>
      <c r="L846" s="15">
        <f>ZdrojData[[#This Row],[Tržba]]-(ZdrojData[[#This Row],[Náklad]]*ZdrojData[[#This Row],[Počet kusů]])</f>
        <v>700</v>
      </c>
    </row>
    <row r="847" spans="1:12" x14ac:dyDescent="0.2">
      <c r="A847" s="2">
        <v>44284</v>
      </c>
      <c r="B847" s="5" t="s">
        <v>11</v>
      </c>
      <c r="C847" s="5" t="s">
        <v>12</v>
      </c>
      <c r="D847" s="3">
        <v>350</v>
      </c>
      <c r="E847" s="3">
        <v>273</v>
      </c>
      <c r="F847" s="6">
        <v>2</v>
      </c>
      <c r="G847" s="5" t="s">
        <v>35</v>
      </c>
      <c r="H847" s="1" t="s">
        <v>24</v>
      </c>
      <c r="I847" s="1">
        <f>YEAR(ZdrojData[[#This Row],[Datum]])</f>
        <v>2021</v>
      </c>
      <c r="J847" s="1" t="str">
        <f t="shared" si="13"/>
        <v>Březen</v>
      </c>
      <c r="K847" s="15">
        <f>ZdrojData[[#This Row],[Cena]]*ZdrojData[[#This Row],[Počet kusů]]</f>
        <v>700</v>
      </c>
      <c r="L847" s="15">
        <f>ZdrojData[[#This Row],[Tržba]]-(ZdrojData[[#This Row],[Náklad]]*ZdrojData[[#This Row],[Počet kusů]])</f>
        <v>154</v>
      </c>
    </row>
    <row r="848" spans="1:12" x14ac:dyDescent="0.2">
      <c r="A848" s="2">
        <v>44276</v>
      </c>
      <c r="B848" s="5" t="s">
        <v>14</v>
      </c>
      <c r="C848" s="5" t="s">
        <v>6</v>
      </c>
      <c r="D848" s="3">
        <v>950</v>
      </c>
      <c r="E848" s="3">
        <v>741</v>
      </c>
      <c r="F848" s="6">
        <v>9</v>
      </c>
      <c r="G848" s="5" t="s">
        <v>17</v>
      </c>
      <c r="H848" s="1" t="s">
        <v>24</v>
      </c>
      <c r="I848" s="1">
        <f>YEAR(ZdrojData[[#This Row],[Datum]])</f>
        <v>2021</v>
      </c>
      <c r="J848" s="1" t="str">
        <f t="shared" si="13"/>
        <v>Březen</v>
      </c>
      <c r="K848" s="15">
        <f>ZdrojData[[#This Row],[Cena]]*ZdrojData[[#This Row],[Počet kusů]]</f>
        <v>8550</v>
      </c>
      <c r="L848" s="15">
        <f>ZdrojData[[#This Row],[Tržba]]-(ZdrojData[[#This Row],[Náklad]]*ZdrojData[[#This Row],[Počet kusů]])</f>
        <v>1881</v>
      </c>
    </row>
    <row r="849" spans="1:12" x14ac:dyDescent="0.2">
      <c r="A849" s="2">
        <v>44264</v>
      </c>
      <c r="B849" s="5" t="s">
        <v>15</v>
      </c>
      <c r="C849" s="5" t="s">
        <v>4</v>
      </c>
      <c r="D849" s="3">
        <v>750</v>
      </c>
      <c r="E849" s="3">
        <v>637.5</v>
      </c>
      <c r="F849" s="6">
        <v>4</v>
      </c>
      <c r="G849" s="5" t="s">
        <v>34</v>
      </c>
      <c r="H849" s="1" t="s">
        <v>24</v>
      </c>
      <c r="I849" s="1">
        <f>YEAR(ZdrojData[[#This Row],[Datum]])</f>
        <v>2021</v>
      </c>
      <c r="J849" s="1" t="str">
        <f t="shared" si="13"/>
        <v>Březen</v>
      </c>
      <c r="K849" s="15">
        <f>ZdrojData[[#This Row],[Cena]]*ZdrojData[[#This Row],[Počet kusů]]</f>
        <v>3000</v>
      </c>
      <c r="L849" s="15">
        <f>ZdrojData[[#This Row],[Tržba]]-(ZdrojData[[#This Row],[Náklad]]*ZdrojData[[#This Row],[Počet kusů]])</f>
        <v>450</v>
      </c>
    </row>
    <row r="850" spans="1:12" x14ac:dyDescent="0.2">
      <c r="A850" s="2">
        <v>44279</v>
      </c>
      <c r="B850" s="5" t="s">
        <v>5</v>
      </c>
      <c r="C850" s="5" t="s">
        <v>6</v>
      </c>
      <c r="D850" s="3">
        <v>850</v>
      </c>
      <c r="E850" s="3">
        <v>722.5</v>
      </c>
      <c r="F850" s="6">
        <v>1</v>
      </c>
      <c r="G850" s="5" t="s">
        <v>39</v>
      </c>
      <c r="H850" s="1" t="s">
        <v>25</v>
      </c>
      <c r="I850" s="1">
        <f>YEAR(ZdrojData[[#This Row],[Datum]])</f>
        <v>2021</v>
      </c>
      <c r="J850" s="1" t="str">
        <f t="shared" si="13"/>
        <v>Březen</v>
      </c>
      <c r="K850" s="15">
        <f>ZdrojData[[#This Row],[Cena]]*ZdrojData[[#This Row],[Počet kusů]]</f>
        <v>850</v>
      </c>
      <c r="L850" s="15">
        <f>ZdrojData[[#This Row],[Tržba]]-(ZdrojData[[#This Row],[Náklad]]*ZdrojData[[#This Row],[Počet kusů]])</f>
        <v>127.5</v>
      </c>
    </row>
    <row r="851" spans="1:12" x14ac:dyDescent="0.2">
      <c r="A851" s="2">
        <v>44279</v>
      </c>
      <c r="B851" s="5" t="s">
        <v>3</v>
      </c>
      <c r="C851" s="5" t="s">
        <v>4</v>
      </c>
      <c r="D851" s="3">
        <v>1000</v>
      </c>
      <c r="E851" s="3">
        <v>900</v>
      </c>
      <c r="F851" s="6">
        <v>7</v>
      </c>
      <c r="G851" s="5" t="s">
        <v>36</v>
      </c>
      <c r="H851" s="1" t="s">
        <v>25</v>
      </c>
      <c r="I851" s="1">
        <f>YEAR(ZdrojData[[#This Row],[Datum]])</f>
        <v>2021</v>
      </c>
      <c r="J851" s="1" t="str">
        <f t="shared" si="13"/>
        <v>Březen</v>
      </c>
      <c r="K851" s="15">
        <f>ZdrojData[[#This Row],[Cena]]*ZdrojData[[#This Row],[Počet kusů]]</f>
        <v>7000</v>
      </c>
      <c r="L851" s="15">
        <f>ZdrojData[[#This Row],[Tržba]]-(ZdrojData[[#This Row],[Náklad]]*ZdrojData[[#This Row],[Počet kusů]])</f>
        <v>700</v>
      </c>
    </row>
    <row r="852" spans="1:12" x14ac:dyDescent="0.2">
      <c r="A852" s="2">
        <v>44256</v>
      </c>
      <c r="B852" s="5" t="s">
        <v>13</v>
      </c>
      <c r="C852" s="5" t="s">
        <v>6</v>
      </c>
      <c r="D852" s="3">
        <v>500</v>
      </c>
      <c r="E852" s="3">
        <v>400</v>
      </c>
      <c r="F852" s="6">
        <v>2</v>
      </c>
      <c r="G852" s="5" t="s">
        <v>32</v>
      </c>
      <c r="H852" s="1" t="s">
        <v>25</v>
      </c>
      <c r="I852" s="1">
        <f>YEAR(ZdrojData[[#This Row],[Datum]])</f>
        <v>2021</v>
      </c>
      <c r="J852" s="1" t="str">
        <f t="shared" si="13"/>
        <v>Březen</v>
      </c>
      <c r="K852" s="15">
        <f>ZdrojData[[#This Row],[Cena]]*ZdrojData[[#This Row],[Počet kusů]]</f>
        <v>1000</v>
      </c>
      <c r="L852" s="15">
        <f>ZdrojData[[#This Row],[Tržba]]-(ZdrojData[[#This Row],[Náklad]]*ZdrojData[[#This Row],[Počet kusů]])</f>
        <v>200</v>
      </c>
    </row>
    <row r="853" spans="1:12" x14ac:dyDescent="0.2">
      <c r="A853" s="2">
        <v>44284</v>
      </c>
      <c r="B853" s="5" t="s">
        <v>9</v>
      </c>
      <c r="C853" s="5" t="s">
        <v>6</v>
      </c>
      <c r="D853" s="3">
        <v>1200</v>
      </c>
      <c r="E853" s="3">
        <v>1080</v>
      </c>
      <c r="F853" s="6">
        <v>5</v>
      </c>
      <c r="G853" s="5" t="s">
        <v>27</v>
      </c>
      <c r="H853" s="1" t="s">
        <v>25</v>
      </c>
      <c r="I853" s="1">
        <f>YEAR(ZdrojData[[#This Row],[Datum]])</f>
        <v>2021</v>
      </c>
      <c r="J853" s="1" t="str">
        <f t="shared" si="13"/>
        <v>Březen</v>
      </c>
      <c r="K853" s="15">
        <f>ZdrojData[[#This Row],[Cena]]*ZdrojData[[#This Row],[Počet kusů]]</f>
        <v>6000</v>
      </c>
      <c r="L853" s="15">
        <f>ZdrojData[[#This Row],[Tržba]]-(ZdrojData[[#This Row],[Náklad]]*ZdrojData[[#This Row],[Počet kusů]])</f>
        <v>600</v>
      </c>
    </row>
    <row r="854" spans="1:12" x14ac:dyDescent="0.2">
      <c r="A854" s="2">
        <v>44276</v>
      </c>
      <c r="B854" s="5" t="s">
        <v>10</v>
      </c>
      <c r="C854" s="5" t="s">
        <v>6</v>
      </c>
      <c r="D854" s="3">
        <v>850</v>
      </c>
      <c r="E854" s="3">
        <v>637.5</v>
      </c>
      <c r="F854" s="6">
        <v>5</v>
      </c>
      <c r="G854" s="5" t="s">
        <v>33</v>
      </c>
      <c r="H854" s="1" t="s">
        <v>25</v>
      </c>
      <c r="I854" s="1">
        <f>YEAR(ZdrojData[[#This Row],[Datum]])</f>
        <v>2021</v>
      </c>
      <c r="J854" s="1" t="str">
        <f t="shared" si="13"/>
        <v>Březen</v>
      </c>
      <c r="K854" s="15">
        <f>ZdrojData[[#This Row],[Cena]]*ZdrojData[[#This Row],[Počet kusů]]</f>
        <v>4250</v>
      </c>
      <c r="L854" s="15">
        <f>ZdrojData[[#This Row],[Tržba]]-(ZdrojData[[#This Row],[Náklad]]*ZdrojData[[#This Row],[Počet kusů]])</f>
        <v>1062.5</v>
      </c>
    </row>
    <row r="855" spans="1:12" x14ac:dyDescent="0.2">
      <c r="A855" s="2">
        <v>44256</v>
      </c>
      <c r="B855" s="5" t="s">
        <v>5</v>
      </c>
      <c r="C855" s="5" t="s">
        <v>6</v>
      </c>
      <c r="D855" s="3">
        <v>850</v>
      </c>
      <c r="E855" s="3">
        <v>722.5</v>
      </c>
      <c r="F855" s="6">
        <v>8</v>
      </c>
      <c r="G855" s="5" t="s">
        <v>36</v>
      </c>
      <c r="H855" s="1" t="s">
        <v>24</v>
      </c>
      <c r="I855" s="1">
        <f>YEAR(ZdrojData[[#This Row],[Datum]])</f>
        <v>2021</v>
      </c>
      <c r="J855" s="1" t="str">
        <f t="shared" si="13"/>
        <v>Březen</v>
      </c>
      <c r="K855" s="15">
        <f>ZdrojData[[#This Row],[Cena]]*ZdrojData[[#This Row],[Počet kusů]]</f>
        <v>6800</v>
      </c>
      <c r="L855" s="15">
        <f>ZdrojData[[#This Row],[Tržba]]-(ZdrojData[[#This Row],[Náklad]]*ZdrojData[[#This Row],[Počet kusů]])</f>
        <v>1020</v>
      </c>
    </row>
    <row r="856" spans="1:12" x14ac:dyDescent="0.2">
      <c r="A856" s="2">
        <v>44265</v>
      </c>
      <c r="B856" s="5" t="s">
        <v>3</v>
      </c>
      <c r="C856" s="5" t="s">
        <v>4</v>
      </c>
      <c r="D856" s="3">
        <v>1000</v>
      </c>
      <c r="E856" s="3">
        <v>900</v>
      </c>
      <c r="F856" s="6">
        <v>8</v>
      </c>
      <c r="G856" s="5" t="s">
        <v>34</v>
      </c>
      <c r="H856" s="1" t="s">
        <v>25</v>
      </c>
      <c r="I856" s="1">
        <f>YEAR(ZdrojData[[#This Row],[Datum]])</f>
        <v>2021</v>
      </c>
      <c r="J856" s="1" t="str">
        <f t="shared" si="13"/>
        <v>Březen</v>
      </c>
      <c r="K856" s="15">
        <f>ZdrojData[[#This Row],[Cena]]*ZdrojData[[#This Row],[Počet kusů]]</f>
        <v>8000</v>
      </c>
      <c r="L856" s="15">
        <f>ZdrojData[[#This Row],[Tržba]]-(ZdrojData[[#This Row],[Náklad]]*ZdrojData[[#This Row],[Počet kusů]])</f>
        <v>800</v>
      </c>
    </row>
    <row r="857" spans="1:12" x14ac:dyDescent="0.2">
      <c r="A857" s="2">
        <v>44260</v>
      </c>
      <c r="B857" s="5" t="s">
        <v>15</v>
      </c>
      <c r="C857" s="5" t="s">
        <v>4</v>
      </c>
      <c r="D857" s="3">
        <v>750</v>
      </c>
      <c r="E857" s="3">
        <v>637.5</v>
      </c>
      <c r="F857" s="6">
        <v>1</v>
      </c>
      <c r="G857" s="5" t="s">
        <v>34</v>
      </c>
      <c r="H857" s="1" t="s">
        <v>24</v>
      </c>
      <c r="I857" s="1">
        <f>YEAR(ZdrojData[[#This Row],[Datum]])</f>
        <v>2021</v>
      </c>
      <c r="J857" s="1" t="str">
        <f t="shared" si="13"/>
        <v>Březen</v>
      </c>
      <c r="K857" s="15">
        <f>ZdrojData[[#This Row],[Cena]]*ZdrojData[[#This Row],[Počet kusů]]</f>
        <v>750</v>
      </c>
      <c r="L857" s="15">
        <f>ZdrojData[[#This Row],[Tržba]]-(ZdrojData[[#This Row],[Náklad]]*ZdrojData[[#This Row],[Počet kusů]])</f>
        <v>112.5</v>
      </c>
    </row>
    <row r="858" spans="1:12" x14ac:dyDescent="0.2">
      <c r="A858" s="2">
        <v>44257</v>
      </c>
      <c r="B858" s="5" t="s">
        <v>3</v>
      </c>
      <c r="C858" s="5" t="s">
        <v>4</v>
      </c>
      <c r="D858" s="3">
        <v>1000</v>
      </c>
      <c r="E858" s="3">
        <v>900</v>
      </c>
      <c r="F858" s="6">
        <v>8</v>
      </c>
      <c r="G858" s="5" t="s">
        <v>36</v>
      </c>
      <c r="H858" s="1" t="s">
        <v>25</v>
      </c>
      <c r="I858" s="1">
        <f>YEAR(ZdrojData[[#This Row],[Datum]])</f>
        <v>2021</v>
      </c>
      <c r="J858" s="1" t="str">
        <f t="shared" si="13"/>
        <v>Březen</v>
      </c>
      <c r="K858" s="15">
        <f>ZdrojData[[#This Row],[Cena]]*ZdrojData[[#This Row],[Počet kusů]]</f>
        <v>8000</v>
      </c>
      <c r="L858" s="15">
        <f>ZdrojData[[#This Row],[Tržba]]-(ZdrojData[[#This Row],[Náklad]]*ZdrojData[[#This Row],[Počet kusů]])</f>
        <v>800</v>
      </c>
    </row>
    <row r="859" spans="1:12" x14ac:dyDescent="0.2">
      <c r="A859" s="2">
        <v>44268</v>
      </c>
      <c r="B859" s="5" t="s">
        <v>15</v>
      </c>
      <c r="C859" s="5" t="s">
        <v>4</v>
      </c>
      <c r="D859" s="3">
        <v>750</v>
      </c>
      <c r="E859" s="3">
        <v>637.5</v>
      </c>
      <c r="F859" s="6">
        <v>8</v>
      </c>
      <c r="G859" s="5" t="s">
        <v>39</v>
      </c>
      <c r="H859" s="1" t="s">
        <v>25</v>
      </c>
      <c r="I859" s="1">
        <f>YEAR(ZdrojData[[#This Row],[Datum]])</f>
        <v>2021</v>
      </c>
      <c r="J859" s="1" t="str">
        <f t="shared" si="13"/>
        <v>Březen</v>
      </c>
      <c r="K859" s="15">
        <f>ZdrojData[[#This Row],[Cena]]*ZdrojData[[#This Row],[Počet kusů]]</f>
        <v>6000</v>
      </c>
      <c r="L859" s="15">
        <f>ZdrojData[[#This Row],[Tržba]]-(ZdrojData[[#This Row],[Náklad]]*ZdrojData[[#This Row],[Počet kusů]])</f>
        <v>900</v>
      </c>
    </row>
    <row r="860" spans="1:12" x14ac:dyDescent="0.2">
      <c r="A860" s="2">
        <v>44307</v>
      </c>
      <c r="B860" s="5" t="s">
        <v>8</v>
      </c>
      <c r="C860" s="5" t="s">
        <v>6</v>
      </c>
      <c r="D860" s="3">
        <v>1350</v>
      </c>
      <c r="E860" s="3">
        <v>1188</v>
      </c>
      <c r="F860" s="6">
        <v>1</v>
      </c>
      <c r="G860" s="5" t="s">
        <v>31</v>
      </c>
      <c r="H860" s="1" t="s">
        <v>25</v>
      </c>
      <c r="I860" s="1">
        <f>YEAR(ZdrojData[[#This Row],[Datum]])</f>
        <v>2021</v>
      </c>
      <c r="J860" s="1" t="str">
        <f t="shared" si="13"/>
        <v>Duben</v>
      </c>
      <c r="K860" s="15">
        <f>ZdrojData[[#This Row],[Cena]]*ZdrojData[[#This Row],[Počet kusů]]</f>
        <v>1350</v>
      </c>
      <c r="L860" s="15">
        <f>ZdrojData[[#This Row],[Tržba]]-(ZdrojData[[#This Row],[Náklad]]*ZdrojData[[#This Row],[Počet kusů]])</f>
        <v>162</v>
      </c>
    </row>
    <row r="861" spans="1:12" x14ac:dyDescent="0.2">
      <c r="A861" s="2">
        <v>44308</v>
      </c>
      <c r="B861" s="5" t="s">
        <v>5</v>
      </c>
      <c r="C861" s="5" t="s">
        <v>6</v>
      </c>
      <c r="D861" s="3">
        <v>850</v>
      </c>
      <c r="E861" s="3">
        <v>722.5</v>
      </c>
      <c r="F861" s="6">
        <v>1</v>
      </c>
      <c r="G861" s="5" t="s">
        <v>28</v>
      </c>
      <c r="H861" s="1" t="s">
        <v>25</v>
      </c>
      <c r="I861" s="1">
        <f>YEAR(ZdrojData[[#This Row],[Datum]])</f>
        <v>2021</v>
      </c>
      <c r="J861" s="1" t="str">
        <f t="shared" si="13"/>
        <v>Duben</v>
      </c>
      <c r="K861" s="15">
        <f>ZdrojData[[#This Row],[Cena]]*ZdrojData[[#This Row],[Počet kusů]]</f>
        <v>850</v>
      </c>
      <c r="L861" s="15">
        <f>ZdrojData[[#This Row],[Tržba]]-(ZdrojData[[#This Row],[Náklad]]*ZdrojData[[#This Row],[Počet kusů]])</f>
        <v>127.5</v>
      </c>
    </row>
    <row r="862" spans="1:12" x14ac:dyDescent="0.2">
      <c r="A862" s="2">
        <v>44295</v>
      </c>
      <c r="B862" s="5" t="s">
        <v>7</v>
      </c>
      <c r="C862" s="5" t="s">
        <v>4</v>
      </c>
      <c r="D862" s="3">
        <v>1500</v>
      </c>
      <c r="E862" s="3">
        <v>1125</v>
      </c>
      <c r="F862" s="6">
        <v>1</v>
      </c>
      <c r="G862" s="5" t="s">
        <v>35</v>
      </c>
      <c r="H862" s="1" t="s">
        <v>24</v>
      </c>
      <c r="I862" s="1">
        <f>YEAR(ZdrojData[[#This Row],[Datum]])</f>
        <v>2021</v>
      </c>
      <c r="J862" s="1" t="str">
        <f t="shared" si="13"/>
        <v>Duben</v>
      </c>
      <c r="K862" s="15">
        <f>ZdrojData[[#This Row],[Cena]]*ZdrojData[[#This Row],[Počet kusů]]</f>
        <v>1500</v>
      </c>
      <c r="L862" s="15">
        <f>ZdrojData[[#This Row],[Tržba]]-(ZdrojData[[#This Row],[Náklad]]*ZdrojData[[#This Row],[Počet kusů]])</f>
        <v>375</v>
      </c>
    </row>
    <row r="863" spans="1:12" x14ac:dyDescent="0.2">
      <c r="A863" s="2">
        <v>44301</v>
      </c>
      <c r="B863" s="5" t="s">
        <v>9</v>
      </c>
      <c r="C863" s="5" t="s">
        <v>6</v>
      </c>
      <c r="D863" s="3">
        <v>1200</v>
      </c>
      <c r="E863" s="3">
        <v>1080</v>
      </c>
      <c r="F863" s="6">
        <v>3</v>
      </c>
      <c r="G863" s="5" t="s">
        <v>32</v>
      </c>
      <c r="H863" s="1" t="s">
        <v>24</v>
      </c>
      <c r="I863" s="1">
        <f>YEAR(ZdrojData[[#This Row],[Datum]])</f>
        <v>2021</v>
      </c>
      <c r="J863" s="1" t="str">
        <f t="shared" si="13"/>
        <v>Duben</v>
      </c>
      <c r="K863" s="15">
        <f>ZdrojData[[#This Row],[Cena]]*ZdrojData[[#This Row],[Počet kusů]]</f>
        <v>3600</v>
      </c>
      <c r="L863" s="15">
        <f>ZdrojData[[#This Row],[Tržba]]-(ZdrojData[[#This Row],[Náklad]]*ZdrojData[[#This Row],[Počet kusů]])</f>
        <v>360</v>
      </c>
    </row>
    <row r="864" spans="1:12" x14ac:dyDescent="0.2">
      <c r="A864" s="2">
        <v>44301</v>
      </c>
      <c r="B864" s="5" t="s">
        <v>5</v>
      </c>
      <c r="C864" s="5" t="s">
        <v>6</v>
      </c>
      <c r="D864" s="3">
        <v>850</v>
      </c>
      <c r="E864" s="3">
        <v>722.5</v>
      </c>
      <c r="F864" s="6">
        <v>1</v>
      </c>
      <c r="G864" s="5" t="s">
        <v>38</v>
      </c>
      <c r="H864" s="1" t="s">
        <v>24</v>
      </c>
      <c r="I864" s="1">
        <f>YEAR(ZdrojData[[#This Row],[Datum]])</f>
        <v>2021</v>
      </c>
      <c r="J864" s="1" t="str">
        <f t="shared" si="13"/>
        <v>Duben</v>
      </c>
      <c r="K864" s="15">
        <f>ZdrojData[[#This Row],[Cena]]*ZdrojData[[#This Row],[Počet kusů]]</f>
        <v>850</v>
      </c>
      <c r="L864" s="15">
        <f>ZdrojData[[#This Row],[Tržba]]-(ZdrojData[[#This Row],[Náklad]]*ZdrojData[[#This Row],[Počet kusů]])</f>
        <v>127.5</v>
      </c>
    </row>
    <row r="865" spans="1:12" x14ac:dyDescent="0.2">
      <c r="A865" s="2">
        <v>44311</v>
      </c>
      <c r="B865" s="5" t="s">
        <v>9</v>
      </c>
      <c r="C865" s="5" t="s">
        <v>6</v>
      </c>
      <c r="D865" s="3">
        <v>1200</v>
      </c>
      <c r="E865" s="3">
        <v>1080</v>
      </c>
      <c r="F865" s="6">
        <v>3</v>
      </c>
      <c r="G865" s="5" t="s">
        <v>29</v>
      </c>
      <c r="H865" s="1" t="s">
        <v>24</v>
      </c>
      <c r="I865" s="1">
        <f>YEAR(ZdrojData[[#This Row],[Datum]])</f>
        <v>2021</v>
      </c>
      <c r="J865" s="1" t="str">
        <f t="shared" si="13"/>
        <v>Duben</v>
      </c>
      <c r="K865" s="15">
        <f>ZdrojData[[#This Row],[Cena]]*ZdrojData[[#This Row],[Počet kusů]]</f>
        <v>3600</v>
      </c>
      <c r="L865" s="15">
        <f>ZdrojData[[#This Row],[Tržba]]-(ZdrojData[[#This Row],[Náklad]]*ZdrojData[[#This Row],[Počet kusů]])</f>
        <v>360</v>
      </c>
    </row>
    <row r="866" spans="1:12" x14ac:dyDescent="0.2">
      <c r="A866" s="2">
        <v>44288</v>
      </c>
      <c r="B866" s="5" t="s">
        <v>11</v>
      </c>
      <c r="C866" s="5" t="s">
        <v>12</v>
      </c>
      <c r="D866" s="3">
        <v>350</v>
      </c>
      <c r="E866" s="3">
        <v>273</v>
      </c>
      <c r="F866" s="6">
        <v>6</v>
      </c>
      <c r="G866" s="5" t="s">
        <v>38</v>
      </c>
      <c r="H866" s="1" t="s">
        <v>24</v>
      </c>
      <c r="I866" s="1">
        <f>YEAR(ZdrojData[[#This Row],[Datum]])</f>
        <v>2021</v>
      </c>
      <c r="J866" s="1" t="str">
        <f t="shared" si="13"/>
        <v>Duben</v>
      </c>
      <c r="K866" s="15">
        <f>ZdrojData[[#This Row],[Cena]]*ZdrojData[[#This Row],[Počet kusů]]</f>
        <v>2100</v>
      </c>
      <c r="L866" s="15">
        <f>ZdrojData[[#This Row],[Tržba]]-(ZdrojData[[#This Row],[Náklad]]*ZdrojData[[#This Row],[Počet kusů]])</f>
        <v>462</v>
      </c>
    </row>
    <row r="867" spans="1:12" x14ac:dyDescent="0.2">
      <c r="A867" s="2">
        <v>44303</v>
      </c>
      <c r="B867" s="5" t="s">
        <v>7</v>
      </c>
      <c r="C867" s="5" t="s">
        <v>4</v>
      </c>
      <c r="D867" s="3">
        <v>1500</v>
      </c>
      <c r="E867" s="3">
        <v>1125</v>
      </c>
      <c r="F867" s="6">
        <v>6</v>
      </c>
      <c r="G867" s="5" t="s">
        <v>34</v>
      </c>
      <c r="H867" s="1" t="s">
        <v>25</v>
      </c>
      <c r="I867" s="1">
        <f>YEAR(ZdrojData[[#This Row],[Datum]])</f>
        <v>2021</v>
      </c>
      <c r="J867" s="1" t="str">
        <f t="shared" si="13"/>
        <v>Duben</v>
      </c>
      <c r="K867" s="15">
        <f>ZdrojData[[#This Row],[Cena]]*ZdrojData[[#This Row],[Počet kusů]]</f>
        <v>9000</v>
      </c>
      <c r="L867" s="15">
        <f>ZdrojData[[#This Row],[Tržba]]-(ZdrojData[[#This Row],[Náklad]]*ZdrojData[[#This Row],[Počet kusů]])</f>
        <v>2250</v>
      </c>
    </row>
    <row r="868" spans="1:12" x14ac:dyDescent="0.2">
      <c r="A868" s="2">
        <v>44302</v>
      </c>
      <c r="B868" s="5" t="s">
        <v>11</v>
      </c>
      <c r="C868" s="5" t="s">
        <v>12</v>
      </c>
      <c r="D868" s="3">
        <v>350</v>
      </c>
      <c r="E868" s="3">
        <v>273</v>
      </c>
      <c r="F868" s="6">
        <v>3</v>
      </c>
      <c r="G868" s="5" t="s">
        <v>35</v>
      </c>
      <c r="H868" s="1" t="s">
        <v>25</v>
      </c>
      <c r="I868" s="1">
        <f>YEAR(ZdrojData[[#This Row],[Datum]])</f>
        <v>2021</v>
      </c>
      <c r="J868" s="1" t="str">
        <f t="shared" si="13"/>
        <v>Duben</v>
      </c>
      <c r="K868" s="15">
        <f>ZdrojData[[#This Row],[Cena]]*ZdrojData[[#This Row],[Počet kusů]]</f>
        <v>1050</v>
      </c>
      <c r="L868" s="15">
        <f>ZdrojData[[#This Row],[Tržba]]-(ZdrojData[[#This Row],[Náklad]]*ZdrojData[[#This Row],[Počet kusů]])</f>
        <v>231</v>
      </c>
    </row>
    <row r="869" spans="1:12" x14ac:dyDescent="0.2">
      <c r="A869" s="2">
        <v>44295</v>
      </c>
      <c r="B869" s="5" t="s">
        <v>14</v>
      </c>
      <c r="C869" s="5" t="s">
        <v>6</v>
      </c>
      <c r="D869" s="3">
        <v>950</v>
      </c>
      <c r="E869" s="3">
        <v>741</v>
      </c>
      <c r="F869" s="6">
        <v>10</v>
      </c>
      <c r="G869" s="5" t="s">
        <v>34</v>
      </c>
      <c r="H869" s="1" t="s">
        <v>24</v>
      </c>
      <c r="I869" s="1">
        <f>YEAR(ZdrojData[[#This Row],[Datum]])</f>
        <v>2021</v>
      </c>
      <c r="J869" s="1" t="str">
        <f t="shared" si="13"/>
        <v>Duben</v>
      </c>
      <c r="K869" s="15">
        <f>ZdrojData[[#This Row],[Cena]]*ZdrojData[[#This Row],[Počet kusů]]</f>
        <v>9500</v>
      </c>
      <c r="L869" s="15">
        <f>ZdrojData[[#This Row],[Tržba]]-(ZdrojData[[#This Row],[Náklad]]*ZdrojData[[#This Row],[Počet kusů]])</f>
        <v>2090</v>
      </c>
    </row>
    <row r="870" spans="1:12" x14ac:dyDescent="0.2">
      <c r="A870" s="2">
        <v>44298</v>
      </c>
      <c r="B870" s="5" t="s">
        <v>18</v>
      </c>
      <c r="C870" s="5" t="s">
        <v>4</v>
      </c>
      <c r="D870" s="3">
        <v>900</v>
      </c>
      <c r="E870" s="3">
        <v>675</v>
      </c>
      <c r="F870" s="6">
        <v>6</v>
      </c>
      <c r="G870" s="5" t="s">
        <v>38</v>
      </c>
      <c r="H870" s="1" t="s">
        <v>25</v>
      </c>
      <c r="I870" s="1">
        <f>YEAR(ZdrojData[[#This Row],[Datum]])</f>
        <v>2021</v>
      </c>
      <c r="J870" s="1" t="str">
        <f t="shared" si="13"/>
        <v>Duben</v>
      </c>
      <c r="K870" s="15">
        <f>ZdrojData[[#This Row],[Cena]]*ZdrojData[[#This Row],[Počet kusů]]</f>
        <v>5400</v>
      </c>
      <c r="L870" s="15">
        <f>ZdrojData[[#This Row],[Tržba]]-(ZdrojData[[#This Row],[Náklad]]*ZdrojData[[#This Row],[Počet kusů]])</f>
        <v>1350</v>
      </c>
    </row>
    <row r="871" spans="1:12" x14ac:dyDescent="0.2">
      <c r="A871" s="2">
        <v>44291</v>
      </c>
      <c r="B871" s="5" t="s">
        <v>11</v>
      </c>
      <c r="C871" s="5" t="s">
        <v>12</v>
      </c>
      <c r="D871" s="3">
        <v>350</v>
      </c>
      <c r="E871" s="3">
        <v>273</v>
      </c>
      <c r="F871" s="6">
        <v>1</v>
      </c>
      <c r="G871" s="5" t="s">
        <v>39</v>
      </c>
      <c r="H871" s="1" t="s">
        <v>24</v>
      </c>
      <c r="I871" s="1">
        <f>YEAR(ZdrojData[[#This Row],[Datum]])</f>
        <v>2021</v>
      </c>
      <c r="J871" s="1" t="str">
        <f t="shared" si="13"/>
        <v>Duben</v>
      </c>
      <c r="K871" s="15">
        <f>ZdrojData[[#This Row],[Cena]]*ZdrojData[[#This Row],[Počet kusů]]</f>
        <v>350</v>
      </c>
      <c r="L871" s="15">
        <f>ZdrojData[[#This Row],[Tržba]]-(ZdrojData[[#This Row],[Náklad]]*ZdrojData[[#This Row],[Počet kusů]])</f>
        <v>77</v>
      </c>
    </row>
    <row r="872" spans="1:12" x14ac:dyDescent="0.2">
      <c r="A872" s="2">
        <v>44315</v>
      </c>
      <c r="B872" s="5" t="s">
        <v>7</v>
      </c>
      <c r="C872" s="5" t="s">
        <v>4</v>
      </c>
      <c r="D872" s="3">
        <v>1500</v>
      </c>
      <c r="E872" s="3">
        <v>1125</v>
      </c>
      <c r="F872" s="6">
        <v>3</v>
      </c>
      <c r="G872" s="5" t="s">
        <v>35</v>
      </c>
      <c r="H872" s="1" t="s">
        <v>24</v>
      </c>
      <c r="I872" s="1">
        <f>YEAR(ZdrojData[[#This Row],[Datum]])</f>
        <v>2021</v>
      </c>
      <c r="J872" s="1" t="str">
        <f t="shared" si="13"/>
        <v>Duben</v>
      </c>
      <c r="K872" s="15">
        <f>ZdrojData[[#This Row],[Cena]]*ZdrojData[[#This Row],[Počet kusů]]</f>
        <v>4500</v>
      </c>
      <c r="L872" s="15">
        <f>ZdrojData[[#This Row],[Tržba]]-(ZdrojData[[#This Row],[Náklad]]*ZdrojData[[#This Row],[Počet kusů]])</f>
        <v>1125</v>
      </c>
    </row>
    <row r="873" spans="1:12" x14ac:dyDescent="0.2">
      <c r="A873" s="2">
        <v>44294</v>
      </c>
      <c r="B873" s="5" t="s">
        <v>14</v>
      </c>
      <c r="C873" s="5" t="s">
        <v>6</v>
      </c>
      <c r="D873" s="3">
        <v>950</v>
      </c>
      <c r="E873" s="3">
        <v>741</v>
      </c>
      <c r="F873" s="6">
        <v>2</v>
      </c>
      <c r="G873" s="5" t="s">
        <v>28</v>
      </c>
      <c r="H873" s="1" t="s">
        <v>24</v>
      </c>
      <c r="I873" s="1">
        <f>YEAR(ZdrojData[[#This Row],[Datum]])</f>
        <v>2021</v>
      </c>
      <c r="J873" s="1" t="str">
        <f t="shared" si="13"/>
        <v>Duben</v>
      </c>
      <c r="K873" s="15">
        <f>ZdrojData[[#This Row],[Cena]]*ZdrojData[[#This Row],[Počet kusů]]</f>
        <v>1900</v>
      </c>
      <c r="L873" s="15">
        <f>ZdrojData[[#This Row],[Tržba]]-(ZdrojData[[#This Row],[Náklad]]*ZdrojData[[#This Row],[Počet kusů]])</f>
        <v>418</v>
      </c>
    </row>
    <row r="874" spans="1:12" x14ac:dyDescent="0.2">
      <c r="A874" s="2">
        <v>44291</v>
      </c>
      <c r="B874" s="5" t="s">
        <v>16</v>
      </c>
      <c r="C874" s="5" t="s">
        <v>12</v>
      </c>
      <c r="D874" s="3">
        <v>600</v>
      </c>
      <c r="E874" s="3">
        <v>510</v>
      </c>
      <c r="F874" s="6">
        <v>3</v>
      </c>
      <c r="G874" s="5" t="s">
        <v>36</v>
      </c>
      <c r="H874" s="1" t="s">
        <v>25</v>
      </c>
      <c r="I874" s="1">
        <f>YEAR(ZdrojData[[#This Row],[Datum]])</f>
        <v>2021</v>
      </c>
      <c r="J874" s="1" t="str">
        <f t="shared" si="13"/>
        <v>Duben</v>
      </c>
      <c r="K874" s="15">
        <f>ZdrojData[[#This Row],[Cena]]*ZdrojData[[#This Row],[Počet kusů]]</f>
        <v>1800</v>
      </c>
      <c r="L874" s="15">
        <f>ZdrojData[[#This Row],[Tržba]]-(ZdrojData[[#This Row],[Náklad]]*ZdrojData[[#This Row],[Počet kusů]])</f>
        <v>270</v>
      </c>
    </row>
    <row r="875" spans="1:12" x14ac:dyDescent="0.2">
      <c r="A875" s="2">
        <v>44304</v>
      </c>
      <c r="B875" s="5" t="s">
        <v>5</v>
      </c>
      <c r="C875" s="5" t="s">
        <v>6</v>
      </c>
      <c r="D875" s="3">
        <v>850</v>
      </c>
      <c r="E875" s="3">
        <v>722.5</v>
      </c>
      <c r="F875" s="6">
        <v>3</v>
      </c>
      <c r="G875" s="5" t="s">
        <v>32</v>
      </c>
      <c r="H875" s="1" t="s">
        <v>25</v>
      </c>
      <c r="I875" s="1">
        <f>YEAR(ZdrojData[[#This Row],[Datum]])</f>
        <v>2021</v>
      </c>
      <c r="J875" s="1" t="str">
        <f t="shared" si="13"/>
        <v>Duben</v>
      </c>
      <c r="K875" s="15">
        <f>ZdrojData[[#This Row],[Cena]]*ZdrojData[[#This Row],[Počet kusů]]</f>
        <v>2550</v>
      </c>
      <c r="L875" s="15">
        <f>ZdrojData[[#This Row],[Tržba]]-(ZdrojData[[#This Row],[Náklad]]*ZdrojData[[#This Row],[Počet kusů]])</f>
        <v>382.5</v>
      </c>
    </row>
    <row r="876" spans="1:12" x14ac:dyDescent="0.2">
      <c r="A876" s="2">
        <v>44294</v>
      </c>
      <c r="B876" s="5" t="s">
        <v>9</v>
      </c>
      <c r="C876" s="5" t="s">
        <v>6</v>
      </c>
      <c r="D876" s="3">
        <v>1200</v>
      </c>
      <c r="E876" s="3">
        <v>1080</v>
      </c>
      <c r="F876" s="6">
        <v>4</v>
      </c>
      <c r="G876" s="5" t="s">
        <v>27</v>
      </c>
      <c r="H876" s="1" t="s">
        <v>24</v>
      </c>
      <c r="I876" s="1">
        <f>YEAR(ZdrojData[[#This Row],[Datum]])</f>
        <v>2021</v>
      </c>
      <c r="J876" s="1" t="str">
        <f t="shared" si="13"/>
        <v>Duben</v>
      </c>
      <c r="K876" s="15">
        <f>ZdrojData[[#This Row],[Cena]]*ZdrojData[[#This Row],[Počet kusů]]</f>
        <v>4800</v>
      </c>
      <c r="L876" s="15">
        <f>ZdrojData[[#This Row],[Tržba]]-(ZdrojData[[#This Row],[Náklad]]*ZdrojData[[#This Row],[Počet kusů]])</f>
        <v>480</v>
      </c>
    </row>
    <row r="877" spans="1:12" x14ac:dyDescent="0.2">
      <c r="A877" s="2">
        <v>44302</v>
      </c>
      <c r="B877" s="5" t="s">
        <v>3</v>
      </c>
      <c r="C877" s="5" t="s">
        <v>4</v>
      </c>
      <c r="D877" s="3">
        <v>1000</v>
      </c>
      <c r="E877" s="3">
        <v>900</v>
      </c>
      <c r="F877" s="6">
        <v>5</v>
      </c>
      <c r="G877" s="5" t="s">
        <v>17</v>
      </c>
      <c r="H877" s="1" t="s">
        <v>24</v>
      </c>
      <c r="I877" s="1">
        <f>YEAR(ZdrojData[[#This Row],[Datum]])</f>
        <v>2021</v>
      </c>
      <c r="J877" s="1" t="str">
        <f t="shared" si="13"/>
        <v>Duben</v>
      </c>
      <c r="K877" s="15">
        <f>ZdrojData[[#This Row],[Cena]]*ZdrojData[[#This Row],[Počet kusů]]</f>
        <v>5000</v>
      </c>
      <c r="L877" s="15">
        <f>ZdrojData[[#This Row],[Tržba]]-(ZdrojData[[#This Row],[Náklad]]*ZdrojData[[#This Row],[Počet kusů]])</f>
        <v>500</v>
      </c>
    </row>
    <row r="878" spans="1:12" x14ac:dyDescent="0.2">
      <c r="A878" s="2">
        <v>44296</v>
      </c>
      <c r="B878" s="5" t="s">
        <v>5</v>
      </c>
      <c r="C878" s="5" t="s">
        <v>6</v>
      </c>
      <c r="D878" s="3">
        <v>850</v>
      </c>
      <c r="E878" s="3">
        <v>722.5</v>
      </c>
      <c r="F878" s="6">
        <v>1</v>
      </c>
      <c r="G878" s="5" t="s">
        <v>38</v>
      </c>
      <c r="H878" s="1" t="s">
        <v>25</v>
      </c>
      <c r="I878" s="1">
        <f>YEAR(ZdrojData[[#This Row],[Datum]])</f>
        <v>2021</v>
      </c>
      <c r="J878" s="1" t="str">
        <f t="shared" si="13"/>
        <v>Duben</v>
      </c>
      <c r="K878" s="15">
        <f>ZdrojData[[#This Row],[Cena]]*ZdrojData[[#This Row],[Počet kusů]]</f>
        <v>850</v>
      </c>
      <c r="L878" s="15">
        <f>ZdrojData[[#This Row],[Tržba]]-(ZdrojData[[#This Row],[Náklad]]*ZdrojData[[#This Row],[Počet kusů]])</f>
        <v>127.5</v>
      </c>
    </row>
    <row r="879" spans="1:12" x14ac:dyDescent="0.2">
      <c r="A879" s="2">
        <v>44294</v>
      </c>
      <c r="B879" s="5" t="s">
        <v>7</v>
      </c>
      <c r="C879" s="5" t="s">
        <v>4</v>
      </c>
      <c r="D879" s="3">
        <v>1500</v>
      </c>
      <c r="E879" s="3">
        <v>1125</v>
      </c>
      <c r="F879" s="6">
        <v>10</v>
      </c>
      <c r="G879" s="5" t="s">
        <v>27</v>
      </c>
      <c r="H879" s="1" t="s">
        <v>25</v>
      </c>
      <c r="I879" s="1">
        <f>YEAR(ZdrojData[[#This Row],[Datum]])</f>
        <v>2021</v>
      </c>
      <c r="J879" s="1" t="str">
        <f t="shared" si="13"/>
        <v>Duben</v>
      </c>
      <c r="K879" s="15">
        <f>ZdrojData[[#This Row],[Cena]]*ZdrojData[[#This Row],[Počet kusů]]</f>
        <v>15000</v>
      </c>
      <c r="L879" s="15">
        <f>ZdrojData[[#This Row],[Tržba]]-(ZdrojData[[#This Row],[Náklad]]*ZdrojData[[#This Row],[Počet kusů]])</f>
        <v>3750</v>
      </c>
    </row>
    <row r="880" spans="1:12" x14ac:dyDescent="0.2">
      <c r="A880" s="2">
        <v>44313</v>
      </c>
      <c r="B880" s="5" t="s">
        <v>10</v>
      </c>
      <c r="C880" s="5" t="s">
        <v>6</v>
      </c>
      <c r="D880" s="3">
        <v>850</v>
      </c>
      <c r="E880" s="3">
        <v>637.5</v>
      </c>
      <c r="F880" s="6">
        <v>4</v>
      </c>
      <c r="G880" s="5" t="s">
        <v>17</v>
      </c>
      <c r="H880" s="1" t="s">
        <v>25</v>
      </c>
      <c r="I880" s="1">
        <f>YEAR(ZdrojData[[#This Row],[Datum]])</f>
        <v>2021</v>
      </c>
      <c r="J880" s="1" t="str">
        <f t="shared" si="13"/>
        <v>Duben</v>
      </c>
      <c r="K880" s="15">
        <f>ZdrojData[[#This Row],[Cena]]*ZdrojData[[#This Row],[Počet kusů]]</f>
        <v>3400</v>
      </c>
      <c r="L880" s="15">
        <f>ZdrojData[[#This Row],[Tržba]]-(ZdrojData[[#This Row],[Náklad]]*ZdrojData[[#This Row],[Počet kusů]])</f>
        <v>850</v>
      </c>
    </row>
    <row r="881" spans="1:12" x14ac:dyDescent="0.2">
      <c r="A881" s="2">
        <v>44308</v>
      </c>
      <c r="B881" s="5" t="s">
        <v>7</v>
      </c>
      <c r="C881" s="5" t="s">
        <v>4</v>
      </c>
      <c r="D881" s="3">
        <v>1500</v>
      </c>
      <c r="E881" s="3">
        <v>1125</v>
      </c>
      <c r="F881" s="6">
        <v>3</v>
      </c>
      <c r="G881" s="5" t="s">
        <v>33</v>
      </c>
      <c r="H881" s="1" t="s">
        <v>25</v>
      </c>
      <c r="I881" s="1">
        <f>YEAR(ZdrojData[[#This Row],[Datum]])</f>
        <v>2021</v>
      </c>
      <c r="J881" s="1" t="str">
        <f t="shared" si="13"/>
        <v>Duben</v>
      </c>
      <c r="K881" s="15">
        <f>ZdrojData[[#This Row],[Cena]]*ZdrojData[[#This Row],[Počet kusů]]</f>
        <v>4500</v>
      </c>
      <c r="L881" s="15">
        <f>ZdrojData[[#This Row],[Tržba]]-(ZdrojData[[#This Row],[Náklad]]*ZdrojData[[#This Row],[Počet kusů]])</f>
        <v>1125</v>
      </c>
    </row>
    <row r="882" spans="1:12" x14ac:dyDescent="0.2">
      <c r="A882" s="2">
        <v>44339</v>
      </c>
      <c r="B882" s="5" t="s">
        <v>7</v>
      </c>
      <c r="C882" s="5" t="s">
        <v>4</v>
      </c>
      <c r="D882" s="3">
        <v>1500</v>
      </c>
      <c r="E882" s="3">
        <v>1125</v>
      </c>
      <c r="F882" s="6">
        <v>4</v>
      </c>
      <c r="G882" s="5" t="s">
        <v>38</v>
      </c>
      <c r="H882" s="1" t="s">
        <v>24</v>
      </c>
      <c r="I882" s="1">
        <f>YEAR(ZdrojData[[#This Row],[Datum]])</f>
        <v>2021</v>
      </c>
      <c r="J882" s="1" t="str">
        <f t="shared" si="13"/>
        <v>Květen</v>
      </c>
      <c r="K882" s="15">
        <f>ZdrojData[[#This Row],[Cena]]*ZdrojData[[#This Row],[Počet kusů]]</f>
        <v>6000</v>
      </c>
      <c r="L882" s="15">
        <f>ZdrojData[[#This Row],[Tržba]]-(ZdrojData[[#This Row],[Náklad]]*ZdrojData[[#This Row],[Počet kusů]])</f>
        <v>1500</v>
      </c>
    </row>
    <row r="883" spans="1:12" x14ac:dyDescent="0.2">
      <c r="A883" s="2">
        <v>44342</v>
      </c>
      <c r="B883" s="5" t="s">
        <v>13</v>
      </c>
      <c r="C883" s="5" t="s">
        <v>6</v>
      </c>
      <c r="D883" s="3">
        <v>500</v>
      </c>
      <c r="E883" s="3">
        <v>400</v>
      </c>
      <c r="F883" s="6">
        <v>3</v>
      </c>
      <c r="G883" s="5" t="s">
        <v>33</v>
      </c>
      <c r="H883" s="1" t="s">
        <v>24</v>
      </c>
      <c r="I883" s="1">
        <f>YEAR(ZdrojData[[#This Row],[Datum]])</f>
        <v>2021</v>
      </c>
      <c r="J883" s="1" t="str">
        <f t="shared" si="13"/>
        <v>Květen</v>
      </c>
      <c r="K883" s="15">
        <f>ZdrojData[[#This Row],[Cena]]*ZdrojData[[#This Row],[Počet kusů]]</f>
        <v>1500</v>
      </c>
      <c r="L883" s="15">
        <f>ZdrojData[[#This Row],[Tržba]]-(ZdrojData[[#This Row],[Náklad]]*ZdrojData[[#This Row],[Počet kusů]])</f>
        <v>300</v>
      </c>
    </row>
    <row r="884" spans="1:12" x14ac:dyDescent="0.2">
      <c r="A884" s="2">
        <v>44339</v>
      </c>
      <c r="B884" s="5" t="s">
        <v>11</v>
      </c>
      <c r="C884" s="5" t="s">
        <v>12</v>
      </c>
      <c r="D884" s="3">
        <v>350</v>
      </c>
      <c r="E884" s="3">
        <v>273</v>
      </c>
      <c r="F884" s="6">
        <v>1</v>
      </c>
      <c r="G884" s="5" t="s">
        <v>32</v>
      </c>
      <c r="H884" s="1" t="s">
        <v>25</v>
      </c>
      <c r="I884" s="1">
        <f>YEAR(ZdrojData[[#This Row],[Datum]])</f>
        <v>2021</v>
      </c>
      <c r="J884" s="1" t="str">
        <f t="shared" si="13"/>
        <v>Květen</v>
      </c>
      <c r="K884" s="15">
        <f>ZdrojData[[#This Row],[Cena]]*ZdrojData[[#This Row],[Počet kusů]]</f>
        <v>350</v>
      </c>
      <c r="L884" s="15">
        <f>ZdrojData[[#This Row],[Tržba]]-(ZdrojData[[#This Row],[Náklad]]*ZdrojData[[#This Row],[Počet kusů]])</f>
        <v>77</v>
      </c>
    </row>
    <row r="885" spans="1:12" x14ac:dyDescent="0.2">
      <c r="A885" s="2">
        <v>44319</v>
      </c>
      <c r="B885" s="5" t="s">
        <v>15</v>
      </c>
      <c r="C885" s="5" t="s">
        <v>4</v>
      </c>
      <c r="D885" s="3">
        <v>750</v>
      </c>
      <c r="E885" s="3">
        <v>637.5</v>
      </c>
      <c r="F885" s="6">
        <v>7</v>
      </c>
      <c r="G885" s="5" t="s">
        <v>38</v>
      </c>
      <c r="H885" s="1" t="s">
        <v>25</v>
      </c>
      <c r="I885" s="1">
        <f>YEAR(ZdrojData[[#This Row],[Datum]])</f>
        <v>2021</v>
      </c>
      <c r="J885" s="1" t="str">
        <f t="shared" si="13"/>
        <v>Květen</v>
      </c>
      <c r="K885" s="15">
        <f>ZdrojData[[#This Row],[Cena]]*ZdrojData[[#This Row],[Počet kusů]]</f>
        <v>5250</v>
      </c>
      <c r="L885" s="15">
        <f>ZdrojData[[#This Row],[Tržba]]-(ZdrojData[[#This Row],[Náklad]]*ZdrojData[[#This Row],[Počet kusů]])</f>
        <v>787.5</v>
      </c>
    </row>
    <row r="886" spans="1:12" x14ac:dyDescent="0.2">
      <c r="A886" s="2">
        <v>44329</v>
      </c>
      <c r="B886" s="5" t="s">
        <v>3</v>
      </c>
      <c r="C886" s="5" t="s">
        <v>4</v>
      </c>
      <c r="D886" s="3">
        <v>1000</v>
      </c>
      <c r="E886" s="3">
        <v>900</v>
      </c>
      <c r="F886" s="6">
        <v>6</v>
      </c>
      <c r="G886" s="5" t="s">
        <v>30</v>
      </c>
      <c r="H886" s="1" t="s">
        <v>25</v>
      </c>
      <c r="I886" s="1">
        <f>YEAR(ZdrojData[[#This Row],[Datum]])</f>
        <v>2021</v>
      </c>
      <c r="J886" s="1" t="str">
        <f t="shared" si="13"/>
        <v>Květen</v>
      </c>
      <c r="K886" s="15">
        <f>ZdrojData[[#This Row],[Cena]]*ZdrojData[[#This Row],[Počet kusů]]</f>
        <v>6000</v>
      </c>
      <c r="L886" s="15">
        <f>ZdrojData[[#This Row],[Tržba]]-(ZdrojData[[#This Row],[Náklad]]*ZdrojData[[#This Row],[Počet kusů]])</f>
        <v>600</v>
      </c>
    </row>
    <row r="887" spans="1:12" x14ac:dyDescent="0.2">
      <c r="A887" s="2">
        <v>44333</v>
      </c>
      <c r="B887" s="5" t="s">
        <v>3</v>
      </c>
      <c r="C887" s="5" t="s">
        <v>4</v>
      </c>
      <c r="D887" s="3">
        <v>1000</v>
      </c>
      <c r="E887" s="3">
        <v>900</v>
      </c>
      <c r="F887" s="6">
        <v>6</v>
      </c>
      <c r="G887" s="5" t="s">
        <v>31</v>
      </c>
      <c r="H887" s="1" t="s">
        <v>24</v>
      </c>
      <c r="I887" s="1">
        <f>YEAR(ZdrojData[[#This Row],[Datum]])</f>
        <v>2021</v>
      </c>
      <c r="J887" s="1" t="str">
        <f t="shared" si="13"/>
        <v>Květen</v>
      </c>
      <c r="K887" s="15">
        <f>ZdrojData[[#This Row],[Cena]]*ZdrojData[[#This Row],[Počet kusů]]</f>
        <v>6000</v>
      </c>
      <c r="L887" s="15">
        <f>ZdrojData[[#This Row],[Tržba]]-(ZdrojData[[#This Row],[Náklad]]*ZdrojData[[#This Row],[Počet kusů]])</f>
        <v>600</v>
      </c>
    </row>
    <row r="888" spans="1:12" x14ac:dyDescent="0.2">
      <c r="A888" s="2">
        <v>44334</v>
      </c>
      <c r="B888" s="5" t="s">
        <v>14</v>
      </c>
      <c r="C888" s="5" t="s">
        <v>6</v>
      </c>
      <c r="D888" s="3">
        <v>950</v>
      </c>
      <c r="E888" s="3">
        <v>741</v>
      </c>
      <c r="F888" s="6">
        <v>6</v>
      </c>
      <c r="G888" s="5" t="s">
        <v>29</v>
      </c>
      <c r="H888" s="1" t="s">
        <v>24</v>
      </c>
      <c r="I888" s="1">
        <f>YEAR(ZdrojData[[#This Row],[Datum]])</f>
        <v>2021</v>
      </c>
      <c r="J888" s="1" t="str">
        <f t="shared" si="13"/>
        <v>Květen</v>
      </c>
      <c r="K888" s="15">
        <f>ZdrojData[[#This Row],[Cena]]*ZdrojData[[#This Row],[Počet kusů]]</f>
        <v>5700</v>
      </c>
      <c r="L888" s="15">
        <f>ZdrojData[[#This Row],[Tržba]]-(ZdrojData[[#This Row],[Náklad]]*ZdrojData[[#This Row],[Počet kusů]])</f>
        <v>1254</v>
      </c>
    </row>
    <row r="889" spans="1:12" x14ac:dyDescent="0.2">
      <c r="A889" s="2">
        <v>44320</v>
      </c>
      <c r="B889" s="5" t="s">
        <v>13</v>
      </c>
      <c r="C889" s="5" t="s">
        <v>6</v>
      </c>
      <c r="D889" s="3">
        <v>500</v>
      </c>
      <c r="E889" s="3">
        <v>400</v>
      </c>
      <c r="F889" s="6">
        <v>4</v>
      </c>
      <c r="G889" s="5" t="s">
        <v>29</v>
      </c>
      <c r="H889" s="1" t="s">
        <v>25</v>
      </c>
      <c r="I889" s="1">
        <f>YEAR(ZdrojData[[#This Row],[Datum]])</f>
        <v>2021</v>
      </c>
      <c r="J889" s="1" t="str">
        <f t="shared" si="13"/>
        <v>Květen</v>
      </c>
      <c r="K889" s="15">
        <f>ZdrojData[[#This Row],[Cena]]*ZdrojData[[#This Row],[Počet kusů]]</f>
        <v>2000</v>
      </c>
      <c r="L889" s="15">
        <f>ZdrojData[[#This Row],[Tržba]]-(ZdrojData[[#This Row],[Náklad]]*ZdrojData[[#This Row],[Počet kusů]])</f>
        <v>400</v>
      </c>
    </row>
    <row r="890" spans="1:12" x14ac:dyDescent="0.2">
      <c r="A890" s="2">
        <v>44343</v>
      </c>
      <c r="B890" s="5" t="s">
        <v>7</v>
      </c>
      <c r="C890" s="5" t="s">
        <v>4</v>
      </c>
      <c r="D890" s="3">
        <v>1500</v>
      </c>
      <c r="E890" s="3">
        <v>1125</v>
      </c>
      <c r="F890" s="6">
        <v>4</v>
      </c>
      <c r="G890" s="5" t="s">
        <v>17</v>
      </c>
      <c r="H890" s="1" t="s">
        <v>24</v>
      </c>
      <c r="I890" s="1">
        <f>YEAR(ZdrojData[[#This Row],[Datum]])</f>
        <v>2021</v>
      </c>
      <c r="J890" s="1" t="str">
        <f t="shared" si="13"/>
        <v>Květen</v>
      </c>
      <c r="K890" s="15">
        <f>ZdrojData[[#This Row],[Cena]]*ZdrojData[[#This Row],[Počet kusů]]</f>
        <v>6000</v>
      </c>
      <c r="L890" s="15">
        <f>ZdrojData[[#This Row],[Tržba]]-(ZdrojData[[#This Row],[Náklad]]*ZdrojData[[#This Row],[Počet kusů]])</f>
        <v>1500</v>
      </c>
    </row>
    <row r="891" spans="1:12" x14ac:dyDescent="0.2">
      <c r="A891" s="2">
        <v>44339</v>
      </c>
      <c r="B891" s="5" t="s">
        <v>7</v>
      </c>
      <c r="C891" s="5" t="s">
        <v>4</v>
      </c>
      <c r="D891" s="3">
        <v>1500</v>
      </c>
      <c r="E891" s="3">
        <v>1125</v>
      </c>
      <c r="F891" s="6">
        <v>9</v>
      </c>
      <c r="G891" s="5" t="s">
        <v>39</v>
      </c>
      <c r="H891" s="1" t="s">
        <v>25</v>
      </c>
      <c r="I891" s="1">
        <f>YEAR(ZdrojData[[#This Row],[Datum]])</f>
        <v>2021</v>
      </c>
      <c r="J891" s="1" t="str">
        <f t="shared" si="13"/>
        <v>Květen</v>
      </c>
      <c r="K891" s="15">
        <f>ZdrojData[[#This Row],[Cena]]*ZdrojData[[#This Row],[Počet kusů]]</f>
        <v>13500</v>
      </c>
      <c r="L891" s="15">
        <f>ZdrojData[[#This Row],[Tržba]]-(ZdrojData[[#This Row],[Náklad]]*ZdrojData[[#This Row],[Počet kusů]])</f>
        <v>3375</v>
      </c>
    </row>
    <row r="892" spans="1:12" x14ac:dyDescent="0.2">
      <c r="A892" s="2">
        <v>44332</v>
      </c>
      <c r="B892" s="5" t="s">
        <v>9</v>
      </c>
      <c r="C892" s="5" t="s">
        <v>6</v>
      </c>
      <c r="D892" s="3">
        <v>1200</v>
      </c>
      <c r="E892" s="3">
        <v>1080</v>
      </c>
      <c r="F892" s="6">
        <v>5</v>
      </c>
      <c r="G892" s="5" t="s">
        <v>35</v>
      </c>
      <c r="H892" s="1" t="s">
        <v>24</v>
      </c>
      <c r="I892" s="1">
        <f>YEAR(ZdrojData[[#This Row],[Datum]])</f>
        <v>2021</v>
      </c>
      <c r="J892" s="1" t="str">
        <f t="shared" si="13"/>
        <v>Květen</v>
      </c>
      <c r="K892" s="15">
        <f>ZdrojData[[#This Row],[Cena]]*ZdrojData[[#This Row],[Počet kusů]]</f>
        <v>6000</v>
      </c>
      <c r="L892" s="15">
        <f>ZdrojData[[#This Row],[Tržba]]-(ZdrojData[[#This Row],[Náklad]]*ZdrojData[[#This Row],[Počet kusů]])</f>
        <v>600</v>
      </c>
    </row>
    <row r="893" spans="1:12" x14ac:dyDescent="0.2">
      <c r="A893" s="2">
        <v>44339</v>
      </c>
      <c r="B893" s="5" t="s">
        <v>11</v>
      </c>
      <c r="C893" s="5" t="s">
        <v>12</v>
      </c>
      <c r="D893" s="3">
        <v>350</v>
      </c>
      <c r="E893" s="3">
        <v>273</v>
      </c>
      <c r="F893" s="6">
        <v>2</v>
      </c>
      <c r="G893" s="5" t="s">
        <v>38</v>
      </c>
      <c r="H893" s="1" t="s">
        <v>24</v>
      </c>
      <c r="I893" s="1">
        <f>YEAR(ZdrojData[[#This Row],[Datum]])</f>
        <v>2021</v>
      </c>
      <c r="J893" s="1" t="str">
        <f t="shared" si="13"/>
        <v>Květen</v>
      </c>
      <c r="K893" s="15">
        <f>ZdrojData[[#This Row],[Cena]]*ZdrojData[[#This Row],[Počet kusů]]</f>
        <v>700</v>
      </c>
      <c r="L893" s="15">
        <f>ZdrojData[[#This Row],[Tržba]]-(ZdrojData[[#This Row],[Náklad]]*ZdrojData[[#This Row],[Počet kusů]])</f>
        <v>154</v>
      </c>
    </row>
    <row r="894" spans="1:12" x14ac:dyDescent="0.2">
      <c r="A894" s="2">
        <v>44332</v>
      </c>
      <c r="B894" s="5" t="s">
        <v>9</v>
      </c>
      <c r="C894" s="5" t="s">
        <v>6</v>
      </c>
      <c r="D894" s="3">
        <v>1200</v>
      </c>
      <c r="E894" s="3">
        <v>1080</v>
      </c>
      <c r="F894" s="6">
        <v>6</v>
      </c>
      <c r="G894" s="5" t="s">
        <v>38</v>
      </c>
      <c r="H894" s="1" t="s">
        <v>24</v>
      </c>
      <c r="I894" s="1">
        <f>YEAR(ZdrojData[[#This Row],[Datum]])</f>
        <v>2021</v>
      </c>
      <c r="J894" s="1" t="str">
        <f t="shared" si="13"/>
        <v>Květen</v>
      </c>
      <c r="K894" s="15">
        <f>ZdrojData[[#This Row],[Cena]]*ZdrojData[[#This Row],[Počet kusů]]</f>
        <v>7200</v>
      </c>
      <c r="L894" s="15">
        <f>ZdrojData[[#This Row],[Tržba]]-(ZdrojData[[#This Row],[Náklad]]*ZdrojData[[#This Row],[Počet kusů]])</f>
        <v>720</v>
      </c>
    </row>
    <row r="895" spans="1:12" x14ac:dyDescent="0.2">
      <c r="A895" s="2">
        <v>44317</v>
      </c>
      <c r="B895" s="5" t="s">
        <v>5</v>
      </c>
      <c r="C895" s="5" t="s">
        <v>6</v>
      </c>
      <c r="D895" s="3">
        <v>850</v>
      </c>
      <c r="E895" s="3">
        <v>722.5</v>
      </c>
      <c r="F895" s="6">
        <v>6</v>
      </c>
      <c r="G895" s="5" t="s">
        <v>31</v>
      </c>
      <c r="H895" s="1" t="s">
        <v>25</v>
      </c>
      <c r="I895" s="1">
        <f>YEAR(ZdrojData[[#This Row],[Datum]])</f>
        <v>2021</v>
      </c>
      <c r="J895" s="1" t="str">
        <f t="shared" si="13"/>
        <v>Květen</v>
      </c>
      <c r="K895" s="15">
        <f>ZdrojData[[#This Row],[Cena]]*ZdrojData[[#This Row],[Počet kusů]]</f>
        <v>5100</v>
      </c>
      <c r="L895" s="15">
        <f>ZdrojData[[#This Row],[Tržba]]-(ZdrojData[[#This Row],[Náklad]]*ZdrojData[[#This Row],[Počet kusů]])</f>
        <v>765</v>
      </c>
    </row>
    <row r="896" spans="1:12" x14ac:dyDescent="0.2">
      <c r="A896" s="2">
        <v>44338</v>
      </c>
      <c r="B896" s="5" t="s">
        <v>7</v>
      </c>
      <c r="C896" s="5" t="s">
        <v>4</v>
      </c>
      <c r="D896" s="3">
        <v>1500</v>
      </c>
      <c r="E896" s="3">
        <v>1125</v>
      </c>
      <c r="F896" s="6">
        <v>4</v>
      </c>
      <c r="G896" s="5" t="s">
        <v>37</v>
      </c>
      <c r="H896" s="1" t="s">
        <v>24</v>
      </c>
      <c r="I896" s="1">
        <f>YEAR(ZdrojData[[#This Row],[Datum]])</f>
        <v>2021</v>
      </c>
      <c r="J896" s="1" t="str">
        <f t="shared" si="13"/>
        <v>Květen</v>
      </c>
      <c r="K896" s="15">
        <f>ZdrojData[[#This Row],[Cena]]*ZdrojData[[#This Row],[Počet kusů]]</f>
        <v>6000</v>
      </c>
      <c r="L896" s="15">
        <f>ZdrojData[[#This Row],[Tržba]]-(ZdrojData[[#This Row],[Náklad]]*ZdrojData[[#This Row],[Počet kusů]])</f>
        <v>1500</v>
      </c>
    </row>
    <row r="897" spans="1:12" x14ac:dyDescent="0.2">
      <c r="A897" s="2">
        <v>44339</v>
      </c>
      <c r="B897" s="5" t="s">
        <v>18</v>
      </c>
      <c r="C897" s="5" t="s">
        <v>4</v>
      </c>
      <c r="D897" s="3">
        <v>900</v>
      </c>
      <c r="E897" s="3">
        <v>675</v>
      </c>
      <c r="F897" s="6">
        <v>9</v>
      </c>
      <c r="G897" s="5" t="s">
        <v>28</v>
      </c>
      <c r="H897" s="1" t="s">
        <v>25</v>
      </c>
      <c r="I897" s="1">
        <f>YEAR(ZdrojData[[#This Row],[Datum]])</f>
        <v>2021</v>
      </c>
      <c r="J897" s="1" t="str">
        <f t="shared" si="13"/>
        <v>Květen</v>
      </c>
      <c r="K897" s="15">
        <f>ZdrojData[[#This Row],[Cena]]*ZdrojData[[#This Row],[Počet kusů]]</f>
        <v>8100</v>
      </c>
      <c r="L897" s="15">
        <f>ZdrojData[[#This Row],[Tržba]]-(ZdrojData[[#This Row],[Náklad]]*ZdrojData[[#This Row],[Počet kusů]])</f>
        <v>2025</v>
      </c>
    </row>
    <row r="898" spans="1:12" x14ac:dyDescent="0.2">
      <c r="A898" s="2">
        <v>44335</v>
      </c>
      <c r="B898" s="5" t="s">
        <v>15</v>
      </c>
      <c r="C898" s="5" t="s">
        <v>4</v>
      </c>
      <c r="D898" s="3">
        <v>750</v>
      </c>
      <c r="E898" s="3">
        <v>637.5</v>
      </c>
      <c r="F898" s="6">
        <v>8</v>
      </c>
      <c r="G898" s="5" t="s">
        <v>38</v>
      </c>
      <c r="H898" s="1" t="s">
        <v>25</v>
      </c>
      <c r="I898" s="1">
        <f>YEAR(ZdrojData[[#This Row],[Datum]])</f>
        <v>2021</v>
      </c>
      <c r="J898" s="1" t="str">
        <f t="shared" ref="J898:J961" si="14">CHOOSE(MONTH(A898),"Leden","Únor","Březen","Duben","Květen","Červen","Červenec","Srpen","Září","Říjen","Listopad","Prosinec")</f>
        <v>Květen</v>
      </c>
      <c r="K898" s="15">
        <f>ZdrojData[[#This Row],[Cena]]*ZdrojData[[#This Row],[Počet kusů]]</f>
        <v>6000</v>
      </c>
      <c r="L898" s="15">
        <f>ZdrojData[[#This Row],[Tržba]]-(ZdrojData[[#This Row],[Náklad]]*ZdrojData[[#This Row],[Počet kusů]])</f>
        <v>900</v>
      </c>
    </row>
    <row r="899" spans="1:12" x14ac:dyDescent="0.2">
      <c r="A899" s="2">
        <v>44338</v>
      </c>
      <c r="B899" s="5" t="s">
        <v>3</v>
      </c>
      <c r="C899" s="5" t="s">
        <v>4</v>
      </c>
      <c r="D899" s="3">
        <v>1000</v>
      </c>
      <c r="E899" s="3">
        <v>900</v>
      </c>
      <c r="F899" s="6">
        <v>9</v>
      </c>
      <c r="G899" s="5" t="s">
        <v>37</v>
      </c>
      <c r="H899" s="1" t="s">
        <v>24</v>
      </c>
      <c r="I899" s="1">
        <f>YEAR(ZdrojData[[#This Row],[Datum]])</f>
        <v>2021</v>
      </c>
      <c r="J899" s="1" t="str">
        <f t="shared" si="14"/>
        <v>Květen</v>
      </c>
      <c r="K899" s="15">
        <f>ZdrojData[[#This Row],[Cena]]*ZdrojData[[#This Row],[Počet kusů]]</f>
        <v>9000</v>
      </c>
      <c r="L899" s="15">
        <f>ZdrojData[[#This Row],[Tržba]]-(ZdrojData[[#This Row],[Náklad]]*ZdrojData[[#This Row],[Počet kusů]])</f>
        <v>900</v>
      </c>
    </row>
    <row r="900" spans="1:12" x14ac:dyDescent="0.2">
      <c r="A900" s="2">
        <v>44347</v>
      </c>
      <c r="B900" s="5" t="s">
        <v>18</v>
      </c>
      <c r="C900" s="5" t="s">
        <v>4</v>
      </c>
      <c r="D900" s="3">
        <v>900</v>
      </c>
      <c r="E900" s="3">
        <v>675</v>
      </c>
      <c r="F900" s="6">
        <v>7</v>
      </c>
      <c r="G900" s="5" t="s">
        <v>36</v>
      </c>
      <c r="H900" s="1" t="s">
        <v>25</v>
      </c>
      <c r="I900" s="1">
        <f>YEAR(ZdrojData[[#This Row],[Datum]])</f>
        <v>2021</v>
      </c>
      <c r="J900" s="1" t="str">
        <f t="shared" si="14"/>
        <v>Květen</v>
      </c>
      <c r="K900" s="15">
        <f>ZdrojData[[#This Row],[Cena]]*ZdrojData[[#This Row],[Počet kusů]]</f>
        <v>6300</v>
      </c>
      <c r="L900" s="15">
        <f>ZdrojData[[#This Row],[Tržba]]-(ZdrojData[[#This Row],[Náklad]]*ZdrojData[[#This Row],[Počet kusů]])</f>
        <v>1575</v>
      </c>
    </row>
    <row r="901" spans="1:12" x14ac:dyDescent="0.2">
      <c r="A901" s="2">
        <v>44321</v>
      </c>
      <c r="B901" s="5" t="s">
        <v>16</v>
      </c>
      <c r="C901" s="5" t="s">
        <v>12</v>
      </c>
      <c r="D901" s="3">
        <v>600</v>
      </c>
      <c r="E901" s="3">
        <v>510</v>
      </c>
      <c r="F901" s="6">
        <v>1</v>
      </c>
      <c r="G901" s="5" t="s">
        <v>39</v>
      </c>
      <c r="H901" s="1" t="s">
        <v>25</v>
      </c>
      <c r="I901" s="1">
        <f>YEAR(ZdrojData[[#This Row],[Datum]])</f>
        <v>2021</v>
      </c>
      <c r="J901" s="1" t="str">
        <f t="shared" si="14"/>
        <v>Květen</v>
      </c>
      <c r="K901" s="15">
        <f>ZdrojData[[#This Row],[Cena]]*ZdrojData[[#This Row],[Počet kusů]]</f>
        <v>600</v>
      </c>
      <c r="L901" s="15">
        <f>ZdrojData[[#This Row],[Tržba]]-(ZdrojData[[#This Row],[Náklad]]*ZdrojData[[#This Row],[Počet kusů]])</f>
        <v>90</v>
      </c>
    </row>
    <row r="902" spans="1:12" x14ac:dyDescent="0.2">
      <c r="A902" s="2">
        <v>44327</v>
      </c>
      <c r="B902" s="5" t="s">
        <v>18</v>
      </c>
      <c r="C902" s="5" t="s">
        <v>4</v>
      </c>
      <c r="D902" s="3">
        <v>900</v>
      </c>
      <c r="E902" s="3">
        <v>675</v>
      </c>
      <c r="F902" s="6">
        <v>7</v>
      </c>
      <c r="G902" s="5" t="s">
        <v>33</v>
      </c>
      <c r="H902" s="1" t="s">
        <v>25</v>
      </c>
      <c r="I902" s="1">
        <f>YEAR(ZdrojData[[#This Row],[Datum]])</f>
        <v>2021</v>
      </c>
      <c r="J902" s="1" t="str">
        <f t="shared" si="14"/>
        <v>Květen</v>
      </c>
      <c r="K902" s="15">
        <f>ZdrojData[[#This Row],[Cena]]*ZdrojData[[#This Row],[Počet kusů]]</f>
        <v>6300</v>
      </c>
      <c r="L902" s="15">
        <f>ZdrojData[[#This Row],[Tržba]]-(ZdrojData[[#This Row],[Náklad]]*ZdrojData[[#This Row],[Počet kusů]])</f>
        <v>1575</v>
      </c>
    </row>
    <row r="903" spans="1:12" x14ac:dyDescent="0.2">
      <c r="A903" s="2">
        <v>44340</v>
      </c>
      <c r="B903" s="5" t="s">
        <v>8</v>
      </c>
      <c r="C903" s="5" t="s">
        <v>6</v>
      </c>
      <c r="D903" s="3">
        <v>1350</v>
      </c>
      <c r="E903" s="3">
        <v>1188</v>
      </c>
      <c r="F903" s="6">
        <v>4</v>
      </c>
      <c r="G903" s="5" t="s">
        <v>30</v>
      </c>
      <c r="H903" s="1" t="s">
        <v>24</v>
      </c>
      <c r="I903" s="1">
        <f>YEAR(ZdrojData[[#This Row],[Datum]])</f>
        <v>2021</v>
      </c>
      <c r="J903" s="1" t="str">
        <f t="shared" si="14"/>
        <v>Květen</v>
      </c>
      <c r="K903" s="15">
        <f>ZdrojData[[#This Row],[Cena]]*ZdrojData[[#This Row],[Počet kusů]]</f>
        <v>5400</v>
      </c>
      <c r="L903" s="15">
        <f>ZdrojData[[#This Row],[Tržba]]-(ZdrojData[[#This Row],[Náklad]]*ZdrojData[[#This Row],[Počet kusů]])</f>
        <v>648</v>
      </c>
    </row>
    <row r="904" spans="1:12" x14ac:dyDescent="0.2">
      <c r="A904" s="2">
        <v>44357</v>
      </c>
      <c r="B904" s="5" t="s">
        <v>5</v>
      </c>
      <c r="C904" s="5" t="s">
        <v>6</v>
      </c>
      <c r="D904" s="3">
        <v>850</v>
      </c>
      <c r="E904" s="3">
        <v>722.5</v>
      </c>
      <c r="F904" s="6">
        <v>8</v>
      </c>
      <c r="G904" s="5" t="s">
        <v>17</v>
      </c>
      <c r="H904" s="1" t="s">
        <v>25</v>
      </c>
      <c r="I904" s="1">
        <f>YEAR(ZdrojData[[#This Row],[Datum]])</f>
        <v>2021</v>
      </c>
      <c r="J904" s="1" t="str">
        <f t="shared" si="14"/>
        <v>Červen</v>
      </c>
      <c r="K904" s="15">
        <f>ZdrojData[[#This Row],[Cena]]*ZdrojData[[#This Row],[Počet kusů]]</f>
        <v>6800</v>
      </c>
      <c r="L904" s="15">
        <f>ZdrojData[[#This Row],[Tržba]]-(ZdrojData[[#This Row],[Náklad]]*ZdrojData[[#This Row],[Počet kusů]])</f>
        <v>1020</v>
      </c>
    </row>
    <row r="905" spans="1:12" x14ac:dyDescent="0.2">
      <c r="A905" s="2">
        <v>44377</v>
      </c>
      <c r="B905" s="5" t="s">
        <v>15</v>
      </c>
      <c r="C905" s="5" t="s">
        <v>4</v>
      </c>
      <c r="D905" s="3">
        <v>750</v>
      </c>
      <c r="E905" s="3">
        <v>637.5</v>
      </c>
      <c r="F905" s="6">
        <v>10</v>
      </c>
      <c r="G905" s="5" t="s">
        <v>35</v>
      </c>
      <c r="H905" s="1" t="s">
        <v>24</v>
      </c>
      <c r="I905" s="1">
        <f>YEAR(ZdrojData[[#This Row],[Datum]])</f>
        <v>2021</v>
      </c>
      <c r="J905" s="1" t="str">
        <f t="shared" si="14"/>
        <v>Červen</v>
      </c>
      <c r="K905" s="15">
        <f>ZdrojData[[#This Row],[Cena]]*ZdrojData[[#This Row],[Počet kusů]]</f>
        <v>7500</v>
      </c>
      <c r="L905" s="15">
        <f>ZdrojData[[#This Row],[Tržba]]-(ZdrojData[[#This Row],[Náklad]]*ZdrojData[[#This Row],[Počet kusů]])</f>
        <v>1125</v>
      </c>
    </row>
    <row r="906" spans="1:12" x14ac:dyDescent="0.2">
      <c r="A906" s="2">
        <v>44374</v>
      </c>
      <c r="B906" s="5" t="s">
        <v>5</v>
      </c>
      <c r="C906" s="5" t="s">
        <v>6</v>
      </c>
      <c r="D906" s="3">
        <v>850</v>
      </c>
      <c r="E906" s="3">
        <v>722.5</v>
      </c>
      <c r="F906" s="6">
        <v>3</v>
      </c>
      <c r="G906" s="5" t="s">
        <v>27</v>
      </c>
      <c r="H906" s="1" t="s">
        <v>24</v>
      </c>
      <c r="I906" s="1">
        <f>YEAR(ZdrojData[[#This Row],[Datum]])</f>
        <v>2021</v>
      </c>
      <c r="J906" s="1" t="str">
        <f t="shared" si="14"/>
        <v>Červen</v>
      </c>
      <c r="K906" s="15">
        <f>ZdrojData[[#This Row],[Cena]]*ZdrojData[[#This Row],[Počet kusů]]</f>
        <v>2550</v>
      </c>
      <c r="L906" s="15">
        <f>ZdrojData[[#This Row],[Tržba]]-(ZdrojData[[#This Row],[Náklad]]*ZdrojData[[#This Row],[Počet kusů]])</f>
        <v>382.5</v>
      </c>
    </row>
    <row r="907" spans="1:12" x14ac:dyDescent="0.2">
      <c r="A907" s="2">
        <v>44366</v>
      </c>
      <c r="B907" s="5" t="s">
        <v>9</v>
      </c>
      <c r="C907" s="5" t="s">
        <v>6</v>
      </c>
      <c r="D907" s="3">
        <v>1200</v>
      </c>
      <c r="E907" s="3">
        <v>1080</v>
      </c>
      <c r="F907" s="6">
        <v>10</v>
      </c>
      <c r="G907" s="5" t="s">
        <v>29</v>
      </c>
      <c r="H907" s="1" t="s">
        <v>24</v>
      </c>
      <c r="I907" s="1">
        <f>YEAR(ZdrojData[[#This Row],[Datum]])</f>
        <v>2021</v>
      </c>
      <c r="J907" s="1" t="str">
        <f t="shared" si="14"/>
        <v>Červen</v>
      </c>
      <c r="K907" s="15">
        <f>ZdrojData[[#This Row],[Cena]]*ZdrojData[[#This Row],[Počet kusů]]</f>
        <v>12000</v>
      </c>
      <c r="L907" s="15">
        <f>ZdrojData[[#This Row],[Tržba]]-(ZdrojData[[#This Row],[Náklad]]*ZdrojData[[#This Row],[Počet kusů]])</f>
        <v>1200</v>
      </c>
    </row>
    <row r="908" spans="1:12" x14ac:dyDescent="0.2">
      <c r="A908" s="2">
        <v>44356</v>
      </c>
      <c r="B908" s="5" t="s">
        <v>3</v>
      </c>
      <c r="C908" s="5" t="s">
        <v>4</v>
      </c>
      <c r="D908" s="3">
        <v>1000</v>
      </c>
      <c r="E908" s="3">
        <v>900</v>
      </c>
      <c r="F908" s="6">
        <v>7</v>
      </c>
      <c r="G908" s="5" t="s">
        <v>33</v>
      </c>
      <c r="H908" s="1" t="s">
        <v>25</v>
      </c>
      <c r="I908" s="1">
        <f>YEAR(ZdrojData[[#This Row],[Datum]])</f>
        <v>2021</v>
      </c>
      <c r="J908" s="1" t="str">
        <f t="shared" si="14"/>
        <v>Červen</v>
      </c>
      <c r="K908" s="15">
        <f>ZdrojData[[#This Row],[Cena]]*ZdrojData[[#This Row],[Počet kusů]]</f>
        <v>7000</v>
      </c>
      <c r="L908" s="15">
        <f>ZdrojData[[#This Row],[Tržba]]-(ZdrojData[[#This Row],[Náklad]]*ZdrojData[[#This Row],[Počet kusů]])</f>
        <v>700</v>
      </c>
    </row>
    <row r="909" spans="1:12" x14ac:dyDescent="0.2">
      <c r="A909" s="2">
        <v>44348</v>
      </c>
      <c r="B909" s="5" t="s">
        <v>18</v>
      </c>
      <c r="C909" s="5" t="s">
        <v>4</v>
      </c>
      <c r="D909" s="3">
        <v>900</v>
      </c>
      <c r="E909" s="3">
        <v>675</v>
      </c>
      <c r="F909" s="6">
        <v>4</v>
      </c>
      <c r="G909" s="5" t="s">
        <v>38</v>
      </c>
      <c r="H909" s="1" t="s">
        <v>25</v>
      </c>
      <c r="I909" s="1">
        <f>YEAR(ZdrojData[[#This Row],[Datum]])</f>
        <v>2021</v>
      </c>
      <c r="J909" s="1" t="str">
        <f t="shared" si="14"/>
        <v>Červen</v>
      </c>
      <c r="K909" s="15">
        <f>ZdrojData[[#This Row],[Cena]]*ZdrojData[[#This Row],[Počet kusů]]</f>
        <v>3600</v>
      </c>
      <c r="L909" s="15">
        <f>ZdrojData[[#This Row],[Tržba]]-(ZdrojData[[#This Row],[Náklad]]*ZdrojData[[#This Row],[Počet kusů]])</f>
        <v>900</v>
      </c>
    </row>
    <row r="910" spans="1:12" x14ac:dyDescent="0.2">
      <c r="A910" s="2">
        <v>44349</v>
      </c>
      <c r="B910" s="5" t="s">
        <v>3</v>
      </c>
      <c r="C910" s="5" t="s">
        <v>4</v>
      </c>
      <c r="D910" s="3">
        <v>1000</v>
      </c>
      <c r="E910" s="3">
        <v>900</v>
      </c>
      <c r="F910" s="6">
        <v>2</v>
      </c>
      <c r="G910" s="5" t="s">
        <v>17</v>
      </c>
      <c r="H910" s="1" t="s">
        <v>24</v>
      </c>
      <c r="I910" s="1">
        <f>YEAR(ZdrojData[[#This Row],[Datum]])</f>
        <v>2021</v>
      </c>
      <c r="J910" s="1" t="str">
        <f t="shared" si="14"/>
        <v>Červen</v>
      </c>
      <c r="K910" s="15">
        <f>ZdrojData[[#This Row],[Cena]]*ZdrojData[[#This Row],[Počet kusů]]</f>
        <v>2000</v>
      </c>
      <c r="L910" s="15">
        <f>ZdrojData[[#This Row],[Tržba]]-(ZdrojData[[#This Row],[Náklad]]*ZdrojData[[#This Row],[Počet kusů]])</f>
        <v>200</v>
      </c>
    </row>
    <row r="911" spans="1:12" x14ac:dyDescent="0.2">
      <c r="A911" s="2">
        <v>44356</v>
      </c>
      <c r="B911" s="5" t="s">
        <v>8</v>
      </c>
      <c r="C911" s="5" t="s">
        <v>6</v>
      </c>
      <c r="D911" s="3">
        <v>1350</v>
      </c>
      <c r="E911" s="3">
        <v>1188</v>
      </c>
      <c r="F911" s="6">
        <v>8</v>
      </c>
      <c r="G911" s="5" t="s">
        <v>27</v>
      </c>
      <c r="H911" s="1" t="s">
        <v>25</v>
      </c>
      <c r="I911" s="1">
        <f>YEAR(ZdrojData[[#This Row],[Datum]])</f>
        <v>2021</v>
      </c>
      <c r="J911" s="1" t="str">
        <f t="shared" si="14"/>
        <v>Červen</v>
      </c>
      <c r="K911" s="15">
        <f>ZdrojData[[#This Row],[Cena]]*ZdrojData[[#This Row],[Počet kusů]]</f>
        <v>10800</v>
      </c>
      <c r="L911" s="15">
        <f>ZdrojData[[#This Row],[Tržba]]-(ZdrojData[[#This Row],[Náklad]]*ZdrojData[[#This Row],[Počet kusů]])</f>
        <v>1296</v>
      </c>
    </row>
    <row r="912" spans="1:12" x14ac:dyDescent="0.2">
      <c r="A912" s="2">
        <v>44367</v>
      </c>
      <c r="B912" s="5" t="s">
        <v>15</v>
      </c>
      <c r="C912" s="5" t="s">
        <v>4</v>
      </c>
      <c r="D912" s="3">
        <v>750</v>
      </c>
      <c r="E912" s="3">
        <v>637.5</v>
      </c>
      <c r="F912" s="6">
        <v>7</v>
      </c>
      <c r="G912" s="5" t="s">
        <v>39</v>
      </c>
      <c r="H912" s="1" t="s">
        <v>24</v>
      </c>
      <c r="I912" s="1">
        <f>YEAR(ZdrojData[[#This Row],[Datum]])</f>
        <v>2021</v>
      </c>
      <c r="J912" s="1" t="str">
        <f t="shared" si="14"/>
        <v>Červen</v>
      </c>
      <c r="K912" s="15">
        <f>ZdrojData[[#This Row],[Cena]]*ZdrojData[[#This Row],[Počet kusů]]</f>
        <v>5250</v>
      </c>
      <c r="L912" s="15">
        <f>ZdrojData[[#This Row],[Tržba]]-(ZdrojData[[#This Row],[Náklad]]*ZdrojData[[#This Row],[Počet kusů]])</f>
        <v>787.5</v>
      </c>
    </row>
    <row r="913" spans="1:12" x14ac:dyDescent="0.2">
      <c r="A913" s="2">
        <v>44351</v>
      </c>
      <c r="B913" s="5" t="s">
        <v>15</v>
      </c>
      <c r="C913" s="5" t="s">
        <v>4</v>
      </c>
      <c r="D913" s="3">
        <v>750</v>
      </c>
      <c r="E913" s="3">
        <v>637.5</v>
      </c>
      <c r="F913" s="6">
        <v>5</v>
      </c>
      <c r="G913" s="5" t="s">
        <v>35</v>
      </c>
      <c r="H913" s="1" t="s">
        <v>25</v>
      </c>
      <c r="I913" s="1">
        <f>YEAR(ZdrojData[[#This Row],[Datum]])</f>
        <v>2021</v>
      </c>
      <c r="J913" s="1" t="str">
        <f t="shared" si="14"/>
        <v>Červen</v>
      </c>
      <c r="K913" s="15">
        <f>ZdrojData[[#This Row],[Cena]]*ZdrojData[[#This Row],[Počet kusů]]</f>
        <v>3750</v>
      </c>
      <c r="L913" s="15">
        <f>ZdrojData[[#This Row],[Tržba]]-(ZdrojData[[#This Row],[Náklad]]*ZdrojData[[#This Row],[Počet kusů]])</f>
        <v>562.5</v>
      </c>
    </row>
    <row r="914" spans="1:12" x14ac:dyDescent="0.2">
      <c r="A914" s="2">
        <v>44364</v>
      </c>
      <c r="B914" s="5" t="s">
        <v>11</v>
      </c>
      <c r="C914" s="5" t="s">
        <v>12</v>
      </c>
      <c r="D914" s="3">
        <v>350</v>
      </c>
      <c r="E914" s="3">
        <v>273</v>
      </c>
      <c r="F914" s="6">
        <v>9</v>
      </c>
      <c r="G914" s="5" t="s">
        <v>29</v>
      </c>
      <c r="H914" s="1" t="s">
        <v>24</v>
      </c>
      <c r="I914" s="1">
        <f>YEAR(ZdrojData[[#This Row],[Datum]])</f>
        <v>2021</v>
      </c>
      <c r="J914" s="1" t="str">
        <f t="shared" si="14"/>
        <v>Červen</v>
      </c>
      <c r="K914" s="15">
        <f>ZdrojData[[#This Row],[Cena]]*ZdrojData[[#This Row],[Počet kusů]]</f>
        <v>3150</v>
      </c>
      <c r="L914" s="15">
        <f>ZdrojData[[#This Row],[Tržba]]-(ZdrojData[[#This Row],[Náklad]]*ZdrojData[[#This Row],[Počet kusů]])</f>
        <v>693</v>
      </c>
    </row>
    <row r="915" spans="1:12" x14ac:dyDescent="0.2">
      <c r="A915" s="2">
        <v>44368</v>
      </c>
      <c r="B915" s="5" t="s">
        <v>15</v>
      </c>
      <c r="C915" s="5" t="s">
        <v>4</v>
      </c>
      <c r="D915" s="3">
        <v>750</v>
      </c>
      <c r="E915" s="3">
        <v>637.5</v>
      </c>
      <c r="F915" s="6">
        <v>6</v>
      </c>
      <c r="G915" s="5" t="s">
        <v>37</v>
      </c>
      <c r="H915" s="1" t="s">
        <v>25</v>
      </c>
      <c r="I915" s="1">
        <f>YEAR(ZdrojData[[#This Row],[Datum]])</f>
        <v>2021</v>
      </c>
      <c r="J915" s="1" t="str">
        <f t="shared" si="14"/>
        <v>Červen</v>
      </c>
      <c r="K915" s="15">
        <f>ZdrojData[[#This Row],[Cena]]*ZdrojData[[#This Row],[Počet kusů]]</f>
        <v>4500</v>
      </c>
      <c r="L915" s="15">
        <f>ZdrojData[[#This Row],[Tržba]]-(ZdrojData[[#This Row],[Náklad]]*ZdrojData[[#This Row],[Počet kusů]])</f>
        <v>675</v>
      </c>
    </row>
    <row r="916" spans="1:12" x14ac:dyDescent="0.2">
      <c r="A916" s="2">
        <v>44365</v>
      </c>
      <c r="B916" s="5" t="s">
        <v>5</v>
      </c>
      <c r="C916" s="5" t="s">
        <v>6</v>
      </c>
      <c r="D916" s="3">
        <v>850</v>
      </c>
      <c r="E916" s="3">
        <v>722.5</v>
      </c>
      <c r="F916" s="6">
        <v>7</v>
      </c>
      <c r="G916" s="5" t="s">
        <v>30</v>
      </c>
      <c r="H916" s="1" t="s">
        <v>25</v>
      </c>
      <c r="I916" s="1">
        <f>YEAR(ZdrojData[[#This Row],[Datum]])</f>
        <v>2021</v>
      </c>
      <c r="J916" s="1" t="str">
        <f t="shared" si="14"/>
        <v>Červen</v>
      </c>
      <c r="K916" s="15">
        <f>ZdrojData[[#This Row],[Cena]]*ZdrojData[[#This Row],[Počet kusů]]</f>
        <v>5950</v>
      </c>
      <c r="L916" s="15">
        <f>ZdrojData[[#This Row],[Tržba]]-(ZdrojData[[#This Row],[Náklad]]*ZdrojData[[#This Row],[Počet kusů]])</f>
        <v>892.5</v>
      </c>
    </row>
    <row r="917" spans="1:12" x14ac:dyDescent="0.2">
      <c r="A917" s="2">
        <v>44354</v>
      </c>
      <c r="B917" s="5" t="s">
        <v>14</v>
      </c>
      <c r="C917" s="5" t="s">
        <v>6</v>
      </c>
      <c r="D917" s="3">
        <v>950</v>
      </c>
      <c r="E917" s="3">
        <v>741</v>
      </c>
      <c r="F917" s="6">
        <v>10</v>
      </c>
      <c r="G917" s="5" t="s">
        <v>38</v>
      </c>
      <c r="H917" s="1" t="s">
        <v>25</v>
      </c>
      <c r="I917" s="1">
        <f>YEAR(ZdrojData[[#This Row],[Datum]])</f>
        <v>2021</v>
      </c>
      <c r="J917" s="1" t="str">
        <f t="shared" si="14"/>
        <v>Červen</v>
      </c>
      <c r="K917" s="15">
        <f>ZdrojData[[#This Row],[Cena]]*ZdrojData[[#This Row],[Počet kusů]]</f>
        <v>9500</v>
      </c>
      <c r="L917" s="15">
        <f>ZdrojData[[#This Row],[Tržba]]-(ZdrojData[[#This Row],[Náklad]]*ZdrojData[[#This Row],[Počet kusů]])</f>
        <v>2090</v>
      </c>
    </row>
    <row r="918" spans="1:12" x14ac:dyDescent="0.2">
      <c r="A918" s="2">
        <v>44367</v>
      </c>
      <c r="B918" s="5" t="s">
        <v>9</v>
      </c>
      <c r="C918" s="5" t="s">
        <v>6</v>
      </c>
      <c r="D918" s="3">
        <v>1200</v>
      </c>
      <c r="E918" s="3">
        <v>1080</v>
      </c>
      <c r="F918" s="6">
        <v>10</v>
      </c>
      <c r="G918" s="5" t="s">
        <v>28</v>
      </c>
      <c r="H918" s="1" t="s">
        <v>25</v>
      </c>
      <c r="I918" s="1">
        <f>YEAR(ZdrojData[[#This Row],[Datum]])</f>
        <v>2021</v>
      </c>
      <c r="J918" s="1" t="str">
        <f t="shared" si="14"/>
        <v>Červen</v>
      </c>
      <c r="K918" s="15">
        <f>ZdrojData[[#This Row],[Cena]]*ZdrojData[[#This Row],[Počet kusů]]</f>
        <v>12000</v>
      </c>
      <c r="L918" s="15">
        <f>ZdrojData[[#This Row],[Tržba]]-(ZdrojData[[#This Row],[Náklad]]*ZdrojData[[#This Row],[Počet kusů]])</f>
        <v>1200</v>
      </c>
    </row>
    <row r="919" spans="1:12" x14ac:dyDescent="0.2">
      <c r="A919" s="2">
        <v>44362</v>
      </c>
      <c r="B919" s="5" t="s">
        <v>13</v>
      </c>
      <c r="C919" s="5" t="s">
        <v>6</v>
      </c>
      <c r="D919" s="3">
        <v>500</v>
      </c>
      <c r="E919" s="3">
        <v>400</v>
      </c>
      <c r="F919" s="6">
        <v>9</v>
      </c>
      <c r="G919" s="5" t="s">
        <v>27</v>
      </c>
      <c r="H919" s="1" t="s">
        <v>24</v>
      </c>
      <c r="I919" s="1">
        <f>YEAR(ZdrojData[[#This Row],[Datum]])</f>
        <v>2021</v>
      </c>
      <c r="J919" s="1" t="str">
        <f t="shared" si="14"/>
        <v>Červen</v>
      </c>
      <c r="K919" s="15">
        <f>ZdrojData[[#This Row],[Cena]]*ZdrojData[[#This Row],[Počet kusů]]</f>
        <v>4500</v>
      </c>
      <c r="L919" s="15">
        <f>ZdrojData[[#This Row],[Tržba]]-(ZdrojData[[#This Row],[Náklad]]*ZdrojData[[#This Row],[Počet kusů]])</f>
        <v>900</v>
      </c>
    </row>
    <row r="920" spans="1:12" x14ac:dyDescent="0.2">
      <c r="A920" s="2">
        <v>44361</v>
      </c>
      <c r="B920" s="5" t="s">
        <v>7</v>
      </c>
      <c r="C920" s="5" t="s">
        <v>4</v>
      </c>
      <c r="D920" s="3">
        <v>1500</v>
      </c>
      <c r="E920" s="3">
        <v>1125</v>
      </c>
      <c r="F920" s="6">
        <v>1</v>
      </c>
      <c r="G920" s="5" t="s">
        <v>39</v>
      </c>
      <c r="H920" s="1" t="s">
        <v>25</v>
      </c>
      <c r="I920" s="1">
        <f>YEAR(ZdrojData[[#This Row],[Datum]])</f>
        <v>2021</v>
      </c>
      <c r="J920" s="1" t="str">
        <f t="shared" si="14"/>
        <v>Červen</v>
      </c>
      <c r="K920" s="15">
        <f>ZdrojData[[#This Row],[Cena]]*ZdrojData[[#This Row],[Počet kusů]]</f>
        <v>1500</v>
      </c>
      <c r="L920" s="15">
        <f>ZdrojData[[#This Row],[Tržba]]-(ZdrojData[[#This Row],[Náklad]]*ZdrojData[[#This Row],[Počet kusů]])</f>
        <v>375</v>
      </c>
    </row>
    <row r="921" spans="1:12" x14ac:dyDescent="0.2">
      <c r="A921" s="2">
        <v>44370</v>
      </c>
      <c r="B921" s="5" t="s">
        <v>15</v>
      </c>
      <c r="C921" s="5" t="s">
        <v>4</v>
      </c>
      <c r="D921" s="3">
        <v>750</v>
      </c>
      <c r="E921" s="3">
        <v>637.5</v>
      </c>
      <c r="F921" s="6">
        <v>4</v>
      </c>
      <c r="G921" s="5" t="s">
        <v>28</v>
      </c>
      <c r="H921" s="1" t="s">
        <v>24</v>
      </c>
      <c r="I921" s="1">
        <f>YEAR(ZdrojData[[#This Row],[Datum]])</f>
        <v>2021</v>
      </c>
      <c r="J921" s="1" t="str">
        <f t="shared" si="14"/>
        <v>Červen</v>
      </c>
      <c r="K921" s="15">
        <f>ZdrojData[[#This Row],[Cena]]*ZdrojData[[#This Row],[Počet kusů]]</f>
        <v>3000</v>
      </c>
      <c r="L921" s="15">
        <f>ZdrojData[[#This Row],[Tržba]]-(ZdrojData[[#This Row],[Náklad]]*ZdrojData[[#This Row],[Počet kusů]])</f>
        <v>450</v>
      </c>
    </row>
    <row r="922" spans="1:12" x14ac:dyDescent="0.2">
      <c r="A922" s="2">
        <v>44377</v>
      </c>
      <c r="B922" s="5" t="s">
        <v>7</v>
      </c>
      <c r="C922" s="5" t="s">
        <v>4</v>
      </c>
      <c r="D922" s="3">
        <v>1500</v>
      </c>
      <c r="E922" s="3">
        <v>1125</v>
      </c>
      <c r="F922" s="6">
        <v>4</v>
      </c>
      <c r="G922" s="5" t="s">
        <v>31</v>
      </c>
      <c r="H922" s="1" t="s">
        <v>25</v>
      </c>
      <c r="I922" s="1">
        <f>YEAR(ZdrojData[[#This Row],[Datum]])</f>
        <v>2021</v>
      </c>
      <c r="J922" s="1" t="str">
        <f t="shared" si="14"/>
        <v>Červen</v>
      </c>
      <c r="K922" s="15">
        <f>ZdrojData[[#This Row],[Cena]]*ZdrojData[[#This Row],[Počet kusů]]</f>
        <v>6000</v>
      </c>
      <c r="L922" s="15">
        <f>ZdrojData[[#This Row],[Tržba]]-(ZdrojData[[#This Row],[Náklad]]*ZdrojData[[#This Row],[Počet kusů]])</f>
        <v>1500</v>
      </c>
    </row>
    <row r="923" spans="1:12" x14ac:dyDescent="0.2">
      <c r="A923" s="2">
        <v>44364</v>
      </c>
      <c r="B923" s="5" t="s">
        <v>3</v>
      </c>
      <c r="C923" s="5" t="s">
        <v>4</v>
      </c>
      <c r="D923" s="3">
        <v>1000</v>
      </c>
      <c r="E923" s="3">
        <v>900</v>
      </c>
      <c r="F923" s="6">
        <v>6</v>
      </c>
      <c r="G923" s="5" t="s">
        <v>27</v>
      </c>
      <c r="H923" s="1" t="s">
        <v>24</v>
      </c>
      <c r="I923" s="1">
        <f>YEAR(ZdrojData[[#This Row],[Datum]])</f>
        <v>2021</v>
      </c>
      <c r="J923" s="1" t="str">
        <f t="shared" si="14"/>
        <v>Červen</v>
      </c>
      <c r="K923" s="15">
        <f>ZdrojData[[#This Row],[Cena]]*ZdrojData[[#This Row],[Počet kusů]]</f>
        <v>6000</v>
      </c>
      <c r="L923" s="15">
        <f>ZdrojData[[#This Row],[Tržba]]-(ZdrojData[[#This Row],[Náklad]]*ZdrojData[[#This Row],[Počet kusů]])</f>
        <v>600</v>
      </c>
    </row>
    <row r="924" spans="1:12" x14ac:dyDescent="0.2">
      <c r="A924" s="2">
        <v>44363</v>
      </c>
      <c r="B924" s="5" t="s">
        <v>14</v>
      </c>
      <c r="C924" s="5" t="s">
        <v>6</v>
      </c>
      <c r="D924" s="3">
        <v>950</v>
      </c>
      <c r="E924" s="3">
        <v>741</v>
      </c>
      <c r="F924" s="6">
        <v>10</v>
      </c>
      <c r="G924" s="5" t="s">
        <v>36</v>
      </c>
      <c r="H924" s="1" t="s">
        <v>25</v>
      </c>
      <c r="I924" s="1">
        <f>YEAR(ZdrojData[[#This Row],[Datum]])</f>
        <v>2021</v>
      </c>
      <c r="J924" s="1" t="str">
        <f t="shared" si="14"/>
        <v>Červen</v>
      </c>
      <c r="K924" s="15">
        <f>ZdrojData[[#This Row],[Cena]]*ZdrojData[[#This Row],[Počet kusů]]</f>
        <v>9500</v>
      </c>
      <c r="L924" s="15">
        <f>ZdrojData[[#This Row],[Tržba]]-(ZdrojData[[#This Row],[Náklad]]*ZdrojData[[#This Row],[Počet kusů]])</f>
        <v>2090</v>
      </c>
    </row>
    <row r="925" spans="1:12" x14ac:dyDescent="0.2">
      <c r="A925" s="2">
        <v>44354</v>
      </c>
      <c r="B925" s="5" t="s">
        <v>3</v>
      </c>
      <c r="C925" s="5" t="s">
        <v>4</v>
      </c>
      <c r="D925" s="3">
        <v>1000</v>
      </c>
      <c r="E925" s="3">
        <v>900</v>
      </c>
      <c r="F925" s="6">
        <v>4</v>
      </c>
      <c r="G925" s="5" t="s">
        <v>30</v>
      </c>
      <c r="H925" s="1" t="s">
        <v>25</v>
      </c>
      <c r="I925" s="1">
        <f>YEAR(ZdrojData[[#This Row],[Datum]])</f>
        <v>2021</v>
      </c>
      <c r="J925" s="1" t="str">
        <f t="shared" si="14"/>
        <v>Červen</v>
      </c>
      <c r="K925" s="15">
        <f>ZdrojData[[#This Row],[Cena]]*ZdrojData[[#This Row],[Počet kusů]]</f>
        <v>4000</v>
      </c>
      <c r="L925" s="15">
        <f>ZdrojData[[#This Row],[Tržba]]-(ZdrojData[[#This Row],[Náklad]]*ZdrojData[[#This Row],[Počet kusů]])</f>
        <v>400</v>
      </c>
    </row>
    <row r="926" spans="1:12" x14ac:dyDescent="0.2">
      <c r="A926" s="2">
        <v>44384</v>
      </c>
      <c r="B926" s="5" t="s">
        <v>15</v>
      </c>
      <c r="C926" s="5" t="s">
        <v>4</v>
      </c>
      <c r="D926" s="3">
        <v>750</v>
      </c>
      <c r="E926" s="3">
        <v>637.5</v>
      </c>
      <c r="F926" s="6">
        <v>10</v>
      </c>
      <c r="G926" s="5" t="s">
        <v>39</v>
      </c>
      <c r="H926" s="1" t="s">
        <v>24</v>
      </c>
      <c r="I926" s="1">
        <f>YEAR(ZdrojData[[#This Row],[Datum]])</f>
        <v>2021</v>
      </c>
      <c r="J926" s="1" t="str">
        <f t="shared" si="14"/>
        <v>Červenec</v>
      </c>
      <c r="K926" s="15">
        <f>ZdrojData[[#This Row],[Cena]]*ZdrojData[[#This Row],[Počet kusů]]</f>
        <v>7500</v>
      </c>
      <c r="L926" s="15">
        <f>ZdrojData[[#This Row],[Tržba]]-(ZdrojData[[#This Row],[Náklad]]*ZdrojData[[#This Row],[Počet kusů]])</f>
        <v>1125</v>
      </c>
    </row>
    <row r="927" spans="1:12" x14ac:dyDescent="0.2">
      <c r="A927" s="2">
        <v>44380</v>
      </c>
      <c r="B927" s="5" t="s">
        <v>3</v>
      </c>
      <c r="C927" s="5" t="s">
        <v>4</v>
      </c>
      <c r="D927" s="3">
        <v>1000</v>
      </c>
      <c r="E927" s="3">
        <v>900</v>
      </c>
      <c r="F927" s="6">
        <v>7</v>
      </c>
      <c r="G927" s="5" t="s">
        <v>17</v>
      </c>
      <c r="H927" s="1" t="s">
        <v>24</v>
      </c>
      <c r="I927" s="1">
        <f>YEAR(ZdrojData[[#This Row],[Datum]])</f>
        <v>2021</v>
      </c>
      <c r="J927" s="1" t="str">
        <f t="shared" si="14"/>
        <v>Červenec</v>
      </c>
      <c r="K927" s="15">
        <f>ZdrojData[[#This Row],[Cena]]*ZdrojData[[#This Row],[Počet kusů]]</f>
        <v>7000</v>
      </c>
      <c r="L927" s="15">
        <f>ZdrojData[[#This Row],[Tržba]]-(ZdrojData[[#This Row],[Náklad]]*ZdrojData[[#This Row],[Počet kusů]])</f>
        <v>700</v>
      </c>
    </row>
    <row r="928" spans="1:12" x14ac:dyDescent="0.2">
      <c r="A928" s="2">
        <v>44386</v>
      </c>
      <c r="B928" s="5" t="s">
        <v>8</v>
      </c>
      <c r="C928" s="5" t="s">
        <v>6</v>
      </c>
      <c r="D928" s="3">
        <v>1350</v>
      </c>
      <c r="E928" s="3">
        <v>1188</v>
      </c>
      <c r="F928" s="6">
        <v>2</v>
      </c>
      <c r="G928" s="5" t="s">
        <v>32</v>
      </c>
      <c r="H928" s="1" t="s">
        <v>25</v>
      </c>
      <c r="I928" s="1">
        <f>YEAR(ZdrojData[[#This Row],[Datum]])</f>
        <v>2021</v>
      </c>
      <c r="J928" s="1" t="str">
        <f t="shared" si="14"/>
        <v>Červenec</v>
      </c>
      <c r="K928" s="15">
        <f>ZdrojData[[#This Row],[Cena]]*ZdrojData[[#This Row],[Počet kusů]]</f>
        <v>2700</v>
      </c>
      <c r="L928" s="15">
        <f>ZdrojData[[#This Row],[Tržba]]-(ZdrojData[[#This Row],[Náklad]]*ZdrojData[[#This Row],[Počet kusů]])</f>
        <v>324</v>
      </c>
    </row>
    <row r="929" spans="1:12" x14ac:dyDescent="0.2">
      <c r="A929" s="2">
        <v>44391</v>
      </c>
      <c r="B929" s="5" t="s">
        <v>9</v>
      </c>
      <c r="C929" s="5" t="s">
        <v>6</v>
      </c>
      <c r="D929" s="3">
        <v>1200</v>
      </c>
      <c r="E929" s="3">
        <v>1080</v>
      </c>
      <c r="F929" s="6">
        <v>9</v>
      </c>
      <c r="G929" s="5" t="s">
        <v>36</v>
      </c>
      <c r="H929" s="1" t="s">
        <v>25</v>
      </c>
      <c r="I929" s="1">
        <f>YEAR(ZdrojData[[#This Row],[Datum]])</f>
        <v>2021</v>
      </c>
      <c r="J929" s="1" t="str">
        <f t="shared" si="14"/>
        <v>Červenec</v>
      </c>
      <c r="K929" s="15">
        <f>ZdrojData[[#This Row],[Cena]]*ZdrojData[[#This Row],[Počet kusů]]</f>
        <v>10800</v>
      </c>
      <c r="L929" s="15">
        <f>ZdrojData[[#This Row],[Tržba]]-(ZdrojData[[#This Row],[Náklad]]*ZdrojData[[#This Row],[Počet kusů]])</f>
        <v>1080</v>
      </c>
    </row>
    <row r="930" spans="1:12" x14ac:dyDescent="0.2">
      <c r="A930" s="2">
        <v>44408</v>
      </c>
      <c r="B930" s="5" t="s">
        <v>9</v>
      </c>
      <c r="C930" s="5" t="s">
        <v>6</v>
      </c>
      <c r="D930" s="3">
        <v>1200</v>
      </c>
      <c r="E930" s="3">
        <v>1080</v>
      </c>
      <c r="F930" s="6">
        <v>9</v>
      </c>
      <c r="G930" s="5" t="s">
        <v>36</v>
      </c>
      <c r="H930" s="1" t="s">
        <v>24</v>
      </c>
      <c r="I930" s="1">
        <f>YEAR(ZdrojData[[#This Row],[Datum]])</f>
        <v>2021</v>
      </c>
      <c r="J930" s="1" t="str">
        <f t="shared" si="14"/>
        <v>Červenec</v>
      </c>
      <c r="K930" s="15">
        <f>ZdrojData[[#This Row],[Cena]]*ZdrojData[[#This Row],[Počet kusů]]</f>
        <v>10800</v>
      </c>
      <c r="L930" s="15">
        <f>ZdrojData[[#This Row],[Tržba]]-(ZdrojData[[#This Row],[Náklad]]*ZdrojData[[#This Row],[Počet kusů]])</f>
        <v>1080</v>
      </c>
    </row>
    <row r="931" spans="1:12" x14ac:dyDescent="0.2">
      <c r="A931" s="2">
        <v>44380</v>
      </c>
      <c r="B931" s="5" t="s">
        <v>3</v>
      </c>
      <c r="C931" s="5" t="s">
        <v>4</v>
      </c>
      <c r="D931" s="3">
        <v>1000</v>
      </c>
      <c r="E931" s="3">
        <v>900</v>
      </c>
      <c r="F931" s="6">
        <v>5</v>
      </c>
      <c r="G931" s="5" t="s">
        <v>36</v>
      </c>
      <c r="H931" s="1" t="s">
        <v>24</v>
      </c>
      <c r="I931" s="1">
        <f>YEAR(ZdrojData[[#This Row],[Datum]])</f>
        <v>2021</v>
      </c>
      <c r="J931" s="1" t="str">
        <f t="shared" si="14"/>
        <v>Červenec</v>
      </c>
      <c r="K931" s="15">
        <f>ZdrojData[[#This Row],[Cena]]*ZdrojData[[#This Row],[Počet kusů]]</f>
        <v>5000</v>
      </c>
      <c r="L931" s="15">
        <f>ZdrojData[[#This Row],[Tržba]]-(ZdrojData[[#This Row],[Náklad]]*ZdrojData[[#This Row],[Počet kusů]])</f>
        <v>500</v>
      </c>
    </row>
    <row r="932" spans="1:12" x14ac:dyDescent="0.2">
      <c r="A932" s="2">
        <v>44378</v>
      </c>
      <c r="B932" s="5" t="s">
        <v>8</v>
      </c>
      <c r="C932" s="5" t="s">
        <v>6</v>
      </c>
      <c r="D932" s="3">
        <v>1350</v>
      </c>
      <c r="E932" s="3">
        <v>1188</v>
      </c>
      <c r="F932" s="6">
        <v>6</v>
      </c>
      <c r="G932" s="5" t="s">
        <v>37</v>
      </c>
      <c r="H932" s="1" t="s">
        <v>25</v>
      </c>
      <c r="I932" s="1">
        <f>YEAR(ZdrojData[[#This Row],[Datum]])</f>
        <v>2021</v>
      </c>
      <c r="J932" s="1" t="str">
        <f t="shared" si="14"/>
        <v>Červenec</v>
      </c>
      <c r="K932" s="15">
        <f>ZdrojData[[#This Row],[Cena]]*ZdrojData[[#This Row],[Počet kusů]]</f>
        <v>8100</v>
      </c>
      <c r="L932" s="15">
        <f>ZdrojData[[#This Row],[Tržba]]-(ZdrojData[[#This Row],[Náklad]]*ZdrojData[[#This Row],[Počet kusů]])</f>
        <v>972</v>
      </c>
    </row>
    <row r="933" spans="1:12" x14ac:dyDescent="0.2">
      <c r="A933" s="2">
        <v>44390</v>
      </c>
      <c r="B933" s="5" t="s">
        <v>3</v>
      </c>
      <c r="C933" s="5" t="s">
        <v>4</v>
      </c>
      <c r="D933" s="3">
        <v>1000</v>
      </c>
      <c r="E933" s="3">
        <v>900</v>
      </c>
      <c r="F933" s="6">
        <v>1</v>
      </c>
      <c r="G933" s="5" t="s">
        <v>36</v>
      </c>
      <c r="H933" s="1" t="s">
        <v>25</v>
      </c>
      <c r="I933" s="1">
        <f>YEAR(ZdrojData[[#This Row],[Datum]])</f>
        <v>2021</v>
      </c>
      <c r="J933" s="1" t="str">
        <f t="shared" si="14"/>
        <v>Červenec</v>
      </c>
      <c r="K933" s="15">
        <f>ZdrojData[[#This Row],[Cena]]*ZdrojData[[#This Row],[Počet kusů]]</f>
        <v>1000</v>
      </c>
      <c r="L933" s="15">
        <f>ZdrojData[[#This Row],[Tržba]]-(ZdrojData[[#This Row],[Náklad]]*ZdrojData[[#This Row],[Počet kusů]])</f>
        <v>100</v>
      </c>
    </row>
    <row r="934" spans="1:12" x14ac:dyDescent="0.2">
      <c r="A934" s="2">
        <v>44397</v>
      </c>
      <c r="B934" s="5" t="s">
        <v>8</v>
      </c>
      <c r="C934" s="5" t="s">
        <v>6</v>
      </c>
      <c r="D934" s="3">
        <v>1350</v>
      </c>
      <c r="E934" s="3">
        <v>1188</v>
      </c>
      <c r="F934" s="6">
        <v>1</v>
      </c>
      <c r="G934" s="5" t="s">
        <v>39</v>
      </c>
      <c r="H934" s="1" t="s">
        <v>24</v>
      </c>
      <c r="I934" s="1">
        <f>YEAR(ZdrojData[[#This Row],[Datum]])</f>
        <v>2021</v>
      </c>
      <c r="J934" s="1" t="str">
        <f t="shared" si="14"/>
        <v>Červenec</v>
      </c>
      <c r="K934" s="15">
        <f>ZdrojData[[#This Row],[Cena]]*ZdrojData[[#This Row],[Počet kusů]]</f>
        <v>1350</v>
      </c>
      <c r="L934" s="15">
        <f>ZdrojData[[#This Row],[Tržba]]-(ZdrojData[[#This Row],[Náklad]]*ZdrojData[[#This Row],[Počet kusů]])</f>
        <v>162</v>
      </c>
    </row>
    <row r="935" spans="1:12" x14ac:dyDescent="0.2">
      <c r="A935" s="2">
        <v>44387</v>
      </c>
      <c r="B935" s="5" t="s">
        <v>7</v>
      </c>
      <c r="C935" s="5" t="s">
        <v>4</v>
      </c>
      <c r="D935" s="3">
        <v>1500</v>
      </c>
      <c r="E935" s="3">
        <v>1125</v>
      </c>
      <c r="F935" s="6">
        <v>1</v>
      </c>
      <c r="G935" s="5" t="s">
        <v>17</v>
      </c>
      <c r="H935" s="1" t="s">
        <v>25</v>
      </c>
      <c r="I935" s="1">
        <f>YEAR(ZdrojData[[#This Row],[Datum]])</f>
        <v>2021</v>
      </c>
      <c r="J935" s="1" t="str">
        <f t="shared" si="14"/>
        <v>Červenec</v>
      </c>
      <c r="K935" s="15">
        <f>ZdrojData[[#This Row],[Cena]]*ZdrojData[[#This Row],[Počet kusů]]</f>
        <v>1500</v>
      </c>
      <c r="L935" s="15">
        <f>ZdrojData[[#This Row],[Tržba]]-(ZdrojData[[#This Row],[Náklad]]*ZdrojData[[#This Row],[Počet kusů]])</f>
        <v>375</v>
      </c>
    </row>
    <row r="936" spans="1:12" x14ac:dyDescent="0.2">
      <c r="A936" s="2">
        <v>44396</v>
      </c>
      <c r="B936" s="5" t="s">
        <v>10</v>
      </c>
      <c r="C936" s="5" t="s">
        <v>6</v>
      </c>
      <c r="D936" s="3">
        <v>850</v>
      </c>
      <c r="E936" s="3">
        <v>637.5</v>
      </c>
      <c r="F936" s="6">
        <v>10</v>
      </c>
      <c r="G936" s="5" t="s">
        <v>36</v>
      </c>
      <c r="H936" s="1" t="s">
        <v>24</v>
      </c>
      <c r="I936" s="1">
        <f>YEAR(ZdrojData[[#This Row],[Datum]])</f>
        <v>2021</v>
      </c>
      <c r="J936" s="1" t="str">
        <f t="shared" si="14"/>
        <v>Červenec</v>
      </c>
      <c r="K936" s="15">
        <f>ZdrojData[[#This Row],[Cena]]*ZdrojData[[#This Row],[Počet kusů]]</f>
        <v>8500</v>
      </c>
      <c r="L936" s="15">
        <f>ZdrojData[[#This Row],[Tržba]]-(ZdrojData[[#This Row],[Náklad]]*ZdrojData[[#This Row],[Počet kusů]])</f>
        <v>2125</v>
      </c>
    </row>
    <row r="937" spans="1:12" x14ac:dyDescent="0.2">
      <c r="A937" s="2">
        <v>44402</v>
      </c>
      <c r="B937" s="5" t="s">
        <v>3</v>
      </c>
      <c r="C937" s="5" t="s">
        <v>4</v>
      </c>
      <c r="D937" s="3">
        <v>1000</v>
      </c>
      <c r="E937" s="3">
        <v>900</v>
      </c>
      <c r="F937" s="6">
        <v>2</v>
      </c>
      <c r="G937" s="5" t="s">
        <v>31</v>
      </c>
      <c r="H937" s="1" t="s">
        <v>24</v>
      </c>
      <c r="I937" s="1">
        <f>YEAR(ZdrojData[[#This Row],[Datum]])</f>
        <v>2021</v>
      </c>
      <c r="J937" s="1" t="str">
        <f t="shared" si="14"/>
        <v>Červenec</v>
      </c>
      <c r="K937" s="15">
        <f>ZdrojData[[#This Row],[Cena]]*ZdrojData[[#This Row],[Počet kusů]]</f>
        <v>2000</v>
      </c>
      <c r="L937" s="15">
        <f>ZdrojData[[#This Row],[Tržba]]-(ZdrojData[[#This Row],[Náklad]]*ZdrojData[[#This Row],[Počet kusů]])</f>
        <v>200</v>
      </c>
    </row>
    <row r="938" spans="1:12" x14ac:dyDescent="0.2">
      <c r="A938" s="2">
        <v>44382</v>
      </c>
      <c r="B938" s="5" t="s">
        <v>13</v>
      </c>
      <c r="C938" s="5" t="s">
        <v>6</v>
      </c>
      <c r="D938" s="3">
        <v>500</v>
      </c>
      <c r="E938" s="3">
        <v>400</v>
      </c>
      <c r="F938" s="6">
        <v>5</v>
      </c>
      <c r="G938" s="5" t="s">
        <v>27</v>
      </c>
      <c r="H938" s="1" t="s">
        <v>25</v>
      </c>
      <c r="I938" s="1">
        <f>YEAR(ZdrojData[[#This Row],[Datum]])</f>
        <v>2021</v>
      </c>
      <c r="J938" s="1" t="str">
        <f t="shared" si="14"/>
        <v>Červenec</v>
      </c>
      <c r="K938" s="15">
        <f>ZdrojData[[#This Row],[Cena]]*ZdrojData[[#This Row],[Počet kusů]]</f>
        <v>2500</v>
      </c>
      <c r="L938" s="15">
        <f>ZdrojData[[#This Row],[Tržba]]-(ZdrojData[[#This Row],[Náklad]]*ZdrojData[[#This Row],[Počet kusů]])</f>
        <v>500</v>
      </c>
    </row>
    <row r="939" spans="1:12" x14ac:dyDescent="0.2">
      <c r="A939" s="2">
        <v>44383</v>
      </c>
      <c r="B939" s="5" t="s">
        <v>11</v>
      </c>
      <c r="C939" s="5" t="s">
        <v>12</v>
      </c>
      <c r="D939" s="3">
        <v>350</v>
      </c>
      <c r="E939" s="3">
        <v>273</v>
      </c>
      <c r="F939" s="6">
        <v>10</v>
      </c>
      <c r="G939" s="5" t="s">
        <v>27</v>
      </c>
      <c r="H939" s="1" t="s">
        <v>25</v>
      </c>
      <c r="I939" s="1">
        <f>YEAR(ZdrojData[[#This Row],[Datum]])</f>
        <v>2021</v>
      </c>
      <c r="J939" s="1" t="str">
        <f t="shared" si="14"/>
        <v>Červenec</v>
      </c>
      <c r="K939" s="15">
        <f>ZdrojData[[#This Row],[Cena]]*ZdrojData[[#This Row],[Počet kusů]]</f>
        <v>3500</v>
      </c>
      <c r="L939" s="15">
        <f>ZdrojData[[#This Row],[Tržba]]-(ZdrojData[[#This Row],[Náklad]]*ZdrojData[[#This Row],[Počet kusů]])</f>
        <v>770</v>
      </c>
    </row>
    <row r="940" spans="1:12" x14ac:dyDescent="0.2">
      <c r="A940" s="2">
        <v>44408</v>
      </c>
      <c r="B940" s="5" t="s">
        <v>3</v>
      </c>
      <c r="C940" s="5" t="s">
        <v>4</v>
      </c>
      <c r="D940" s="3">
        <v>1000</v>
      </c>
      <c r="E940" s="3">
        <v>900</v>
      </c>
      <c r="F940" s="6">
        <v>9</v>
      </c>
      <c r="G940" s="5" t="s">
        <v>29</v>
      </c>
      <c r="H940" s="1" t="s">
        <v>25</v>
      </c>
      <c r="I940" s="1">
        <f>YEAR(ZdrojData[[#This Row],[Datum]])</f>
        <v>2021</v>
      </c>
      <c r="J940" s="1" t="str">
        <f t="shared" si="14"/>
        <v>Červenec</v>
      </c>
      <c r="K940" s="15">
        <f>ZdrojData[[#This Row],[Cena]]*ZdrojData[[#This Row],[Počet kusů]]</f>
        <v>9000</v>
      </c>
      <c r="L940" s="15">
        <f>ZdrojData[[#This Row],[Tržba]]-(ZdrojData[[#This Row],[Náklad]]*ZdrojData[[#This Row],[Počet kusů]])</f>
        <v>900</v>
      </c>
    </row>
    <row r="941" spans="1:12" x14ac:dyDescent="0.2">
      <c r="A941" s="2">
        <v>44382</v>
      </c>
      <c r="B941" s="5" t="s">
        <v>18</v>
      </c>
      <c r="C941" s="5" t="s">
        <v>4</v>
      </c>
      <c r="D941" s="3">
        <v>900</v>
      </c>
      <c r="E941" s="3">
        <v>675</v>
      </c>
      <c r="F941" s="6">
        <v>2</v>
      </c>
      <c r="G941" s="5" t="s">
        <v>38</v>
      </c>
      <c r="H941" s="1" t="s">
        <v>25</v>
      </c>
      <c r="I941" s="1">
        <f>YEAR(ZdrojData[[#This Row],[Datum]])</f>
        <v>2021</v>
      </c>
      <c r="J941" s="1" t="str">
        <f t="shared" si="14"/>
        <v>Červenec</v>
      </c>
      <c r="K941" s="15">
        <f>ZdrojData[[#This Row],[Cena]]*ZdrojData[[#This Row],[Počet kusů]]</f>
        <v>1800</v>
      </c>
      <c r="L941" s="15">
        <f>ZdrojData[[#This Row],[Tržba]]-(ZdrojData[[#This Row],[Náklad]]*ZdrojData[[#This Row],[Počet kusů]])</f>
        <v>450</v>
      </c>
    </row>
    <row r="942" spans="1:12" x14ac:dyDescent="0.2">
      <c r="A942" s="2">
        <v>44408</v>
      </c>
      <c r="B942" s="5" t="s">
        <v>15</v>
      </c>
      <c r="C942" s="5" t="s">
        <v>4</v>
      </c>
      <c r="D942" s="3">
        <v>750</v>
      </c>
      <c r="E942" s="3">
        <v>637.5</v>
      </c>
      <c r="F942" s="6">
        <v>7</v>
      </c>
      <c r="G942" s="5" t="s">
        <v>30</v>
      </c>
      <c r="H942" s="1" t="s">
        <v>24</v>
      </c>
      <c r="I942" s="1">
        <f>YEAR(ZdrojData[[#This Row],[Datum]])</f>
        <v>2021</v>
      </c>
      <c r="J942" s="1" t="str">
        <f t="shared" si="14"/>
        <v>Červenec</v>
      </c>
      <c r="K942" s="15">
        <f>ZdrojData[[#This Row],[Cena]]*ZdrojData[[#This Row],[Počet kusů]]</f>
        <v>5250</v>
      </c>
      <c r="L942" s="15">
        <f>ZdrojData[[#This Row],[Tržba]]-(ZdrojData[[#This Row],[Náklad]]*ZdrojData[[#This Row],[Počet kusů]])</f>
        <v>787.5</v>
      </c>
    </row>
    <row r="943" spans="1:12" x14ac:dyDescent="0.2">
      <c r="A943" s="2">
        <v>44390</v>
      </c>
      <c r="B943" s="5" t="s">
        <v>10</v>
      </c>
      <c r="C943" s="5" t="s">
        <v>6</v>
      </c>
      <c r="D943" s="3">
        <v>850</v>
      </c>
      <c r="E943" s="3">
        <v>637.5</v>
      </c>
      <c r="F943" s="6">
        <v>8</v>
      </c>
      <c r="G943" s="5" t="s">
        <v>17</v>
      </c>
      <c r="H943" s="1" t="s">
        <v>25</v>
      </c>
      <c r="I943" s="1">
        <f>YEAR(ZdrojData[[#This Row],[Datum]])</f>
        <v>2021</v>
      </c>
      <c r="J943" s="1" t="str">
        <f t="shared" si="14"/>
        <v>Červenec</v>
      </c>
      <c r="K943" s="15">
        <f>ZdrojData[[#This Row],[Cena]]*ZdrojData[[#This Row],[Počet kusů]]</f>
        <v>6800</v>
      </c>
      <c r="L943" s="15">
        <f>ZdrojData[[#This Row],[Tržba]]-(ZdrojData[[#This Row],[Náklad]]*ZdrojData[[#This Row],[Počet kusů]])</f>
        <v>1700</v>
      </c>
    </row>
    <row r="944" spans="1:12" x14ac:dyDescent="0.2">
      <c r="A944" s="2">
        <v>44408</v>
      </c>
      <c r="B944" s="5" t="s">
        <v>11</v>
      </c>
      <c r="C944" s="5" t="s">
        <v>12</v>
      </c>
      <c r="D944" s="3">
        <v>350</v>
      </c>
      <c r="E944" s="3">
        <v>273</v>
      </c>
      <c r="F944" s="6">
        <v>1</v>
      </c>
      <c r="G944" s="5" t="s">
        <v>34</v>
      </c>
      <c r="H944" s="1" t="s">
        <v>24</v>
      </c>
      <c r="I944" s="1">
        <f>YEAR(ZdrojData[[#This Row],[Datum]])</f>
        <v>2021</v>
      </c>
      <c r="J944" s="1" t="str">
        <f t="shared" si="14"/>
        <v>Červenec</v>
      </c>
      <c r="K944" s="15">
        <f>ZdrojData[[#This Row],[Cena]]*ZdrojData[[#This Row],[Počet kusů]]</f>
        <v>350</v>
      </c>
      <c r="L944" s="15">
        <f>ZdrojData[[#This Row],[Tržba]]-(ZdrojData[[#This Row],[Náklad]]*ZdrojData[[#This Row],[Počet kusů]])</f>
        <v>77</v>
      </c>
    </row>
    <row r="945" spans="1:12" x14ac:dyDescent="0.2">
      <c r="A945" s="2">
        <v>44403</v>
      </c>
      <c r="B945" s="5" t="s">
        <v>16</v>
      </c>
      <c r="C945" s="5" t="s">
        <v>12</v>
      </c>
      <c r="D945" s="3">
        <v>600</v>
      </c>
      <c r="E945" s="3">
        <v>510</v>
      </c>
      <c r="F945" s="6">
        <v>10</v>
      </c>
      <c r="G945" s="5" t="s">
        <v>38</v>
      </c>
      <c r="H945" s="1" t="s">
        <v>24</v>
      </c>
      <c r="I945" s="1">
        <f>YEAR(ZdrojData[[#This Row],[Datum]])</f>
        <v>2021</v>
      </c>
      <c r="J945" s="1" t="str">
        <f t="shared" si="14"/>
        <v>Červenec</v>
      </c>
      <c r="K945" s="15">
        <f>ZdrojData[[#This Row],[Cena]]*ZdrojData[[#This Row],[Počet kusů]]</f>
        <v>6000</v>
      </c>
      <c r="L945" s="15">
        <f>ZdrojData[[#This Row],[Tržba]]-(ZdrojData[[#This Row],[Náklad]]*ZdrojData[[#This Row],[Počet kusů]])</f>
        <v>900</v>
      </c>
    </row>
    <row r="946" spans="1:12" x14ac:dyDescent="0.2">
      <c r="A946" s="2">
        <v>44378</v>
      </c>
      <c r="B946" s="5" t="s">
        <v>5</v>
      </c>
      <c r="C946" s="5" t="s">
        <v>6</v>
      </c>
      <c r="D946" s="3">
        <v>850</v>
      </c>
      <c r="E946" s="3">
        <v>722.5</v>
      </c>
      <c r="F946" s="6">
        <v>2</v>
      </c>
      <c r="G946" s="5" t="s">
        <v>17</v>
      </c>
      <c r="H946" s="1" t="s">
        <v>24</v>
      </c>
      <c r="I946" s="1">
        <f>YEAR(ZdrojData[[#This Row],[Datum]])</f>
        <v>2021</v>
      </c>
      <c r="J946" s="1" t="str">
        <f t="shared" si="14"/>
        <v>Červenec</v>
      </c>
      <c r="K946" s="15">
        <f>ZdrojData[[#This Row],[Cena]]*ZdrojData[[#This Row],[Počet kusů]]</f>
        <v>1700</v>
      </c>
      <c r="L946" s="15">
        <f>ZdrojData[[#This Row],[Tržba]]-(ZdrojData[[#This Row],[Náklad]]*ZdrojData[[#This Row],[Počet kusů]])</f>
        <v>255</v>
      </c>
    </row>
    <row r="947" spans="1:12" x14ac:dyDescent="0.2">
      <c r="A947" s="2">
        <v>44399</v>
      </c>
      <c r="B947" s="5" t="s">
        <v>7</v>
      </c>
      <c r="C947" s="5" t="s">
        <v>4</v>
      </c>
      <c r="D947" s="3">
        <v>1500</v>
      </c>
      <c r="E947" s="3">
        <v>1125</v>
      </c>
      <c r="F947" s="6">
        <v>10</v>
      </c>
      <c r="G947" s="5" t="s">
        <v>30</v>
      </c>
      <c r="H947" s="1" t="s">
        <v>24</v>
      </c>
      <c r="I947" s="1">
        <f>YEAR(ZdrojData[[#This Row],[Datum]])</f>
        <v>2021</v>
      </c>
      <c r="J947" s="1" t="str">
        <f t="shared" si="14"/>
        <v>Červenec</v>
      </c>
      <c r="K947" s="15">
        <f>ZdrojData[[#This Row],[Cena]]*ZdrojData[[#This Row],[Počet kusů]]</f>
        <v>15000</v>
      </c>
      <c r="L947" s="15">
        <f>ZdrojData[[#This Row],[Tržba]]-(ZdrojData[[#This Row],[Náklad]]*ZdrojData[[#This Row],[Počet kusů]])</f>
        <v>3750</v>
      </c>
    </row>
    <row r="948" spans="1:12" x14ac:dyDescent="0.2">
      <c r="A948" s="2">
        <v>44423</v>
      </c>
      <c r="B948" s="5" t="s">
        <v>5</v>
      </c>
      <c r="C948" s="5" t="s">
        <v>6</v>
      </c>
      <c r="D948" s="3">
        <v>850</v>
      </c>
      <c r="E948" s="3">
        <v>722.5</v>
      </c>
      <c r="F948" s="6">
        <v>3</v>
      </c>
      <c r="G948" s="5" t="s">
        <v>29</v>
      </c>
      <c r="H948" s="1" t="s">
        <v>25</v>
      </c>
      <c r="I948" s="1">
        <f>YEAR(ZdrojData[[#This Row],[Datum]])</f>
        <v>2021</v>
      </c>
      <c r="J948" s="1" t="str">
        <f t="shared" si="14"/>
        <v>Srpen</v>
      </c>
      <c r="K948" s="15">
        <f>ZdrojData[[#This Row],[Cena]]*ZdrojData[[#This Row],[Počet kusů]]</f>
        <v>2550</v>
      </c>
      <c r="L948" s="15">
        <f>ZdrojData[[#This Row],[Tržba]]-(ZdrojData[[#This Row],[Náklad]]*ZdrojData[[#This Row],[Počet kusů]])</f>
        <v>382.5</v>
      </c>
    </row>
    <row r="949" spans="1:12" x14ac:dyDescent="0.2">
      <c r="A949" s="2">
        <v>44439</v>
      </c>
      <c r="B949" s="5" t="s">
        <v>9</v>
      </c>
      <c r="C949" s="5" t="s">
        <v>6</v>
      </c>
      <c r="D949" s="3">
        <v>1200</v>
      </c>
      <c r="E949" s="3">
        <v>1080</v>
      </c>
      <c r="F949" s="6">
        <v>2</v>
      </c>
      <c r="G949" s="5" t="s">
        <v>30</v>
      </c>
      <c r="H949" s="1" t="s">
        <v>24</v>
      </c>
      <c r="I949" s="1">
        <f>YEAR(ZdrojData[[#This Row],[Datum]])</f>
        <v>2021</v>
      </c>
      <c r="J949" s="1" t="str">
        <f t="shared" si="14"/>
        <v>Srpen</v>
      </c>
      <c r="K949" s="15">
        <f>ZdrojData[[#This Row],[Cena]]*ZdrojData[[#This Row],[Počet kusů]]</f>
        <v>2400</v>
      </c>
      <c r="L949" s="15">
        <f>ZdrojData[[#This Row],[Tržba]]-(ZdrojData[[#This Row],[Náklad]]*ZdrojData[[#This Row],[Počet kusů]])</f>
        <v>240</v>
      </c>
    </row>
    <row r="950" spans="1:12" x14ac:dyDescent="0.2">
      <c r="A950" s="2">
        <v>44431</v>
      </c>
      <c r="B950" s="5" t="s">
        <v>7</v>
      </c>
      <c r="C950" s="5" t="s">
        <v>4</v>
      </c>
      <c r="D950" s="3">
        <v>1500</v>
      </c>
      <c r="E950" s="3">
        <v>1125</v>
      </c>
      <c r="F950" s="6">
        <v>2</v>
      </c>
      <c r="G950" s="5" t="s">
        <v>33</v>
      </c>
      <c r="H950" s="1" t="s">
        <v>24</v>
      </c>
      <c r="I950" s="1">
        <f>YEAR(ZdrojData[[#This Row],[Datum]])</f>
        <v>2021</v>
      </c>
      <c r="J950" s="1" t="str">
        <f t="shared" si="14"/>
        <v>Srpen</v>
      </c>
      <c r="K950" s="15">
        <f>ZdrojData[[#This Row],[Cena]]*ZdrojData[[#This Row],[Počet kusů]]</f>
        <v>3000</v>
      </c>
      <c r="L950" s="15">
        <f>ZdrojData[[#This Row],[Tržba]]-(ZdrojData[[#This Row],[Náklad]]*ZdrojData[[#This Row],[Počet kusů]])</f>
        <v>750</v>
      </c>
    </row>
    <row r="951" spans="1:12" x14ac:dyDescent="0.2">
      <c r="A951" s="2">
        <v>44415</v>
      </c>
      <c r="B951" s="5" t="s">
        <v>15</v>
      </c>
      <c r="C951" s="5" t="s">
        <v>4</v>
      </c>
      <c r="D951" s="3">
        <v>750</v>
      </c>
      <c r="E951" s="3">
        <v>637.5</v>
      </c>
      <c r="F951" s="6">
        <v>4</v>
      </c>
      <c r="G951" s="5" t="s">
        <v>39</v>
      </c>
      <c r="H951" s="1" t="s">
        <v>25</v>
      </c>
      <c r="I951" s="1">
        <f>YEAR(ZdrojData[[#This Row],[Datum]])</f>
        <v>2021</v>
      </c>
      <c r="J951" s="1" t="str">
        <f t="shared" si="14"/>
        <v>Srpen</v>
      </c>
      <c r="K951" s="15">
        <f>ZdrojData[[#This Row],[Cena]]*ZdrojData[[#This Row],[Počet kusů]]</f>
        <v>3000</v>
      </c>
      <c r="L951" s="15">
        <f>ZdrojData[[#This Row],[Tržba]]-(ZdrojData[[#This Row],[Náklad]]*ZdrojData[[#This Row],[Počet kusů]])</f>
        <v>450</v>
      </c>
    </row>
    <row r="952" spans="1:12" x14ac:dyDescent="0.2">
      <c r="A952" s="2">
        <v>44439</v>
      </c>
      <c r="B952" s="5" t="s">
        <v>7</v>
      </c>
      <c r="C952" s="5" t="s">
        <v>4</v>
      </c>
      <c r="D952" s="3">
        <v>1500</v>
      </c>
      <c r="E952" s="3">
        <v>1125</v>
      </c>
      <c r="F952" s="6">
        <v>4</v>
      </c>
      <c r="G952" s="5" t="s">
        <v>34</v>
      </c>
      <c r="H952" s="1" t="s">
        <v>24</v>
      </c>
      <c r="I952" s="1">
        <f>YEAR(ZdrojData[[#This Row],[Datum]])</f>
        <v>2021</v>
      </c>
      <c r="J952" s="1" t="str">
        <f t="shared" si="14"/>
        <v>Srpen</v>
      </c>
      <c r="K952" s="15">
        <f>ZdrojData[[#This Row],[Cena]]*ZdrojData[[#This Row],[Počet kusů]]</f>
        <v>6000</v>
      </c>
      <c r="L952" s="15">
        <f>ZdrojData[[#This Row],[Tržba]]-(ZdrojData[[#This Row],[Náklad]]*ZdrojData[[#This Row],[Počet kusů]])</f>
        <v>1500</v>
      </c>
    </row>
    <row r="953" spans="1:12" x14ac:dyDescent="0.2">
      <c r="A953" s="2">
        <v>44438</v>
      </c>
      <c r="B953" s="5" t="s">
        <v>14</v>
      </c>
      <c r="C953" s="5" t="s">
        <v>6</v>
      </c>
      <c r="D953" s="3">
        <v>950</v>
      </c>
      <c r="E953" s="3">
        <v>741</v>
      </c>
      <c r="F953" s="6">
        <v>7</v>
      </c>
      <c r="G953" s="5" t="s">
        <v>29</v>
      </c>
      <c r="H953" s="1" t="s">
        <v>24</v>
      </c>
      <c r="I953" s="1">
        <f>YEAR(ZdrojData[[#This Row],[Datum]])</f>
        <v>2021</v>
      </c>
      <c r="J953" s="1" t="str">
        <f t="shared" si="14"/>
        <v>Srpen</v>
      </c>
      <c r="K953" s="15">
        <f>ZdrojData[[#This Row],[Cena]]*ZdrojData[[#This Row],[Počet kusů]]</f>
        <v>6650</v>
      </c>
      <c r="L953" s="15">
        <f>ZdrojData[[#This Row],[Tržba]]-(ZdrojData[[#This Row],[Náklad]]*ZdrojData[[#This Row],[Počet kusů]])</f>
        <v>1463</v>
      </c>
    </row>
    <row r="954" spans="1:12" x14ac:dyDescent="0.2">
      <c r="A954" s="2">
        <v>44421</v>
      </c>
      <c r="B954" s="5" t="s">
        <v>5</v>
      </c>
      <c r="C954" s="5" t="s">
        <v>6</v>
      </c>
      <c r="D954" s="3">
        <v>850</v>
      </c>
      <c r="E954" s="3">
        <v>722.5</v>
      </c>
      <c r="F954" s="6">
        <v>2</v>
      </c>
      <c r="G954" s="5" t="s">
        <v>34</v>
      </c>
      <c r="H954" s="1" t="s">
        <v>24</v>
      </c>
      <c r="I954" s="1">
        <f>YEAR(ZdrojData[[#This Row],[Datum]])</f>
        <v>2021</v>
      </c>
      <c r="J954" s="1" t="str">
        <f t="shared" si="14"/>
        <v>Srpen</v>
      </c>
      <c r="K954" s="15">
        <f>ZdrojData[[#This Row],[Cena]]*ZdrojData[[#This Row],[Počet kusů]]</f>
        <v>1700</v>
      </c>
      <c r="L954" s="15">
        <f>ZdrojData[[#This Row],[Tržba]]-(ZdrojData[[#This Row],[Náklad]]*ZdrojData[[#This Row],[Počet kusů]])</f>
        <v>255</v>
      </c>
    </row>
    <row r="955" spans="1:12" x14ac:dyDescent="0.2">
      <c r="A955" s="2">
        <v>44432</v>
      </c>
      <c r="B955" s="5" t="s">
        <v>5</v>
      </c>
      <c r="C955" s="5" t="s">
        <v>6</v>
      </c>
      <c r="D955" s="3">
        <v>850</v>
      </c>
      <c r="E955" s="3">
        <v>722.5</v>
      </c>
      <c r="F955" s="6">
        <v>10</v>
      </c>
      <c r="G955" s="5" t="s">
        <v>17</v>
      </c>
      <c r="H955" s="1" t="s">
        <v>25</v>
      </c>
      <c r="I955" s="1">
        <f>YEAR(ZdrojData[[#This Row],[Datum]])</f>
        <v>2021</v>
      </c>
      <c r="J955" s="1" t="str">
        <f t="shared" si="14"/>
        <v>Srpen</v>
      </c>
      <c r="K955" s="15">
        <f>ZdrojData[[#This Row],[Cena]]*ZdrojData[[#This Row],[Počet kusů]]</f>
        <v>8500</v>
      </c>
      <c r="L955" s="15">
        <f>ZdrojData[[#This Row],[Tržba]]-(ZdrojData[[#This Row],[Náklad]]*ZdrojData[[#This Row],[Počet kusů]])</f>
        <v>1275</v>
      </c>
    </row>
    <row r="956" spans="1:12" x14ac:dyDescent="0.2">
      <c r="A956" s="2">
        <v>44412</v>
      </c>
      <c r="B956" s="5" t="s">
        <v>14</v>
      </c>
      <c r="C956" s="5" t="s">
        <v>6</v>
      </c>
      <c r="D956" s="3">
        <v>950</v>
      </c>
      <c r="E956" s="3">
        <v>741</v>
      </c>
      <c r="F956" s="6">
        <v>6</v>
      </c>
      <c r="G956" s="5" t="s">
        <v>29</v>
      </c>
      <c r="H956" s="1" t="s">
        <v>24</v>
      </c>
      <c r="I956" s="1">
        <f>YEAR(ZdrojData[[#This Row],[Datum]])</f>
        <v>2021</v>
      </c>
      <c r="J956" s="1" t="str">
        <f t="shared" si="14"/>
        <v>Srpen</v>
      </c>
      <c r="K956" s="15">
        <f>ZdrojData[[#This Row],[Cena]]*ZdrojData[[#This Row],[Počet kusů]]</f>
        <v>5700</v>
      </c>
      <c r="L956" s="15">
        <f>ZdrojData[[#This Row],[Tržba]]-(ZdrojData[[#This Row],[Náklad]]*ZdrojData[[#This Row],[Počet kusů]])</f>
        <v>1254</v>
      </c>
    </row>
    <row r="957" spans="1:12" x14ac:dyDescent="0.2">
      <c r="A957" s="2">
        <v>44411</v>
      </c>
      <c r="B957" s="5" t="s">
        <v>11</v>
      </c>
      <c r="C957" s="5" t="s">
        <v>12</v>
      </c>
      <c r="D957" s="3">
        <v>350</v>
      </c>
      <c r="E957" s="3">
        <v>273</v>
      </c>
      <c r="F957" s="6">
        <v>3</v>
      </c>
      <c r="G957" s="5" t="s">
        <v>39</v>
      </c>
      <c r="H957" s="1" t="s">
        <v>24</v>
      </c>
      <c r="I957" s="1">
        <f>YEAR(ZdrojData[[#This Row],[Datum]])</f>
        <v>2021</v>
      </c>
      <c r="J957" s="1" t="str">
        <f t="shared" si="14"/>
        <v>Srpen</v>
      </c>
      <c r="K957" s="15">
        <f>ZdrojData[[#This Row],[Cena]]*ZdrojData[[#This Row],[Počet kusů]]</f>
        <v>1050</v>
      </c>
      <c r="L957" s="15">
        <f>ZdrojData[[#This Row],[Tržba]]-(ZdrojData[[#This Row],[Náklad]]*ZdrojData[[#This Row],[Počet kusů]])</f>
        <v>231</v>
      </c>
    </row>
    <row r="958" spans="1:12" x14ac:dyDescent="0.2">
      <c r="A958" s="2">
        <v>44428</v>
      </c>
      <c r="B958" s="5" t="s">
        <v>13</v>
      </c>
      <c r="C958" s="5" t="s">
        <v>6</v>
      </c>
      <c r="D958" s="3">
        <v>500</v>
      </c>
      <c r="E958" s="3">
        <v>400</v>
      </c>
      <c r="F958" s="6">
        <v>2</v>
      </c>
      <c r="G958" s="5" t="s">
        <v>33</v>
      </c>
      <c r="H958" s="1" t="s">
        <v>25</v>
      </c>
      <c r="I958" s="1">
        <f>YEAR(ZdrojData[[#This Row],[Datum]])</f>
        <v>2021</v>
      </c>
      <c r="J958" s="1" t="str">
        <f t="shared" si="14"/>
        <v>Srpen</v>
      </c>
      <c r="K958" s="15">
        <f>ZdrojData[[#This Row],[Cena]]*ZdrojData[[#This Row],[Počet kusů]]</f>
        <v>1000</v>
      </c>
      <c r="L958" s="15">
        <f>ZdrojData[[#This Row],[Tržba]]-(ZdrojData[[#This Row],[Náklad]]*ZdrojData[[#This Row],[Počet kusů]])</f>
        <v>200</v>
      </c>
    </row>
    <row r="959" spans="1:12" x14ac:dyDescent="0.2">
      <c r="A959" s="2">
        <v>44413</v>
      </c>
      <c r="B959" s="5" t="s">
        <v>11</v>
      </c>
      <c r="C959" s="5" t="s">
        <v>12</v>
      </c>
      <c r="D959" s="3">
        <v>350</v>
      </c>
      <c r="E959" s="3">
        <v>273</v>
      </c>
      <c r="F959" s="6">
        <v>1</v>
      </c>
      <c r="G959" s="5" t="s">
        <v>28</v>
      </c>
      <c r="H959" s="1" t="s">
        <v>24</v>
      </c>
      <c r="I959" s="1">
        <f>YEAR(ZdrojData[[#This Row],[Datum]])</f>
        <v>2021</v>
      </c>
      <c r="J959" s="1" t="str">
        <f t="shared" si="14"/>
        <v>Srpen</v>
      </c>
      <c r="K959" s="15">
        <f>ZdrojData[[#This Row],[Cena]]*ZdrojData[[#This Row],[Počet kusů]]</f>
        <v>350</v>
      </c>
      <c r="L959" s="15">
        <f>ZdrojData[[#This Row],[Tržba]]-(ZdrojData[[#This Row],[Náklad]]*ZdrojData[[#This Row],[Počet kusů]])</f>
        <v>77</v>
      </c>
    </row>
    <row r="960" spans="1:12" x14ac:dyDescent="0.2">
      <c r="A960" s="2">
        <v>44418</v>
      </c>
      <c r="B960" s="5" t="s">
        <v>18</v>
      </c>
      <c r="C960" s="5" t="s">
        <v>4</v>
      </c>
      <c r="D960" s="3">
        <v>900</v>
      </c>
      <c r="E960" s="3">
        <v>675</v>
      </c>
      <c r="F960" s="6">
        <v>9</v>
      </c>
      <c r="G960" s="5" t="s">
        <v>38</v>
      </c>
      <c r="H960" s="1" t="s">
        <v>25</v>
      </c>
      <c r="I960" s="1">
        <f>YEAR(ZdrojData[[#This Row],[Datum]])</f>
        <v>2021</v>
      </c>
      <c r="J960" s="1" t="str">
        <f t="shared" si="14"/>
        <v>Srpen</v>
      </c>
      <c r="K960" s="15">
        <f>ZdrojData[[#This Row],[Cena]]*ZdrojData[[#This Row],[Počet kusů]]</f>
        <v>8100</v>
      </c>
      <c r="L960" s="15">
        <f>ZdrojData[[#This Row],[Tržba]]-(ZdrojData[[#This Row],[Náklad]]*ZdrojData[[#This Row],[Počet kusů]])</f>
        <v>2025</v>
      </c>
    </row>
    <row r="961" spans="1:12" x14ac:dyDescent="0.2">
      <c r="A961" s="2">
        <v>44415</v>
      </c>
      <c r="B961" s="5" t="s">
        <v>13</v>
      </c>
      <c r="C961" s="5" t="s">
        <v>6</v>
      </c>
      <c r="D961" s="3">
        <v>500</v>
      </c>
      <c r="E961" s="3">
        <v>400</v>
      </c>
      <c r="F961" s="6">
        <v>8</v>
      </c>
      <c r="G961" s="5" t="s">
        <v>35</v>
      </c>
      <c r="H961" s="1" t="s">
        <v>25</v>
      </c>
      <c r="I961" s="1">
        <f>YEAR(ZdrojData[[#This Row],[Datum]])</f>
        <v>2021</v>
      </c>
      <c r="J961" s="1" t="str">
        <f t="shared" si="14"/>
        <v>Srpen</v>
      </c>
      <c r="K961" s="15">
        <f>ZdrojData[[#This Row],[Cena]]*ZdrojData[[#This Row],[Počet kusů]]</f>
        <v>4000</v>
      </c>
      <c r="L961" s="15">
        <f>ZdrojData[[#This Row],[Tržba]]-(ZdrojData[[#This Row],[Náklad]]*ZdrojData[[#This Row],[Počet kusů]])</f>
        <v>800</v>
      </c>
    </row>
    <row r="962" spans="1:12" x14ac:dyDescent="0.2">
      <c r="A962" s="2">
        <v>44423</v>
      </c>
      <c r="B962" s="5" t="s">
        <v>8</v>
      </c>
      <c r="C962" s="5" t="s">
        <v>6</v>
      </c>
      <c r="D962" s="3">
        <v>1350</v>
      </c>
      <c r="E962" s="3">
        <v>1188</v>
      </c>
      <c r="F962" s="6">
        <v>9</v>
      </c>
      <c r="G962" s="5" t="s">
        <v>29</v>
      </c>
      <c r="H962" s="1" t="s">
        <v>24</v>
      </c>
      <c r="I962" s="1">
        <f>YEAR(ZdrojData[[#This Row],[Datum]])</f>
        <v>2021</v>
      </c>
      <c r="J962" s="1" t="str">
        <f t="shared" ref="J962:J1025" si="15">CHOOSE(MONTH(A962),"Leden","Únor","Březen","Duben","Květen","Červen","Červenec","Srpen","Září","Říjen","Listopad","Prosinec")</f>
        <v>Srpen</v>
      </c>
      <c r="K962" s="15">
        <f>ZdrojData[[#This Row],[Cena]]*ZdrojData[[#This Row],[Počet kusů]]</f>
        <v>12150</v>
      </c>
      <c r="L962" s="15">
        <f>ZdrojData[[#This Row],[Tržba]]-(ZdrojData[[#This Row],[Náklad]]*ZdrojData[[#This Row],[Počet kusů]])</f>
        <v>1458</v>
      </c>
    </row>
    <row r="963" spans="1:12" x14ac:dyDescent="0.2">
      <c r="A963" s="2">
        <v>44429</v>
      </c>
      <c r="B963" s="5" t="s">
        <v>18</v>
      </c>
      <c r="C963" s="5" t="s">
        <v>4</v>
      </c>
      <c r="D963" s="3">
        <v>900</v>
      </c>
      <c r="E963" s="3">
        <v>675</v>
      </c>
      <c r="F963" s="6">
        <v>9</v>
      </c>
      <c r="G963" s="5" t="s">
        <v>28</v>
      </c>
      <c r="H963" s="1" t="s">
        <v>24</v>
      </c>
      <c r="I963" s="1">
        <f>YEAR(ZdrojData[[#This Row],[Datum]])</f>
        <v>2021</v>
      </c>
      <c r="J963" s="1" t="str">
        <f t="shared" si="15"/>
        <v>Srpen</v>
      </c>
      <c r="K963" s="15">
        <f>ZdrojData[[#This Row],[Cena]]*ZdrojData[[#This Row],[Počet kusů]]</f>
        <v>8100</v>
      </c>
      <c r="L963" s="15">
        <f>ZdrojData[[#This Row],[Tržba]]-(ZdrojData[[#This Row],[Náklad]]*ZdrojData[[#This Row],[Počet kusů]])</f>
        <v>2025</v>
      </c>
    </row>
    <row r="964" spans="1:12" x14ac:dyDescent="0.2">
      <c r="A964" s="2">
        <v>44413</v>
      </c>
      <c r="B964" s="5" t="s">
        <v>11</v>
      </c>
      <c r="C964" s="5" t="s">
        <v>12</v>
      </c>
      <c r="D964" s="3">
        <v>350</v>
      </c>
      <c r="E964" s="3">
        <v>273</v>
      </c>
      <c r="F964" s="6">
        <v>9</v>
      </c>
      <c r="G964" s="5" t="s">
        <v>32</v>
      </c>
      <c r="H964" s="1" t="s">
        <v>25</v>
      </c>
      <c r="I964" s="1">
        <f>YEAR(ZdrojData[[#This Row],[Datum]])</f>
        <v>2021</v>
      </c>
      <c r="J964" s="1" t="str">
        <f t="shared" si="15"/>
        <v>Srpen</v>
      </c>
      <c r="K964" s="15">
        <f>ZdrojData[[#This Row],[Cena]]*ZdrojData[[#This Row],[Počet kusů]]</f>
        <v>3150</v>
      </c>
      <c r="L964" s="15">
        <f>ZdrojData[[#This Row],[Tržba]]-(ZdrojData[[#This Row],[Náklad]]*ZdrojData[[#This Row],[Počet kusů]])</f>
        <v>693</v>
      </c>
    </row>
    <row r="965" spans="1:12" x14ac:dyDescent="0.2">
      <c r="A965" s="2">
        <v>44418</v>
      </c>
      <c r="B965" s="5" t="s">
        <v>16</v>
      </c>
      <c r="C965" s="5" t="s">
        <v>12</v>
      </c>
      <c r="D965" s="3">
        <v>600</v>
      </c>
      <c r="E965" s="3">
        <v>510</v>
      </c>
      <c r="F965" s="6">
        <v>2</v>
      </c>
      <c r="G965" s="5" t="s">
        <v>38</v>
      </c>
      <c r="H965" s="1" t="s">
        <v>25</v>
      </c>
      <c r="I965" s="1">
        <f>YEAR(ZdrojData[[#This Row],[Datum]])</f>
        <v>2021</v>
      </c>
      <c r="J965" s="1" t="str">
        <f t="shared" si="15"/>
        <v>Srpen</v>
      </c>
      <c r="K965" s="15">
        <f>ZdrojData[[#This Row],[Cena]]*ZdrojData[[#This Row],[Počet kusů]]</f>
        <v>1200</v>
      </c>
      <c r="L965" s="15">
        <f>ZdrojData[[#This Row],[Tržba]]-(ZdrojData[[#This Row],[Náklad]]*ZdrojData[[#This Row],[Počet kusů]])</f>
        <v>180</v>
      </c>
    </row>
    <row r="966" spans="1:12" x14ac:dyDescent="0.2">
      <c r="A966" s="2">
        <v>44438</v>
      </c>
      <c r="B966" s="5" t="s">
        <v>10</v>
      </c>
      <c r="C966" s="5" t="s">
        <v>6</v>
      </c>
      <c r="D966" s="3">
        <v>850</v>
      </c>
      <c r="E966" s="3">
        <v>637.5</v>
      </c>
      <c r="F966" s="6">
        <v>10</v>
      </c>
      <c r="G966" s="5" t="s">
        <v>33</v>
      </c>
      <c r="H966" s="1" t="s">
        <v>25</v>
      </c>
      <c r="I966" s="1">
        <f>YEAR(ZdrojData[[#This Row],[Datum]])</f>
        <v>2021</v>
      </c>
      <c r="J966" s="1" t="str">
        <f t="shared" si="15"/>
        <v>Srpen</v>
      </c>
      <c r="K966" s="15">
        <f>ZdrojData[[#This Row],[Cena]]*ZdrojData[[#This Row],[Počet kusů]]</f>
        <v>8500</v>
      </c>
      <c r="L966" s="15">
        <f>ZdrojData[[#This Row],[Tržba]]-(ZdrojData[[#This Row],[Náklad]]*ZdrojData[[#This Row],[Počet kusů]])</f>
        <v>2125</v>
      </c>
    </row>
    <row r="967" spans="1:12" x14ac:dyDescent="0.2">
      <c r="A967" s="2">
        <v>44428</v>
      </c>
      <c r="B967" s="5" t="s">
        <v>13</v>
      </c>
      <c r="C967" s="5" t="s">
        <v>6</v>
      </c>
      <c r="D967" s="3">
        <v>500</v>
      </c>
      <c r="E967" s="3">
        <v>400</v>
      </c>
      <c r="F967" s="6">
        <v>5</v>
      </c>
      <c r="G967" s="5" t="s">
        <v>27</v>
      </c>
      <c r="H967" s="1" t="s">
        <v>24</v>
      </c>
      <c r="I967" s="1">
        <f>YEAR(ZdrojData[[#This Row],[Datum]])</f>
        <v>2021</v>
      </c>
      <c r="J967" s="1" t="str">
        <f t="shared" si="15"/>
        <v>Srpen</v>
      </c>
      <c r="K967" s="15">
        <f>ZdrojData[[#This Row],[Cena]]*ZdrojData[[#This Row],[Počet kusů]]</f>
        <v>2500</v>
      </c>
      <c r="L967" s="15">
        <f>ZdrojData[[#This Row],[Tržba]]-(ZdrojData[[#This Row],[Náklad]]*ZdrojData[[#This Row],[Počet kusů]])</f>
        <v>500</v>
      </c>
    </row>
    <row r="968" spans="1:12" x14ac:dyDescent="0.2">
      <c r="A968" s="2">
        <v>44426</v>
      </c>
      <c r="B968" s="5" t="s">
        <v>9</v>
      </c>
      <c r="C968" s="5" t="s">
        <v>6</v>
      </c>
      <c r="D968" s="3">
        <v>1200</v>
      </c>
      <c r="E968" s="3">
        <v>1080</v>
      </c>
      <c r="F968" s="6">
        <v>10</v>
      </c>
      <c r="G968" s="5" t="s">
        <v>17</v>
      </c>
      <c r="H968" s="1" t="s">
        <v>24</v>
      </c>
      <c r="I968" s="1">
        <f>YEAR(ZdrojData[[#This Row],[Datum]])</f>
        <v>2021</v>
      </c>
      <c r="J968" s="1" t="str">
        <f t="shared" si="15"/>
        <v>Srpen</v>
      </c>
      <c r="K968" s="15">
        <f>ZdrojData[[#This Row],[Cena]]*ZdrojData[[#This Row],[Počet kusů]]</f>
        <v>12000</v>
      </c>
      <c r="L968" s="15">
        <f>ZdrojData[[#This Row],[Tržba]]-(ZdrojData[[#This Row],[Náklad]]*ZdrojData[[#This Row],[Počet kusů]])</f>
        <v>1200</v>
      </c>
    </row>
    <row r="969" spans="1:12" x14ac:dyDescent="0.2">
      <c r="A969" s="2">
        <v>44426</v>
      </c>
      <c r="B969" s="5" t="s">
        <v>15</v>
      </c>
      <c r="C969" s="5" t="s">
        <v>4</v>
      </c>
      <c r="D969" s="3">
        <v>750</v>
      </c>
      <c r="E969" s="3">
        <v>637.5</v>
      </c>
      <c r="F969" s="6">
        <v>10</v>
      </c>
      <c r="G969" s="5" t="s">
        <v>30</v>
      </c>
      <c r="H969" s="1" t="s">
        <v>24</v>
      </c>
      <c r="I969" s="1">
        <f>YEAR(ZdrojData[[#This Row],[Datum]])</f>
        <v>2021</v>
      </c>
      <c r="J969" s="1" t="str">
        <f t="shared" si="15"/>
        <v>Srpen</v>
      </c>
      <c r="K969" s="15">
        <f>ZdrojData[[#This Row],[Cena]]*ZdrojData[[#This Row],[Počet kusů]]</f>
        <v>7500</v>
      </c>
      <c r="L969" s="15">
        <f>ZdrojData[[#This Row],[Tržba]]-(ZdrojData[[#This Row],[Náklad]]*ZdrojData[[#This Row],[Počet kusů]])</f>
        <v>1125</v>
      </c>
    </row>
    <row r="970" spans="1:12" x14ac:dyDescent="0.2">
      <c r="A970" s="2">
        <v>44453</v>
      </c>
      <c r="B970" s="5" t="s">
        <v>16</v>
      </c>
      <c r="C970" s="5" t="s">
        <v>12</v>
      </c>
      <c r="D970" s="3">
        <v>600</v>
      </c>
      <c r="E970" s="3">
        <v>510</v>
      </c>
      <c r="F970" s="6">
        <v>7</v>
      </c>
      <c r="G970" s="5" t="s">
        <v>30</v>
      </c>
      <c r="H970" s="1" t="s">
        <v>24</v>
      </c>
      <c r="I970" s="1">
        <f>YEAR(ZdrojData[[#This Row],[Datum]])</f>
        <v>2021</v>
      </c>
      <c r="J970" s="1" t="str">
        <f t="shared" si="15"/>
        <v>Září</v>
      </c>
      <c r="K970" s="15">
        <f>ZdrojData[[#This Row],[Cena]]*ZdrojData[[#This Row],[Počet kusů]]</f>
        <v>4200</v>
      </c>
      <c r="L970" s="15">
        <f>ZdrojData[[#This Row],[Tržba]]-(ZdrojData[[#This Row],[Náklad]]*ZdrojData[[#This Row],[Počet kusů]])</f>
        <v>630</v>
      </c>
    </row>
    <row r="971" spans="1:12" x14ac:dyDescent="0.2">
      <c r="A971" s="2">
        <v>44469</v>
      </c>
      <c r="B971" s="5" t="s">
        <v>15</v>
      </c>
      <c r="C971" s="5" t="s">
        <v>4</v>
      </c>
      <c r="D971" s="3">
        <v>750</v>
      </c>
      <c r="E971" s="3">
        <v>637.5</v>
      </c>
      <c r="F971" s="6">
        <v>4</v>
      </c>
      <c r="G971" s="5" t="s">
        <v>28</v>
      </c>
      <c r="H971" s="1" t="s">
        <v>24</v>
      </c>
      <c r="I971" s="1">
        <f>YEAR(ZdrojData[[#This Row],[Datum]])</f>
        <v>2021</v>
      </c>
      <c r="J971" s="1" t="str">
        <f t="shared" si="15"/>
        <v>Září</v>
      </c>
      <c r="K971" s="15">
        <f>ZdrojData[[#This Row],[Cena]]*ZdrojData[[#This Row],[Počet kusů]]</f>
        <v>3000</v>
      </c>
      <c r="L971" s="15">
        <f>ZdrojData[[#This Row],[Tržba]]-(ZdrojData[[#This Row],[Náklad]]*ZdrojData[[#This Row],[Počet kusů]])</f>
        <v>450</v>
      </c>
    </row>
    <row r="972" spans="1:12" x14ac:dyDescent="0.2">
      <c r="A972" s="2">
        <v>44450</v>
      </c>
      <c r="B972" s="5" t="s">
        <v>10</v>
      </c>
      <c r="C972" s="5" t="s">
        <v>6</v>
      </c>
      <c r="D972" s="3">
        <v>850</v>
      </c>
      <c r="E972" s="3">
        <v>637.5</v>
      </c>
      <c r="F972" s="6">
        <v>8</v>
      </c>
      <c r="G972" s="5" t="s">
        <v>29</v>
      </c>
      <c r="H972" s="1" t="s">
        <v>24</v>
      </c>
      <c r="I972" s="1">
        <f>YEAR(ZdrojData[[#This Row],[Datum]])</f>
        <v>2021</v>
      </c>
      <c r="J972" s="1" t="str">
        <f t="shared" si="15"/>
        <v>Září</v>
      </c>
      <c r="K972" s="15">
        <f>ZdrojData[[#This Row],[Cena]]*ZdrojData[[#This Row],[Počet kusů]]</f>
        <v>6800</v>
      </c>
      <c r="L972" s="15">
        <f>ZdrojData[[#This Row],[Tržba]]-(ZdrojData[[#This Row],[Náklad]]*ZdrojData[[#This Row],[Počet kusů]])</f>
        <v>1700</v>
      </c>
    </row>
    <row r="973" spans="1:12" x14ac:dyDescent="0.2">
      <c r="A973" s="2">
        <v>44442</v>
      </c>
      <c r="B973" s="5" t="s">
        <v>13</v>
      </c>
      <c r="C973" s="5" t="s">
        <v>6</v>
      </c>
      <c r="D973" s="3">
        <v>500</v>
      </c>
      <c r="E973" s="3">
        <v>400</v>
      </c>
      <c r="F973" s="6">
        <v>5</v>
      </c>
      <c r="G973" s="5" t="s">
        <v>39</v>
      </c>
      <c r="H973" s="1" t="s">
        <v>24</v>
      </c>
      <c r="I973" s="1">
        <f>YEAR(ZdrojData[[#This Row],[Datum]])</f>
        <v>2021</v>
      </c>
      <c r="J973" s="1" t="str">
        <f t="shared" si="15"/>
        <v>Září</v>
      </c>
      <c r="K973" s="15">
        <f>ZdrojData[[#This Row],[Cena]]*ZdrojData[[#This Row],[Počet kusů]]</f>
        <v>2500</v>
      </c>
      <c r="L973" s="15">
        <f>ZdrojData[[#This Row],[Tržba]]-(ZdrojData[[#This Row],[Náklad]]*ZdrojData[[#This Row],[Počet kusů]])</f>
        <v>500</v>
      </c>
    </row>
    <row r="974" spans="1:12" x14ac:dyDescent="0.2">
      <c r="A974" s="2">
        <v>44468</v>
      </c>
      <c r="B974" s="5" t="s">
        <v>15</v>
      </c>
      <c r="C974" s="5" t="s">
        <v>4</v>
      </c>
      <c r="D974" s="3">
        <v>750</v>
      </c>
      <c r="E974" s="3">
        <v>637.5</v>
      </c>
      <c r="F974" s="6">
        <v>4</v>
      </c>
      <c r="G974" s="5" t="s">
        <v>28</v>
      </c>
      <c r="H974" s="1" t="s">
        <v>25</v>
      </c>
      <c r="I974" s="1">
        <f>YEAR(ZdrojData[[#This Row],[Datum]])</f>
        <v>2021</v>
      </c>
      <c r="J974" s="1" t="str">
        <f t="shared" si="15"/>
        <v>Září</v>
      </c>
      <c r="K974" s="15">
        <f>ZdrojData[[#This Row],[Cena]]*ZdrojData[[#This Row],[Počet kusů]]</f>
        <v>3000</v>
      </c>
      <c r="L974" s="15">
        <f>ZdrojData[[#This Row],[Tržba]]-(ZdrojData[[#This Row],[Náklad]]*ZdrojData[[#This Row],[Počet kusů]])</f>
        <v>450</v>
      </c>
    </row>
    <row r="975" spans="1:12" x14ac:dyDescent="0.2">
      <c r="A975" s="2">
        <v>44463</v>
      </c>
      <c r="B975" s="5" t="s">
        <v>9</v>
      </c>
      <c r="C975" s="5" t="s">
        <v>6</v>
      </c>
      <c r="D975" s="3">
        <v>1200</v>
      </c>
      <c r="E975" s="3">
        <v>1080</v>
      </c>
      <c r="F975" s="6">
        <v>5</v>
      </c>
      <c r="G975" s="5" t="s">
        <v>37</v>
      </c>
      <c r="H975" s="1" t="s">
        <v>25</v>
      </c>
      <c r="I975" s="1">
        <f>YEAR(ZdrojData[[#This Row],[Datum]])</f>
        <v>2021</v>
      </c>
      <c r="J975" s="1" t="str">
        <f t="shared" si="15"/>
        <v>Září</v>
      </c>
      <c r="K975" s="15">
        <f>ZdrojData[[#This Row],[Cena]]*ZdrojData[[#This Row],[Počet kusů]]</f>
        <v>6000</v>
      </c>
      <c r="L975" s="15">
        <f>ZdrojData[[#This Row],[Tržba]]-(ZdrojData[[#This Row],[Náklad]]*ZdrojData[[#This Row],[Počet kusů]])</f>
        <v>600</v>
      </c>
    </row>
    <row r="976" spans="1:12" x14ac:dyDescent="0.2">
      <c r="A976" s="2">
        <v>44442</v>
      </c>
      <c r="B976" s="5" t="s">
        <v>7</v>
      </c>
      <c r="C976" s="5" t="s">
        <v>4</v>
      </c>
      <c r="D976" s="3">
        <v>1500</v>
      </c>
      <c r="E976" s="3">
        <v>1125</v>
      </c>
      <c r="F976" s="6">
        <v>10</v>
      </c>
      <c r="G976" s="5" t="s">
        <v>28</v>
      </c>
      <c r="H976" s="1" t="s">
        <v>25</v>
      </c>
      <c r="I976" s="1">
        <f>YEAR(ZdrojData[[#This Row],[Datum]])</f>
        <v>2021</v>
      </c>
      <c r="J976" s="1" t="str">
        <f t="shared" si="15"/>
        <v>Září</v>
      </c>
      <c r="K976" s="15">
        <f>ZdrojData[[#This Row],[Cena]]*ZdrojData[[#This Row],[Počet kusů]]</f>
        <v>15000</v>
      </c>
      <c r="L976" s="15">
        <f>ZdrojData[[#This Row],[Tržba]]-(ZdrojData[[#This Row],[Náklad]]*ZdrojData[[#This Row],[Počet kusů]])</f>
        <v>3750</v>
      </c>
    </row>
    <row r="977" spans="1:12" x14ac:dyDescent="0.2">
      <c r="A977" s="2">
        <v>44441</v>
      </c>
      <c r="B977" s="5" t="s">
        <v>16</v>
      </c>
      <c r="C977" s="5" t="s">
        <v>12</v>
      </c>
      <c r="D977" s="3">
        <v>600</v>
      </c>
      <c r="E977" s="3">
        <v>510</v>
      </c>
      <c r="F977" s="6">
        <v>4</v>
      </c>
      <c r="G977" s="5" t="s">
        <v>17</v>
      </c>
      <c r="H977" s="1" t="s">
        <v>25</v>
      </c>
      <c r="I977" s="1">
        <f>YEAR(ZdrojData[[#This Row],[Datum]])</f>
        <v>2021</v>
      </c>
      <c r="J977" s="1" t="str">
        <f t="shared" si="15"/>
        <v>Září</v>
      </c>
      <c r="K977" s="15">
        <f>ZdrojData[[#This Row],[Cena]]*ZdrojData[[#This Row],[Počet kusů]]</f>
        <v>2400</v>
      </c>
      <c r="L977" s="15">
        <f>ZdrojData[[#This Row],[Tržba]]-(ZdrojData[[#This Row],[Náklad]]*ZdrojData[[#This Row],[Počet kusů]])</f>
        <v>360</v>
      </c>
    </row>
    <row r="978" spans="1:12" x14ac:dyDescent="0.2">
      <c r="A978" s="2">
        <v>44458</v>
      </c>
      <c r="B978" s="5" t="s">
        <v>8</v>
      </c>
      <c r="C978" s="5" t="s">
        <v>6</v>
      </c>
      <c r="D978" s="3">
        <v>1350</v>
      </c>
      <c r="E978" s="3">
        <v>1188</v>
      </c>
      <c r="F978" s="6">
        <v>8</v>
      </c>
      <c r="G978" s="5" t="s">
        <v>27</v>
      </c>
      <c r="H978" s="1" t="s">
        <v>25</v>
      </c>
      <c r="I978" s="1">
        <f>YEAR(ZdrojData[[#This Row],[Datum]])</f>
        <v>2021</v>
      </c>
      <c r="J978" s="1" t="str">
        <f t="shared" si="15"/>
        <v>Září</v>
      </c>
      <c r="K978" s="15">
        <f>ZdrojData[[#This Row],[Cena]]*ZdrojData[[#This Row],[Počet kusů]]</f>
        <v>10800</v>
      </c>
      <c r="L978" s="15">
        <f>ZdrojData[[#This Row],[Tržba]]-(ZdrojData[[#This Row],[Náklad]]*ZdrojData[[#This Row],[Počet kusů]])</f>
        <v>1296</v>
      </c>
    </row>
    <row r="979" spans="1:12" x14ac:dyDescent="0.2">
      <c r="A979" s="2">
        <v>44442</v>
      </c>
      <c r="B979" s="5" t="s">
        <v>13</v>
      </c>
      <c r="C979" s="5" t="s">
        <v>6</v>
      </c>
      <c r="D979" s="3">
        <v>500</v>
      </c>
      <c r="E979" s="3">
        <v>400</v>
      </c>
      <c r="F979" s="6">
        <v>8</v>
      </c>
      <c r="G979" s="5" t="s">
        <v>27</v>
      </c>
      <c r="H979" s="1" t="s">
        <v>25</v>
      </c>
      <c r="I979" s="1">
        <f>YEAR(ZdrojData[[#This Row],[Datum]])</f>
        <v>2021</v>
      </c>
      <c r="J979" s="1" t="str">
        <f t="shared" si="15"/>
        <v>Září</v>
      </c>
      <c r="K979" s="15">
        <f>ZdrojData[[#This Row],[Cena]]*ZdrojData[[#This Row],[Počet kusů]]</f>
        <v>4000</v>
      </c>
      <c r="L979" s="15">
        <f>ZdrojData[[#This Row],[Tržba]]-(ZdrojData[[#This Row],[Náklad]]*ZdrojData[[#This Row],[Počet kusů]])</f>
        <v>800</v>
      </c>
    </row>
    <row r="980" spans="1:12" x14ac:dyDescent="0.2">
      <c r="A980" s="2">
        <v>44468</v>
      </c>
      <c r="B980" s="5" t="s">
        <v>14</v>
      </c>
      <c r="C980" s="5" t="s">
        <v>6</v>
      </c>
      <c r="D980" s="3">
        <v>950</v>
      </c>
      <c r="E980" s="3">
        <v>741</v>
      </c>
      <c r="F980" s="6">
        <v>5</v>
      </c>
      <c r="G980" s="5" t="s">
        <v>33</v>
      </c>
      <c r="H980" s="1" t="s">
        <v>25</v>
      </c>
      <c r="I980" s="1">
        <f>YEAR(ZdrojData[[#This Row],[Datum]])</f>
        <v>2021</v>
      </c>
      <c r="J980" s="1" t="str">
        <f t="shared" si="15"/>
        <v>Září</v>
      </c>
      <c r="K980" s="15">
        <f>ZdrojData[[#This Row],[Cena]]*ZdrojData[[#This Row],[Počet kusů]]</f>
        <v>4750</v>
      </c>
      <c r="L980" s="15">
        <f>ZdrojData[[#This Row],[Tržba]]-(ZdrojData[[#This Row],[Náklad]]*ZdrojData[[#This Row],[Počet kusů]])</f>
        <v>1045</v>
      </c>
    </row>
    <row r="981" spans="1:12" x14ac:dyDescent="0.2">
      <c r="A981" s="2">
        <v>44458</v>
      </c>
      <c r="B981" s="5" t="s">
        <v>10</v>
      </c>
      <c r="C981" s="5" t="s">
        <v>6</v>
      </c>
      <c r="D981" s="3">
        <v>850</v>
      </c>
      <c r="E981" s="3">
        <v>637.5</v>
      </c>
      <c r="F981" s="6">
        <v>8</v>
      </c>
      <c r="G981" s="5" t="s">
        <v>28</v>
      </c>
      <c r="H981" s="1" t="s">
        <v>24</v>
      </c>
      <c r="I981" s="1">
        <f>YEAR(ZdrojData[[#This Row],[Datum]])</f>
        <v>2021</v>
      </c>
      <c r="J981" s="1" t="str">
        <f t="shared" si="15"/>
        <v>Září</v>
      </c>
      <c r="K981" s="15">
        <f>ZdrojData[[#This Row],[Cena]]*ZdrojData[[#This Row],[Počet kusů]]</f>
        <v>6800</v>
      </c>
      <c r="L981" s="15">
        <f>ZdrojData[[#This Row],[Tržba]]-(ZdrojData[[#This Row],[Náklad]]*ZdrojData[[#This Row],[Počet kusů]])</f>
        <v>1700</v>
      </c>
    </row>
    <row r="982" spans="1:12" x14ac:dyDescent="0.2">
      <c r="A982" s="2">
        <v>44441</v>
      </c>
      <c r="B982" s="5" t="s">
        <v>5</v>
      </c>
      <c r="C982" s="5" t="s">
        <v>6</v>
      </c>
      <c r="D982" s="3">
        <v>850</v>
      </c>
      <c r="E982" s="3">
        <v>722.5</v>
      </c>
      <c r="F982" s="6">
        <v>9</v>
      </c>
      <c r="G982" s="5" t="s">
        <v>39</v>
      </c>
      <c r="H982" s="1" t="s">
        <v>25</v>
      </c>
      <c r="I982" s="1">
        <f>YEAR(ZdrojData[[#This Row],[Datum]])</f>
        <v>2021</v>
      </c>
      <c r="J982" s="1" t="str">
        <f t="shared" si="15"/>
        <v>Září</v>
      </c>
      <c r="K982" s="15">
        <f>ZdrojData[[#This Row],[Cena]]*ZdrojData[[#This Row],[Počet kusů]]</f>
        <v>7650</v>
      </c>
      <c r="L982" s="15">
        <f>ZdrojData[[#This Row],[Tržba]]-(ZdrojData[[#This Row],[Náklad]]*ZdrojData[[#This Row],[Počet kusů]])</f>
        <v>1147.5</v>
      </c>
    </row>
    <row r="983" spans="1:12" x14ac:dyDescent="0.2">
      <c r="A983" s="2">
        <v>44451</v>
      </c>
      <c r="B983" s="5" t="s">
        <v>7</v>
      </c>
      <c r="C983" s="5" t="s">
        <v>4</v>
      </c>
      <c r="D983" s="3">
        <v>1500</v>
      </c>
      <c r="E983" s="3">
        <v>1125</v>
      </c>
      <c r="F983" s="6">
        <v>5</v>
      </c>
      <c r="G983" s="5" t="s">
        <v>32</v>
      </c>
      <c r="H983" s="1" t="s">
        <v>24</v>
      </c>
      <c r="I983" s="1">
        <f>YEAR(ZdrojData[[#This Row],[Datum]])</f>
        <v>2021</v>
      </c>
      <c r="J983" s="1" t="str">
        <f t="shared" si="15"/>
        <v>Září</v>
      </c>
      <c r="K983" s="15">
        <f>ZdrojData[[#This Row],[Cena]]*ZdrojData[[#This Row],[Počet kusů]]</f>
        <v>7500</v>
      </c>
      <c r="L983" s="15">
        <f>ZdrojData[[#This Row],[Tržba]]-(ZdrojData[[#This Row],[Náklad]]*ZdrojData[[#This Row],[Počet kusů]])</f>
        <v>1875</v>
      </c>
    </row>
    <row r="984" spans="1:12" x14ac:dyDescent="0.2">
      <c r="A984" s="2">
        <v>44449</v>
      </c>
      <c r="B984" s="5" t="s">
        <v>16</v>
      </c>
      <c r="C984" s="5" t="s">
        <v>12</v>
      </c>
      <c r="D984" s="3">
        <v>600</v>
      </c>
      <c r="E984" s="3">
        <v>510</v>
      </c>
      <c r="F984" s="6">
        <v>3</v>
      </c>
      <c r="G984" s="5" t="s">
        <v>36</v>
      </c>
      <c r="H984" s="1" t="s">
        <v>24</v>
      </c>
      <c r="I984" s="1">
        <f>YEAR(ZdrojData[[#This Row],[Datum]])</f>
        <v>2021</v>
      </c>
      <c r="J984" s="1" t="str">
        <f t="shared" si="15"/>
        <v>Září</v>
      </c>
      <c r="K984" s="15">
        <f>ZdrojData[[#This Row],[Cena]]*ZdrojData[[#This Row],[Počet kusů]]</f>
        <v>1800</v>
      </c>
      <c r="L984" s="15">
        <f>ZdrojData[[#This Row],[Tržba]]-(ZdrojData[[#This Row],[Náklad]]*ZdrojData[[#This Row],[Počet kusů]])</f>
        <v>270</v>
      </c>
    </row>
    <row r="985" spans="1:12" x14ac:dyDescent="0.2">
      <c r="A985" s="2">
        <v>44466</v>
      </c>
      <c r="B985" s="5" t="s">
        <v>18</v>
      </c>
      <c r="C985" s="5" t="s">
        <v>4</v>
      </c>
      <c r="D985" s="3">
        <v>900</v>
      </c>
      <c r="E985" s="3">
        <v>675</v>
      </c>
      <c r="F985" s="6">
        <v>1</v>
      </c>
      <c r="G985" s="5" t="s">
        <v>33</v>
      </c>
      <c r="H985" s="1" t="s">
        <v>25</v>
      </c>
      <c r="I985" s="1">
        <f>YEAR(ZdrojData[[#This Row],[Datum]])</f>
        <v>2021</v>
      </c>
      <c r="J985" s="1" t="str">
        <f t="shared" si="15"/>
        <v>Září</v>
      </c>
      <c r="K985" s="15">
        <f>ZdrojData[[#This Row],[Cena]]*ZdrojData[[#This Row],[Počet kusů]]</f>
        <v>900</v>
      </c>
      <c r="L985" s="15">
        <f>ZdrojData[[#This Row],[Tržba]]-(ZdrojData[[#This Row],[Náklad]]*ZdrojData[[#This Row],[Počet kusů]])</f>
        <v>225</v>
      </c>
    </row>
    <row r="986" spans="1:12" x14ac:dyDescent="0.2">
      <c r="A986" s="2">
        <v>44449</v>
      </c>
      <c r="B986" s="5" t="s">
        <v>8</v>
      </c>
      <c r="C986" s="5" t="s">
        <v>6</v>
      </c>
      <c r="D986" s="3">
        <v>1350</v>
      </c>
      <c r="E986" s="3">
        <v>1188</v>
      </c>
      <c r="F986" s="6">
        <v>6</v>
      </c>
      <c r="G986" s="5" t="s">
        <v>17</v>
      </c>
      <c r="H986" s="1" t="s">
        <v>24</v>
      </c>
      <c r="I986" s="1">
        <f>YEAR(ZdrojData[[#This Row],[Datum]])</f>
        <v>2021</v>
      </c>
      <c r="J986" s="1" t="str">
        <f t="shared" si="15"/>
        <v>Září</v>
      </c>
      <c r="K986" s="15">
        <f>ZdrojData[[#This Row],[Cena]]*ZdrojData[[#This Row],[Počet kusů]]</f>
        <v>8100</v>
      </c>
      <c r="L986" s="15">
        <f>ZdrojData[[#This Row],[Tržba]]-(ZdrojData[[#This Row],[Náklad]]*ZdrojData[[#This Row],[Počet kusů]])</f>
        <v>972</v>
      </c>
    </row>
    <row r="987" spans="1:12" x14ac:dyDescent="0.2">
      <c r="A987" s="2">
        <v>44450</v>
      </c>
      <c r="B987" s="5" t="s">
        <v>5</v>
      </c>
      <c r="C987" s="5" t="s">
        <v>6</v>
      </c>
      <c r="D987" s="3">
        <v>850</v>
      </c>
      <c r="E987" s="3">
        <v>722.5</v>
      </c>
      <c r="F987" s="6">
        <v>10</v>
      </c>
      <c r="G987" s="5" t="s">
        <v>33</v>
      </c>
      <c r="H987" s="1" t="s">
        <v>25</v>
      </c>
      <c r="I987" s="1">
        <f>YEAR(ZdrojData[[#This Row],[Datum]])</f>
        <v>2021</v>
      </c>
      <c r="J987" s="1" t="str">
        <f t="shared" si="15"/>
        <v>Září</v>
      </c>
      <c r="K987" s="15">
        <f>ZdrojData[[#This Row],[Cena]]*ZdrojData[[#This Row],[Počet kusů]]</f>
        <v>8500</v>
      </c>
      <c r="L987" s="15">
        <f>ZdrojData[[#This Row],[Tržba]]-(ZdrojData[[#This Row],[Náklad]]*ZdrojData[[#This Row],[Počet kusů]])</f>
        <v>1275</v>
      </c>
    </row>
    <row r="988" spans="1:12" x14ac:dyDescent="0.2">
      <c r="A988" s="2">
        <v>44449</v>
      </c>
      <c r="B988" s="5" t="s">
        <v>7</v>
      </c>
      <c r="C988" s="5" t="s">
        <v>4</v>
      </c>
      <c r="D988" s="3">
        <v>1500</v>
      </c>
      <c r="E988" s="3">
        <v>1125</v>
      </c>
      <c r="F988" s="6">
        <v>5</v>
      </c>
      <c r="G988" s="5" t="s">
        <v>33</v>
      </c>
      <c r="H988" s="1" t="s">
        <v>25</v>
      </c>
      <c r="I988" s="1">
        <f>YEAR(ZdrojData[[#This Row],[Datum]])</f>
        <v>2021</v>
      </c>
      <c r="J988" s="1" t="str">
        <f t="shared" si="15"/>
        <v>Září</v>
      </c>
      <c r="K988" s="15">
        <f>ZdrojData[[#This Row],[Cena]]*ZdrojData[[#This Row],[Počet kusů]]</f>
        <v>7500</v>
      </c>
      <c r="L988" s="15">
        <f>ZdrojData[[#This Row],[Tržba]]-(ZdrojData[[#This Row],[Náklad]]*ZdrojData[[#This Row],[Počet kusů]])</f>
        <v>1875</v>
      </c>
    </row>
    <row r="989" spans="1:12" x14ac:dyDescent="0.2">
      <c r="A989" s="2">
        <v>44457</v>
      </c>
      <c r="B989" s="5" t="s">
        <v>8</v>
      </c>
      <c r="C989" s="5" t="s">
        <v>6</v>
      </c>
      <c r="D989" s="3">
        <v>1350</v>
      </c>
      <c r="E989" s="3">
        <v>1188</v>
      </c>
      <c r="F989" s="6">
        <v>4</v>
      </c>
      <c r="G989" s="5" t="s">
        <v>34</v>
      </c>
      <c r="H989" s="1" t="s">
        <v>24</v>
      </c>
      <c r="I989" s="1">
        <f>YEAR(ZdrojData[[#This Row],[Datum]])</f>
        <v>2021</v>
      </c>
      <c r="J989" s="1" t="str">
        <f t="shared" si="15"/>
        <v>Září</v>
      </c>
      <c r="K989" s="15">
        <f>ZdrojData[[#This Row],[Cena]]*ZdrojData[[#This Row],[Počet kusů]]</f>
        <v>5400</v>
      </c>
      <c r="L989" s="15">
        <f>ZdrojData[[#This Row],[Tržba]]-(ZdrojData[[#This Row],[Náklad]]*ZdrojData[[#This Row],[Počet kusů]])</f>
        <v>648</v>
      </c>
    </row>
    <row r="990" spans="1:12" x14ac:dyDescent="0.2">
      <c r="A990" s="2">
        <v>44445</v>
      </c>
      <c r="B990" s="5" t="s">
        <v>7</v>
      </c>
      <c r="C990" s="5" t="s">
        <v>4</v>
      </c>
      <c r="D990" s="3">
        <v>1500</v>
      </c>
      <c r="E990" s="3">
        <v>1125</v>
      </c>
      <c r="F990" s="6">
        <v>6</v>
      </c>
      <c r="G990" s="5" t="s">
        <v>37</v>
      </c>
      <c r="H990" s="1" t="s">
        <v>24</v>
      </c>
      <c r="I990" s="1">
        <f>YEAR(ZdrojData[[#This Row],[Datum]])</f>
        <v>2021</v>
      </c>
      <c r="J990" s="1" t="str">
        <f t="shared" si="15"/>
        <v>Září</v>
      </c>
      <c r="K990" s="15">
        <f>ZdrojData[[#This Row],[Cena]]*ZdrojData[[#This Row],[Počet kusů]]</f>
        <v>9000</v>
      </c>
      <c r="L990" s="15">
        <f>ZdrojData[[#This Row],[Tržba]]-(ZdrojData[[#This Row],[Náklad]]*ZdrojData[[#This Row],[Počet kusů]])</f>
        <v>2250</v>
      </c>
    </row>
    <row r="991" spans="1:12" x14ac:dyDescent="0.2">
      <c r="A991" s="2">
        <v>44447</v>
      </c>
      <c r="B991" s="5" t="s">
        <v>13</v>
      </c>
      <c r="C991" s="5" t="s">
        <v>6</v>
      </c>
      <c r="D991" s="3">
        <v>500</v>
      </c>
      <c r="E991" s="3">
        <v>400</v>
      </c>
      <c r="F991" s="6">
        <v>2</v>
      </c>
      <c r="G991" s="5" t="s">
        <v>34</v>
      </c>
      <c r="H991" s="1" t="s">
        <v>25</v>
      </c>
      <c r="I991" s="1">
        <f>YEAR(ZdrojData[[#This Row],[Datum]])</f>
        <v>2021</v>
      </c>
      <c r="J991" s="1" t="str">
        <f t="shared" si="15"/>
        <v>Září</v>
      </c>
      <c r="K991" s="15">
        <f>ZdrojData[[#This Row],[Cena]]*ZdrojData[[#This Row],[Počet kusů]]</f>
        <v>1000</v>
      </c>
      <c r="L991" s="15">
        <f>ZdrojData[[#This Row],[Tržba]]-(ZdrojData[[#This Row],[Náklad]]*ZdrojData[[#This Row],[Počet kusů]])</f>
        <v>200</v>
      </c>
    </row>
    <row r="992" spans="1:12" x14ac:dyDescent="0.2">
      <c r="A992" s="2">
        <v>44470</v>
      </c>
      <c r="B992" s="5" t="s">
        <v>11</v>
      </c>
      <c r="C992" s="5" t="s">
        <v>12</v>
      </c>
      <c r="D992" s="3">
        <v>350</v>
      </c>
      <c r="E992" s="3">
        <v>273</v>
      </c>
      <c r="F992" s="6">
        <v>2</v>
      </c>
      <c r="G992" s="5" t="s">
        <v>28</v>
      </c>
      <c r="H992" s="1" t="s">
        <v>24</v>
      </c>
      <c r="I992" s="1">
        <f>YEAR(ZdrojData[[#This Row],[Datum]])</f>
        <v>2021</v>
      </c>
      <c r="J992" s="1" t="str">
        <f t="shared" si="15"/>
        <v>Říjen</v>
      </c>
      <c r="K992" s="15">
        <f>ZdrojData[[#This Row],[Cena]]*ZdrojData[[#This Row],[Počet kusů]]</f>
        <v>700</v>
      </c>
      <c r="L992" s="15">
        <f>ZdrojData[[#This Row],[Tržba]]-(ZdrojData[[#This Row],[Náklad]]*ZdrojData[[#This Row],[Počet kusů]])</f>
        <v>154</v>
      </c>
    </row>
    <row r="993" spans="1:12" x14ac:dyDescent="0.2">
      <c r="A993" s="2">
        <v>44492</v>
      </c>
      <c r="B993" s="5" t="s">
        <v>10</v>
      </c>
      <c r="C993" s="5" t="s">
        <v>6</v>
      </c>
      <c r="D993" s="3">
        <v>850</v>
      </c>
      <c r="E993" s="3">
        <v>637.5</v>
      </c>
      <c r="F993" s="6">
        <v>4</v>
      </c>
      <c r="G993" s="5" t="s">
        <v>31</v>
      </c>
      <c r="H993" s="1" t="s">
        <v>24</v>
      </c>
      <c r="I993" s="1">
        <f>YEAR(ZdrojData[[#This Row],[Datum]])</f>
        <v>2021</v>
      </c>
      <c r="J993" s="1" t="str">
        <f t="shared" si="15"/>
        <v>Říjen</v>
      </c>
      <c r="K993" s="15">
        <f>ZdrojData[[#This Row],[Cena]]*ZdrojData[[#This Row],[Počet kusů]]</f>
        <v>3400</v>
      </c>
      <c r="L993" s="15">
        <f>ZdrojData[[#This Row],[Tržba]]-(ZdrojData[[#This Row],[Náklad]]*ZdrojData[[#This Row],[Počet kusů]])</f>
        <v>850</v>
      </c>
    </row>
    <row r="994" spans="1:12" x14ac:dyDescent="0.2">
      <c r="A994" s="2">
        <v>44485</v>
      </c>
      <c r="B994" s="5" t="s">
        <v>7</v>
      </c>
      <c r="C994" s="5" t="s">
        <v>4</v>
      </c>
      <c r="D994" s="3">
        <v>1500</v>
      </c>
      <c r="E994" s="3">
        <v>1125</v>
      </c>
      <c r="F994" s="6">
        <v>6</v>
      </c>
      <c r="G994" s="5" t="s">
        <v>29</v>
      </c>
      <c r="H994" s="1" t="s">
        <v>24</v>
      </c>
      <c r="I994" s="1">
        <f>YEAR(ZdrojData[[#This Row],[Datum]])</f>
        <v>2021</v>
      </c>
      <c r="J994" s="1" t="str">
        <f t="shared" si="15"/>
        <v>Říjen</v>
      </c>
      <c r="K994" s="15">
        <f>ZdrojData[[#This Row],[Cena]]*ZdrojData[[#This Row],[Počet kusů]]</f>
        <v>9000</v>
      </c>
      <c r="L994" s="15">
        <f>ZdrojData[[#This Row],[Tržba]]-(ZdrojData[[#This Row],[Náklad]]*ZdrojData[[#This Row],[Počet kusů]])</f>
        <v>2250</v>
      </c>
    </row>
    <row r="995" spans="1:12" x14ac:dyDescent="0.2">
      <c r="A995" s="2">
        <v>44492</v>
      </c>
      <c r="B995" s="5" t="s">
        <v>10</v>
      </c>
      <c r="C995" s="5" t="s">
        <v>6</v>
      </c>
      <c r="D995" s="3">
        <v>850</v>
      </c>
      <c r="E995" s="3">
        <v>637.5</v>
      </c>
      <c r="F995" s="6">
        <v>5</v>
      </c>
      <c r="G995" s="5" t="s">
        <v>30</v>
      </c>
      <c r="H995" s="1" t="s">
        <v>24</v>
      </c>
      <c r="I995" s="1">
        <f>YEAR(ZdrojData[[#This Row],[Datum]])</f>
        <v>2021</v>
      </c>
      <c r="J995" s="1" t="str">
        <f t="shared" si="15"/>
        <v>Říjen</v>
      </c>
      <c r="K995" s="15">
        <f>ZdrojData[[#This Row],[Cena]]*ZdrojData[[#This Row],[Počet kusů]]</f>
        <v>4250</v>
      </c>
      <c r="L995" s="15">
        <f>ZdrojData[[#This Row],[Tržba]]-(ZdrojData[[#This Row],[Náklad]]*ZdrojData[[#This Row],[Počet kusů]])</f>
        <v>1062.5</v>
      </c>
    </row>
    <row r="996" spans="1:12" x14ac:dyDescent="0.2">
      <c r="A996" s="2">
        <v>44494</v>
      </c>
      <c r="B996" s="5" t="s">
        <v>14</v>
      </c>
      <c r="C996" s="5" t="s">
        <v>6</v>
      </c>
      <c r="D996" s="3">
        <v>950</v>
      </c>
      <c r="E996" s="3">
        <v>741</v>
      </c>
      <c r="F996" s="6">
        <v>8</v>
      </c>
      <c r="G996" s="5" t="s">
        <v>17</v>
      </c>
      <c r="H996" s="1" t="s">
        <v>24</v>
      </c>
      <c r="I996" s="1">
        <f>YEAR(ZdrojData[[#This Row],[Datum]])</f>
        <v>2021</v>
      </c>
      <c r="J996" s="1" t="str">
        <f t="shared" si="15"/>
        <v>Říjen</v>
      </c>
      <c r="K996" s="15">
        <f>ZdrojData[[#This Row],[Cena]]*ZdrojData[[#This Row],[Počet kusů]]</f>
        <v>7600</v>
      </c>
      <c r="L996" s="15">
        <f>ZdrojData[[#This Row],[Tržba]]-(ZdrojData[[#This Row],[Náklad]]*ZdrojData[[#This Row],[Počet kusů]])</f>
        <v>1672</v>
      </c>
    </row>
    <row r="997" spans="1:12" x14ac:dyDescent="0.2">
      <c r="A997" s="2">
        <v>44479</v>
      </c>
      <c r="B997" s="5" t="s">
        <v>9</v>
      </c>
      <c r="C997" s="5" t="s">
        <v>6</v>
      </c>
      <c r="D997" s="3">
        <v>1200</v>
      </c>
      <c r="E997" s="3">
        <v>1080</v>
      </c>
      <c r="F997" s="6">
        <v>9</v>
      </c>
      <c r="G997" s="5" t="s">
        <v>17</v>
      </c>
      <c r="H997" s="1" t="s">
        <v>24</v>
      </c>
      <c r="I997" s="1">
        <f>YEAR(ZdrojData[[#This Row],[Datum]])</f>
        <v>2021</v>
      </c>
      <c r="J997" s="1" t="str">
        <f t="shared" si="15"/>
        <v>Říjen</v>
      </c>
      <c r="K997" s="15">
        <f>ZdrojData[[#This Row],[Cena]]*ZdrojData[[#This Row],[Počet kusů]]</f>
        <v>10800</v>
      </c>
      <c r="L997" s="15">
        <f>ZdrojData[[#This Row],[Tržba]]-(ZdrojData[[#This Row],[Náklad]]*ZdrojData[[#This Row],[Počet kusů]])</f>
        <v>1080</v>
      </c>
    </row>
    <row r="998" spans="1:12" x14ac:dyDescent="0.2">
      <c r="A998" s="2">
        <v>44474</v>
      </c>
      <c r="B998" s="5" t="s">
        <v>15</v>
      </c>
      <c r="C998" s="5" t="s">
        <v>4</v>
      </c>
      <c r="D998" s="3">
        <v>750</v>
      </c>
      <c r="E998" s="3">
        <v>637.5</v>
      </c>
      <c r="F998" s="6">
        <v>10</v>
      </c>
      <c r="G998" s="5" t="s">
        <v>39</v>
      </c>
      <c r="H998" s="1" t="s">
        <v>25</v>
      </c>
      <c r="I998" s="1">
        <f>YEAR(ZdrojData[[#This Row],[Datum]])</f>
        <v>2021</v>
      </c>
      <c r="J998" s="1" t="str">
        <f t="shared" si="15"/>
        <v>Říjen</v>
      </c>
      <c r="K998" s="15">
        <f>ZdrojData[[#This Row],[Cena]]*ZdrojData[[#This Row],[Počet kusů]]</f>
        <v>7500</v>
      </c>
      <c r="L998" s="15">
        <f>ZdrojData[[#This Row],[Tržba]]-(ZdrojData[[#This Row],[Náklad]]*ZdrojData[[#This Row],[Počet kusů]])</f>
        <v>1125</v>
      </c>
    </row>
    <row r="999" spans="1:12" x14ac:dyDescent="0.2">
      <c r="A999" s="2">
        <v>44473</v>
      </c>
      <c r="B999" s="5" t="s">
        <v>9</v>
      </c>
      <c r="C999" s="5" t="s">
        <v>6</v>
      </c>
      <c r="D999" s="3">
        <v>1200</v>
      </c>
      <c r="E999" s="3">
        <v>1080</v>
      </c>
      <c r="F999" s="6">
        <v>1</v>
      </c>
      <c r="G999" s="5" t="s">
        <v>31</v>
      </c>
      <c r="H999" s="1" t="s">
        <v>24</v>
      </c>
      <c r="I999" s="1">
        <f>YEAR(ZdrojData[[#This Row],[Datum]])</f>
        <v>2021</v>
      </c>
      <c r="J999" s="1" t="str">
        <f t="shared" si="15"/>
        <v>Říjen</v>
      </c>
      <c r="K999" s="15">
        <f>ZdrojData[[#This Row],[Cena]]*ZdrojData[[#This Row],[Počet kusů]]</f>
        <v>1200</v>
      </c>
      <c r="L999" s="15">
        <f>ZdrojData[[#This Row],[Tržba]]-(ZdrojData[[#This Row],[Náklad]]*ZdrojData[[#This Row],[Počet kusů]])</f>
        <v>120</v>
      </c>
    </row>
    <row r="1000" spans="1:12" x14ac:dyDescent="0.2">
      <c r="A1000" s="2">
        <v>44481</v>
      </c>
      <c r="B1000" s="5" t="s">
        <v>5</v>
      </c>
      <c r="C1000" s="5" t="s">
        <v>6</v>
      </c>
      <c r="D1000" s="3">
        <v>850</v>
      </c>
      <c r="E1000" s="3">
        <v>722.5</v>
      </c>
      <c r="F1000" s="6">
        <v>10</v>
      </c>
      <c r="G1000" s="5" t="s">
        <v>35</v>
      </c>
      <c r="H1000" s="1" t="s">
        <v>24</v>
      </c>
      <c r="I1000" s="1">
        <f>YEAR(ZdrojData[[#This Row],[Datum]])</f>
        <v>2021</v>
      </c>
      <c r="J1000" s="1" t="str">
        <f t="shared" si="15"/>
        <v>Říjen</v>
      </c>
      <c r="K1000" s="15">
        <f>ZdrojData[[#This Row],[Cena]]*ZdrojData[[#This Row],[Počet kusů]]</f>
        <v>8500</v>
      </c>
      <c r="L1000" s="15">
        <f>ZdrojData[[#This Row],[Tržba]]-(ZdrojData[[#This Row],[Náklad]]*ZdrojData[[#This Row],[Počet kusů]])</f>
        <v>1275</v>
      </c>
    </row>
    <row r="1001" spans="1:12" x14ac:dyDescent="0.2">
      <c r="A1001" s="2">
        <v>44490</v>
      </c>
      <c r="B1001" s="5" t="s">
        <v>15</v>
      </c>
      <c r="C1001" s="5" t="s">
        <v>4</v>
      </c>
      <c r="D1001" s="3">
        <v>750</v>
      </c>
      <c r="E1001" s="3">
        <v>637.5</v>
      </c>
      <c r="F1001" s="6">
        <v>4</v>
      </c>
      <c r="G1001" s="5" t="s">
        <v>30</v>
      </c>
      <c r="H1001" s="1" t="s">
        <v>25</v>
      </c>
      <c r="I1001" s="1">
        <f>YEAR(ZdrojData[[#This Row],[Datum]])</f>
        <v>2021</v>
      </c>
      <c r="J1001" s="1" t="str">
        <f t="shared" si="15"/>
        <v>Říjen</v>
      </c>
      <c r="K1001" s="15">
        <f>ZdrojData[[#This Row],[Cena]]*ZdrojData[[#This Row],[Počet kusů]]</f>
        <v>3000</v>
      </c>
      <c r="L1001" s="15">
        <f>ZdrojData[[#This Row],[Tržba]]-(ZdrojData[[#This Row],[Náklad]]*ZdrojData[[#This Row],[Počet kusů]])</f>
        <v>450</v>
      </c>
    </row>
    <row r="1002" spans="1:12" x14ac:dyDescent="0.2">
      <c r="A1002" s="2">
        <v>44488</v>
      </c>
      <c r="B1002" s="5" t="s">
        <v>14</v>
      </c>
      <c r="C1002" s="5" t="s">
        <v>6</v>
      </c>
      <c r="D1002" s="3">
        <v>950</v>
      </c>
      <c r="E1002" s="3">
        <v>741</v>
      </c>
      <c r="F1002" s="6">
        <v>3</v>
      </c>
      <c r="G1002" s="5" t="s">
        <v>33</v>
      </c>
      <c r="H1002" s="1" t="s">
        <v>24</v>
      </c>
      <c r="I1002" s="1">
        <f>YEAR(ZdrojData[[#This Row],[Datum]])</f>
        <v>2021</v>
      </c>
      <c r="J1002" s="1" t="str">
        <f t="shared" si="15"/>
        <v>Říjen</v>
      </c>
      <c r="K1002" s="15">
        <f>ZdrojData[[#This Row],[Cena]]*ZdrojData[[#This Row],[Počet kusů]]</f>
        <v>2850</v>
      </c>
      <c r="L1002" s="15">
        <f>ZdrojData[[#This Row],[Tržba]]-(ZdrojData[[#This Row],[Náklad]]*ZdrojData[[#This Row],[Počet kusů]])</f>
        <v>627</v>
      </c>
    </row>
    <row r="1003" spans="1:12" x14ac:dyDescent="0.2">
      <c r="A1003" s="2">
        <v>44486</v>
      </c>
      <c r="B1003" s="5" t="s">
        <v>16</v>
      </c>
      <c r="C1003" s="5" t="s">
        <v>12</v>
      </c>
      <c r="D1003" s="3">
        <v>600</v>
      </c>
      <c r="E1003" s="3">
        <v>510</v>
      </c>
      <c r="F1003" s="6">
        <v>4</v>
      </c>
      <c r="G1003" s="5" t="s">
        <v>34</v>
      </c>
      <c r="H1003" s="1" t="s">
        <v>24</v>
      </c>
      <c r="I1003" s="1">
        <f>YEAR(ZdrojData[[#This Row],[Datum]])</f>
        <v>2021</v>
      </c>
      <c r="J1003" s="1" t="str">
        <f t="shared" si="15"/>
        <v>Říjen</v>
      </c>
      <c r="K1003" s="15">
        <f>ZdrojData[[#This Row],[Cena]]*ZdrojData[[#This Row],[Počet kusů]]</f>
        <v>2400</v>
      </c>
      <c r="L1003" s="15">
        <f>ZdrojData[[#This Row],[Tržba]]-(ZdrojData[[#This Row],[Náklad]]*ZdrojData[[#This Row],[Počet kusů]])</f>
        <v>360</v>
      </c>
    </row>
    <row r="1004" spans="1:12" x14ac:dyDescent="0.2">
      <c r="A1004" s="2">
        <v>44470</v>
      </c>
      <c r="B1004" s="5" t="s">
        <v>5</v>
      </c>
      <c r="C1004" s="5" t="s">
        <v>6</v>
      </c>
      <c r="D1004" s="3">
        <v>850</v>
      </c>
      <c r="E1004" s="3">
        <v>722.5</v>
      </c>
      <c r="F1004" s="6">
        <v>2</v>
      </c>
      <c r="G1004" s="5" t="s">
        <v>36</v>
      </c>
      <c r="H1004" s="1" t="s">
        <v>25</v>
      </c>
      <c r="I1004" s="1">
        <f>YEAR(ZdrojData[[#This Row],[Datum]])</f>
        <v>2021</v>
      </c>
      <c r="J1004" s="1" t="str">
        <f t="shared" si="15"/>
        <v>Říjen</v>
      </c>
      <c r="K1004" s="15">
        <f>ZdrojData[[#This Row],[Cena]]*ZdrojData[[#This Row],[Počet kusů]]</f>
        <v>1700</v>
      </c>
      <c r="L1004" s="15">
        <f>ZdrojData[[#This Row],[Tržba]]-(ZdrojData[[#This Row],[Náklad]]*ZdrojData[[#This Row],[Počet kusů]])</f>
        <v>255</v>
      </c>
    </row>
    <row r="1005" spans="1:12" x14ac:dyDescent="0.2">
      <c r="A1005" s="2">
        <v>44487</v>
      </c>
      <c r="B1005" s="5" t="s">
        <v>7</v>
      </c>
      <c r="C1005" s="5" t="s">
        <v>4</v>
      </c>
      <c r="D1005" s="3">
        <v>1500</v>
      </c>
      <c r="E1005" s="3">
        <v>1125</v>
      </c>
      <c r="F1005" s="6">
        <v>7</v>
      </c>
      <c r="G1005" s="5" t="s">
        <v>27</v>
      </c>
      <c r="H1005" s="1" t="s">
        <v>24</v>
      </c>
      <c r="I1005" s="1">
        <f>YEAR(ZdrojData[[#This Row],[Datum]])</f>
        <v>2021</v>
      </c>
      <c r="J1005" s="1" t="str">
        <f t="shared" si="15"/>
        <v>Říjen</v>
      </c>
      <c r="K1005" s="15">
        <f>ZdrojData[[#This Row],[Cena]]*ZdrojData[[#This Row],[Počet kusů]]</f>
        <v>10500</v>
      </c>
      <c r="L1005" s="15">
        <f>ZdrojData[[#This Row],[Tržba]]-(ZdrojData[[#This Row],[Náklad]]*ZdrojData[[#This Row],[Počet kusů]])</f>
        <v>2625</v>
      </c>
    </row>
    <row r="1006" spans="1:12" x14ac:dyDescent="0.2">
      <c r="A1006" s="2">
        <v>44480</v>
      </c>
      <c r="B1006" s="5" t="s">
        <v>15</v>
      </c>
      <c r="C1006" s="5" t="s">
        <v>4</v>
      </c>
      <c r="D1006" s="3">
        <v>750</v>
      </c>
      <c r="E1006" s="3">
        <v>637.5</v>
      </c>
      <c r="F1006" s="6">
        <v>3</v>
      </c>
      <c r="G1006" s="5" t="s">
        <v>37</v>
      </c>
      <c r="H1006" s="1" t="s">
        <v>25</v>
      </c>
      <c r="I1006" s="1">
        <f>YEAR(ZdrojData[[#This Row],[Datum]])</f>
        <v>2021</v>
      </c>
      <c r="J1006" s="1" t="str">
        <f t="shared" si="15"/>
        <v>Říjen</v>
      </c>
      <c r="K1006" s="15">
        <f>ZdrojData[[#This Row],[Cena]]*ZdrojData[[#This Row],[Počet kusů]]</f>
        <v>2250</v>
      </c>
      <c r="L1006" s="15">
        <f>ZdrojData[[#This Row],[Tržba]]-(ZdrojData[[#This Row],[Náklad]]*ZdrojData[[#This Row],[Počet kusů]])</f>
        <v>337.5</v>
      </c>
    </row>
    <row r="1007" spans="1:12" x14ac:dyDescent="0.2">
      <c r="A1007" s="2">
        <v>44492</v>
      </c>
      <c r="B1007" s="5" t="s">
        <v>18</v>
      </c>
      <c r="C1007" s="5" t="s">
        <v>4</v>
      </c>
      <c r="D1007" s="3">
        <v>900</v>
      </c>
      <c r="E1007" s="3">
        <v>675</v>
      </c>
      <c r="F1007" s="6">
        <v>8</v>
      </c>
      <c r="G1007" s="5" t="s">
        <v>28</v>
      </c>
      <c r="H1007" s="1" t="s">
        <v>24</v>
      </c>
      <c r="I1007" s="1">
        <f>YEAR(ZdrojData[[#This Row],[Datum]])</f>
        <v>2021</v>
      </c>
      <c r="J1007" s="1" t="str">
        <f t="shared" si="15"/>
        <v>Říjen</v>
      </c>
      <c r="K1007" s="15">
        <f>ZdrojData[[#This Row],[Cena]]*ZdrojData[[#This Row],[Počet kusů]]</f>
        <v>7200</v>
      </c>
      <c r="L1007" s="15">
        <f>ZdrojData[[#This Row],[Tržba]]-(ZdrojData[[#This Row],[Náklad]]*ZdrojData[[#This Row],[Počet kusů]])</f>
        <v>1800</v>
      </c>
    </row>
    <row r="1008" spans="1:12" x14ac:dyDescent="0.2">
      <c r="A1008" s="2">
        <v>44497</v>
      </c>
      <c r="B1008" s="5" t="s">
        <v>3</v>
      </c>
      <c r="C1008" s="5" t="s">
        <v>4</v>
      </c>
      <c r="D1008" s="3">
        <v>1000</v>
      </c>
      <c r="E1008" s="3">
        <v>900</v>
      </c>
      <c r="F1008" s="6">
        <v>5</v>
      </c>
      <c r="G1008" s="5" t="s">
        <v>39</v>
      </c>
      <c r="H1008" s="1" t="s">
        <v>25</v>
      </c>
      <c r="I1008" s="1">
        <f>YEAR(ZdrojData[[#This Row],[Datum]])</f>
        <v>2021</v>
      </c>
      <c r="J1008" s="1" t="str">
        <f t="shared" si="15"/>
        <v>Říjen</v>
      </c>
      <c r="K1008" s="15">
        <f>ZdrojData[[#This Row],[Cena]]*ZdrojData[[#This Row],[Počet kusů]]</f>
        <v>5000</v>
      </c>
      <c r="L1008" s="15">
        <f>ZdrojData[[#This Row],[Tržba]]-(ZdrojData[[#This Row],[Náklad]]*ZdrojData[[#This Row],[Počet kusů]])</f>
        <v>500</v>
      </c>
    </row>
    <row r="1009" spans="1:12" x14ac:dyDescent="0.2">
      <c r="A1009" s="2">
        <v>44478</v>
      </c>
      <c r="B1009" s="5" t="s">
        <v>7</v>
      </c>
      <c r="C1009" s="5" t="s">
        <v>4</v>
      </c>
      <c r="D1009" s="3">
        <v>1500</v>
      </c>
      <c r="E1009" s="3">
        <v>1125</v>
      </c>
      <c r="F1009" s="6">
        <v>1</v>
      </c>
      <c r="G1009" s="5" t="s">
        <v>36</v>
      </c>
      <c r="H1009" s="1" t="s">
        <v>25</v>
      </c>
      <c r="I1009" s="1">
        <f>YEAR(ZdrojData[[#This Row],[Datum]])</f>
        <v>2021</v>
      </c>
      <c r="J1009" s="1" t="str">
        <f t="shared" si="15"/>
        <v>Říjen</v>
      </c>
      <c r="K1009" s="15">
        <f>ZdrojData[[#This Row],[Cena]]*ZdrojData[[#This Row],[Počet kusů]]</f>
        <v>1500</v>
      </c>
      <c r="L1009" s="15">
        <f>ZdrojData[[#This Row],[Tržba]]-(ZdrojData[[#This Row],[Náklad]]*ZdrojData[[#This Row],[Počet kusů]])</f>
        <v>375</v>
      </c>
    </row>
    <row r="1010" spans="1:12" x14ac:dyDescent="0.2">
      <c r="A1010" s="2">
        <v>44496</v>
      </c>
      <c r="B1010" s="5" t="s">
        <v>8</v>
      </c>
      <c r="C1010" s="5" t="s">
        <v>6</v>
      </c>
      <c r="D1010" s="3">
        <v>1350</v>
      </c>
      <c r="E1010" s="3">
        <v>1188</v>
      </c>
      <c r="F1010" s="6">
        <v>7</v>
      </c>
      <c r="G1010" s="5" t="s">
        <v>35</v>
      </c>
      <c r="H1010" s="1" t="s">
        <v>24</v>
      </c>
      <c r="I1010" s="1">
        <f>YEAR(ZdrojData[[#This Row],[Datum]])</f>
        <v>2021</v>
      </c>
      <c r="J1010" s="1" t="str">
        <f t="shared" si="15"/>
        <v>Říjen</v>
      </c>
      <c r="K1010" s="15">
        <f>ZdrojData[[#This Row],[Cena]]*ZdrojData[[#This Row],[Počet kusů]]</f>
        <v>9450</v>
      </c>
      <c r="L1010" s="15">
        <f>ZdrojData[[#This Row],[Tržba]]-(ZdrojData[[#This Row],[Náklad]]*ZdrojData[[#This Row],[Počet kusů]])</f>
        <v>1134</v>
      </c>
    </row>
    <row r="1011" spans="1:12" x14ac:dyDescent="0.2">
      <c r="A1011" s="2">
        <v>44477</v>
      </c>
      <c r="B1011" s="5" t="s">
        <v>7</v>
      </c>
      <c r="C1011" s="5" t="s">
        <v>4</v>
      </c>
      <c r="D1011" s="3">
        <v>1500</v>
      </c>
      <c r="E1011" s="3">
        <v>1125</v>
      </c>
      <c r="F1011" s="6">
        <v>5</v>
      </c>
      <c r="G1011" s="5" t="s">
        <v>34</v>
      </c>
      <c r="H1011" s="1" t="s">
        <v>24</v>
      </c>
      <c r="I1011" s="1">
        <f>YEAR(ZdrojData[[#This Row],[Datum]])</f>
        <v>2021</v>
      </c>
      <c r="J1011" s="1" t="str">
        <f t="shared" si="15"/>
        <v>Říjen</v>
      </c>
      <c r="K1011" s="15">
        <f>ZdrojData[[#This Row],[Cena]]*ZdrojData[[#This Row],[Počet kusů]]</f>
        <v>7500</v>
      </c>
      <c r="L1011" s="15">
        <f>ZdrojData[[#This Row],[Tržba]]-(ZdrojData[[#This Row],[Náklad]]*ZdrojData[[#This Row],[Počet kusů]])</f>
        <v>1875</v>
      </c>
    </row>
    <row r="1012" spans="1:12" x14ac:dyDescent="0.2">
      <c r="A1012" s="2">
        <v>44478</v>
      </c>
      <c r="B1012" s="5" t="s">
        <v>5</v>
      </c>
      <c r="C1012" s="5" t="s">
        <v>6</v>
      </c>
      <c r="D1012" s="3">
        <v>850</v>
      </c>
      <c r="E1012" s="3">
        <v>722.5</v>
      </c>
      <c r="F1012" s="6">
        <v>1</v>
      </c>
      <c r="G1012" s="5" t="s">
        <v>33</v>
      </c>
      <c r="H1012" s="1" t="s">
        <v>24</v>
      </c>
      <c r="I1012" s="1">
        <f>YEAR(ZdrojData[[#This Row],[Datum]])</f>
        <v>2021</v>
      </c>
      <c r="J1012" s="1" t="str">
        <f t="shared" si="15"/>
        <v>Říjen</v>
      </c>
      <c r="K1012" s="15">
        <f>ZdrojData[[#This Row],[Cena]]*ZdrojData[[#This Row],[Počet kusů]]</f>
        <v>850</v>
      </c>
      <c r="L1012" s="15">
        <f>ZdrojData[[#This Row],[Tržba]]-(ZdrojData[[#This Row],[Náklad]]*ZdrojData[[#This Row],[Počet kusů]])</f>
        <v>127.5</v>
      </c>
    </row>
    <row r="1013" spans="1:12" x14ac:dyDescent="0.2">
      <c r="A1013" s="2">
        <v>44475</v>
      </c>
      <c r="B1013" s="5" t="s">
        <v>10</v>
      </c>
      <c r="C1013" s="5" t="s">
        <v>6</v>
      </c>
      <c r="D1013" s="3">
        <v>850</v>
      </c>
      <c r="E1013" s="3">
        <v>637.5</v>
      </c>
      <c r="F1013" s="6">
        <v>7</v>
      </c>
      <c r="G1013" s="5" t="s">
        <v>32</v>
      </c>
      <c r="H1013" s="1" t="s">
        <v>25</v>
      </c>
      <c r="I1013" s="1">
        <f>YEAR(ZdrojData[[#This Row],[Datum]])</f>
        <v>2021</v>
      </c>
      <c r="J1013" s="1" t="str">
        <f t="shared" si="15"/>
        <v>Říjen</v>
      </c>
      <c r="K1013" s="15">
        <f>ZdrojData[[#This Row],[Cena]]*ZdrojData[[#This Row],[Počet kusů]]</f>
        <v>5950</v>
      </c>
      <c r="L1013" s="15">
        <f>ZdrojData[[#This Row],[Tržba]]-(ZdrojData[[#This Row],[Náklad]]*ZdrojData[[#This Row],[Počet kusů]])</f>
        <v>1487.5</v>
      </c>
    </row>
    <row r="1014" spans="1:12" x14ac:dyDescent="0.2">
      <c r="A1014" s="2">
        <v>44508</v>
      </c>
      <c r="B1014" s="5" t="s">
        <v>7</v>
      </c>
      <c r="C1014" s="5" t="s">
        <v>4</v>
      </c>
      <c r="D1014" s="3">
        <v>1500</v>
      </c>
      <c r="E1014" s="3">
        <v>1125</v>
      </c>
      <c r="F1014" s="6">
        <v>6</v>
      </c>
      <c r="G1014" s="5" t="s">
        <v>33</v>
      </c>
      <c r="H1014" s="1" t="s">
        <v>25</v>
      </c>
      <c r="I1014" s="1">
        <f>YEAR(ZdrojData[[#This Row],[Datum]])</f>
        <v>2021</v>
      </c>
      <c r="J1014" s="1" t="str">
        <f t="shared" si="15"/>
        <v>Listopad</v>
      </c>
      <c r="K1014" s="15">
        <f>ZdrojData[[#This Row],[Cena]]*ZdrojData[[#This Row],[Počet kusů]]</f>
        <v>9000</v>
      </c>
      <c r="L1014" s="15">
        <f>ZdrojData[[#This Row],[Tržba]]-(ZdrojData[[#This Row],[Náklad]]*ZdrojData[[#This Row],[Počet kusů]])</f>
        <v>2250</v>
      </c>
    </row>
    <row r="1015" spans="1:12" x14ac:dyDescent="0.2">
      <c r="A1015" s="2">
        <v>44521</v>
      </c>
      <c r="B1015" s="5" t="s">
        <v>16</v>
      </c>
      <c r="C1015" s="5" t="s">
        <v>12</v>
      </c>
      <c r="D1015" s="3">
        <v>600</v>
      </c>
      <c r="E1015" s="3">
        <v>510</v>
      </c>
      <c r="F1015" s="6">
        <v>2</v>
      </c>
      <c r="G1015" s="5" t="s">
        <v>32</v>
      </c>
      <c r="H1015" s="1" t="s">
        <v>25</v>
      </c>
      <c r="I1015" s="1">
        <f>YEAR(ZdrojData[[#This Row],[Datum]])</f>
        <v>2021</v>
      </c>
      <c r="J1015" s="1" t="str">
        <f t="shared" si="15"/>
        <v>Listopad</v>
      </c>
      <c r="K1015" s="15">
        <f>ZdrojData[[#This Row],[Cena]]*ZdrojData[[#This Row],[Počet kusů]]</f>
        <v>1200</v>
      </c>
      <c r="L1015" s="15">
        <f>ZdrojData[[#This Row],[Tržba]]-(ZdrojData[[#This Row],[Náklad]]*ZdrojData[[#This Row],[Počet kusů]])</f>
        <v>180</v>
      </c>
    </row>
    <row r="1016" spans="1:12" x14ac:dyDescent="0.2">
      <c r="A1016" s="2">
        <v>44506</v>
      </c>
      <c r="B1016" s="5" t="s">
        <v>3</v>
      </c>
      <c r="C1016" s="5" t="s">
        <v>4</v>
      </c>
      <c r="D1016" s="3">
        <v>1000</v>
      </c>
      <c r="E1016" s="3">
        <v>900</v>
      </c>
      <c r="F1016" s="6">
        <v>6</v>
      </c>
      <c r="G1016" s="5" t="s">
        <v>33</v>
      </c>
      <c r="H1016" s="1" t="s">
        <v>25</v>
      </c>
      <c r="I1016" s="1">
        <f>YEAR(ZdrojData[[#This Row],[Datum]])</f>
        <v>2021</v>
      </c>
      <c r="J1016" s="1" t="str">
        <f t="shared" si="15"/>
        <v>Listopad</v>
      </c>
      <c r="K1016" s="15">
        <f>ZdrojData[[#This Row],[Cena]]*ZdrojData[[#This Row],[Počet kusů]]</f>
        <v>6000</v>
      </c>
      <c r="L1016" s="15">
        <f>ZdrojData[[#This Row],[Tržba]]-(ZdrojData[[#This Row],[Náklad]]*ZdrojData[[#This Row],[Počet kusů]])</f>
        <v>600</v>
      </c>
    </row>
    <row r="1017" spans="1:12" x14ac:dyDescent="0.2">
      <c r="A1017" s="2">
        <v>44506</v>
      </c>
      <c r="B1017" s="5" t="s">
        <v>8</v>
      </c>
      <c r="C1017" s="5" t="s">
        <v>6</v>
      </c>
      <c r="D1017" s="3">
        <v>1350</v>
      </c>
      <c r="E1017" s="3">
        <v>1188</v>
      </c>
      <c r="F1017" s="6">
        <v>3</v>
      </c>
      <c r="G1017" s="5" t="s">
        <v>31</v>
      </c>
      <c r="H1017" s="1" t="s">
        <v>25</v>
      </c>
      <c r="I1017" s="1">
        <f>YEAR(ZdrojData[[#This Row],[Datum]])</f>
        <v>2021</v>
      </c>
      <c r="J1017" s="1" t="str">
        <f t="shared" si="15"/>
        <v>Listopad</v>
      </c>
      <c r="K1017" s="15">
        <f>ZdrojData[[#This Row],[Cena]]*ZdrojData[[#This Row],[Počet kusů]]</f>
        <v>4050</v>
      </c>
      <c r="L1017" s="15">
        <f>ZdrojData[[#This Row],[Tržba]]-(ZdrojData[[#This Row],[Náklad]]*ZdrojData[[#This Row],[Počet kusů]])</f>
        <v>486</v>
      </c>
    </row>
    <row r="1018" spans="1:12" x14ac:dyDescent="0.2">
      <c r="A1018" s="2">
        <v>44514</v>
      </c>
      <c r="B1018" s="5" t="s">
        <v>3</v>
      </c>
      <c r="C1018" s="5" t="s">
        <v>4</v>
      </c>
      <c r="D1018" s="3">
        <v>1000</v>
      </c>
      <c r="E1018" s="3">
        <v>900</v>
      </c>
      <c r="F1018" s="6">
        <v>5</v>
      </c>
      <c r="G1018" s="5" t="s">
        <v>37</v>
      </c>
      <c r="H1018" s="1" t="s">
        <v>25</v>
      </c>
      <c r="I1018" s="1">
        <f>YEAR(ZdrojData[[#This Row],[Datum]])</f>
        <v>2021</v>
      </c>
      <c r="J1018" s="1" t="str">
        <f t="shared" si="15"/>
        <v>Listopad</v>
      </c>
      <c r="K1018" s="15">
        <f>ZdrojData[[#This Row],[Cena]]*ZdrojData[[#This Row],[Počet kusů]]</f>
        <v>5000</v>
      </c>
      <c r="L1018" s="15">
        <f>ZdrojData[[#This Row],[Tržba]]-(ZdrojData[[#This Row],[Náklad]]*ZdrojData[[#This Row],[Počet kusů]])</f>
        <v>500</v>
      </c>
    </row>
    <row r="1019" spans="1:12" x14ac:dyDescent="0.2">
      <c r="A1019" s="2">
        <v>44512</v>
      </c>
      <c r="B1019" s="5" t="s">
        <v>13</v>
      </c>
      <c r="C1019" s="5" t="s">
        <v>6</v>
      </c>
      <c r="D1019" s="3">
        <v>500</v>
      </c>
      <c r="E1019" s="3">
        <v>400</v>
      </c>
      <c r="F1019" s="6">
        <v>6</v>
      </c>
      <c r="G1019" s="5" t="s">
        <v>39</v>
      </c>
      <c r="H1019" s="1" t="s">
        <v>25</v>
      </c>
      <c r="I1019" s="1">
        <f>YEAR(ZdrojData[[#This Row],[Datum]])</f>
        <v>2021</v>
      </c>
      <c r="J1019" s="1" t="str">
        <f t="shared" si="15"/>
        <v>Listopad</v>
      </c>
      <c r="K1019" s="15">
        <f>ZdrojData[[#This Row],[Cena]]*ZdrojData[[#This Row],[Počet kusů]]</f>
        <v>3000</v>
      </c>
      <c r="L1019" s="15">
        <f>ZdrojData[[#This Row],[Tržba]]-(ZdrojData[[#This Row],[Náklad]]*ZdrojData[[#This Row],[Počet kusů]])</f>
        <v>600</v>
      </c>
    </row>
    <row r="1020" spans="1:12" x14ac:dyDescent="0.2">
      <c r="A1020" s="2">
        <v>44511</v>
      </c>
      <c r="B1020" s="5" t="s">
        <v>5</v>
      </c>
      <c r="C1020" s="5" t="s">
        <v>6</v>
      </c>
      <c r="D1020" s="3">
        <v>850</v>
      </c>
      <c r="E1020" s="3">
        <v>722.5</v>
      </c>
      <c r="F1020" s="6">
        <v>8</v>
      </c>
      <c r="G1020" s="5" t="s">
        <v>32</v>
      </c>
      <c r="H1020" s="1" t="s">
        <v>25</v>
      </c>
      <c r="I1020" s="1">
        <f>YEAR(ZdrojData[[#This Row],[Datum]])</f>
        <v>2021</v>
      </c>
      <c r="J1020" s="1" t="str">
        <f t="shared" si="15"/>
        <v>Listopad</v>
      </c>
      <c r="K1020" s="15">
        <f>ZdrojData[[#This Row],[Cena]]*ZdrojData[[#This Row],[Počet kusů]]</f>
        <v>6800</v>
      </c>
      <c r="L1020" s="15">
        <f>ZdrojData[[#This Row],[Tržba]]-(ZdrojData[[#This Row],[Náklad]]*ZdrojData[[#This Row],[Počet kusů]])</f>
        <v>1020</v>
      </c>
    </row>
    <row r="1021" spans="1:12" x14ac:dyDescent="0.2">
      <c r="A1021" s="2">
        <v>44522</v>
      </c>
      <c r="B1021" s="5" t="s">
        <v>14</v>
      </c>
      <c r="C1021" s="5" t="s">
        <v>6</v>
      </c>
      <c r="D1021" s="3">
        <v>950</v>
      </c>
      <c r="E1021" s="3">
        <v>741</v>
      </c>
      <c r="F1021" s="6">
        <v>3</v>
      </c>
      <c r="G1021" s="5" t="s">
        <v>36</v>
      </c>
      <c r="H1021" s="1" t="s">
        <v>24</v>
      </c>
      <c r="I1021" s="1">
        <f>YEAR(ZdrojData[[#This Row],[Datum]])</f>
        <v>2021</v>
      </c>
      <c r="J1021" s="1" t="str">
        <f t="shared" si="15"/>
        <v>Listopad</v>
      </c>
      <c r="K1021" s="15">
        <f>ZdrojData[[#This Row],[Cena]]*ZdrojData[[#This Row],[Počet kusů]]</f>
        <v>2850</v>
      </c>
      <c r="L1021" s="15">
        <f>ZdrojData[[#This Row],[Tržba]]-(ZdrojData[[#This Row],[Náklad]]*ZdrojData[[#This Row],[Počet kusů]])</f>
        <v>627</v>
      </c>
    </row>
    <row r="1022" spans="1:12" x14ac:dyDescent="0.2">
      <c r="A1022" s="2">
        <v>44522</v>
      </c>
      <c r="B1022" s="5" t="s">
        <v>11</v>
      </c>
      <c r="C1022" s="5" t="s">
        <v>12</v>
      </c>
      <c r="D1022" s="3">
        <v>350</v>
      </c>
      <c r="E1022" s="3">
        <v>273</v>
      </c>
      <c r="F1022" s="6">
        <v>1</v>
      </c>
      <c r="G1022" s="5" t="s">
        <v>39</v>
      </c>
      <c r="H1022" s="1" t="s">
        <v>25</v>
      </c>
      <c r="I1022" s="1">
        <f>YEAR(ZdrojData[[#This Row],[Datum]])</f>
        <v>2021</v>
      </c>
      <c r="J1022" s="1" t="str">
        <f t="shared" si="15"/>
        <v>Listopad</v>
      </c>
      <c r="K1022" s="15">
        <f>ZdrojData[[#This Row],[Cena]]*ZdrojData[[#This Row],[Počet kusů]]</f>
        <v>350</v>
      </c>
      <c r="L1022" s="15">
        <f>ZdrojData[[#This Row],[Tržba]]-(ZdrojData[[#This Row],[Náklad]]*ZdrojData[[#This Row],[Počet kusů]])</f>
        <v>77</v>
      </c>
    </row>
    <row r="1023" spans="1:12" x14ac:dyDescent="0.2">
      <c r="A1023" s="2">
        <v>44518</v>
      </c>
      <c r="B1023" s="5" t="s">
        <v>15</v>
      </c>
      <c r="C1023" s="5" t="s">
        <v>4</v>
      </c>
      <c r="D1023" s="3">
        <v>750</v>
      </c>
      <c r="E1023" s="3">
        <v>637.5</v>
      </c>
      <c r="F1023" s="6">
        <v>6</v>
      </c>
      <c r="G1023" s="5" t="s">
        <v>17</v>
      </c>
      <c r="H1023" s="1" t="s">
        <v>25</v>
      </c>
      <c r="I1023" s="1">
        <f>YEAR(ZdrojData[[#This Row],[Datum]])</f>
        <v>2021</v>
      </c>
      <c r="J1023" s="1" t="str">
        <f t="shared" si="15"/>
        <v>Listopad</v>
      </c>
      <c r="K1023" s="15">
        <f>ZdrojData[[#This Row],[Cena]]*ZdrojData[[#This Row],[Počet kusů]]</f>
        <v>4500</v>
      </c>
      <c r="L1023" s="15">
        <f>ZdrojData[[#This Row],[Tržba]]-(ZdrojData[[#This Row],[Náklad]]*ZdrojData[[#This Row],[Počet kusů]])</f>
        <v>675</v>
      </c>
    </row>
    <row r="1024" spans="1:12" x14ac:dyDescent="0.2">
      <c r="A1024" s="2">
        <v>44509</v>
      </c>
      <c r="B1024" s="5" t="s">
        <v>8</v>
      </c>
      <c r="C1024" s="5" t="s">
        <v>6</v>
      </c>
      <c r="D1024" s="3">
        <v>1350</v>
      </c>
      <c r="E1024" s="3">
        <v>1188</v>
      </c>
      <c r="F1024" s="6">
        <v>10</v>
      </c>
      <c r="G1024" s="5" t="s">
        <v>36</v>
      </c>
      <c r="H1024" s="1" t="s">
        <v>25</v>
      </c>
      <c r="I1024" s="1">
        <f>YEAR(ZdrojData[[#This Row],[Datum]])</f>
        <v>2021</v>
      </c>
      <c r="J1024" s="1" t="str">
        <f t="shared" si="15"/>
        <v>Listopad</v>
      </c>
      <c r="K1024" s="15">
        <f>ZdrojData[[#This Row],[Cena]]*ZdrojData[[#This Row],[Počet kusů]]</f>
        <v>13500</v>
      </c>
      <c r="L1024" s="15">
        <f>ZdrojData[[#This Row],[Tržba]]-(ZdrojData[[#This Row],[Náklad]]*ZdrojData[[#This Row],[Počet kusů]])</f>
        <v>1620</v>
      </c>
    </row>
    <row r="1025" spans="1:12" x14ac:dyDescent="0.2">
      <c r="A1025" s="2">
        <v>44509</v>
      </c>
      <c r="B1025" s="5" t="s">
        <v>5</v>
      </c>
      <c r="C1025" s="5" t="s">
        <v>6</v>
      </c>
      <c r="D1025" s="3">
        <v>850</v>
      </c>
      <c r="E1025" s="3">
        <v>722.5</v>
      </c>
      <c r="F1025" s="6">
        <v>7</v>
      </c>
      <c r="G1025" s="5" t="s">
        <v>36</v>
      </c>
      <c r="H1025" s="1" t="s">
        <v>25</v>
      </c>
      <c r="I1025" s="1">
        <f>YEAR(ZdrojData[[#This Row],[Datum]])</f>
        <v>2021</v>
      </c>
      <c r="J1025" s="1" t="str">
        <f t="shared" si="15"/>
        <v>Listopad</v>
      </c>
      <c r="K1025" s="15">
        <f>ZdrojData[[#This Row],[Cena]]*ZdrojData[[#This Row],[Počet kusů]]</f>
        <v>5950</v>
      </c>
      <c r="L1025" s="15">
        <f>ZdrojData[[#This Row],[Tržba]]-(ZdrojData[[#This Row],[Náklad]]*ZdrojData[[#This Row],[Počet kusů]])</f>
        <v>892.5</v>
      </c>
    </row>
    <row r="1026" spans="1:12" x14ac:dyDescent="0.2">
      <c r="A1026" s="2">
        <v>44511</v>
      </c>
      <c r="B1026" s="5" t="s">
        <v>5</v>
      </c>
      <c r="C1026" s="5" t="s">
        <v>6</v>
      </c>
      <c r="D1026" s="3">
        <v>850</v>
      </c>
      <c r="E1026" s="3">
        <v>722.5</v>
      </c>
      <c r="F1026" s="6">
        <v>10</v>
      </c>
      <c r="G1026" s="5" t="s">
        <v>37</v>
      </c>
      <c r="H1026" s="1" t="s">
        <v>24</v>
      </c>
      <c r="I1026" s="1">
        <f>YEAR(ZdrojData[[#This Row],[Datum]])</f>
        <v>2021</v>
      </c>
      <c r="J1026" s="1" t="str">
        <f t="shared" ref="J1026:J1057" si="16">CHOOSE(MONTH(A1026),"Leden","Únor","Březen","Duben","Květen","Červen","Červenec","Srpen","Září","Říjen","Listopad","Prosinec")</f>
        <v>Listopad</v>
      </c>
      <c r="K1026" s="15">
        <f>ZdrojData[[#This Row],[Cena]]*ZdrojData[[#This Row],[Počet kusů]]</f>
        <v>8500</v>
      </c>
      <c r="L1026" s="15">
        <f>ZdrojData[[#This Row],[Tržba]]-(ZdrojData[[#This Row],[Náklad]]*ZdrojData[[#This Row],[Počet kusů]])</f>
        <v>1275</v>
      </c>
    </row>
    <row r="1027" spans="1:12" x14ac:dyDescent="0.2">
      <c r="A1027" s="2">
        <v>44516</v>
      </c>
      <c r="B1027" s="5" t="s">
        <v>16</v>
      </c>
      <c r="C1027" s="5" t="s">
        <v>12</v>
      </c>
      <c r="D1027" s="3">
        <v>600</v>
      </c>
      <c r="E1027" s="3">
        <v>510</v>
      </c>
      <c r="F1027" s="6">
        <v>4</v>
      </c>
      <c r="G1027" s="5" t="s">
        <v>38</v>
      </c>
      <c r="H1027" s="1" t="s">
        <v>25</v>
      </c>
      <c r="I1027" s="1">
        <f>YEAR(ZdrojData[[#This Row],[Datum]])</f>
        <v>2021</v>
      </c>
      <c r="J1027" s="1" t="str">
        <f t="shared" si="16"/>
        <v>Listopad</v>
      </c>
      <c r="K1027" s="15">
        <f>ZdrojData[[#This Row],[Cena]]*ZdrojData[[#This Row],[Počet kusů]]</f>
        <v>2400</v>
      </c>
      <c r="L1027" s="15">
        <f>ZdrojData[[#This Row],[Tržba]]-(ZdrojData[[#This Row],[Náklad]]*ZdrojData[[#This Row],[Počet kusů]])</f>
        <v>360</v>
      </c>
    </row>
    <row r="1028" spans="1:12" x14ac:dyDescent="0.2">
      <c r="A1028" s="2">
        <v>44512</v>
      </c>
      <c r="B1028" s="5" t="s">
        <v>10</v>
      </c>
      <c r="C1028" s="5" t="s">
        <v>6</v>
      </c>
      <c r="D1028" s="3">
        <v>850</v>
      </c>
      <c r="E1028" s="3">
        <v>637.5</v>
      </c>
      <c r="F1028" s="6">
        <v>3</v>
      </c>
      <c r="G1028" s="5" t="s">
        <v>29</v>
      </c>
      <c r="H1028" s="1" t="s">
        <v>25</v>
      </c>
      <c r="I1028" s="1">
        <f>YEAR(ZdrojData[[#This Row],[Datum]])</f>
        <v>2021</v>
      </c>
      <c r="J1028" s="1" t="str">
        <f t="shared" si="16"/>
        <v>Listopad</v>
      </c>
      <c r="K1028" s="15">
        <f>ZdrojData[[#This Row],[Cena]]*ZdrojData[[#This Row],[Počet kusů]]</f>
        <v>2550</v>
      </c>
      <c r="L1028" s="15">
        <f>ZdrojData[[#This Row],[Tržba]]-(ZdrojData[[#This Row],[Náklad]]*ZdrojData[[#This Row],[Počet kusů]])</f>
        <v>637.5</v>
      </c>
    </row>
    <row r="1029" spans="1:12" x14ac:dyDescent="0.2">
      <c r="A1029" s="2">
        <v>44527</v>
      </c>
      <c r="B1029" s="5" t="s">
        <v>18</v>
      </c>
      <c r="C1029" s="5" t="s">
        <v>4</v>
      </c>
      <c r="D1029" s="3">
        <v>900</v>
      </c>
      <c r="E1029" s="3">
        <v>675</v>
      </c>
      <c r="F1029" s="6">
        <v>2</v>
      </c>
      <c r="G1029" s="5" t="s">
        <v>33</v>
      </c>
      <c r="H1029" s="1" t="s">
        <v>25</v>
      </c>
      <c r="I1029" s="1">
        <f>YEAR(ZdrojData[[#This Row],[Datum]])</f>
        <v>2021</v>
      </c>
      <c r="J1029" s="1" t="str">
        <f t="shared" si="16"/>
        <v>Listopad</v>
      </c>
      <c r="K1029" s="15">
        <f>ZdrojData[[#This Row],[Cena]]*ZdrojData[[#This Row],[Počet kusů]]</f>
        <v>1800</v>
      </c>
      <c r="L1029" s="15">
        <f>ZdrojData[[#This Row],[Tržba]]-(ZdrojData[[#This Row],[Náklad]]*ZdrojData[[#This Row],[Počet kusů]])</f>
        <v>450</v>
      </c>
    </row>
    <row r="1030" spans="1:12" x14ac:dyDescent="0.2">
      <c r="A1030" s="2">
        <v>44521</v>
      </c>
      <c r="B1030" s="5" t="s">
        <v>9</v>
      </c>
      <c r="C1030" s="5" t="s">
        <v>6</v>
      </c>
      <c r="D1030" s="3">
        <v>1200</v>
      </c>
      <c r="E1030" s="3">
        <v>1080</v>
      </c>
      <c r="F1030" s="6">
        <v>3</v>
      </c>
      <c r="G1030" s="5" t="s">
        <v>36</v>
      </c>
      <c r="H1030" s="1" t="s">
        <v>24</v>
      </c>
      <c r="I1030" s="1">
        <f>YEAR(ZdrojData[[#This Row],[Datum]])</f>
        <v>2021</v>
      </c>
      <c r="J1030" s="1" t="str">
        <f t="shared" si="16"/>
        <v>Listopad</v>
      </c>
      <c r="K1030" s="15">
        <f>ZdrojData[[#This Row],[Cena]]*ZdrojData[[#This Row],[Počet kusů]]</f>
        <v>3600</v>
      </c>
      <c r="L1030" s="15">
        <f>ZdrojData[[#This Row],[Tržba]]-(ZdrojData[[#This Row],[Náklad]]*ZdrojData[[#This Row],[Počet kusů]])</f>
        <v>360</v>
      </c>
    </row>
    <row r="1031" spans="1:12" x14ac:dyDescent="0.2">
      <c r="A1031" s="2">
        <v>44506</v>
      </c>
      <c r="B1031" s="5" t="s">
        <v>9</v>
      </c>
      <c r="C1031" s="5" t="s">
        <v>6</v>
      </c>
      <c r="D1031" s="3">
        <v>1200</v>
      </c>
      <c r="E1031" s="3">
        <v>1080</v>
      </c>
      <c r="F1031" s="6">
        <v>4</v>
      </c>
      <c r="G1031" s="5" t="s">
        <v>32</v>
      </c>
      <c r="H1031" s="1" t="s">
        <v>24</v>
      </c>
      <c r="I1031" s="1">
        <f>YEAR(ZdrojData[[#This Row],[Datum]])</f>
        <v>2021</v>
      </c>
      <c r="J1031" s="1" t="str">
        <f t="shared" si="16"/>
        <v>Listopad</v>
      </c>
      <c r="K1031" s="15">
        <f>ZdrojData[[#This Row],[Cena]]*ZdrojData[[#This Row],[Počet kusů]]</f>
        <v>4800</v>
      </c>
      <c r="L1031" s="15">
        <f>ZdrojData[[#This Row],[Tržba]]-(ZdrojData[[#This Row],[Náklad]]*ZdrojData[[#This Row],[Počet kusů]])</f>
        <v>480</v>
      </c>
    </row>
    <row r="1032" spans="1:12" x14ac:dyDescent="0.2">
      <c r="A1032" s="2">
        <v>44529</v>
      </c>
      <c r="B1032" s="5" t="s">
        <v>13</v>
      </c>
      <c r="C1032" s="5" t="s">
        <v>6</v>
      </c>
      <c r="D1032" s="3">
        <v>500</v>
      </c>
      <c r="E1032" s="3">
        <v>400</v>
      </c>
      <c r="F1032" s="6">
        <v>1</v>
      </c>
      <c r="G1032" s="5" t="s">
        <v>33</v>
      </c>
      <c r="H1032" s="1" t="s">
        <v>25</v>
      </c>
      <c r="I1032" s="1">
        <f>YEAR(ZdrojData[[#This Row],[Datum]])</f>
        <v>2021</v>
      </c>
      <c r="J1032" s="1" t="str">
        <f t="shared" si="16"/>
        <v>Listopad</v>
      </c>
      <c r="K1032" s="15">
        <f>ZdrojData[[#This Row],[Cena]]*ZdrojData[[#This Row],[Počet kusů]]</f>
        <v>500</v>
      </c>
      <c r="L1032" s="15">
        <f>ZdrojData[[#This Row],[Tržba]]-(ZdrojData[[#This Row],[Náklad]]*ZdrojData[[#This Row],[Počet kusů]])</f>
        <v>100</v>
      </c>
    </row>
    <row r="1033" spans="1:12" x14ac:dyDescent="0.2">
      <c r="A1033" s="2">
        <v>44516</v>
      </c>
      <c r="B1033" s="5" t="s">
        <v>9</v>
      </c>
      <c r="C1033" s="5" t="s">
        <v>6</v>
      </c>
      <c r="D1033" s="3">
        <v>1200</v>
      </c>
      <c r="E1033" s="3">
        <v>1080</v>
      </c>
      <c r="F1033" s="6">
        <v>9</v>
      </c>
      <c r="G1033" s="5" t="s">
        <v>39</v>
      </c>
      <c r="H1033" s="1" t="s">
        <v>24</v>
      </c>
      <c r="I1033" s="1">
        <f>YEAR(ZdrojData[[#This Row],[Datum]])</f>
        <v>2021</v>
      </c>
      <c r="J1033" s="1" t="str">
        <f t="shared" si="16"/>
        <v>Listopad</v>
      </c>
      <c r="K1033" s="15">
        <f>ZdrojData[[#This Row],[Cena]]*ZdrojData[[#This Row],[Počet kusů]]</f>
        <v>10800</v>
      </c>
      <c r="L1033" s="15">
        <f>ZdrojData[[#This Row],[Tržba]]-(ZdrojData[[#This Row],[Náklad]]*ZdrojData[[#This Row],[Počet kusů]])</f>
        <v>1080</v>
      </c>
    </row>
    <row r="1034" spans="1:12" x14ac:dyDescent="0.2">
      <c r="A1034" s="2">
        <v>44506</v>
      </c>
      <c r="B1034" s="5" t="s">
        <v>15</v>
      </c>
      <c r="C1034" s="5" t="s">
        <v>4</v>
      </c>
      <c r="D1034" s="3">
        <v>750</v>
      </c>
      <c r="E1034" s="3">
        <v>637.5</v>
      </c>
      <c r="F1034" s="6">
        <v>10</v>
      </c>
      <c r="G1034" s="5" t="s">
        <v>39</v>
      </c>
      <c r="H1034" s="1" t="s">
        <v>24</v>
      </c>
      <c r="I1034" s="1">
        <f>YEAR(ZdrojData[[#This Row],[Datum]])</f>
        <v>2021</v>
      </c>
      <c r="J1034" s="1" t="str">
        <f t="shared" si="16"/>
        <v>Listopad</v>
      </c>
      <c r="K1034" s="15">
        <f>ZdrojData[[#This Row],[Cena]]*ZdrojData[[#This Row],[Počet kusů]]</f>
        <v>7500</v>
      </c>
      <c r="L1034" s="15">
        <f>ZdrojData[[#This Row],[Tržba]]-(ZdrojData[[#This Row],[Náklad]]*ZdrojData[[#This Row],[Počet kusů]])</f>
        <v>1125</v>
      </c>
    </row>
    <row r="1035" spans="1:12" x14ac:dyDescent="0.2">
      <c r="A1035" s="2">
        <v>44504</v>
      </c>
      <c r="B1035" s="5" t="s">
        <v>8</v>
      </c>
      <c r="C1035" s="5" t="s">
        <v>6</v>
      </c>
      <c r="D1035" s="3">
        <v>1350</v>
      </c>
      <c r="E1035" s="3">
        <v>1188</v>
      </c>
      <c r="F1035" s="6">
        <v>4</v>
      </c>
      <c r="G1035" s="5" t="s">
        <v>33</v>
      </c>
      <c r="H1035" s="1" t="s">
        <v>24</v>
      </c>
      <c r="I1035" s="1">
        <f>YEAR(ZdrojData[[#This Row],[Datum]])</f>
        <v>2021</v>
      </c>
      <c r="J1035" s="1" t="str">
        <f t="shared" si="16"/>
        <v>Listopad</v>
      </c>
      <c r="K1035" s="15">
        <f>ZdrojData[[#This Row],[Cena]]*ZdrojData[[#This Row],[Počet kusů]]</f>
        <v>5400</v>
      </c>
      <c r="L1035" s="15">
        <f>ZdrojData[[#This Row],[Tržba]]-(ZdrojData[[#This Row],[Náklad]]*ZdrojData[[#This Row],[Počet kusů]])</f>
        <v>648</v>
      </c>
    </row>
    <row r="1036" spans="1:12" x14ac:dyDescent="0.2">
      <c r="A1036" s="2">
        <v>44531</v>
      </c>
      <c r="B1036" s="5" t="s">
        <v>18</v>
      </c>
      <c r="C1036" s="5" t="s">
        <v>4</v>
      </c>
      <c r="D1036" s="3">
        <v>900</v>
      </c>
      <c r="E1036" s="3">
        <v>675</v>
      </c>
      <c r="F1036" s="6">
        <v>7</v>
      </c>
      <c r="G1036" s="5" t="s">
        <v>31</v>
      </c>
      <c r="H1036" s="1" t="s">
        <v>24</v>
      </c>
      <c r="I1036" s="1">
        <f>YEAR(ZdrojData[[#This Row],[Datum]])</f>
        <v>2021</v>
      </c>
      <c r="J1036" s="1" t="str">
        <f t="shared" si="16"/>
        <v>Prosinec</v>
      </c>
      <c r="K1036" s="15">
        <f>ZdrojData[[#This Row],[Cena]]*ZdrojData[[#This Row],[Počet kusů]]</f>
        <v>6300</v>
      </c>
      <c r="L1036" s="15">
        <f>ZdrojData[[#This Row],[Tržba]]-(ZdrojData[[#This Row],[Náklad]]*ZdrojData[[#This Row],[Počet kusů]])</f>
        <v>1575</v>
      </c>
    </row>
    <row r="1037" spans="1:12" x14ac:dyDescent="0.2">
      <c r="A1037" s="2">
        <v>44540</v>
      </c>
      <c r="B1037" s="5" t="s">
        <v>10</v>
      </c>
      <c r="C1037" s="5" t="s">
        <v>6</v>
      </c>
      <c r="D1037" s="3">
        <v>850</v>
      </c>
      <c r="E1037" s="3">
        <v>637.5</v>
      </c>
      <c r="F1037" s="6">
        <v>2</v>
      </c>
      <c r="G1037" s="5" t="s">
        <v>34</v>
      </c>
      <c r="H1037" s="1" t="s">
        <v>24</v>
      </c>
      <c r="I1037" s="1">
        <f>YEAR(ZdrojData[[#This Row],[Datum]])</f>
        <v>2021</v>
      </c>
      <c r="J1037" s="1" t="str">
        <f t="shared" si="16"/>
        <v>Prosinec</v>
      </c>
      <c r="K1037" s="15">
        <f>ZdrojData[[#This Row],[Cena]]*ZdrojData[[#This Row],[Počet kusů]]</f>
        <v>1700</v>
      </c>
      <c r="L1037" s="15">
        <f>ZdrojData[[#This Row],[Tržba]]-(ZdrojData[[#This Row],[Náklad]]*ZdrojData[[#This Row],[Počet kusů]])</f>
        <v>425</v>
      </c>
    </row>
    <row r="1038" spans="1:12" x14ac:dyDescent="0.2">
      <c r="A1038" s="2">
        <v>44543</v>
      </c>
      <c r="B1038" s="5" t="s">
        <v>18</v>
      </c>
      <c r="C1038" s="5" t="s">
        <v>4</v>
      </c>
      <c r="D1038" s="3">
        <v>900</v>
      </c>
      <c r="E1038" s="3">
        <v>675</v>
      </c>
      <c r="F1038" s="6">
        <v>8</v>
      </c>
      <c r="G1038" s="5" t="s">
        <v>39</v>
      </c>
      <c r="H1038" s="1" t="s">
        <v>24</v>
      </c>
      <c r="I1038" s="1">
        <f>YEAR(ZdrojData[[#This Row],[Datum]])</f>
        <v>2021</v>
      </c>
      <c r="J1038" s="1" t="str">
        <f t="shared" si="16"/>
        <v>Prosinec</v>
      </c>
      <c r="K1038" s="15">
        <f>ZdrojData[[#This Row],[Cena]]*ZdrojData[[#This Row],[Počet kusů]]</f>
        <v>7200</v>
      </c>
      <c r="L1038" s="15">
        <f>ZdrojData[[#This Row],[Tržba]]-(ZdrojData[[#This Row],[Náklad]]*ZdrojData[[#This Row],[Počet kusů]])</f>
        <v>1800</v>
      </c>
    </row>
    <row r="1039" spans="1:12" x14ac:dyDescent="0.2">
      <c r="A1039" s="2">
        <v>44554</v>
      </c>
      <c r="B1039" s="5" t="s">
        <v>18</v>
      </c>
      <c r="C1039" s="5" t="s">
        <v>4</v>
      </c>
      <c r="D1039" s="3">
        <v>900</v>
      </c>
      <c r="E1039" s="3">
        <v>675</v>
      </c>
      <c r="F1039" s="6">
        <v>6</v>
      </c>
      <c r="G1039" s="5" t="s">
        <v>31</v>
      </c>
      <c r="H1039" s="1" t="s">
        <v>24</v>
      </c>
      <c r="I1039" s="1">
        <f>YEAR(ZdrojData[[#This Row],[Datum]])</f>
        <v>2021</v>
      </c>
      <c r="J1039" s="1" t="str">
        <f t="shared" si="16"/>
        <v>Prosinec</v>
      </c>
      <c r="K1039" s="15">
        <f>ZdrojData[[#This Row],[Cena]]*ZdrojData[[#This Row],[Počet kusů]]</f>
        <v>5400</v>
      </c>
      <c r="L1039" s="15">
        <f>ZdrojData[[#This Row],[Tržba]]-(ZdrojData[[#This Row],[Náklad]]*ZdrojData[[#This Row],[Počet kusů]])</f>
        <v>1350</v>
      </c>
    </row>
    <row r="1040" spans="1:12" x14ac:dyDescent="0.2">
      <c r="A1040" s="2">
        <v>44539</v>
      </c>
      <c r="B1040" s="5" t="s">
        <v>8</v>
      </c>
      <c r="C1040" s="5" t="s">
        <v>6</v>
      </c>
      <c r="D1040" s="3">
        <v>1350</v>
      </c>
      <c r="E1040" s="3">
        <v>1188</v>
      </c>
      <c r="F1040" s="6">
        <v>4</v>
      </c>
      <c r="G1040" s="5" t="s">
        <v>37</v>
      </c>
      <c r="H1040" s="1" t="s">
        <v>24</v>
      </c>
      <c r="I1040" s="1">
        <f>YEAR(ZdrojData[[#This Row],[Datum]])</f>
        <v>2021</v>
      </c>
      <c r="J1040" s="1" t="str">
        <f t="shared" si="16"/>
        <v>Prosinec</v>
      </c>
      <c r="K1040" s="15">
        <f>ZdrojData[[#This Row],[Cena]]*ZdrojData[[#This Row],[Počet kusů]]</f>
        <v>5400</v>
      </c>
      <c r="L1040" s="15">
        <f>ZdrojData[[#This Row],[Tržba]]-(ZdrojData[[#This Row],[Náklad]]*ZdrojData[[#This Row],[Počet kusů]])</f>
        <v>648</v>
      </c>
    </row>
    <row r="1041" spans="1:12" x14ac:dyDescent="0.2">
      <c r="A1041" s="2">
        <v>44539</v>
      </c>
      <c r="B1041" s="5" t="s">
        <v>9</v>
      </c>
      <c r="C1041" s="5" t="s">
        <v>6</v>
      </c>
      <c r="D1041" s="3">
        <v>1200</v>
      </c>
      <c r="E1041" s="3">
        <v>1080</v>
      </c>
      <c r="F1041" s="6">
        <v>1</v>
      </c>
      <c r="G1041" s="5" t="s">
        <v>35</v>
      </c>
      <c r="H1041" s="1" t="s">
        <v>25</v>
      </c>
      <c r="I1041" s="1">
        <f>YEAR(ZdrojData[[#This Row],[Datum]])</f>
        <v>2021</v>
      </c>
      <c r="J1041" s="1" t="str">
        <f t="shared" si="16"/>
        <v>Prosinec</v>
      </c>
      <c r="K1041" s="15">
        <f>ZdrojData[[#This Row],[Cena]]*ZdrojData[[#This Row],[Počet kusů]]</f>
        <v>1200</v>
      </c>
      <c r="L1041" s="15">
        <f>ZdrojData[[#This Row],[Tržba]]-(ZdrojData[[#This Row],[Náklad]]*ZdrojData[[#This Row],[Počet kusů]])</f>
        <v>120</v>
      </c>
    </row>
    <row r="1042" spans="1:12" x14ac:dyDescent="0.2">
      <c r="A1042" s="2">
        <v>44540</v>
      </c>
      <c r="B1042" s="5" t="s">
        <v>16</v>
      </c>
      <c r="C1042" s="5" t="s">
        <v>12</v>
      </c>
      <c r="D1042" s="3">
        <v>600</v>
      </c>
      <c r="E1042" s="3">
        <v>510</v>
      </c>
      <c r="F1042" s="6">
        <v>7</v>
      </c>
      <c r="G1042" s="5" t="s">
        <v>27</v>
      </c>
      <c r="H1042" s="1" t="s">
        <v>25</v>
      </c>
      <c r="I1042" s="1">
        <f>YEAR(ZdrojData[[#This Row],[Datum]])</f>
        <v>2021</v>
      </c>
      <c r="J1042" s="1" t="str">
        <f t="shared" si="16"/>
        <v>Prosinec</v>
      </c>
      <c r="K1042" s="15">
        <f>ZdrojData[[#This Row],[Cena]]*ZdrojData[[#This Row],[Počet kusů]]</f>
        <v>4200</v>
      </c>
      <c r="L1042" s="15">
        <f>ZdrojData[[#This Row],[Tržba]]-(ZdrojData[[#This Row],[Náklad]]*ZdrojData[[#This Row],[Počet kusů]])</f>
        <v>630</v>
      </c>
    </row>
    <row r="1043" spans="1:12" x14ac:dyDescent="0.2">
      <c r="A1043" s="2">
        <v>44559</v>
      </c>
      <c r="B1043" s="5" t="s">
        <v>15</v>
      </c>
      <c r="C1043" s="5" t="s">
        <v>4</v>
      </c>
      <c r="D1043" s="3">
        <v>750</v>
      </c>
      <c r="E1043" s="3">
        <v>637.5</v>
      </c>
      <c r="F1043" s="6">
        <v>7</v>
      </c>
      <c r="G1043" s="5" t="s">
        <v>28</v>
      </c>
      <c r="H1043" s="1" t="s">
        <v>24</v>
      </c>
      <c r="I1043" s="1">
        <f>YEAR(ZdrojData[[#This Row],[Datum]])</f>
        <v>2021</v>
      </c>
      <c r="J1043" s="1" t="str">
        <f t="shared" si="16"/>
        <v>Prosinec</v>
      </c>
      <c r="K1043" s="15">
        <f>ZdrojData[[#This Row],[Cena]]*ZdrojData[[#This Row],[Počet kusů]]</f>
        <v>5250</v>
      </c>
      <c r="L1043" s="15">
        <f>ZdrojData[[#This Row],[Tržba]]-(ZdrojData[[#This Row],[Náklad]]*ZdrojData[[#This Row],[Počet kusů]])</f>
        <v>787.5</v>
      </c>
    </row>
    <row r="1044" spans="1:12" x14ac:dyDescent="0.2">
      <c r="A1044" s="2">
        <v>44538</v>
      </c>
      <c r="B1044" s="5" t="s">
        <v>10</v>
      </c>
      <c r="C1044" s="5" t="s">
        <v>6</v>
      </c>
      <c r="D1044" s="3">
        <v>850</v>
      </c>
      <c r="E1044" s="3">
        <v>637.5</v>
      </c>
      <c r="F1044" s="6">
        <v>7</v>
      </c>
      <c r="G1044" s="5" t="s">
        <v>30</v>
      </c>
      <c r="H1044" s="1" t="s">
        <v>24</v>
      </c>
      <c r="I1044" s="1">
        <f>YEAR(ZdrojData[[#This Row],[Datum]])</f>
        <v>2021</v>
      </c>
      <c r="J1044" s="1" t="str">
        <f t="shared" si="16"/>
        <v>Prosinec</v>
      </c>
      <c r="K1044" s="15">
        <f>ZdrojData[[#This Row],[Cena]]*ZdrojData[[#This Row],[Počet kusů]]</f>
        <v>5950</v>
      </c>
      <c r="L1044" s="15">
        <f>ZdrojData[[#This Row],[Tržba]]-(ZdrojData[[#This Row],[Náklad]]*ZdrojData[[#This Row],[Počet kusů]])</f>
        <v>1487.5</v>
      </c>
    </row>
    <row r="1045" spans="1:12" x14ac:dyDescent="0.2">
      <c r="A1045" s="2">
        <v>44550</v>
      </c>
      <c r="B1045" s="5" t="s">
        <v>11</v>
      </c>
      <c r="C1045" s="5" t="s">
        <v>12</v>
      </c>
      <c r="D1045" s="3">
        <v>350</v>
      </c>
      <c r="E1045" s="3">
        <v>273</v>
      </c>
      <c r="F1045" s="6">
        <v>3</v>
      </c>
      <c r="G1045" s="5" t="s">
        <v>33</v>
      </c>
      <c r="H1045" s="1" t="s">
        <v>24</v>
      </c>
      <c r="I1045" s="1">
        <f>YEAR(ZdrojData[[#This Row],[Datum]])</f>
        <v>2021</v>
      </c>
      <c r="J1045" s="1" t="str">
        <f t="shared" si="16"/>
        <v>Prosinec</v>
      </c>
      <c r="K1045" s="15">
        <f>ZdrojData[[#This Row],[Cena]]*ZdrojData[[#This Row],[Počet kusů]]</f>
        <v>1050</v>
      </c>
      <c r="L1045" s="15">
        <f>ZdrojData[[#This Row],[Tržba]]-(ZdrojData[[#This Row],[Náklad]]*ZdrojData[[#This Row],[Počet kusů]])</f>
        <v>231</v>
      </c>
    </row>
    <row r="1046" spans="1:12" x14ac:dyDescent="0.2">
      <c r="A1046" s="2">
        <v>44541</v>
      </c>
      <c r="B1046" s="5" t="s">
        <v>16</v>
      </c>
      <c r="C1046" s="5" t="s">
        <v>12</v>
      </c>
      <c r="D1046" s="3">
        <v>600</v>
      </c>
      <c r="E1046" s="3">
        <v>510</v>
      </c>
      <c r="F1046" s="6">
        <v>9</v>
      </c>
      <c r="G1046" s="5" t="s">
        <v>30</v>
      </c>
      <c r="H1046" s="1" t="s">
        <v>24</v>
      </c>
      <c r="I1046" s="1">
        <f>YEAR(ZdrojData[[#This Row],[Datum]])</f>
        <v>2021</v>
      </c>
      <c r="J1046" s="1" t="str">
        <f t="shared" si="16"/>
        <v>Prosinec</v>
      </c>
      <c r="K1046" s="15">
        <f>ZdrojData[[#This Row],[Cena]]*ZdrojData[[#This Row],[Počet kusů]]</f>
        <v>5400</v>
      </c>
      <c r="L1046" s="15">
        <f>ZdrojData[[#This Row],[Tržba]]-(ZdrojData[[#This Row],[Náklad]]*ZdrojData[[#This Row],[Počet kusů]])</f>
        <v>810</v>
      </c>
    </row>
    <row r="1047" spans="1:12" x14ac:dyDescent="0.2">
      <c r="A1047" s="2">
        <v>44558</v>
      </c>
      <c r="B1047" s="5" t="s">
        <v>3</v>
      </c>
      <c r="C1047" s="5" t="s">
        <v>4</v>
      </c>
      <c r="D1047" s="3">
        <v>1000</v>
      </c>
      <c r="E1047" s="3">
        <v>900</v>
      </c>
      <c r="F1047" s="6">
        <v>10</v>
      </c>
      <c r="G1047" s="5" t="s">
        <v>38</v>
      </c>
      <c r="H1047" s="1" t="s">
        <v>24</v>
      </c>
      <c r="I1047" s="1">
        <f>YEAR(ZdrojData[[#This Row],[Datum]])</f>
        <v>2021</v>
      </c>
      <c r="J1047" s="1" t="str">
        <f t="shared" si="16"/>
        <v>Prosinec</v>
      </c>
      <c r="K1047" s="15">
        <f>ZdrojData[[#This Row],[Cena]]*ZdrojData[[#This Row],[Počet kusů]]</f>
        <v>10000</v>
      </c>
      <c r="L1047" s="15">
        <f>ZdrojData[[#This Row],[Tržba]]-(ZdrojData[[#This Row],[Náklad]]*ZdrojData[[#This Row],[Počet kusů]])</f>
        <v>1000</v>
      </c>
    </row>
    <row r="1048" spans="1:12" x14ac:dyDescent="0.2">
      <c r="A1048" s="2">
        <v>44561</v>
      </c>
      <c r="B1048" s="5" t="s">
        <v>7</v>
      </c>
      <c r="C1048" s="5" t="s">
        <v>4</v>
      </c>
      <c r="D1048" s="3">
        <v>1500</v>
      </c>
      <c r="E1048" s="3">
        <v>1125</v>
      </c>
      <c r="F1048" s="6">
        <v>9</v>
      </c>
      <c r="G1048" s="5" t="s">
        <v>33</v>
      </c>
      <c r="H1048" s="1" t="s">
        <v>25</v>
      </c>
      <c r="I1048" s="1">
        <f>YEAR(ZdrojData[[#This Row],[Datum]])</f>
        <v>2021</v>
      </c>
      <c r="J1048" s="1" t="str">
        <f t="shared" si="16"/>
        <v>Prosinec</v>
      </c>
      <c r="K1048" s="15">
        <f>ZdrojData[[#This Row],[Cena]]*ZdrojData[[#This Row],[Počet kusů]]</f>
        <v>13500</v>
      </c>
      <c r="L1048" s="15">
        <f>ZdrojData[[#This Row],[Tržba]]-(ZdrojData[[#This Row],[Náklad]]*ZdrojData[[#This Row],[Počet kusů]])</f>
        <v>3375</v>
      </c>
    </row>
    <row r="1049" spans="1:12" x14ac:dyDescent="0.2">
      <c r="A1049" s="2">
        <v>44561</v>
      </c>
      <c r="B1049" s="5" t="s">
        <v>18</v>
      </c>
      <c r="C1049" s="5" t="s">
        <v>4</v>
      </c>
      <c r="D1049" s="3">
        <v>900</v>
      </c>
      <c r="E1049" s="3">
        <v>675</v>
      </c>
      <c r="F1049" s="6">
        <v>9</v>
      </c>
      <c r="G1049" s="5" t="s">
        <v>17</v>
      </c>
      <c r="H1049" s="1" t="s">
        <v>25</v>
      </c>
      <c r="I1049" s="1">
        <f>YEAR(ZdrojData[[#This Row],[Datum]])</f>
        <v>2021</v>
      </c>
      <c r="J1049" s="1" t="str">
        <f t="shared" si="16"/>
        <v>Prosinec</v>
      </c>
      <c r="K1049" s="15">
        <f>ZdrojData[[#This Row],[Cena]]*ZdrojData[[#This Row],[Počet kusů]]</f>
        <v>8100</v>
      </c>
      <c r="L1049" s="15">
        <f>ZdrojData[[#This Row],[Tržba]]-(ZdrojData[[#This Row],[Náklad]]*ZdrojData[[#This Row],[Počet kusů]])</f>
        <v>2025</v>
      </c>
    </row>
    <row r="1050" spans="1:12" x14ac:dyDescent="0.2">
      <c r="A1050" s="2">
        <v>44551</v>
      </c>
      <c r="B1050" s="5" t="s">
        <v>18</v>
      </c>
      <c r="C1050" s="5" t="s">
        <v>4</v>
      </c>
      <c r="D1050" s="3">
        <v>900</v>
      </c>
      <c r="E1050" s="3">
        <v>675</v>
      </c>
      <c r="F1050" s="6">
        <v>7</v>
      </c>
      <c r="G1050" s="5" t="s">
        <v>30</v>
      </c>
      <c r="H1050" s="1" t="s">
        <v>25</v>
      </c>
      <c r="I1050" s="1">
        <f>YEAR(ZdrojData[[#This Row],[Datum]])</f>
        <v>2021</v>
      </c>
      <c r="J1050" s="1" t="str">
        <f t="shared" si="16"/>
        <v>Prosinec</v>
      </c>
      <c r="K1050" s="15">
        <f>ZdrojData[[#This Row],[Cena]]*ZdrojData[[#This Row],[Počet kusů]]</f>
        <v>6300</v>
      </c>
      <c r="L1050" s="15">
        <f>ZdrojData[[#This Row],[Tržba]]-(ZdrojData[[#This Row],[Náklad]]*ZdrojData[[#This Row],[Počet kusů]])</f>
        <v>1575</v>
      </c>
    </row>
    <row r="1051" spans="1:12" x14ac:dyDescent="0.2">
      <c r="A1051" s="2">
        <v>44546</v>
      </c>
      <c r="B1051" s="5" t="s">
        <v>16</v>
      </c>
      <c r="C1051" s="5" t="s">
        <v>12</v>
      </c>
      <c r="D1051" s="3">
        <v>600</v>
      </c>
      <c r="E1051" s="3">
        <v>510</v>
      </c>
      <c r="F1051" s="6">
        <v>7</v>
      </c>
      <c r="G1051" s="5" t="s">
        <v>17</v>
      </c>
      <c r="H1051" s="1" t="s">
        <v>25</v>
      </c>
      <c r="I1051" s="1">
        <f>YEAR(ZdrojData[[#This Row],[Datum]])</f>
        <v>2021</v>
      </c>
      <c r="J1051" s="1" t="str">
        <f t="shared" si="16"/>
        <v>Prosinec</v>
      </c>
      <c r="K1051" s="15">
        <f>ZdrojData[[#This Row],[Cena]]*ZdrojData[[#This Row],[Počet kusů]]</f>
        <v>4200</v>
      </c>
      <c r="L1051" s="15">
        <f>ZdrojData[[#This Row],[Tržba]]-(ZdrojData[[#This Row],[Náklad]]*ZdrojData[[#This Row],[Počet kusů]])</f>
        <v>630</v>
      </c>
    </row>
    <row r="1052" spans="1:12" x14ac:dyDescent="0.2">
      <c r="A1052" s="2">
        <v>44535</v>
      </c>
      <c r="B1052" s="5" t="s">
        <v>18</v>
      </c>
      <c r="C1052" s="5" t="s">
        <v>4</v>
      </c>
      <c r="D1052" s="3">
        <v>900</v>
      </c>
      <c r="E1052" s="3">
        <v>675</v>
      </c>
      <c r="F1052" s="6">
        <v>9</v>
      </c>
      <c r="G1052" s="5" t="s">
        <v>34</v>
      </c>
      <c r="H1052" s="1" t="s">
        <v>25</v>
      </c>
      <c r="I1052" s="1">
        <f>YEAR(ZdrojData[[#This Row],[Datum]])</f>
        <v>2021</v>
      </c>
      <c r="J1052" s="1" t="str">
        <f t="shared" si="16"/>
        <v>Prosinec</v>
      </c>
      <c r="K1052" s="15">
        <f>ZdrojData[[#This Row],[Cena]]*ZdrojData[[#This Row],[Počet kusů]]</f>
        <v>8100</v>
      </c>
      <c r="L1052" s="15">
        <f>ZdrojData[[#This Row],[Tržba]]-(ZdrojData[[#This Row],[Náklad]]*ZdrojData[[#This Row],[Počet kusů]])</f>
        <v>2025</v>
      </c>
    </row>
    <row r="1053" spans="1:12" x14ac:dyDescent="0.2">
      <c r="A1053" s="2">
        <v>44540</v>
      </c>
      <c r="B1053" s="5" t="s">
        <v>16</v>
      </c>
      <c r="C1053" s="5" t="s">
        <v>12</v>
      </c>
      <c r="D1053" s="3">
        <v>600</v>
      </c>
      <c r="E1053" s="3">
        <v>510</v>
      </c>
      <c r="F1053" s="6">
        <v>6</v>
      </c>
      <c r="G1053" s="5" t="s">
        <v>17</v>
      </c>
      <c r="H1053" s="1" t="s">
        <v>25</v>
      </c>
      <c r="I1053" s="1">
        <f>YEAR(ZdrojData[[#This Row],[Datum]])</f>
        <v>2021</v>
      </c>
      <c r="J1053" s="1" t="str">
        <f t="shared" si="16"/>
        <v>Prosinec</v>
      </c>
      <c r="K1053" s="15">
        <f>ZdrojData[[#This Row],[Cena]]*ZdrojData[[#This Row],[Počet kusů]]</f>
        <v>3600</v>
      </c>
      <c r="L1053" s="15">
        <f>ZdrojData[[#This Row],[Tržba]]-(ZdrojData[[#This Row],[Náklad]]*ZdrojData[[#This Row],[Počet kusů]])</f>
        <v>540</v>
      </c>
    </row>
    <row r="1054" spans="1:12" x14ac:dyDescent="0.2">
      <c r="A1054" s="2">
        <v>44531</v>
      </c>
      <c r="B1054" s="5" t="s">
        <v>5</v>
      </c>
      <c r="C1054" s="5" t="s">
        <v>6</v>
      </c>
      <c r="D1054" s="3">
        <v>850</v>
      </c>
      <c r="E1054" s="3">
        <v>722.5</v>
      </c>
      <c r="F1054" s="6">
        <v>7</v>
      </c>
      <c r="G1054" s="5" t="s">
        <v>27</v>
      </c>
      <c r="H1054" s="1" t="s">
        <v>25</v>
      </c>
      <c r="I1054" s="1">
        <f>YEAR(ZdrojData[[#This Row],[Datum]])</f>
        <v>2021</v>
      </c>
      <c r="J1054" s="1" t="str">
        <f t="shared" si="16"/>
        <v>Prosinec</v>
      </c>
      <c r="K1054" s="15">
        <f>ZdrojData[[#This Row],[Cena]]*ZdrojData[[#This Row],[Počet kusů]]</f>
        <v>5950</v>
      </c>
      <c r="L1054" s="15">
        <f>ZdrojData[[#This Row],[Tržba]]-(ZdrojData[[#This Row],[Náklad]]*ZdrojData[[#This Row],[Počet kusů]])</f>
        <v>892.5</v>
      </c>
    </row>
    <row r="1055" spans="1:12" x14ac:dyDescent="0.2">
      <c r="A1055" s="2">
        <v>44540</v>
      </c>
      <c r="B1055" s="5" t="s">
        <v>5</v>
      </c>
      <c r="C1055" s="5" t="s">
        <v>6</v>
      </c>
      <c r="D1055" s="3">
        <v>850</v>
      </c>
      <c r="E1055" s="3">
        <v>722.5</v>
      </c>
      <c r="F1055" s="6">
        <v>4</v>
      </c>
      <c r="G1055" s="5" t="s">
        <v>39</v>
      </c>
      <c r="H1055" s="1" t="s">
        <v>25</v>
      </c>
      <c r="I1055" s="1">
        <f>YEAR(ZdrojData[[#This Row],[Datum]])</f>
        <v>2021</v>
      </c>
      <c r="J1055" s="1" t="str">
        <f t="shared" si="16"/>
        <v>Prosinec</v>
      </c>
      <c r="K1055" s="15">
        <f>ZdrojData[[#This Row],[Cena]]*ZdrojData[[#This Row],[Počet kusů]]</f>
        <v>3400</v>
      </c>
      <c r="L1055" s="15">
        <f>ZdrojData[[#This Row],[Tržba]]-(ZdrojData[[#This Row],[Náklad]]*ZdrojData[[#This Row],[Počet kusů]])</f>
        <v>510</v>
      </c>
    </row>
    <row r="1056" spans="1:12" x14ac:dyDescent="0.2">
      <c r="A1056" s="2">
        <v>44552</v>
      </c>
      <c r="B1056" s="5" t="s">
        <v>7</v>
      </c>
      <c r="C1056" s="5" t="s">
        <v>4</v>
      </c>
      <c r="D1056" s="3">
        <v>1500</v>
      </c>
      <c r="E1056" s="3">
        <v>1125</v>
      </c>
      <c r="F1056" s="6">
        <v>6</v>
      </c>
      <c r="G1056" s="5" t="s">
        <v>30</v>
      </c>
      <c r="H1056" s="1" t="s">
        <v>24</v>
      </c>
      <c r="I1056" s="1">
        <f>YEAR(ZdrojData[[#This Row],[Datum]])</f>
        <v>2021</v>
      </c>
      <c r="J1056" s="1" t="str">
        <f t="shared" si="16"/>
        <v>Prosinec</v>
      </c>
      <c r="K1056" s="15">
        <f>ZdrojData[[#This Row],[Cena]]*ZdrojData[[#This Row],[Počet kusů]]</f>
        <v>9000</v>
      </c>
      <c r="L1056" s="15">
        <f>ZdrojData[[#This Row],[Tržba]]-(ZdrojData[[#This Row],[Náklad]]*ZdrojData[[#This Row],[Počet kusů]])</f>
        <v>2250</v>
      </c>
    </row>
    <row r="1057" spans="1:12" x14ac:dyDescent="0.2">
      <c r="A1057" s="2">
        <v>44531</v>
      </c>
      <c r="B1057" s="5" t="s">
        <v>5</v>
      </c>
      <c r="C1057" s="5" t="s">
        <v>6</v>
      </c>
      <c r="D1057" s="3">
        <v>850</v>
      </c>
      <c r="E1057" s="3">
        <v>722.5</v>
      </c>
      <c r="F1057" s="6">
        <v>8</v>
      </c>
      <c r="G1057" s="5" t="s">
        <v>30</v>
      </c>
      <c r="H1057" s="1" t="s">
        <v>25</v>
      </c>
      <c r="I1057" s="1">
        <f>YEAR(ZdrojData[[#This Row],[Datum]])</f>
        <v>2021</v>
      </c>
      <c r="J1057" s="1" t="str">
        <f t="shared" si="16"/>
        <v>Prosinec</v>
      </c>
      <c r="K1057" s="15">
        <f>ZdrojData[[#This Row],[Cena]]*ZdrojData[[#This Row],[Počet kusů]]</f>
        <v>6800</v>
      </c>
      <c r="L1057" s="15">
        <f>ZdrojData[[#This Row],[Tržba]]-(ZdrojData[[#This Row],[Náklad]]*ZdrojData[[#This Row],[Počet kusů]])</f>
        <v>1020</v>
      </c>
    </row>
  </sheetData>
  <phoneticPr fontId="7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Přehled</vt:lpstr>
      <vt:lpstr>Pomocny</vt:lpstr>
      <vt:lpstr>Zdrojová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tpoko</dc:creator>
  <cp:lastModifiedBy>Microsoft Office User</cp:lastModifiedBy>
  <dcterms:created xsi:type="dcterms:W3CDTF">2022-02-13T12:49:39Z</dcterms:created>
  <dcterms:modified xsi:type="dcterms:W3CDTF">2023-03-15T12:56:47Z</dcterms:modified>
</cp:coreProperties>
</file>