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Disk\Studies\диплом\тэо\"/>
    </mc:Choice>
  </mc:AlternateContent>
  <bookViews>
    <workbookView xWindow="936" yWindow="0" windowWidth="13686" windowHeight="42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E28" i="1"/>
  <c r="D28" i="1"/>
  <c r="B28" i="1"/>
  <c r="O23" i="1"/>
  <c r="A28" i="1"/>
  <c r="N23" i="1"/>
  <c r="M23" i="1"/>
  <c r="L23" i="1"/>
  <c r="K23" i="1"/>
  <c r="J23" i="1"/>
  <c r="I23" i="1"/>
  <c r="A26" i="1"/>
  <c r="H23" i="1"/>
  <c r="G35" i="1"/>
  <c r="E20" i="1"/>
  <c r="E21" i="1"/>
  <c r="E22" i="1"/>
  <c r="D16" i="1"/>
  <c r="C16" i="1"/>
  <c r="E23" i="1" l="1"/>
  <c r="C28" i="1" l="1"/>
  <c r="F23" i="1"/>
  <c r="F29" i="1" l="1"/>
  <c r="H29" i="1" s="1"/>
  <c r="I29" i="1" s="1"/>
  <c r="F30" i="1"/>
  <c r="H30" i="1" s="1"/>
  <c r="F31" i="1"/>
  <c r="H31" i="1" s="1"/>
  <c r="G23" i="1"/>
  <c r="I30" i="1" l="1"/>
  <c r="I31" i="1" s="1"/>
</calcChain>
</file>

<file path=xl/sharedStrings.xml><?xml version="1.0" encoding="utf-8"?>
<sst xmlns="http://schemas.openxmlformats.org/spreadsheetml/2006/main" count="53" uniqueCount="50">
  <si>
    <t>№ функции</t>
  </si>
  <si>
    <t>Наименование (содержание)</t>
  </si>
  <si>
    <t>Объем функции</t>
  </si>
  <si>
    <t>функции</t>
  </si>
  <si>
    <t>(LОС)</t>
  </si>
  <si>
    <t>Организация ввода/вывода информации в интерактивном режиме</t>
  </si>
  <si>
    <t>Генерация структуры базы данных</t>
  </si>
  <si>
    <t>Обработка наборов и записей баз</t>
  </si>
  <si>
    <t>данных</t>
  </si>
  <si>
    <t>Обслуживание базы данных в</t>
  </si>
  <si>
    <t>интерактивном режиме</t>
  </si>
  <si>
    <t>Манипулирование данными</t>
  </si>
  <si>
    <t>Организация поиска и поиск в базе</t>
  </si>
  <si>
    <t>Загрузка базы данных</t>
  </si>
  <si>
    <t>Обработка ошибочных и сбойных ситуаций</t>
  </si>
  <si>
    <t> </t>
  </si>
  <si>
    <t>Итого</t>
  </si>
  <si>
    <t>Категория исполнителя</t>
  </si>
  <si>
    <t>Средне-дневная заработная плата, руб.</t>
  </si>
  <si>
    <t>Плановый фонд рабочего времени, дн.</t>
  </si>
  <si>
    <t>Коэф-фици-ент преми-рования</t>
  </si>
  <si>
    <t>Основная заработ-ная плата, руб.</t>
  </si>
  <si>
    <t>Разработчик программного средства на языке программирования C#</t>
  </si>
  <si>
    <t>Front-end разработчик</t>
  </si>
  <si>
    <t>Разработчик базы данных</t>
  </si>
  <si>
    <t>Итого с премией (20%), Зо</t>
  </si>
  <si>
    <t>-</t>
  </si>
  <si>
    <t>Рм</t>
  </si>
  <si>
    <t>Зо</t>
  </si>
  <si>
    <t>Рн</t>
  </si>
  <si>
    <t>Cn</t>
  </si>
  <si>
    <t>Ппс</t>
  </si>
  <si>
    <t>Цп</t>
  </si>
  <si>
    <t>Ндс</t>
  </si>
  <si>
    <t>Цо</t>
  </si>
  <si>
    <t>Рс</t>
  </si>
  <si>
    <t>Сзе</t>
  </si>
  <si>
    <t>Сз</t>
  </si>
  <si>
    <t>Сн</t>
  </si>
  <si>
    <t>Сс</t>
  </si>
  <si>
    <t>Со</t>
  </si>
  <si>
    <t>Пч</t>
  </si>
  <si>
    <t>Кпр</t>
  </si>
  <si>
    <t>Кс</t>
  </si>
  <si>
    <t>Всего</t>
  </si>
  <si>
    <r>
      <t>По каталогу V</t>
    </r>
    <r>
      <rPr>
        <vertAlign val="subscript"/>
        <sz val="10"/>
        <color theme="1"/>
        <rFont val="Calibri"/>
        <family val="1"/>
        <charset val="1"/>
        <scheme val="minor"/>
      </rPr>
      <t>i</t>
    </r>
  </si>
  <si>
    <r>
      <t>УточненныйV</t>
    </r>
    <r>
      <rPr>
        <vertAlign val="subscript"/>
        <sz val="10"/>
        <color theme="1"/>
        <rFont val="Calibri"/>
        <family val="1"/>
        <charset val="1"/>
        <scheme val="minor"/>
      </rPr>
      <t>yi</t>
    </r>
  </si>
  <si>
    <t>Зсм</t>
  </si>
  <si>
    <t>Зд</t>
  </si>
  <si>
    <t>Зсз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</si>
</sst>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1"/>
      <charset val="1"/>
      <scheme val="minor"/>
    </font>
    <font>
      <vertAlign val="subscript"/>
      <sz val="10"/>
      <color theme="1"/>
      <name val="Calibri"/>
      <family val="1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2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topLeftCell="E19" workbookViewId="0">
      <selection activeCell="I31" sqref="I31"/>
    </sheetView>
  </sheetViews>
  <sheetFormatPr defaultRowHeight="12.9" x14ac:dyDescent="0.5"/>
  <cols>
    <col min="1" max="3" width="35.3671875" style="4" bestFit="1" customWidth="1"/>
    <col min="4" max="4" width="33.7890625" style="4" bestFit="1" customWidth="1"/>
    <col min="5" max="5" width="35.3671875" style="4" bestFit="1" customWidth="1"/>
    <col min="6" max="9" width="8.83984375" style="4"/>
    <col min="10" max="10" width="11.5234375" style="4" customWidth="1"/>
    <col min="11" max="11" width="9" style="4" bestFit="1" customWidth="1"/>
    <col min="12" max="16384" width="8.83984375" style="4"/>
  </cols>
  <sheetData>
    <row r="1" spans="1:4" x14ac:dyDescent="0.5">
      <c r="A1" s="1" t="s">
        <v>0</v>
      </c>
      <c r="B1" s="2" t="s">
        <v>1</v>
      </c>
      <c r="C1" s="2" t="s">
        <v>2</v>
      </c>
      <c r="D1" s="3"/>
    </row>
    <row r="2" spans="1:4" x14ac:dyDescent="0.5">
      <c r="A2" s="5"/>
      <c r="B2" s="3" t="s">
        <v>3</v>
      </c>
      <c r="C2" s="3" t="s">
        <v>4</v>
      </c>
      <c r="D2" s="3"/>
    </row>
    <row r="3" spans="1:4" ht="14.7" x14ac:dyDescent="0.65">
      <c r="A3" s="6"/>
      <c r="B3" s="3"/>
      <c r="C3" s="7" t="s">
        <v>45</v>
      </c>
      <c r="D3" s="7" t="s">
        <v>46</v>
      </c>
    </row>
    <row r="4" spans="1:4" x14ac:dyDescent="0.5">
      <c r="A4" s="7">
        <v>1</v>
      </c>
      <c r="B4" s="7">
        <v>2</v>
      </c>
      <c r="C4" s="7">
        <v>3</v>
      </c>
      <c r="D4" s="7">
        <v>4</v>
      </c>
    </row>
    <row r="5" spans="1:4" ht="25.8" x14ac:dyDescent="0.5">
      <c r="A5" s="7">
        <v>109</v>
      </c>
      <c r="B5" s="7" t="s">
        <v>5</v>
      </c>
      <c r="C5" s="7">
        <v>320</v>
      </c>
      <c r="D5" s="7">
        <v>320</v>
      </c>
    </row>
    <row r="6" spans="1:4" x14ac:dyDescent="0.5">
      <c r="A6" s="7">
        <v>201</v>
      </c>
      <c r="B6" s="7" t="s">
        <v>6</v>
      </c>
      <c r="C6" s="7">
        <v>4300</v>
      </c>
      <c r="D6" s="7">
        <v>4300</v>
      </c>
    </row>
    <row r="7" spans="1:4" x14ac:dyDescent="0.5">
      <c r="A7" s="8">
        <v>204</v>
      </c>
      <c r="B7" s="8" t="s">
        <v>7</v>
      </c>
      <c r="C7" s="8">
        <v>2670</v>
      </c>
      <c r="D7" s="8">
        <v>2670</v>
      </c>
    </row>
    <row r="8" spans="1:4" x14ac:dyDescent="0.5">
      <c r="A8" s="9"/>
      <c r="B8" s="9" t="s">
        <v>8</v>
      </c>
      <c r="C8" s="9"/>
      <c r="D8" s="9"/>
    </row>
    <row r="9" spans="1:4" x14ac:dyDescent="0.5">
      <c r="A9" s="8">
        <v>206</v>
      </c>
      <c r="B9" s="8" t="s">
        <v>9</v>
      </c>
      <c r="C9" s="8">
        <v>6950</v>
      </c>
      <c r="D9" s="8">
        <v>6950</v>
      </c>
    </row>
    <row r="10" spans="1:4" x14ac:dyDescent="0.5">
      <c r="A10" s="9"/>
      <c r="B10" s="9" t="s">
        <v>10</v>
      </c>
      <c r="C10" s="9"/>
      <c r="D10" s="9"/>
    </row>
    <row r="11" spans="1:4" x14ac:dyDescent="0.5">
      <c r="A11" s="7">
        <v>207</v>
      </c>
      <c r="B11" s="7" t="s">
        <v>11</v>
      </c>
      <c r="C11" s="7">
        <v>9550</v>
      </c>
      <c r="D11" s="7">
        <v>9550</v>
      </c>
    </row>
    <row r="12" spans="1:4" x14ac:dyDescent="0.5">
      <c r="A12" s="8">
        <v>208</v>
      </c>
      <c r="B12" s="8" t="s">
        <v>12</v>
      </c>
      <c r="C12" s="8">
        <v>5480</v>
      </c>
      <c r="D12" s="8">
        <v>3836</v>
      </c>
    </row>
    <row r="13" spans="1:4" x14ac:dyDescent="0.5">
      <c r="A13" s="9"/>
      <c r="B13" s="9" t="s">
        <v>8</v>
      </c>
      <c r="C13" s="9"/>
      <c r="D13" s="9"/>
    </row>
    <row r="14" spans="1:4" x14ac:dyDescent="0.5">
      <c r="A14" s="7">
        <v>210</v>
      </c>
      <c r="B14" s="7" t="s">
        <v>13</v>
      </c>
      <c r="C14" s="7">
        <v>2780</v>
      </c>
      <c r="D14" s="7">
        <v>2780</v>
      </c>
    </row>
    <row r="15" spans="1:4" x14ac:dyDescent="0.5">
      <c r="A15" s="7">
        <v>506</v>
      </c>
      <c r="B15" s="7" t="s">
        <v>14</v>
      </c>
      <c r="C15" s="7">
        <v>410</v>
      </c>
      <c r="D15" s="7">
        <v>410</v>
      </c>
    </row>
    <row r="16" spans="1:4" x14ac:dyDescent="0.5">
      <c r="A16" s="7" t="s">
        <v>15</v>
      </c>
      <c r="B16" s="7" t="s">
        <v>16</v>
      </c>
      <c r="C16" s="7">
        <f>SUM(C5:C15)</f>
        <v>32460</v>
      </c>
      <c r="D16" s="7">
        <f>SUM(D5:D15)</f>
        <v>30816</v>
      </c>
    </row>
    <row r="19" spans="1:15" x14ac:dyDescent="0.5">
      <c r="A19" s="10" t="s">
        <v>17</v>
      </c>
      <c r="B19" s="10" t="s">
        <v>18</v>
      </c>
      <c r="C19" s="10" t="s">
        <v>19</v>
      </c>
      <c r="D19" s="10" t="s">
        <v>20</v>
      </c>
      <c r="E19" s="10" t="s">
        <v>21</v>
      </c>
    </row>
    <row r="20" spans="1:15" ht="25.8" x14ac:dyDescent="0.5">
      <c r="A20" s="10" t="s">
        <v>22</v>
      </c>
      <c r="B20" s="10">
        <v>45</v>
      </c>
      <c r="C20" s="10">
        <v>97</v>
      </c>
      <c r="D20" s="10">
        <v>1.2</v>
      </c>
      <c r="E20" s="10">
        <f>B20*C20*D20</f>
        <v>5238</v>
      </c>
    </row>
    <row r="21" spans="1:15" x14ac:dyDescent="0.5">
      <c r="A21" s="10" t="s">
        <v>23</v>
      </c>
      <c r="B21" s="10">
        <v>40</v>
      </c>
      <c r="C21" s="10">
        <v>97</v>
      </c>
      <c r="D21" s="10">
        <v>1.2</v>
      </c>
      <c r="E21" s="10">
        <f>B21*C21*D21</f>
        <v>4656</v>
      </c>
    </row>
    <row r="22" spans="1:15" x14ac:dyDescent="0.5">
      <c r="A22" s="10" t="s">
        <v>24</v>
      </c>
      <c r="B22" s="10">
        <v>40</v>
      </c>
      <c r="C22" s="10">
        <v>55</v>
      </c>
      <c r="D22" s="10">
        <v>1.2</v>
      </c>
      <c r="E22" s="10">
        <f t="shared" ref="E22" si="0">B22*C22*D22</f>
        <v>2640</v>
      </c>
      <c r="F22" s="4" t="s">
        <v>48</v>
      </c>
      <c r="G22" s="4" t="s">
        <v>49</v>
      </c>
      <c r="H22" s="4" t="s">
        <v>27</v>
      </c>
      <c r="I22" s="4" t="s">
        <v>29</v>
      </c>
      <c r="J22" s="4" t="s">
        <v>30</v>
      </c>
      <c r="K22" s="4" t="s">
        <v>31</v>
      </c>
      <c r="L22" s="4" t="s">
        <v>32</v>
      </c>
      <c r="M22" s="4" t="s">
        <v>33</v>
      </c>
      <c r="N22" s="4" t="s">
        <v>34</v>
      </c>
      <c r="O22" s="4" t="s">
        <v>35</v>
      </c>
    </row>
    <row r="23" spans="1:15" x14ac:dyDescent="0.5">
      <c r="A23" s="10" t="s">
        <v>25</v>
      </c>
      <c r="B23" s="11" t="s">
        <v>26</v>
      </c>
      <c r="C23" s="11" t="s">
        <v>26</v>
      </c>
      <c r="D23" s="11" t="s">
        <v>26</v>
      </c>
      <c r="E23" s="10">
        <f>SUM(E20:E22)</f>
        <v>12534</v>
      </c>
      <c r="F23" s="4">
        <f>E23*0.2</f>
        <v>2506.8000000000002</v>
      </c>
      <c r="G23" s="4">
        <f>(E23+F23)*0.346</f>
        <v>5204.1167999999998</v>
      </c>
      <c r="H23" s="4">
        <f>1.2*8*93</f>
        <v>892.8</v>
      </c>
      <c r="I23" s="4">
        <f>E23*0.5</f>
        <v>6267</v>
      </c>
      <c r="J23" s="4">
        <f>E23+F23+G23+H23+I23</f>
        <v>27404.716799999998</v>
      </c>
      <c r="K23" s="4">
        <f>J23*0.25</f>
        <v>6851.1791999999996</v>
      </c>
      <c r="L23" s="4">
        <f>J23+K23</f>
        <v>34255.896000000001</v>
      </c>
      <c r="M23" s="4">
        <f>L23*0.2</f>
        <v>6851.1792000000005</v>
      </c>
      <c r="N23" s="4">
        <f>L23+M23</f>
        <v>41107.075199999999</v>
      </c>
      <c r="O23" s="4">
        <f>J23*0.2</f>
        <v>5480.9433600000002</v>
      </c>
    </row>
    <row r="24" spans="1:15" x14ac:dyDescent="0.5">
      <c r="E24" s="4" t="s">
        <v>28</v>
      </c>
    </row>
    <row r="25" spans="1:15" x14ac:dyDescent="0.5">
      <c r="A25" s="4" t="s">
        <v>47</v>
      </c>
    </row>
    <row r="26" spans="1:15" x14ac:dyDescent="0.5">
      <c r="A26" s="4">
        <f>SUM($B$20:$B$22)*21.5/3</f>
        <v>895.83333333333337</v>
      </c>
    </row>
    <row r="27" spans="1:15" x14ac:dyDescent="0.5">
      <c r="A27" s="4" t="s">
        <v>36</v>
      </c>
      <c r="B27" s="4" t="s">
        <v>37</v>
      </c>
      <c r="C27" s="4" t="s">
        <v>38</v>
      </c>
      <c r="D27" s="4" t="s">
        <v>39</v>
      </c>
      <c r="E27" s="4" t="s">
        <v>40</v>
      </c>
      <c r="F27" s="4" t="s">
        <v>41</v>
      </c>
    </row>
    <row r="28" spans="1:15" x14ac:dyDescent="0.5">
      <c r="A28" s="4">
        <f>A26*(6-0.87)/(8*21.5)</f>
        <v>26.71875</v>
      </c>
      <c r="B28" s="4">
        <f>A28*1800</f>
        <v>48093.75</v>
      </c>
      <c r="C28" s="4">
        <f>B28*1.5</f>
        <v>72140.625</v>
      </c>
      <c r="D28" s="4">
        <f>(50-10)*21.5*30.1/60</f>
        <v>431.43333333333334</v>
      </c>
      <c r="E28" s="4">
        <f>C28+D28</f>
        <v>72572.058333333334</v>
      </c>
      <c r="F28" s="4">
        <f>E28-E28*0.18</f>
        <v>59509.087833333338</v>
      </c>
      <c r="J28" s="3"/>
      <c r="K28" s="3"/>
    </row>
    <row r="29" spans="1:15" x14ac:dyDescent="0.5">
      <c r="F29" s="4">
        <f>$F$28</f>
        <v>59509.087833333338</v>
      </c>
      <c r="G29" s="3">
        <v>0.86960000000000004</v>
      </c>
      <c r="H29" s="4">
        <f>F29*G29</f>
        <v>51749.102779866676</v>
      </c>
      <c r="I29" s="4">
        <f>G35+H29</f>
        <v>-43405.097220133321</v>
      </c>
    </row>
    <row r="30" spans="1:15" x14ac:dyDescent="0.5">
      <c r="F30" s="4">
        <f>$F$28</f>
        <v>59509.087833333338</v>
      </c>
      <c r="G30" s="4">
        <v>0.75609999999999999</v>
      </c>
      <c r="H30" s="4">
        <f t="shared" ref="H30:H31" si="1">F30*G30</f>
        <v>44994.821310783336</v>
      </c>
      <c r="I30" s="4">
        <f>I29+H30</f>
        <v>1589.7240906500156</v>
      </c>
    </row>
    <row r="31" spans="1:15" x14ac:dyDescent="0.5">
      <c r="F31" s="4">
        <f t="shared" ref="F30:F31" si="2">$F$28</f>
        <v>59509.087833333338</v>
      </c>
      <c r="G31" s="3">
        <v>0.65749999999999997</v>
      </c>
      <c r="H31" s="4">
        <f t="shared" si="1"/>
        <v>39127.225250416668</v>
      </c>
      <c r="I31" s="4">
        <f>I30+H31</f>
        <v>40716.949341066684</v>
      </c>
    </row>
    <row r="34" spans="5:7" x14ac:dyDescent="0.5">
      <c r="E34" s="4" t="s">
        <v>42</v>
      </c>
      <c r="F34" s="4" t="s">
        <v>43</v>
      </c>
      <c r="G34" s="4" t="s">
        <v>44</v>
      </c>
    </row>
    <row r="35" spans="5:7" x14ac:dyDescent="0.5">
      <c r="E35" s="3">
        <v>85031.4</v>
      </c>
      <c r="F35" s="3">
        <v>10122.799999999999</v>
      </c>
      <c r="G35" s="4">
        <f>-(E35+F35)</f>
        <v>-95154.2</v>
      </c>
    </row>
  </sheetData>
  <mergeCells count="1">
    <mergeCell ref="A1:A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Volchetsky</dc:creator>
  <cp:lastModifiedBy>Alexander Volchetsky</cp:lastModifiedBy>
  <dcterms:created xsi:type="dcterms:W3CDTF">2017-04-08T10:48:05Z</dcterms:created>
  <dcterms:modified xsi:type="dcterms:W3CDTF">2017-04-08T13:52:11Z</dcterms:modified>
</cp:coreProperties>
</file>