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
  </bookViews>
  <sheets>
    <sheet name="人物" sheetId="1" r:id="rId1"/>
    <sheet name="武备" sheetId="2" r:id="rId2"/>
    <sheet name="数据导入" sheetId="5" r:id="rId3"/>
    <sheet name="灵能" sheetId="21" r:id="rId4"/>
    <sheet name="灵能大全" sheetId="22" r:id="rId5"/>
    <sheet name="武器与防具与弹药" sheetId="3" r:id="rId6"/>
    <sheet name="详情速查" sheetId="24" r:id="rId7"/>
    <sheet name="车卡指南" sheetId="27" r:id="rId8"/>
    <sheet name="机械神甫（晋升表）" sheetId="17" r:id="rId9"/>
    <sheet name="自填扩展" sheetId="25" r:id="rId10"/>
    <sheet name="职业数据" sheetId="6" state="hidden" r:id="rId11"/>
    <sheet name="人物数据" sheetId="7" state="hidden" r:id="rId12"/>
    <sheet name="附表" sheetId="11" state="hidden" r:id="rId13"/>
    <sheet name="WpsReserved_CellImgList" sheetId="26" state="veryHidden" r:id="rId14"/>
  </sheets>
  <definedNames>
    <definedName name="操火">#REF!</definedName>
    <definedName name="传心">#REF!</definedName>
    <definedName name="活力">#REF!</definedName>
    <definedName name="遥感">#REF!</definedName>
    <definedName name="预言">#REF!</definedName>
    <definedName name="_xlnm._FilterDatabase" localSheetId="4" hidden="1">灵能大全!$B$2:$B$134</definedName>
    <definedName name="预言" localSheetId="4">灵能大全!$C$64:$I$73</definedName>
    <definedName name="次级灵能" localSheetId="4">灵能大全!$C$3:$I$50</definedName>
    <definedName name="文研员">职业数据!$K$2:$K$13</definedName>
    <definedName name="杀手">职业数据!$M$2:$M$12</definedName>
    <definedName name="牧师">职业数据!$N$2:$N$12</definedName>
    <definedName name="卫队士兵">职业数据!$O$2:$O$15</definedName>
    <definedName name="帝国灵能者">职业数据!$P$2:$P$14</definedName>
    <definedName name="流氓">职业数据!$Q$2:$Q$12</definedName>
    <definedName name="技术神甫">职业数据!$R$2:$R$12</definedName>
    <definedName name="法务官">职业数据!$L$2:$L$12</definedName>
    <definedName name="战斗修女背景包">职业数据!$R$19:$R$30</definedName>
    <definedName name="牧师背景包">职业数据!$M$19:$M$37</definedName>
    <definedName name="卫队士兵背景包">职业数据!$N$19:$N$37</definedName>
    <definedName name="帝国灵能者背景包">职业数据!$O$19:$O$31</definedName>
    <definedName name="技术神甫背景包">职业数据!$Q$19:$Q$34</definedName>
    <definedName name="杀手背景包">职业数据!$L$19:$L$36</definedName>
    <definedName name="法务官背景包">职业数据!$K$19:$K$37</definedName>
    <definedName name="文研员背景包">职业数据!$J$19:$J$39</definedName>
    <definedName name="流氓背景包">职业数据!$P$19:$P$39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 name="ID_4EBE80AC15F543A096196B1DBCE013B0" descr="post_object_image_3518221890"/>
        <xdr:cNvPicPr>
          <a:picLocks noChangeAspect="1"/>
        </xdr:cNvPicPr>
      </xdr:nvPicPr>
      <xdr:blipFill>
        <a:blip r:embed="rId1"/>
        <a:stretch>
          <a:fillRect/>
        </a:stretch>
      </xdr:blipFill>
      <xdr:spPr>
        <a:xfrm>
          <a:off x="10307320" y="8014970"/>
          <a:ext cx="11490960" cy="8115935"/>
        </a:xfrm>
        <a:prstGeom prst="rect">
          <a:avLst/>
        </a:prstGeom>
      </xdr:spPr>
    </xdr:pic>
  </etc:cellImage>
  <etc:cellImage>
    <xdr:pic>
      <xdr:nvPicPr>
        <xdr:cNvPr id="8" name="ID_7B27FAFB66D6434AAC944D5641527747" descr="post_object_image_3025005607"/>
        <xdr:cNvPicPr>
          <a:picLocks noChangeAspect="1"/>
        </xdr:cNvPicPr>
      </xdr:nvPicPr>
      <xdr:blipFill>
        <a:blip r:embed="rId2"/>
        <a:stretch>
          <a:fillRect/>
        </a:stretch>
      </xdr:blipFill>
      <xdr:spPr>
        <a:xfrm>
          <a:off x="10307320" y="64643000"/>
          <a:ext cx="11501755" cy="8123555"/>
        </a:xfrm>
        <a:prstGeom prst="rect">
          <a:avLst/>
        </a:prstGeom>
      </xdr:spPr>
    </xdr:pic>
  </etc:cellImage>
  <etc:cellImage>
    <xdr:pic>
      <xdr:nvPicPr>
        <xdr:cNvPr id="9" name="ID_7B28EE7E1C9644F689F18F17F347C8C6" descr="post_object_image_606497063"/>
        <xdr:cNvPicPr>
          <a:picLocks noChangeAspect="1"/>
        </xdr:cNvPicPr>
      </xdr:nvPicPr>
      <xdr:blipFill>
        <a:blip r:embed="rId3"/>
        <a:stretch>
          <a:fillRect/>
        </a:stretch>
      </xdr:blipFill>
      <xdr:spPr>
        <a:xfrm>
          <a:off x="10307320" y="73787000"/>
          <a:ext cx="11490960" cy="8115935"/>
        </a:xfrm>
        <a:prstGeom prst="rect">
          <a:avLst/>
        </a:prstGeom>
      </xdr:spPr>
    </xdr:pic>
  </etc:cellImage>
  <etc:cellImage>
    <xdr:pic>
      <xdr:nvPicPr>
        <xdr:cNvPr id="10" name="ID_34DFA299CABB4F3D8BD8F63927FD9C76" descr="post_object_image_3517272766"/>
        <xdr:cNvPicPr>
          <a:picLocks noChangeAspect="1"/>
        </xdr:cNvPicPr>
      </xdr:nvPicPr>
      <xdr:blipFill>
        <a:blip r:embed="rId4"/>
        <a:stretch>
          <a:fillRect/>
        </a:stretch>
      </xdr:blipFill>
      <xdr:spPr>
        <a:xfrm>
          <a:off x="10296525" y="82955765"/>
          <a:ext cx="11501755" cy="8122920"/>
        </a:xfrm>
        <a:prstGeom prst="rect">
          <a:avLst/>
        </a:prstGeom>
      </xdr:spPr>
    </xdr:pic>
  </etc:cellImage>
</etc:cellImages>
</file>

<file path=xl/comments1.xml><?xml version="1.0" encoding="utf-8"?>
<comments xmlns="http://schemas.openxmlformats.org/spreadsheetml/2006/main">
  <authors>
    <author>Unknown User</author>
    <author>Administrator</author>
  </authors>
  <commentList>
    <comment ref="X2" authorId="0">
      <text>
        <r>
          <rPr>
            <sz val="9"/>
            <rFont val="宋体"/>
            <charset val="134"/>
          </rPr>
          <t>下拉选择是否启用月工资</t>
        </r>
      </text>
    </comment>
    <comment ref="D3" authorId="0">
      <text>
        <r>
          <rPr>
            <sz val="9"/>
            <rFont val="宋体"/>
            <charset val="134"/>
          </rPr>
          <t>此处下拉选择生涯职业，例如：文研员。</t>
        </r>
      </text>
    </comment>
    <comment ref="D4" authorId="0">
      <text>
        <r>
          <rPr>
            <sz val="9"/>
            <rFont val="宋体"/>
            <charset val="134"/>
          </rPr>
          <t>当前阶级名称，例如：档案员</t>
        </r>
      </text>
    </comment>
    <comment ref="E6" authorId="0">
      <text>
        <r>
          <rPr>
            <sz val="9"/>
            <rFont val="宋体"/>
            <charset val="134"/>
          </rPr>
          <t>此处填入身高</t>
        </r>
      </text>
    </comment>
    <comment ref="N7" authorId="0">
      <text>
        <r>
          <rPr>
            <b/>
            <sz val="9"/>
            <rFont val="宋体"/>
            <charset val="134"/>
          </rPr>
          <t>一条失去梦想的咸鱼:</t>
        </r>
        <r>
          <rPr>
            <sz val="9"/>
            <rFont val="宋体"/>
            <charset val="134"/>
          </rPr>
          <t xml:space="preserve">
填入投掷结果数字</t>
        </r>
      </text>
    </comment>
    <comment ref="Q9" authorId="0">
      <text>
        <r>
          <rPr>
            <b/>
            <sz val="9"/>
            <rFont val="宋体"/>
            <charset val="134"/>
          </rPr>
          <t>一条失去梦想的咸鱼:</t>
        </r>
        <r>
          <rPr>
            <sz val="9"/>
            <rFont val="宋体"/>
            <charset val="134"/>
          </rPr>
          <t xml:space="preserve">
堕落点会造成病变和变异两种影响。
累计10点堕落时，需进行一次意志检定，病变程度由当前堕落总值决定；若检定失败，则投掷D100随机确定角色的病变状态。
累计30点堕落后，需进行一次变异检定：任选两个属性分别进行检定，每次检定失败都会导致一次次级变异，且每个属性仅可进行一次检定。</t>
        </r>
      </text>
    </comment>
    <comment ref="D10" authorId="0">
      <text>
        <r>
          <rPr>
            <sz val="9"/>
            <rFont val="宋体"/>
            <charset val="134"/>
          </rPr>
          <t>填入骰出的基础属性</t>
        </r>
      </text>
    </comment>
    <comment ref="E10" authorId="0">
      <text>
        <r>
          <rPr>
            <sz val="9"/>
            <rFont val="宋体"/>
            <charset val="134"/>
          </rPr>
          <t>此处填入超自然属性，每点超然让你的属性加值翻倍</t>
        </r>
      </text>
    </comment>
    <comment ref="I10" authorId="0">
      <text>
        <r>
          <rPr>
            <sz val="9"/>
            <rFont val="宋体"/>
            <charset val="134"/>
          </rPr>
          <t>按照职业生涯填入训练消耗xp</t>
        </r>
      </text>
    </comment>
    <comment ref="E42" authorId="0">
      <text>
        <r>
          <rPr>
            <sz val="9"/>
            <rFont val="宋体"/>
            <charset val="134"/>
          </rPr>
          <t>已受训填0，未受训填入花费经验</t>
        </r>
      </text>
    </comment>
    <comment ref="F42" authorId="0">
      <text>
        <r>
          <rPr>
            <sz val="9"/>
            <rFont val="宋体"/>
            <charset val="134"/>
          </rPr>
          <t>填入技能进阶消耗的xp</t>
        </r>
      </text>
    </comment>
    <comment ref="C65" authorId="0">
      <text>
        <r>
          <rPr>
            <sz val="9"/>
            <rFont val="宋体"/>
            <charset val="134"/>
          </rPr>
          <t>使用下拉列表选择</t>
        </r>
      </text>
    </comment>
    <comment ref="F65" authorId="0">
      <text>
        <r>
          <rPr>
            <sz val="9"/>
            <rFont val="宋体"/>
            <charset val="134"/>
          </rPr>
          <t>下拉选择技能对应属性</t>
        </r>
      </text>
    </comment>
    <comment ref="G65" authorId="0">
      <text>
        <r>
          <rPr>
            <sz val="9"/>
            <rFont val="宋体"/>
            <charset val="134"/>
          </rPr>
          <t>已受训填0，未受训按照职业生涯表填入花费经验</t>
        </r>
      </text>
    </comment>
    <comment ref="Z94" authorId="1">
      <text>
        <r>
          <rPr>
            <b/>
            <sz val="9"/>
            <rFont val="宋体"/>
            <charset val="134"/>
          </rPr>
          <t>Administrator:</t>
        </r>
        <r>
          <rPr>
            <sz val="9"/>
            <rFont val="宋体"/>
            <charset val="134"/>
          </rPr>
          <t xml:space="preserve">
填入该天赋对应的阶级等级</t>
        </r>
      </text>
    </comment>
    <comment ref="AA94" authorId="1">
      <text>
        <r>
          <rPr>
            <b/>
            <sz val="9"/>
            <rFont val="宋体"/>
            <charset val="134"/>
          </rPr>
          <t>Administrator:</t>
        </r>
        <r>
          <rPr>
            <sz val="9"/>
            <rFont val="宋体"/>
            <charset val="134"/>
          </rPr>
          <t xml:space="preserve">
填入该天赋对应的XP花费</t>
        </r>
      </text>
    </comment>
  </commentList>
</comments>
</file>

<file path=xl/comments2.xml><?xml version="1.0" encoding="utf-8"?>
<comments xmlns="http://schemas.openxmlformats.org/spreadsheetml/2006/main">
  <authors>
    <author>Administrator</author>
    <author>Unknown User</author>
  </authors>
  <commentList>
    <comment ref="B2" authorId="0">
      <text>
        <r>
          <rPr>
            <b/>
            <sz val="9"/>
            <rFont val="宋体"/>
            <charset val="134"/>
          </rPr>
          <t>Administrator:</t>
        </r>
        <r>
          <rPr>
            <sz val="9"/>
            <rFont val="宋体"/>
            <charset val="134"/>
          </rPr>
          <t xml:space="preserve">
下拉自动填充</t>
        </r>
      </text>
    </comment>
    <comment ref="B4" authorId="1">
      <text>
        <r>
          <rPr>
            <b/>
            <sz val="9"/>
            <rFont val="宋体"/>
            <charset val="134"/>
          </rPr>
          <t>2025入坑DC我是神人了:</t>
        </r>
        <r>
          <rPr>
            <sz val="9"/>
            <rFont val="宋体"/>
            <charset val="134"/>
          </rPr>
          <t xml:space="preserve">
下拉选择武器名称</t>
        </r>
      </text>
    </comment>
    <comment ref="F4" authorId="1">
      <text>
        <r>
          <rPr>
            <sz val="9"/>
            <rFont val="宋体"/>
            <charset val="134"/>
          </rPr>
          <t>下拉选择自动填充数据</t>
        </r>
      </text>
    </comment>
    <comment ref="B8" authorId="1">
      <text>
        <r>
          <rPr>
            <sz val="9"/>
            <rFont val="宋体"/>
            <charset val="134"/>
          </rPr>
          <t>下拉自动填充</t>
        </r>
      </text>
    </comment>
    <comment ref="AD22"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22" authorId="0">
      <text>
        <r>
          <rPr>
            <b/>
            <sz val="9"/>
            <rFont val="宋体"/>
            <charset val="134"/>
          </rPr>
          <t>Administrator:</t>
        </r>
        <r>
          <rPr>
            <sz val="9"/>
            <rFont val="宋体"/>
            <charset val="134"/>
          </rPr>
          <t xml:space="preserve">
如果免费物品核算了消耗费用等，可用此功能冲减掉这笔支出</t>
        </r>
      </text>
    </comment>
    <comment ref="AD65"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65" authorId="0">
      <text>
        <r>
          <rPr>
            <b/>
            <sz val="9"/>
            <rFont val="宋体"/>
            <charset val="134"/>
          </rPr>
          <t>Administrator:</t>
        </r>
        <r>
          <rPr>
            <sz val="9"/>
            <rFont val="宋体"/>
            <charset val="134"/>
          </rPr>
          <t xml:space="preserve">
采购极品、优秀品质武器产生花费时，可在此增补对应金额，补齐账目。</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<sst xmlns="http://schemas.openxmlformats.org/spreadsheetml/2006/main" count="7428" uniqueCount="3005">
  <si>
    <t>审判庭汇款单（自动计算工资小工具）</t>
  </si>
  <si>
    <t>玩家</t>
  </si>
  <si>
    <t>角色</t>
  </si>
  <si>
    <t>填入角色名称</t>
  </si>
  <si>
    <t>资金</t>
  </si>
  <si>
    <t>是否启用月工资</t>
  </si>
  <si>
    <t>否</t>
  </si>
  <si>
    <t>每月</t>
  </si>
  <si>
    <t>社会阶级</t>
  </si>
  <si>
    <t>当前等级</t>
  </si>
  <si>
    <t>等级提升</t>
  </si>
  <si>
    <t>当月工资</t>
  </si>
  <si>
    <t>已发放工资月数</t>
  </si>
  <si>
    <t>工资总额</t>
  </si>
  <si>
    <t>生涯职业</t>
  </si>
  <si>
    <t>生日</t>
  </si>
  <si>
    <t>月</t>
  </si>
  <si>
    <t>日</t>
  </si>
  <si>
    <t>年龄</t>
  </si>
  <si>
    <t>行动经费</t>
  </si>
  <si>
    <t>已用</t>
  </si>
  <si>
    <t>当前阶级</t>
  </si>
  <si>
    <t>等级</t>
  </si>
  <si>
    <t/>
  </si>
  <si>
    <t>经验</t>
  </si>
  <si>
    <t>持有</t>
  </si>
  <si>
    <t>其他收入</t>
  </si>
  <si>
    <t>剩下</t>
  </si>
  <si>
    <t>起始资金</t>
  </si>
  <si>
    <t>状态</t>
  </si>
  <si>
    <t>身高</t>
  </si>
  <si>
    <t>虹膜</t>
  </si>
  <si>
    <t>发色</t>
  </si>
  <si>
    <t>预言</t>
  </si>
  <si>
    <t>投掷</t>
  </si>
  <si>
    <t>影响</t>
  </si>
  <si>
    <t>起始资金骰点</t>
  </si>
  <si>
    <t>总金额</t>
  </si>
  <si>
    <t>体重</t>
  </si>
  <si>
    <t>肤色</t>
  </si>
  <si>
    <t>发型</t>
  </si>
  <si>
    <t>+</t>
  </si>
  <si>
    <t>（</t>
  </si>
  <si>
    <t>）</t>
  </si>
  <si>
    <t>=</t>
  </si>
  <si>
    <t>↑↑↑骰子自己丢</t>
  </si>
  <si>
    <t>属性情况</t>
  </si>
  <si>
    <t>基础</t>
  </si>
  <si>
    <t>超然</t>
  </si>
  <si>
    <t>备注</t>
  </si>
  <si>
    <t>加成</t>
  </si>
  <si>
    <t>训练</t>
  </si>
  <si>
    <t>消耗XP</t>
  </si>
  <si>
    <t>减值</t>
  </si>
  <si>
    <t>最终</t>
  </si>
  <si>
    <t>加值</t>
  </si>
  <si>
    <t>命
运
点</t>
  </si>
  <si>
    <t>失心</t>
  </si>
  <si>
    <t>堕落</t>
  </si>
  <si>
    <t>角色头像</t>
  </si>
  <si>
    <t>这里可以有头像</t>
  </si>
  <si>
    <t>格斗 WS</t>
  </si>
  <si>
    <t>颅骨记账（不并入自动化，可用可不用）</t>
  </si>
  <si>
    <t>射击 BS</t>
  </si>
  <si>
    <t>购买</t>
  </si>
  <si>
    <t>花费</t>
  </si>
  <si>
    <t>售出</t>
  </si>
  <si>
    <t>收入</t>
  </si>
  <si>
    <t>额外收入</t>
  </si>
  <si>
    <t>力量 S</t>
  </si>
  <si>
    <t>坚韧 T</t>
  </si>
  <si>
    <t>敏捷 Ag</t>
  </si>
  <si>
    <t>剩
余</t>
  </si>
  <si>
    <t>智力 Int</t>
  </si>
  <si>
    <t>感知 Per</t>
  </si>
  <si>
    <t>意志 WP</t>
  </si>
  <si>
    <t>交际 Fel</t>
  </si>
  <si>
    <t>移动</t>
  </si>
  <si>
    <t>部分</t>
  </si>
  <si>
    <t>完整</t>
  </si>
  <si>
    <t>冲锋</t>
  </si>
  <si>
    <t>奔跑</t>
  </si>
  <si>
    <t>每分钟</t>
  </si>
  <si>
    <t>每小时</t>
  </si>
  <si>
    <t>每天</t>
  </si>
  <si>
    <t>致命伤情况</t>
  </si>
  <si>
    <t>徒步</t>
  </si>
  <si>
    <t>—</t>
  </si>
  <si>
    <t>头部 0-1</t>
  </si>
  <si>
    <t>躯干 31-70</t>
  </si>
  <si>
    <t>飞跑</t>
  </si>
  <si>
    <t>——</t>
  </si>
  <si>
    <t>右手 11-20</t>
  </si>
  <si>
    <t>左手 21-30</t>
  </si>
  <si>
    <t>左腿 86-00</t>
  </si>
  <si>
    <t>左腿 71-85</t>
  </si>
  <si>
    <t>先攻</t>
  </si>
  <si>
    <t>谨小慎微</t>
  </si>
  <si>
    <t>闪电反射</t>
  </si>
  <si>
    <t>巢都出身</t>
  </si>
  <si>
    <t>其他</t>
  </si>
  <si>
    <t>暂无</t>
  </si>
  <si>
    <t>负重（单位：kg）</t>
  </si>
  <si>
    <t>承伤和防护情况（简）</t>
  </si>
  <si>
    <t>负重上限</t>
  </si>
  <si>
    <t>当前负重</t>
  </si>
  <si>
    <t>承伤</t>
  </si>
  <si>
    <t>最终承伤</t>
  </si>
  <si>
    <t>剩余</t>
  </si>
  <si>
    <t>参考值</t>
  </si>
  <si>
    <t>SB+TB</t>
  </si>
  <si>
    <t>举起</t>
  </si>
  <si>
    <t>拖拽</t>
  </si>
  <si>
    <t>装备数值</t>
  </si>
  <si>
    <t>头部
0-1</t>
  </si>
  <si>
    <t>右臂
11-20</t>
  </si>
  <si>
    <t>左臂
21-30</t>
  </si>
  <si>
    <t>躯干
31-70</t>
  </si>
  <si>
    <t>右腿
71-85</t>
  </si>
  <si>
    <t>左腿
86-00</t>
  </si>
  <si>
    <t>血肉苦弱</t>
  </si>
  <si>
    <t>额外护甲</t>
  </si>
  <si>
    <t>特殊护甲</t>
  </si>
  <si>
    <t>无</t>
  </si>
  <si>
    <t>额外坚韧</t>
  </si>
  <si>
    <t>坚韧加值</t>
  </si>
  <si>
    <t>武器训练</t>
  </si>
  <si>
    <t>最终数值</t>
  </si>
  <si>
    <t>例如：基本武器训练（原始）</t>
  </si>
  <si>
    <t>格斗</t>
  </si>
  <si>
    <t>防护立场（简）</t>
  </si>
  <si>
    <t>手枪</t>
  </si>
  <si>
    <t>名称</t>
  </si>
  <si>
    <t>防护类型</t>
  </si>
  <si>
    <t>减伤数值</t>
  </si>
  <si>
    <t>完全失效</t>
  </si>
  <si>
    <t>过载</t>
  </si>
  <si>
    <t>持续时间/充能</t>
  </si>
  <si>
    <t>重型</t>
  </si>
  <si>
    <t>异种/特种</t>
  </si>
  <si>
    <t>最好使用excel或wps打开本卡</t>
  </si>
  <si>
    <t>影响力天赋</t>
  </si>
  <si>
    <t>基础技能</t>
  </si>
  <si>
    <t>平等待遇</t>
  </si>
  <si>
    <t>例如：平等待遇（国教）</t>
  </si>
  <si>
    <t>使用ALT+ENTER换行</t>
  </si>
  <si>
    <t>属性</t>
  </si>
  <si>
    <t>受训</t>
  </si>
  <si>
    <t>+10</t>
  </si>
  <si>
    <t>+20</t>
  </si>
  <si>
    <t>天赋</t>
  </si>
  <si>
    <t>数值</t>
  </si>
  <si>
    <t>其他加成情况</t>
  </si>
  <si>
    <t>威胁/恐吓</t>
  </si>
  <si>
    <t>S</t>
  </si>
  <si>
    <t>有口皆碑</t>
  </si>
  <si>
    <t>快速录入请见数据导入</t>
  </si>
  <si>
    <t>攀爬/运动</t>
  </si>
  <si>
    <t>游泳</t>
  </si>
  <si>
    <t>对手</t>
  </si>
  <si>
    <t>酗酒/狂欢</t>
  </si>
  <si>
    <t>T</t>
  </si>
  <si>
    <t>经验开销计算(需手动填写)</t>
  </si>
  <si>
    <t>躲藏</t>
  </si>
  <si>
    <t>AG</t>
  </si>
  <si>
    <t>不共戴天</t>
  </si>
  <si>
    <t>扬升</t>
  </si>
  <si>
    <t>闪避</t>
  </si>
  <si>
    <t>总计</t>
  </si>
  <si>
    <t>/499</t>
  </si>
  <si>
    <t>/999</t>
  </si>
  <si>
    <t>/1999</t>
  </si>
  <si>
    <t>/2999</t>
  </si>
  <si>
    <t>/5999</t>
  </si>
  <si>
    <t>/7999</t>
  </si>
  <si>
    <t>/9999</t>
  </si>
  <si>
    <t>/14999</t>
  </si>
  <si>
    <t>潜行</t>
  </si>
  <si>
    <t>估价</t>
  </si>
  <si>
    <t>INT</t>
  </si>
  <si>
    <t>起源</t>
  </si>
  <si>
    <t>母星</t>
  </si>
  <si>
    <t>技能</t>
  </si>
  <si>
    <t>逻辑</t>
  </si>
  <si>
    <t>赌博</t>
  </si>
  <si>
    <t>此处填入出身世界描述。</t>
  </si>
  <si>
    <t>警觉</t>
  </si>
  <si>
    <t>PER</t>
  </si>
  <si>
    <t>搜查/搜索</t>
  </si>
  <si>
    <t>察言观色</t>
  </si>
  <si>
    <t>交易</t>
  </si>
  <si>
    <t>FEL</t>
  </si>
  <si>
    <t>欺诈</t>
  </si>
  <si>
    <t>搜集信息</t>
  </si>
  <si>
    <t>伪装</t>
  </si>
  <si>
    <t>吸引</t>
  </si>
  <si>
    <t>扯淡</t>
  </si>
  <si>
    <t>指挥</t>
  </si>
  <si>
    <t>高级技能</t>
  </si>
  <si>
    <t>详细情况</t>
  </si>
  <si>
    <t>背景包</t>
  </si>
  <si>
    <t>听说语言</t>
  </si>
  <si>
    <t>-</t>
  </si>
  <si>
    <t>此处填入背景包详情。</t>
  </si>
  <si>
    <t>密语</t>
  </si>
  <si>
    <t>暗号</t>
  </si>
  <si>
    <t>常识</t>
  </si>
  <si>
    <t>学术知识</t>
  </si>
  <si>
    <t>禁忌知识</t>
  </si>
  <si>
    <t>生计</t>
  </si>
  <si>
    <t>导航</t>
  </si>
  <si>
    <t>驾驶</t>
  </si>
  <si>
    <t>天 赋 记 录</t>
  </si>
  <si>
    <t>具体</t>
  </si>
  <si>
    <t>R</t>
  </si>
  <si>
    <t>起始技能</t>
  </si>
  <si>
    <t>按照职业生涯，填入起始技能，例如：听说语言（低哥特语）（Int），技术应用（Int），阅读（Int），密语（科技类）（Int），生计（雕刻师）（Ag）或者生计（抄写员）（Int）。</t>
  </si>
  <si>
    <t>起始武器训练</t>
  </si>
  <si>
    <t>填入生涯（职业）的起始武器训练，并按照类型填入上方的武器训练表中。</t>
  </si>
  <si>
    <t>出 身 特 性</t>
  </si>
  <si>
    <t>描述</t>
  </si>
  <si>
    <t>其 余 特 性</t>
  </si>
  <si>
    <t>角色背景</t>
  </si>
  <si>
    <t>请务必在此填写背景故事！
使用Alt+Enter换行</t>
  </si>
  <si>
    <t>近 战 武 器</t>
  </si>
  <si>
    <t>武器改装/升级效果</t>
  </si>
  <si>
    <t>类型</t>
  </si>
  <si>
    <t>射程</t>
  </si>
  <si>
    <t>伤害</t>
  </si>
  <si>
    <t>破甲</t>
  </si>
  <si>
    <t>特性</t>
  </si>
  <si>
    <t>重量</t>
  </si>
  <si>
    <t>品质</t>
  </si>
  <si>
    <t>改装/升级</t>
  </si>
  <si>
    <t>改装名称</t>
  </si>
  <si>
    <t>效果描述</t>
  </si>
  <si>
    <t>远程武器</t>
  </si>
  <si>
    <t>射速</t>
  </si>
  <si>
    <t>弹容</t>
  </si>
  <si>
    <t>装填</t>
  </si>
  <si>
    <t>弹药</t>
  </si>
  <si>
    <t>弹夹</t>
  </si>
  <si>
    <t>改装</t>
  </si>
  <si>
    <t>弹药和榴弹等</t>
  </si>
  <si>
    <t>类型/数量</t>
  </si>
  <si>
    <t>特性/适配/描述</t>
  </si>
  <si>
    <t>基重</t>
  </si>
  <si>
    <t>单费</t>
  </si>
  <si>
    <t>数量</t>
  </si>
  <si>
    <t>购买物品资金自填减费配平/已并入已用经费</t>
  </si>
  <si>
    <t>多个相同物品减费配平</t>
  </si>
  <si>
    <t>单个物品配平</t>
  </si>
  <si>
    <t>单减费</t>
  </si>
  <si>
    <t>总减费</t>
  </si>
  <si>
    <t>减费数</t>
  </si>
  <si>
    <t>防护立场&amp;饰品&amp;其他</t>
  </si>
  <si>
    <t>护甲</t>
  </si>
  <si>
    <t>防护部位</t>
  </si>
  <si>
    <t>AP</t>
  </si>
  <si>
    <t>物品</t>
  </si>
  <si>
    <t>背
包</t>
  </si>
  <si>
    <t>同伴</t>
  </si>
  <si>
    <t>种类/型号</t>
  </si>
  <si>
    <t>体型</t>
  </si>
  <si>
    <t>修正</t>
  </si>
  <si>
    <t>名字/绰号</t>
  </si>
  <si>
    <t>伙伴样貌</t>
  </si>
  <si>
    <t>购买物品资金：自填加费配平/已并入已用经费</t>
  </si>
  <si>
    <t>单加费</t>
  </si>
  <si>
    <t>总加费</t>
  </si>
  <si>
    <t>加费数</t>
  </si>
  <si>
    <t>武
器</t>
  </si>
  <si>
    <t>装备</t>
  </si>
  <si>
    <t>假肢/神经反馈设备等情况</t>
  </si>
  <si>
    <t>位置</t>
  </si>
  <si>
    <t>装配</t>
  </si>
  <si>
    <t>具
体
植
入</t>
  </si>
  <si>
    <t>效果</t>
  </si>
  <si>
    <t>假肢</t>
  </si>
  <si>
    <t>生化手臂</t>
  </si>
  <si>
    <t>左臂</t>
  </si>
  <si>
    <t>仿生肌肉移植</t>
  </si>
  <si>
    <t>全身</t>
  </si>
  <si>
    <t>植
入
设
备</t>
  </si>
  <si>
    <t>机械装殖</t>
  </si>
  <si>
    <t>机械外壳</t>
  </si>
  <si>
    <t>背部</t>
  </si>
  <si>
    <t>思维刺激设备MIU</t>
  </si>
  <si>
    <t>头部</t>
  </si>
  <si>
    <t>电子接口</t>
  </si>
  <si>
    <t>循环呼吸面罩</t>
  </si>
  <si>
    <t>脑皮层植入物</t>
  </si>
  <si>
    <t>电感组织</t>
  </si>
  <si>
    <t>左手</t>
  </si>
  <si>
    <t>附
肢</t>
  </si>
  <si>
    <t>多功能附肢</t>
  </si>
  <si>
    <t>构造阵列</t>
  </si>
  <si>
    <t>医疗附肢</t>
  </si>
  <si>
    <t>光学附肢</t>
  </si>
  <si>
    <t>扩
展</t>
  </si>
  <si>
    <t>杂物</t>
  </si>
  <si>
    <t>填入不计入花费的随身杂物</t>
  </si>
  <si>
    <t>人物导入，但是作者只用过海豹，别的骰娘行不行暂时不知道！</t>
  </si>
  <si>
    <t>表格制作者们</t>
  </si>
  <si>
    <t>右键下格，点击“复制”，并在下方的TXT栏“粘贴”就可以导出文本，然后再选中文本，复制到最上方显示框，然后再剪切进QQ可以避免黏贴的是图片的问题。
也可以直接复制下格，复制进一个TXT文本。</t>
  </si>
  <si>
    <t>（排名不分前后）</t>
  </si>
  <si>
    <t>武器自动化！</t>
  </si>
  <si>
    <t>完善自动化，添加了改装描述简要查找，购买资金配平功能，并更改了武器的自动化逻辑。</t>
  </si>
  <si>
    <t>勒</t>
  </si>
  <si>
    <t>迮越</t>
  </si>
  <si>
    <t>晨星</t>
  </si>
  <si>
    <t>一壶</t>
  </si>
  <si>
    <t>五三点九</t>
  </si>
  <si>
    <t>IAN</t>
  </si>
  <si>
    <t>浣熊旅記</t>
  </si>
  <si>
    <t>添加了更多弹药并并入自动化中。
优化了1.3版本更新后，弹药计算总数时只填充数量会导致总数显示错误的bug</t>
  </si>
  <si>
    <t>修复一些bug并优化</t>
  </si>
  <si>
    <t>修复一些bug并优化，完善自动化并更改了天赋与物品的自动化逻辑。</t>
  </si>
  <si>
    <t>添加了机机风味美化，修复了角色卡没有纯洁印记的漏洞</t>
  </si>
  <si>
    <t>增加了天赋及技能详情速查表，购物表并加入了自动化，添加住宿和医疗表，以及添加了机械神甫晋升表。</t>
  </si>
  <si>
    <t>更新了资金方面，更新了自动计算目前等级，更改了武器的自动化逻辑，添加了一些标注，新增内置了车卡战斗指南
小幅调整了‘人物’中的排版，增加了每个部位自动计算护甲+坚韧加值得出每个部位最终都有多少甲的功能，邀请了没被邀请的修女的钱包</t>
  </si>
  <si>
    <t>分版：半自动</t>
  </si>
  <si>
    <t>优化并微调了排版，完善了并新增了更多自动化，对齐了半自动灵能最新版本，新增了可以自己填入非自动化内的内容并入自动化的功能，修复了一些bug</t>
  </si>
  <si>
    <t>浣熊旅記接手并制作了半自动姐妹卡，重构优化了灵能相关，并制作了新版美化</t>
  </si>
  <si>
    <t>同步更新了一些老旧翻译问题，自动化添加了有关背景包的自动功能。</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</si>
  <si>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</si>
  <si>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</si>
  <si>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</si>
  <si>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</si>
  <si>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</si>
  <si>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</si>
  <si>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</si>
  <si>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</si>
  <si>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</si>
  <si>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</si>
  <si>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</si>
  <si>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</si>
  <si>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</si>
  <si>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</si>
  <si>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</si>
  <si>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</si>
  <si>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</si>
  <si>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</si>
  <si>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</si>
  <si>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</si>
  <si>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</si>
  <si>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</si>
  <si>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</si>
  <si>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</si>
  <si>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</si>
  <si>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</si>
  <si>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</si>
  <si>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</si>
  <si>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</si>
  <si>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</si>
  <si>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</si>
  <si>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</si>
  <si>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</si>
  <si>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</si>
  <si>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</si>
  <si>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</si>
  <si>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</si>
  <si>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</si>
  <si>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</si>
  <si>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</si>
  <si>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</si>
  <si>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</si>
  <si>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</si>
  <si>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</si>
  <si>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</si>
  <si>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</si>
  <si>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</si>
  <si>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</si>
  <si>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</si>
  <si>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</si>
  <si>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</si>
  <si>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</si>
  <si>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</si>
  <si>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</si>
  <si>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</si>
  <si>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</si>
  <si>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</si>
  <si>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</si>
  <si>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</si>
  <si>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</si>
  <si>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</si>
  <si>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</si>
  <si>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</si>
  <si>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</si>
  <si>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</si>
  <si>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</si>
  <si>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</si>
  <si>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</si>
  <si>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</si>
  <si>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</si>
  <si>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</si>
  <si>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</si>
  <si>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</si>
  <si>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</si>
  <si>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</si>
  <si>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</si>
  <si>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</si>
  <si>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</si>
  <si>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</si>
  <si>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</si>
  <si>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</si>
  <si>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</si>
  <si>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</si>
  <si>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</si>
  <si>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</si>
  <si>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</si>
  <si>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</si>
  <si>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</si>
  <si>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</si>
  <si>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</si>
  <si>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</si>
  <si>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</si>
  <si>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</si>
  <si>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</si>
  <si>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</si>
  <si>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</si>
  <si>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</si>
  <si>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</si>
  <si>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</si>
  <si>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</si>
  <si>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</si>
  <si>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</si>
  <si>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</si>
  <si>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</si>
  <si>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</si>
  <si>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</si>
  <si>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</si>
  <si>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</si>
  <si>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</si>
  <si>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</si>
  <si>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</si>
  <si>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</si>
  <si>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</si>
  <si>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</si>
  <si>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</si>
  <si>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</si>
  <si>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</si>
  <si>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</si>
  <si>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</si>
  <si>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</si>
  <si>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</si>
  <si>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</si>
  <si>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</si>
  <si>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</si>
  <si>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</si>
  <si>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</si>
  <si>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</si>
  <si>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</si>
  <si>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</si>
  <si>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</si>
  <si>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</si>
  <si>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</si>
  <si>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</si>
  <si>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</si>
  <si>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</si>
  <si>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</si>
  <si>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</si>
  <si>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</si>
  <si>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</si>
  <si>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</si>
  <si>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</si>
  <si>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</si>
  <si>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</si>
  <si>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</si>
  <si>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</si>
  <si>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</si>
  <si>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</si>
  <si>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</si>
  <si>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</si>
  <si>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</si>
  <si>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</si>
  <si>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</si>
  <si>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</si>
  <si>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</si>
  <si>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</si>
  <si>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</si>
  <si>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</si>
  <si>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</si>
  <si>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</si>
  <si>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</si>
  <si>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</si>
  <si>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</si>
  <si>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</si>
  <si>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</si>
  <si>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</si>
  <si>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</si>
  <si>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</si>
  <si>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</si>
  <si>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</si>
  <si>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</si>
  <si>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</si>
  <si>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</si>
  <si>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</si>
  <si>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</si>
  <si>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</si>
  <si>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</si>
  <si>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</si>
  <si>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</si>
  <si>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</si>
  <si>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</si>
  <si>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</si>
  <si>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</si>
  <si>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</si>
  <si>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</si>
  <si>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</si>
  <si>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</si>
  <si>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</si>
  <si>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</si>
  <si>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</si>
  <si>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</si>
  <si>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</si>
  <si>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</si>
  <si>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</si>
  <si>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</si>
  <si>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</si>
  <si>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</si>
  <si>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</si>
  <si>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</si>
  <si>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</si>
  <si>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</si>
  <si>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</si>
  <si>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</si>
  <si>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</si>
  <si>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</si>
  <si>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</si>
  <si>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</si>
  <si>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</si>
  <si>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</si>
  <si>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</si>
  <si>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</si>
  <si>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</si>
  <si>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</si>
  <si>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</si>
  <si>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</si>
  <si>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</si>
  <si>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</si>
  <si>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</si>
  <si>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</si>
  <si>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</si>
  <si>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</si>
  <si>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</si>
  <si>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</si>
  <si>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</si>
  <si>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</si>
  <si>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</si>
  <si>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</si>
  <si>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</si>
  <si>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</si>
  <si>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</si>
  <si>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</si>
  <si>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</si>
  <si>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</si>
  <si>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</si>
  <si>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</si>
  <si>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</si>
  <si>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</si>
  <si>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</si>
  <si>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</si>
  <si>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</si>
  <si>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</si>
  <si>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</si>
  <si>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</si>
  <si>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</si>
  <si>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</si>
  <si>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</si>
  <si>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</si>
  <si>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</si>
  <si>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</si>
  <si>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</si>
  <si>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</si>
  <si>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</si>
  <si>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</si>
  <si>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</si>
  <si>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</si>
  <si>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</si>
  <si>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</si>
  <si>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</si>
  <si>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</si>
  <si>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</si>
  <si>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</si>
  <si>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</si>
  <si>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</si>
  <si>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</si>
  <si>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</si>
  <si>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</si>
  <si>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</si>
  <si>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</si>
  <si>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</si>
  <si>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</si>
  <si>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</si>
  <si>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</si>
  <si>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</si>
  <si>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</si>
  <si>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</si>
  <si>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</si>
  <si>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</si>
  <si>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</si>
  <si>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</si>
  <si>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</si>
  <si>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</si>
  <si>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</si>
  <si>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</si>
  <si>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</si>
  <si>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</si>
  <si>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</si>
  <si>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</si>
  <si>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</si>
  <si>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</si>
  <si>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</si>
  <si>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</si>
  <si>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</si>
  <si>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</si>
  <si>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</si>
  <si>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</si>
  <si>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</si>
  <si>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</si>
  <si>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</si>
  <si>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</si>
  <si>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</si>
  <si>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</si>
  <si>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</si>
  <si>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</si>
  <si>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</si>
  <si>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</si>
  <si>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</si>
  <si>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</si>
  <si>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</si>
  <si>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</si>
  <si>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</si>
  <si>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</si>
  <si>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</si>
  <si>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</si>
  <si>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</si>
  <si>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</si>
  <si>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</si>
  <si>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</si>
  <si>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</si>
  <si>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</si>
  <si>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</si>
  <si>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</si>
  <si>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</si>
  <si>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</si>
  <si>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</si>
  <si>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</si>
  <si>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</si>
  <si>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</si>
  <si>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</si>
  <si>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</si>
  <si>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</si>
  <si>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</si>
  <si>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</si>
  <si>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</si>
  <si>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</si>
  <si>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</si>
  <si>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</si>
  <si>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</si>
  <si>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</si>
  <si>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</si>
  <si>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</si>
  <si>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</si>
  <si>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</si>
  <si>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</si>
  <si>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</si>
  <si>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</si>
  <si>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</si>
  <si>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</si>
  <si>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</si>
  <si>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</si>
  <si>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</si>
  <si>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</si>
  <si>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</si>
  <si>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</si>
  <si>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</si>
  <si>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</si>
  <si>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</si>
  <si>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</si>
  <si>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</si>
  <si>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</si>
  <si>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</si>
  <si>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</si>
  <si>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</si>
  <si>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</si>
  <si>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</si>
  <si>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</si>
  <si>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</si>
  <si>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</si>
  <si>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</si>
  <si>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</si>
  <si>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</si>
  <si>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</si>
  <si>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</si>
  <si>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</si>
  <si>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</si>
  <si>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</si>
  <si>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</si>
  <si>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</si>
  <si>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</si>
  <si>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</si>
  <si>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</si>
  <si>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</si>
  <si>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</si>
  <si>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</si>
  <si>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</si>
  <si>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</si>
  <si>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</si>
  <si>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</si>
  <si>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</si>
  <si>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</si>
  <si>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</si>
  <si>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</si>
  <si>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</si>
  <si>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</si>
  <si>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</si>
  <si>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</si>
  <si>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</si>
  <si>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</si>
  <si>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</si>
  <si>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</si>
  <si>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</si>
  <si>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</si>
  <si>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</si>
  <si>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</si>
  <si>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</si>
  <si>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</si>
  <si>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</si>
  <si>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</si>
  <si>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</si>
  <si>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</si>
  <si>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</si>
  <si>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</si>
  <si>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武器表</t>
  </si>
  <si>
    <t>武器类型</t>
  </si>
  <si>
    <t>武器特性注释</t>
  </si>
  <si>
    <t>防具表</t>
  </si>
  <si>
    <t>防具类型</t>
  </si>
  <si>
    <t>格斗武器
†代表该武器需要双手使用</t>
  </si>
  <si>
    <t>格斗武器包括了近战使用的武器，
当你使用这些武器时，在伤害检定上加上你的力量调整值</t>
  </si>
  <si>
    <t>原始</t>
  </si>
  <si>
    <t>原始且基础的设计，这种类型的武器，虽然依然致命，但对更高水平的护甲意义不大。
护甲的所有防护值在对抗原始武器时会加倍，除非护甲也具有原始属性。</t>
  </si>
  <si>
    <t>充能</t>
  </si>
  <si>
    <t>因为武器的弹药由不稳定物质构成，或是射击方式所限，这种武器在两次射击间需要时间进行充能。
具有充能特性的武器在开火之后必须花费一轮对武器进行充电并且无法再次使用，实际上你使用这种武器的时候只能隔一轮开火一次。</t>
  </si>
  <si>
    <t>主要使用原始材料制做，例如兽皮和软金属，相较于抵挡子弹，这种护甲更擅长偏折锋刃。
具有原始特性的护甲在对抗不具有原始特性的武器时，只能计算一半的护甲防护（向上取整）。武器破甲在护甲防护取半之后计算。</t>
  </si>
  <si>
    <t>斧</t>
  </si>
  <si>
    <t>1d10+1 R</t>
  </si>
  <si>
    <t>原始，失衡</t>
  </si>
  <si>
    <t>皮夹克</t>
  </si>
  <si>
    <t>手臂 躯干 腿</t>
  </si>
  <si>
    <t>黄铜指虎</t>
  </si>
  <si>
    <t>1d5−1 I</t>
  </si>
  <si>
    <t>重皮甲</t>
  </si>
  <si>
    <t>棍棒</t>
  </si>
  <si>
    <t>1d10 I</t>
  </si>
  <si>
    <t>棉布背心</t>
  </si>
  <si>
    <t>躯干</t>
  </si>
  <si>
    <t>链枷</t>
  </si>
  <si>
    <t>格斗†</t>
  </si>
  <si>
    <t>1d10+2 I</t>
  </si>
  <si>
    <t>原始，柔韧</t>
  </si>
  <si>
    <t>戈洛兽革甲</t>
  </si>
  <si>
    <t>加重武器</t>
  </si>
  <si>
    <t>2d10 R</t>
  </si>
  <si>
    <t>原始，笨重</t>
  </si>
  <si>
    <t>掷弹筒武器
†代表该武器的伤害，破甲，及特性取决于它们发射的榴弹种类</t>
  </si>
  <si>
    <t>投掷武器包括了所有依靠臂力投掷的武器，像飞刀，斧子，短矛等等
除非它们同时具有格斗武器类型，否则不能进行近战（或者在近战中被视为临时武器）
使用投掷武器时，在伤害检定上加上你的力量调整值（手榴弹类武器例外）</t>
  </si>
  <si>
    <t>失衡</t>
  </si>
  <si>
    <t>由于沉重并且在攻击后难以控制，这种类型武器在进行格档的时候会受到 −10 惩罚。</t>
  </si>
  <si>
    <t>过热</t>
  </si>
  <si>
    <t>某些武器容易过热，这可能是因为设计的问题或者使用了不稳定的能量供应。
当命中检定投出了 91 以上，表示武器过热。然后投1d10 然后对照“武器过热”表查询结果。</t>
  </si>
  <si>
    <t>链甲外套</t>
  </si>
  <si>
    <t>防弹</t>
  </si>
  <si>
    <t>通过使用包含了能够分散和吸收冲击能量的填充物材料，防弹护甲能有效对抗轻武器，榴散弹，冲击波。
在对抗具有爆炸特性的武器时，只要穿戴者不是正好位于爆炸中心，防弹护甲视为具有 5 点 AP。</t>
  </si>
  <si>
    <t>战锤</t>
  </si>
  <si>
    <t>1d10+1 I</t>
  </si>
  <si>
    <t>封建铠甲</t>
  </si>
  <si>
    <t>临时武器</t>
  </si>
  <si>
    <t>d10−2 I</t>
  </si>
  <si>
    <t>异形兽皮</t>
  </si>
  <si>
    <t>刀</t>
  </si>
  <si>
    <t>格斗 投掷</t>
  </si>
  <si>
    <t>3m</t>
  </si>
  <si>
    <t>1d5 R</t>
  </si>
  <si>
    <t>防弹头盔</t>
  </si>
  <si>
    <t>飞刀或手里剑</t>
  </si>
  <si>
    <t>防弹护臂</t>
  </si>
  <si>
    <t>手臂</t>
  </si>
  <si>
    <t>盾</t>
  </si>
  <si>
    <t>1d5 I</t>
  </si>
  <si>
    <t>原始，防御</t>
  </si>
  <si>
    <t>轻型防弹外套</t>
  </si>
  <si>
    <t>矛</t>
  </si>
  <si>
    <t>格斗，投掷†</t>
  </si>
  <si>
    <t>1d10 R</t>
  </si>
  <si>
    <t>霰弹类</t>
  </si>
  <si>
    <t>手枪是可以单手开火的武器，并且可以在近战中使用
无论如何，使用者都不会在近战中因为瞄准器具或者距离受到奖励或者惩罚。
有散射属性的手枪在近战中射击视为近距离平射（但不会有通常近距离平射提供的 +30 加值）</t>
  </si>
  <si>
    <t>柔韧</t>
  </si>
  <si>
    <t>一些武器由大量松散的链接单元组成，像是锁环，兽皮等，比如鞭子。因为这类武器攻击时的灵活柔软，使它无法被格档。</t>
  </si>
  <si>
    <t>捕捉</t>
  </si>
  <si>
    <t>拥有这种特性的武器被设计用以捕捉目标。
通过一次成功的命中，目标必须通过敏捷检定否则被困住。一个被困住的目标除了尝试结束束缚状态外不能有其他动作。在他的行动轮，他可以尝试挣脱（进行力量检定）或是脱逃（进行敏捷检定）。除非成功脱出，否则目标被视为无助。</t>
  </si>
  <si>
    <t>防弹背心</t>
  </si>
  <si>
    <t>甲壳</t>
  </si>
  <si>
    <t>甲壳护甲将多层特制塑钢纤维，陶瓷甲片，以及其他耐用材料复合制造。
它穿起来很重并且无法很好的保护例如关节之类的护甲接缝处，但是综合防护效果远比那些更轻型的护甲来的优秀。</t>
  </si>
  <si>
    <t>剑</t>
  </si>
  <si>
    <t>原始，平衡</t>
  </si>
  <si>
    <t>防弹夹克</t>
  </si>
  <si>
    <t>杖</t>
  </si>
  <si>
    <r>
      <rPr>
        <b/>
        <sz val="11"/>
        <color rgb="FF000000"/>
        <rFont val="微软雅黑"/>
        <charset val="134"/>
      </rPr>
      <t>武器伤害类型</t>
    </r>
    <r>
      <rPr>
        <b/>
        <sz val="11"/>
        <color rgb="FF000000"/>
        <rFont val="微软雅黑"/>
        <charset val="134"/>
      </rPr>
      <t xml:space="preserve">
</t>
    </r>
    <r>
      <rPr>
        <b/>
        <sz val="11"/>
        <color rgb="FF000000"/>
        <rFont val="微软雅黑"/>
        <charset val="134"/>
      </rPr>
      <t>E=能量、I=冲击</t>
    </r>
    <r>
      <rPr>
        <b/>
        <sz val="11"/>
        <color rgb="FF000000"/>
        <rFont val="微软雅黑"/>
        <charset val="134"/>
      </rPr>
      <t xml:space="preserve">
</t>
    </r>
    <r>
      <rPr>
        <b/>
        <sz val="11"/>
        <color rgb="FF000000"/>
        <rFont val="微软雅黑"/>
        <charset val="134"/>
      </rPr>
      <t>X=爆炸、R=劈刺</t>
    </r>
  </si>
  <si>
    <t>防弹斗篷</t>
  </si>
  <si>
    <t>链锯剑</t>
  </si>
  <si>
    <t>1d10+2 R</t>
  </si>
  <si>
    <t>平衡，撕裂</t>
  </si>
  <si>
    <t>链锯</t>
  </si>
  <si>
    <t>卫队防弹甲</t>
  </si>
  <si>
    <t>链锯斧</t>
  </si>
  <si>
    <t>1d10+4 R</t>
  </si>
  <si>
    <t>撕裂</t>
  </si>
  <si>
    <t>甲壳头盔</t>
  </si>
  <si>
    <t>能量刃</t>
  </si>
  <si>
    <t>1d10+3 E</t>
  </si>
  <si>
    <t>能量</t>
  </si>
  <si>
    <t>甲壳臂铠</t>
  </si>
  <si>
    <t>能量剑</t>
  </si>
  <si>
    <t>1d10+5 E</t>
  </si>
  <si>
    <t>能量，平衡</t>
  </si>
  <si>
    <t>基本武器指一般情况下需要双手持
用的武器，但是也能够以 −20 的惩
罚单手持用。</t>
  </si>
  <si>
    <t>笨重</t>
  </si>
  <si>
    <t>庞大并且极端沉重，笨重武器太沉重以至于无法用来防御。此类武器不能用来格档。</t>
  </si>
  <si>
    <t>粗劣</t>
  </si>
  <si>
    <t>拥有这个特性武器不是由于糟糕的设计就是因为制作手段所限，不管多么小心的使用，也无法比单纯凭运气使用得到更好的结果。
这样的武器无法通过瞄准得到任何加值。</t>
  </si>
  <si>
    <t>甲壳胫甲</t>
  </si>
  <si>
    <t>腿</t>
  </si>
  <si>
    <t>纤维</t>
  </si>
  <si>
    <t>通过特殊设计和一些加工，纤维护甲是由数千个细胞状个体链接形成。
因为其蜂窝状表层使得它重量更轻，并且在受到外力冲击或高温射线时，护甲表层能够在瞬间硬化，以分散攻击的能量。</t>
  </si>
  <si>
    <t>震击槌</t>
  </si>
  <si>
    <t>震击</t>
  </si>
  <si>
    <t>执行者轻甲壳护甲</t>
  </si>
  <si>
    <t>电击链枷</t>
  </si>
  <si>
    <t>震击，柔韧</t>
  </si>
  <si>
    <t>甲壳胸铠</t>
  </si>
  <si>
    <t>风暴突击甲壳护甲</t>
  </si>
  <si>
    <t>激光</t>
  </si>
  <si>
    <t>纤维罩帽</t>
  </si>
  <si>
    <t>激光手枪</t>
  </si>
  <si>
    <t>S/–/–</t>
  </si>
  <si>
    <t>1d10+2 E</t>
  </si>
  <si>
    <t>可靠</t>
  </si>
  <si>
    <t>纤维护臂</t>
  </si>
  <si>
    <t>激光卡宾枪</t>
  </si>
  <si>
    <t>基本</t>
  </si>
  <si>
    <t>S/2/–</t>
  </si>
  <si>
    <t>重型武器指正常情况下需要双手，且必须被用某些手段固定后使用的武器，一般是用两脚或者三脚的支撑架，不过窗沿，沙包（如果是 RPG的话，肩膀也可以）也可以起到同样效果，这样不会有任何惩罚。使用一件重型武器而没有任何妥善固定会受到 −30 的射击惩罚，并且无法使用半自动或者全自动方式射击。</t>
  </si>
  <si>
    <t>防御</t>
  </si>
  <si>
    <t>一件防御武器，比如盾牌，可以用来阻挡对手的攻击，但是作为攻击手段是非常难以使用的。防御武器在进行格档的时候可以获得+15 的加值，但是在攻击的时候会受到 −10的减值。</t>
  </si>
  <si>
    <t>易损</t>
  </si>
  <si>
    <t>某些武器相比其他的更容易出现哑火，可能是因为糟糕的维护或是设计问题。
一件易损的武器在每一次进行半自动或是全自动射击时，如果出现 91 及更高，就会发生故障。</t>
  </si>
  <si>
    <t>异型纤维甲</t>
  </si>
  <si>
    <t>动力装甲</t>
  </si>
  <si>
    <t>这种最为沉重和精密的护甲拥有自带的动力设备以增加使用者的力量。
动力装甲会使穿着者的力量增加 20 并且体型增大一级（举例：一个体型为中型人类在穿着后会变为大型）。轻型动力装甲使穿着者的力量增加 10 并且体型不变。你必须穿着躯干，手臂和腿部装甲才能得到该力量加成。动力装甲需要穿着者随身携带能量源为其正常运作提供持续补给（一般都是做成背包状）。一个标准的非军用能量源在再次充能或替换之前，至多可以维持动力装甲 1d5 小时正常运作。</t>
  </si>
  <si>
    <t>激光步枪</t>
  </si>
  <si>
    <t>S/3/–</t>
  </si>
  <si>
    <t>纤维背心</t>
  </si>
  <si>
    <t>激光长枪</t>
  </si>
  <si>
    <t>150m</t>
  </si>
  <si>
    <t>可靠，精准</t>
  </si>
  <si>
    <t>纤维作战斗篷</t>
  </si>
  <si>
    <t>单兵激光炮</t>
  </si>
  <si>
    <t>300m</t>
  </si>
  <si>
    <t>5d10+10 E</t>
  </si>
  <si>
    <t>2完整</t>
  </si>
  <si>
    <t>轻型动力装甲</t>
  </si>
  <si>
    <t>动力</t>
  </si>
  <si>
    <t>自动手枪</t>
  </si>
  <si>
    <t>S/–/6</t>
  </si>
  <si>
    <t>实体弹</t>
  </si>
  <si>
    <t>短管左轮</t>
  </si>
  <si>
    <t>1d10+3 I</t>
  </si>
  <si>
    <t>短管连发枪</t>
  </si>
  <si>
    <t>多次命中</t>
  </si>
  <si>
    <t>平衡</t>
  </si>
  <si>
    <t>一些武器，比如刀剑，在手柄和锋刃部分的重量上进行了特别设计，使它更容易被挥动。具有平衡特性的武器用于格挡时，WS 检定获得 +10 加值。</t>
  </si>
  <si>
    <t>基于多次试验和值得信赖的技术。可靠特性的武器很少出现问题。
当此类武器故障的时候，投 1d10，只有出现 10 的时候才会确实发生故障，否则只是正常射失而已。</t>
  </si>
  <si>
    <t>手铳</t>
  </si>
  <si>
    <t>35m</t>
  </si>
  <si>
    <t>1d10+4 I</t>
  </si>
  <si>
    <t>自动步枪</t>
  </si>
  <si>
    <t>90m</t>
  </si>
  <si>
    <t>S/3/10</t>
  </si>
  <si>
    <t>原始位置</t>
  </si>
  <si>
    <t>第二</t>
  </si>
  <si>
    <t>第三</t>
  </si>
  <si>
    <t>第四</t>
  </si>
  <si>
    <t>第五</t>
  </si>
  <si>
    <t>其余命中</t>
  </si>
  <si>
    <t>来复猎枪</t>
  </si>
  <si>
    <t>精准</t>
  </si>
  <si>
    <t>霰弹猎枪</t>
  </si>
  <si>
    <t>可靠，散射</t>
  </si>
  <si>
    <t>泵动霰弹枪</t>
  </si>
  <si>
    <t>散射</t>
  </si>
  <si>
    <t>战斗霰弹枪</t>
  </si>
  <si>
    <t>撕裂武器是一种恶毒的，利用大量快速移动的锯齿撕裂血肉的装置。
这些武器在投伤害时投一个额外伤害骰，之后去掉一个点数最小的骰子。</t>
  </si>
  <si>
    <t>爆炸</t>
  </si>
  <si>
    <t>许多导弹，榴弹，以及一些枪械在击中目标的时候会引发爆炸。
当具有爆炸特性的武器发射之后，任何位于武器爆炸半径范围内的目标都会受到伤害。需要为每一个受到爆炸影响的人分别投命中位置和伤害。</t>
  </si>
  <si>
    <t>重机枪</t>
  </si>
  <si>
    <t>120m</t>
  </si>
  <si>
    <t>–/–/10</t>
  </si>
  <si>
    <t>爆矢手枪</t>
  </si>
  <si>
    <t>1d10+5 X</t>
  </si>
  <si>
    <t>爆矢</t>
  </si>
  <si>
    <t>爆矢枪</t>
  </si>
  <si>
    <t>重型爆矢枪</t>
  </si>
  <si>
    <t>2d10+3 X</t>
  </si>
  <si>
    <t>炽热手枪</t>
  </si>
  <si>
    <t>2d10+4 E</t>
  </si>
  <si>
    <t>热熔</t>
  </si>
  <si>
    <t>热熔枪</t>
  </si>
  <si>
    <t>武器过热</t>
  </si>
  <si>
    <t>这种类型的武器可以产生一个环绕在武器上的能量场，增加伤害和破甲效果。
这些效果已经包括在武器的数据当中。另外，使用这种武器成功格档一件不具有该属性的武器时，你有75%的几率毁坏对方武器。</t>
  </si>
  <si>
    <t>烟雾</t>
  </si>
  <si>
    <t>这种武器并非造成伤害，而是产生大量烟雾覆盖一片地区。
当一件有烟雾特性的武器射击之后，会以落点圆心，3d10 米直径范围内产生掩护性的烟雾。这些烟雾最多持续 2d10 轮，之后消散，天气会对烟雾持续时间造成影响。</t>
  </si>
  <si>
    <t>等离子手枪</t>
  </si>
  <si>
    <t>1d10+6 E</t>
  </si>
  <si>
    <t>4完整</t>
  </si>
  <si>
    <t>充能，过热</t>
  </si>
  <si>
    <t>等离子</t>
  </si>
  <si>
    <t>等离子枪</t>
  </si>
  <si>
    <t>8完整</t>
  </si>
  <si>
    <t>d10</t>
  </si>
  <si>
    <t>结果</t>
  </si>
  <si>
    <t>火焰手枪</t>
  </si>
  <si>
    <t>1d10+4 E</t>
  </si>
  <si>
    <t>火焰</t>
  </si>
  <si>
    <t>火焰喷射器</t>
  </si>
  <si>
    <t>1–5</t>
  </si>
  <si>
    <t>使用者必须通过坚韧检定否则扔掉武器，武器在 1d10 轮内无法使用。</t>
  </si>
  <si>
    <t>绳球套索</t>
  </si>
  <si>
    <t>原始，捕捉，粗劣</t>
  </si>
  <si>
    <t>手弩</t>
  </si>
  <si>
    <t>震击武器可以通过一阵巨大的能量冲击打晕目标。
计算防护和坚韧加值之后，如果目标至少受到震击武器 1 点伤害，那么必须进行坚韧检定，但是被命中位置的每点防护值都会为该检定提供 +10 加值。如果失败，那么目标会眩晕相当于受到伤害值一半的轮数。</t>
  </si>
  <si>
    <t>淬毒</t>
  </si>
  <si>
    <t>有的武器依靠毒药造成伤害。
在计算护甲和坚韧加值之后，如果受到淬毒武器的伤害，必须以 -5/每点伤害的惩罚进行坚韧检定。成功表示毒素没有对你造成影响。失败会立刻受到 1d10 点毒素伤害，坚韧和护甲均无法防止此伤害。</t>
  </si>
  <si>
    <t>燧发手枪</t>
  </si>
  <si>
    <t>3完整</t>
  </si>
  <si>
    <t>原始，易损，粗劣</t>
  </si>
  <si>
    <t>6–8</t>
  </si>
  <si>
    <t>用者受到 1d10+2 的能量伤害并且扔掉武器。武器太热以至于在 1d10轮内无法使用，任何尝试的人受到1d10+1 能量伤害。</t>
  </si>
  <si>
    <t>滑膛枪</t>
  </si>
  <si>
    <t>5完整</t>
  </si>
  <si>
    <t>弓</t>
  </si>
  <si>
    <t>原始，可靠</t>
  </si>
  <si>
    <t>投石索</t>
  </si>
  <si>
    <t>1d10−2 I</t>
  </si>
  <si>
    <t>9–10</t>
  </si>
  <si>
    <t>武器爆炸并且损坏。
使用者以及任何位于他 4 米内的人受到等同于该武器一次攻击的伤害。</t>
  </si>
  <si>
    <t>十字弩</t>
  </si>
  <si>
    <t>榴弹发射器</t>
  </si>
  <si>
    <t>†</t>
  </si>
  <si>
    <t>掷弹筒</t>
  </si>
  <si>
    <t>火焰特性的武器能够向射程内的物体喷射一道锥形火焰。和其他武器不同，火焰武器只有一种射程类型，并且当开火的时候，在攻击范围内喷射炽热的死亡。
使用具有火焰特性武器的人并不需要进行射击技能检定，开火就好了。任何处在火焰喷射路径上，一个顶角 30度，半径为标准射程的锥形范围内的所有目标，必须进行敏捷检定躲避否则受到火焰的正常伤害。如果受伤，那么需要进行第二次敏捷检定以扑灭身上的火。
掩蔽无法保护角色不受到火焰武器的攻击。因为火焰武器不需要进行攻击检定，他们总是能够击中范围内的家伙，所以当投伤害时出现９，视为武器故障。如果没有相应的天赋，或者没有支撑使用重型武器，使用者的命中检定会受到−20/−30 减值。火焰武器由于不需进行命中检定，则发生上述情况时，改为被攻击者的敏捷检定得到 +20/+30 加值。</t>
  </si>
  <si>
    <t>火箭推进器</t>
  </si>
  <si>
    <t xml:space="preserve">爆炸事故表
</t>
  </si>
  <si>
    <t>毒针手枪</t>
  </si>
  <si>
    <t>精准，淬毒</t>
  </si>
  <si>
    <t>特种</t>
  </si>
  <si>
    <t>捕网手枪</t>
  </si>
  <si>
    <t>毒针来复枪</t>
  </si>
  <si>
    <t>180m</t>
  </si>
  <si>
    <t>网枪</t>
  </si>
  <si>
    <t>爆炸(5)，捕捉</t>
  </si>
  <si>
    <t>哑弹。榴弹没有爆炸,如果是用掷弹筒发射,武器在下次开火之前必须重新装填。</t>
  </si>
  <si>
    <t>弹药和榴弹</t>
  </si>
  <si>
    <t>一些武器在被拥有冷静头脑和灵巧双手的人操作会产生更好的效果。
当进行瞄准射击时，BS 检定获得额外 +10 加值。注意该加值只在瞄准射击时有效。另外，瞄准之后进行单发射击的话，命中检定每得到两个成功度，该次射击的伤害 +1d10 ，最多 +2d10 。</t>
  </si>
  <si>
    <t>特性/适配</t>
  </si>
  <si>
    <t>榴弹</t>
  </si>
  <si>
    <t>破片榴弹</t>
  </si>
  <si>
    <t>2d10 X</t>
  </si>
  <si>
    <t>爆炸(4)</t>
  </si>
  <si>
    <t>看起来应该没事......。什么都没有发生,下一轮再投一次 1d10 决定结果。</t>
  </si>
  <si>
    <t>穿甲榴弹</t>
  </si>
  <si>
    <t>2d10+4 X</t>
  </si>
  <si>
    <t>烟幕榴弹</t>
  </si>
  <si>
    <t>致幻榴弹</t>
  </si>
  <si>
    <t>轰!榴弹立刻以角色为中心爆炸。如果是由掷弹筒发射,那么会在弹舱内爆炸,这种情况下也会导致武器损坏。</t>
  </si>
  <si>
    <t>燃烧榴弹</t>
  </si>
  <si>
    <t>爆炸(3)</t>
  </si>
  <si>
    <t>这种武器的标准弹药在射击之后会分裂，进行多次打击。
如果命中一个射程内敌人，每两个成功度会造成一次额外命中（命中位置见“多次命中”表）。因为这些分裂后的射弹减小了冲击效力。所有的护甲在这些武器的远距离和超远距离射击时防护值加倍。</t>
  </si>
  <si>
    <t>闪光榴弹</t>
  </si>
  <si>
    <t>箭/矢</t>
  </si>
  <si>
    <t>弓弩，原始武器</t>
  </si>
  <si>
    <t>弹丸</t>
  </si>
  <si>
    <t>燧发、滑膛，原始武器</t>
  </si>
  <si>
    <t>子弹</t>
  </si>
  <si>
    <t>实体武器</t>
  </si>
  <si>
    <t>霰弹</t>
  </si>
  <si>
    <t>霰弹，实体武器</t>
  </si>
  <si>
    <t>达姆弹</t>
  </si>
  <si>
    <t>非自动手枪、手枪，实体武器</t>
  </si>
  <si>
    <t>大威力杀伤弹</t>
  </si>
  <si>
    <t>非霰弹、重型，实体武器</t>
  </si>
  <si>
    <t>充能匣（手枪）</t>
  </si>
  <si>
    <t>满仓</t>
  </si>
  <si>
    <t>手枪，激光武器</t>
  </si>
  <si>
    <t>充能匣（基础）</t>
  </si>
  <si>
    <t>基础，激光武器</t>
  </si>
  <si>
    <t>充能匣（重型）</t>
  </si>
  <si>
    <t>重型，激光武器</t>
  </si>
  <si>
    <t>过载充能匣</t>
  </si>
  <si>
    <t>基本、手枪，激光武器</t>
  </si>
  <si>
    <t>放射性充能匣</t>
  </si>
  <si>
    <t>非重型，激光武器</t>
  </si>
  <si>
    <t>燃料罐（手枪）</t>
  </si>
  <si>
    <t>手枪，火焰武器</t>
  </si>
  <si>
    <t>燃料罐（基础）</t>
  </si>
  <si>
    <t>基础，火焰武器</t>
  </si>
  <si>
    <t>爆矢弹</t>
  </si>
  <si>
    <t>爆矢武器</t>
  </si>
  <si>
    <t>炽热弹</t>
  </si>
  <si>
    <t>霰弹与爆矢武器</t>
  </si>
  <si>
    <t>热熔筒（手枪）</t>
  </si>
  <si>
    <t>手枪，热熔武器</t>
  </si>
  <si>
    <t>热熔筒（基础）</t>
  </si>
  <si>
    <t>基础，热熔武器</t>
  </si>
  <si>
    <t>等离子瓶（手枪）</t>
  </si>
  <si>
    <t>手枪，等离子武器</t>
  </si>
  <si>
    <t>等离子瓶（基础）</t>
  </si>
  <si>
    <t>基础，等离子武器</t>
  </si>
  <si>
    <t>特种武器</t>
  </si>
  <si>
    <t>物品详细信息查找处</t>
  </si>
  <si>
    <t>技能具体详情速查处</t>
  </si>
  <si>
    <t>购买物物品简要信息（购买精简，详细去查找处）</t>
  </si>
  <si>
    <t>稀有度</t>
  </si>
  <si>
    <t>背包</t>
  </si>
  <si>
    <t>大口袋背包，承重最多50kg</t>
  </si>
  <si>
    <t>丰富</t>
  </si>
  <si>
    <t>服装</t>
  </si>
  <si>
    <t>详细信息</t>
  </si>
  <si>
    <t>天赋名称</t>
  </si>
  <si>
    <t>卡梅莱林斗篷</t>
  </si>
  <si>
    <t>躲藏+20，不动时被射击的话视为双倍距离外</t>
  </si>
  <si>
    <t>稀有</t>
  </si>
  <si>
    <t>护身符</t>
  </si>
  <si>
    <t>可以为佩戴者带来帝皇慈悲指引的小饰物</t>
  </si>
  <si>
    <t>一般</t>
  </si>
  <si>
    <t>计时器</t>
  </si>
  <si>
    <t>手持或手腕上的时间记录装置</t>
  </si>
  <si>
    <t>充裕</t>
  </si>
  <si>
    <t>缆线盒</t>
  </si>
  <si>
    <t>在垂直表面攀爬获+30，检定失败也不会掉落</t>
  </si>
  <si>
    <t>普及</t>
  </si>
  <si>
    <t>各种各样的服装服饰</t>
  </si>
  <si>
    <t>爆破项圈</t>
  </si>
  <si>
    <t>爆炸时佩戴者死亡且产生半径3m1d10爆炸伤害</t>
  </si>
  <si>
    <t>过滤塞</t>
  </si>
  <si>
    <t>塞鼻孔后对抗毒气的坚韧+20</t>
  </si>
  <si>
    <t>红外目镜</t>
  </si>
  <si>
    <t>温血动物热量可视化，不怕黑暗，夜晚视力+20</t>
  </si>
  <si>
    <t>成像面罩</t>
  </si>
  <si>
    <t>获得黑暗视觉特性，优秀品质免疫闪光弹</t>
  </si>
  <si>
    <t>匮乏</t>
  </si>
  <si>
    <t>循环呼吸器</t>
  </si>
  <si>
    <t>免除毒气，水下存活，滤毒罐1h后需完整动作更换（滤毒罐一个25g，重量可忽略）</t>
  </si>
  <si>
    <t>缓冲手套</t>
  </si>
  <si>
    <t>单手使用基础武器不承受−20的减值</t>
  </si>
  <si>
    <t>防毒面具</t>
  </si>
  <si>
    <t>对抗毒气的坚韧+30，失败可重投</t>
  </si>
  <si>
    <t>太空服</t>
  </si>
  <si>
    <t>可对抗有害环境，内置循环呼吸器，可真空存活</t>
  </si>
  <si>
    <t>生化皮肤</t>
  </si>
  <si>
    <t>无甲时+2甲，潜行躲避+10，红外/黑暗视觉不可见</t>
  </si>
  <si>
    <t>罕见</t>
  </si>
  <si>
    <t>占卜盒/扫描仪</t>
  </si>
  <si>
    <t>警觉+20，可使用技术应用扫描肉眼不可见的东西， 会被50cm+ 的墙壁或防护阻挡侦测</t>
  </si>
  <si>
    <t>消耗品</t>
  </si>
  <si>
    <t>自动书写笔</t>
  </si>
  <si>
    <t>精准快速的复制文本，生计（抄写员） +10</t>
  </si>
  <si>
    <t>药物</t>
  </si>
  <si>
    <t>组合工具</t>
  </si>
  <si>
    <t>一套通用工具，技术应用 +10</t>
  </si>
  <si>
    <t>天赋具体详情速查处</t>
  </si>
  <si>
    <t>数据板</t>
  </si>
  <si>
    <t>被广泛使用，用来记录和读取编辑完成的文本或是其他的音频和视频数据</t>
  </si>
  <si>
    <t>爆破药</t>
  </si>
  <si>
    <t>造成 3d10 加每公斤 2 点的爆炸伤害，范围每公斤5米。</t>
  </si>
  <si>
    <t>刑讯工具</t>
  </si>
  <si>
    <t>一套花样百出的刑具，审讯+20</t>
  </si>
  <si>
    <t>照明球/发光器</t>
  </si>
  <si>
    <t>照亮 12 米的距离。可以持续工作1d5h</t>
  </si>
  <si>
    <t>抓钩</t>
  </si>
  <si>
    <t>钩中目标后，可徒手攀爬或通过绞盘把自己拉上去</t>
  </si>
  <si>
    <t>激光切割刀</t>
  </si>
  <si>
    <t>切割，焊枪，每轮可处理 10cm 的金属（根据材质稍有不同）</t>
  </si>
  <si>
    <t>先决条件</t>
  </si>
  <si>
    <t>多功能望远镜</t>
  </si>
  <si>
    <t>放大观察远距离目标</t>
  </si>
  <si>
    <t>镣铐</t>
  </si>
  <si>
    <t>一种枷锁，用来禁锢他人</t>
  </si>
  <si>
    <t>微型通讯器</t>
  </si>
  <si>
    <t>短距离通讯，可在一公里之内清晰的传递讯息。</t>
  </si>
  <si>
    <t>万能钥匙</t>
  </si>
  <si>
    <t>对开锁时的侵入+30</t>
  </si>
  <si>
    <t>生化义肢</t>
  </si>
  <si>
    <t>图像记录仪</t>
  </si>
  <si>
    <t>简易记录装置，可将储存的信息重放</t>
  </si>
  <si>
    <t>灵能法器</t>
  </si>
  <si>
    <t>灵能者使用法器进行专注时，检定 +10</t>
  </si>
  <si>
    <t>工具</t>
  </si>
  <si>
    <r>
      <rPr>
        <sz val="11"/>
        <color rgb="FF000000"/>
        <rFont val="微软雅黑"/>
        <charset val="134"/>
      </rPr>
      <t>生化义肢被假定具有与同它们连接的身体相当的力量和敏捷（而不会出现过度用力就被从身上扯下来的情况），但由于它们的机械化构造，使得在抵抗针对该部位的伤害时，角色的坚韧加值视为 +2 。对于生化义肢的伤害视同作用于角色本身，致命效果照常计算，但撕裂武器导致的失血效果对生化义肢无效。对生化义肢造成足够的伤害同样能导致角色死亡，可以视为义肢炸裂的碎片，高温，或者贮存的能量外泄等对角色造成了致命的伤害。义肢和额外肢体（例如机械附肢）功能的充分发挥依赖于角色的知识。举例而言，只有具有医疗技能的角色才能得到医疗附肢的好处。注意生化义肢的奖励和惩罚都仅在你使用它时生效。移植了两条同样的生化义肢不会使奖励翻倍。
#机械附肢是技术神甫常用的强化设备，通常装在肩部或胸部。</t>
    </r>
    <r>
      <rPr>
        <b/>
        <sz val="11"/>
        <color rgb="FFC00000"/>
        <rFont val="微软雅黑"/>
        <charset val="134"/>
      </rPr>
      <t>一名技术神甫能安装的机械附肢数量不超过他的坚韧加值。</t>
    </r>
  </si>
  <si>
    <t>尖叫报警器</t>
  </si>
  <si>
    <t>使用须GM暗投技术应用并成功，尖叫报警器感知属性75点，声音传播范围一公里</t>
  </si>
  <si>
    <t>药物使用过量</t>
  </si>
  <si>
    <t>声波干扰器</t>
  </si>
  <si>
    <t>潜行+30，可以维持 20 分钟，之后须充能1h</t>
  </si>
  <si>
    <t>收发报机</t>
  </si>
  <si>
    <t>使用需进行+10的技术应用。</t>
  </si>
  <si>
    <r>
      <rPr>
        <sz val="11"/>
        <color rgb="FF000000"/>
        <rFont val="微软雅黑"/>
        <charset val="134"/>
      </rPr>
      <t>频繁服用同一种药物，尤其是在短时间内这样，会有一定几率导致药物无法正常起效。这表现为侍僧的身体开始对药物产生一定的耐药性。如果想要在 24 小时之内重复服用同一种药物，角色必须以</t>
    </r>
    <r>
      <rPr>
        <sz val="11"/>
        <color rgb="FF000000"/>
        <rFont val="等线"/>
        <charset val="134"/>
      </rPr>
      <t>−</t>
    </r>
    <r>
      <rPr>
        <sz val="11"/>
        <color rgb="FF000000"/>
        <rFont val="微软雅黑"/>
        <charset val="134"/>
      </rPr>
      <t>20的减值（反复服药减值累加）通过一次坚韧检定，如果失败，24小时之内服用同样药物不会对角色产生任何影响。</t>
    </r>
  </si>
  <si>
    <t>书写工具组</t>
  </si>
  <si>
    <t>纸张，墨水，羽毛笔</t>
  </si>
  <si>
    <t>蒸馏酒</t>
  </si>
  <si>
    <t>一种由葡萄酒蒸馏出来的酒精流行饮料</t>
  </si>
  <si>
    <t>解毒剂（药物）</t>
  </si>
  <si>
    <t>立刻终止药品毒素空气的任何影响，无论好坏，但有特例</t>
  </si>
  <si>
    <t>暴怒（药物）</t>
  </si>
  <si>
    <t>1d10min狂暴天赋和无视恐惧</t>
  </si>
  <si>
    <t>注射器</t>
  </si>
  <si>
    <t>消耗完整动作储存药物</t>
  </si>
  <si>
    <t>卷烟</t>
  </si>
  <si>
    <t>具有特殊香气，微量麻醉（和上瘾）性物质</t>
  </si>
  <si>
    <t>医疗箱</t>
  </si>
  <si>
    <t>消耗品，每次医疗+20，内含6个兴奋剂</t>
  </si>
  <si>
    <t>愚民粉（药物）</t>
  </si>
  <si>
    <t>使用后梦游般1d5h，战斗中使用如制幻榴弹</t>
  </si>
  <si>
    <t>压缩食物</t>
  </si>
  <si>
    <t>是经过加工后密封包装，看外表难推测出里面是啥</t>
  </si>
  <si>
    <t>雷诺咖啡</t>
  </si>
  <si>
    <t>由植物叶片或花瓣粉碎酿造，热饮，提神醒脑</t>
  </si>
  <si>
    <t>劣质烈酒</t>
  </si>
  <si>
    <t>一种经过发酵的液体，低档饮料</t>
  </si>
  <si>
    <t>祝福机油</t>
  </si>
  <si>
    <t>完整动作涂抹武器空弹前免疫干扰或终止干扰</t>
  </si>
  <si>
    <t>屠杀（药物）</t>
  </si>
  <si>
    <t>2d10min内敏捷感知+3，药效结束后过坚韧</t>
  </si>
  <si>
    <t>鬼灵（药物）</t>
  </si>
  <si>
    <t>暂时赋予灵能或增强灵能（详见“随机灵能”表）</t>
  </si>
  <si>
    <t>兴奋剂（药物）</t>
  </si>
  <si>
    <t>3d10轮内角色忽视伤害重击不良结果，无法被眩晕，药效结束后1h内力量，坚韧，敏捷−20</t>
  </si>
  <si>
    <t>粗糙：与部位相关的快速反应动作时敏捷减半，持械时 WS/BS−10 。极品：与部位相关的快速反应动作时敏捷+10 ，力量+10。</t>
  </si>
  <si>
    <t>生化移动装置（腿，臀部，骨盆等）</t>
  </si>
  <si>
    <t>粗糙：移动速率减半（向上取整），且在尝试奔跑时需进行敏捷检定，否则会在移动终点跌倒。极品：赋予角色飞跑天赋，跳跃时运动+20 。</t>
  </si>
  <si>
    <t>生化呼吸系统</t>
  </si>
  <si>
    <t>毒气和缺氧环境坚韧+20。粗糙：使用时潜行−20 。剧烈运动相关鉴定难度提高一级。极品：视为一套独立的生命维持系统。</t>
  </si>
  <si>
    <t>螺旋传感阵列</t>
  </si>
  <si>
    <t>使用花费一个部分动作。普通=标准占卜盒。粗糙只有一种探测能力：热，辐射，或电磁，且有效距离20 米。极品允许重投使用时进行的基于感知属性的检定。</t>
  </si>
  <si>
    <t>植入物</t>
  </si>
  <si>
    <t>枪械附肢</t>
  </si>
  <si>
    <t>视为装有改良能量匣的激光手枪，使用需具备对应天赋。适用正常射击能力属性，无特殊减值；每轮限攻击1次。</t>
  </si>
  <si>
    <t>仅机械神教</t>
  </si>
  <si>
    <t>附肢</t>
  </si>
  <si>
    <r>
      <rPr>
        <sz val="11"/>
        <color rgb="FF000000"/>
        <rFont val="微软雅黑"/>
        <charset val="134"/>
      </rPr>
      <t>受术者永久失去 1d10 点格斗、射击、敏捷、智力及交际能力，并获得 1d10 点失心点。粗糙会使其沦为生化仆役，极品赋予“超自然智力 (</t>
    </r>
    <r>
      <rPr>
        <sz val="11"/>
        <color rgb="FF000000"/>
        <rFont val="宋体"/>
        <charset val="134"/>
      </rPr>
      <t>∗</t>
    </r>
    <r>
      <rPr>
        <sz val="11"/>
        <color rgb="FF000000"/>
        <rFont val="微软雅黑"/>
        <charset val="134"/>
      </rPr>
      <t>2)</t>
    </r>
  </si>
  <si>
    <t>感觉计算机</t>
  </si>
  <si>
    <t>粗糙：任何与部位相关的检定−20。极品：赋予使用者“增强五感”天赋；且在抵抗针对该感官的攻击时+20。</t>
  </si>
  <si>
    <t>起重附肢</t>
  </si>
  <si>
    <t>使用需具备对应天赋，可伸展1.5米，力量+20，伤害 1d5+2I。消耗一个自由动作可固定机械爪至支点提供支撑，无法进行精密操作。</t>
  </si>
  <si>
    <t>使用需具备对应天赋，医疗+10，审讯+10，截肢手术+0，伤害1d5R 。内置七个注射活塞可分别装满各种药剂，可用一个部分动作阻止失血。</t>
  </si>
  <si>
    <t>思维刺激设备(MIU)</t>
  </si>
  <si>
    <t>技术应用、驾驶、航行技能+10。粗糙：使用时需进行意志检定，失败机魂的交流−10。优质：机魂交流+10，额外逻辑，搜集信息技能以及射击能力+10。</t>
  </si>
  <si>
    <t>使用需具备对应天赋，可伸展3米，基于感知的检定+10，夜间中基于视觉的感知检定 +20。具有显微/高倍瞄准镜，红外照明/传感器功能，且不会因黑暗承受减值。</t>
  </si>
  <si>
    <t>使用需具备对应天赋，技术应用+10，内置七个装满祝福机油的注射活塞，一把防御特性的单分子小刀，可花费一个部分动作引爆香炉，冷却十五分钟，两米内生物下一轮格斗-5，嗅觉侦测神甫感知+10。</t>
  </si>
  <si>
    <t>轻量化</t>
  </si>
  <si>
    <t>重量、载弹量与射程减半，伤害 -1。被藏匿时，试图搜出这件武器的检定-20。</t>
  </si>
  <si>
    <r>
      <rPr>
        <sz val="10.5"/>
        <rFont val="宋体"/>
        <charset val="134"/>
      </rPr>
      <t>∗</t>
    </r>
    <r>
      <rPr>
        <sz val="10.5"/>
        <rFont val="微软雅黑"/>
        <charset val="134"/>
      </rPr>
      <t>1/2</t>
    </r>
  </si>
  <si>
    <t>武器
改装/升级</t>
  </si>
  <si>
    <t>根除者</t>
  </si>
  <si>
    <t>开火的时候约等于同时使用火焰武器攻击的效果。使用之后需进行更换。安装的武器将失去“平衡”特性。</t>
  </si>
  <si>
    <t>+1kg</t>
  </si>
  <si>
    <t>改良枪柄</t>
  </si>
  <si>
    <t>允许单手使用基础武器而不承受惩罚。但在单手持用时该武器射程减半。双手使用则不会造成射程下降。</t>
  </si>
  <si>
    <r>
      <rPr>
        <sz val="10.5"/>
        <rFont val="宋体"/>
        <charset val="134"/>
      </rPr>
      <t>∗</t>
    </r>
    <r>
      <rPr>
        <sz val="10.5"/>
        <rFont val="微软雅黑"/>
        <charset val="134"/>
      </rPr>
      <t>1/3</t>
    </r>
  </si>
  <si>
    <t>分弹器</t>
  </si>
  <si>
    <t>最多可以同时携带三个不同类型的额外弹夹。当轮到射击者行动时，可以利用分弹器选择该轮需要的弹夹。</t>
  </si>
  <si>
    <t>+0.5kg</t>
  </si>
  <si>
    <t>格斗附件</t>
  </si>
  <si>
    <t>近战附件可以加装在几乎所有的远程武器上，加装了格斗附件的武器在近战中视为矛。</t>
  </si>
  <si>
    <t>+2kg</t>
  </si>
  <si>
    <t>单分子</t>
  </si>
  <si>
    <t>武器必须有刃才能适用此种改装，单分子武器破甲+2，且不视为原始武器。</t>
  </si>
  <si>
    <t>激光指示器</t>
  </si>
  <si>
    <t>加装了激光指示器的武器在进行单发射击时 BS+10。</t>
  </si>
  <si>
    <t>消声器</t>
  </si>
  <si>
    <t>想要通过警觉检定发现消音武器开火的声音需要受到-20的惩罚，并且有效警觉距离也要减半。</t>
  </si>
  <si>
    <t>高倍瞄准镜</t>
  </si>
  <si>
    <t>在进行完整动作瞄准后可以忽视远距离和超远距离射击惩罚。</t>
  </si>
  <si>
    <t>每种武器改装的适用范围详见物品详细信息查找处</t>
  </si>
  <si>
    <t>1 .选择出生地</t>
  </si>
  <si>
    <r>
      <rPr>
        <b/>
        <sz val="26"/>
        <color rgb="FF000000"/>
        <rFont val="宋体"/>
        <charset val="134"/>
      </rPr>
      <t xml:space="preserve">DH车卡战斗入门指南
</t>
    </r>
    <r>
      <rPr>
        <sz val="12"/>
        <color rgb="FF000000"/>
        <rFont val="宋体"/>
        <charset val="134"/>
      </rPr>
      <t xml:space="preserve">
指南制作者们：晨星、IAN、五三点九
引言：论扩展与规则书与本指南的使用指南
关于扩展内容是什么？
扩展旨在丰富核心规则外的游玩体验（如新增出身、NPC及装备等），在使用扩展之前，需提前咨询你的GM。
本指南仅引用《【CBR】黑暗异端1版核心规则书》部分内容。
旨在提供一份仅供参考的DH车卡战斗流程入门指南，而非黑暗异端圣典。
强烈建议搭配“规则书本体”使用。若指南内容与规则书或 GM 的裁定有冲突，请以规则书原文或GM为准。
对于指南中未提及且无标注的扩展数据，请自行查阅对应资料文件或询问GM。
规则资料查找链接如下
黑暗异端不全书项目地址：https://github.com/VolEurr0Se/DH1e_chm/releases
使用github需要一定的灵能使用知识（懂得都懂）。
在上述地址中你可以获得规则，资源，及自动卡。
如果无法使用github↓
翻译：译辞修会圣杯分部
【战锤40K TRPG《黑暗异端》全出身世界整合】网页地址：https://b23.tv/EmRikwu
【战锤40K TRPG《黑暗异端》全背景包整合-哔哩哔哩】网页地址： https://b23.tv/byypIYv
另外，如想交流战锤跑团相关，可以加入qq群 963502363</t>
    </r>
  </si>
  <si>
    <t>在四个核心规则、或扩展规则的出生地中任选其一。</t>
  </si>
  <si>
    <r>
      <rPr>
        <sz val="12"/>
        <color rgb="FF000000"/>
        <rFont val="宋体"/>
        <charset val="134"/>
      </rPr>
      <t>它决定了你的侍僧的基础技能、属性加减值及独特特性等（详见《核心规则书》第15 页，扩展见</t>
    </r>
    <r>
      <rPr>
        <u/>
        <sz val="12"/>
        <color rgb="FF0000FF"/>
        <rFont val="宋体"/>
        <charset val="134"/>
      </rPr>
      <t>https://b23.tv/EmRikwu</t>
    </r>
    <r>
      <rPr>
        <sz val="12"/>
        <color rgb="FF000000"/>
        <rFont val="宋体"/>
        <charset val="134"/>
      </rPr>
      <t>）。</t>
    </r>
  </si>
  <si>
    <t>生涯（职业）选择范围</t>
  </si>
  <si>
    <t>出生地直接限制了可选的职业（生涯）范围。如“蛮荒世界”无法选择“技术神甫”。</t>
  </si>
  <si>
    <t>（详见附页“出身世界和对应可选职业”）</t>
  </si>
  <si>
    <t>2 .投掷属性骰</t>
  </si>
  <si>
    <r>
      <rPr>
        <sz val="12"/>
        <color rgb="FF000000"/>
        <rFont val="宋体"/>
        <charset val="134"/>
      </rPr>
      <t>侍僧在基本生理、心理、格斗射击上的强弱。共9 项：</t>
    </r>
    <r>
      <rPr>
        <b/>
        <sz val="12"/>
        <color rgb="FF000000"/>
        <rFont val="宋体"/>
        <charset val="134"/>
      </rPr>
      <t>格斗能力、射击能力、力量、坚韧、敏捷、智力、感知、意志、交际。</t>
    </r>
  </si>
  <si>
    <t>投掷属性</t>
  </si>
  <si>
    <t>投掷2d10（网团：r9#2d10）得出属性基本值。</t>
  </si>
  <si>
    <t>属性基本值+对应出身世界调整值=侍僧的基础属性值。</t>
  </si>
  <si>
    <t>（详见附页“出身世界和对应初始属性加成”）</t>
  </si>
  <si>
    <t>一次重投机会</t>
  </si>
  <si>
    <t>每项基本值可重投1 次，重投后必须接受结果，不可二次。</t>
  </si>
  <si>
    <t>属性加值</t>
  </si>
  <si>
    <t>属性加值=最终属性值÷10（向下取整）。</t>
  </si>
  <si>
    <r>
      <rPr>
        <b/>
        <sz val="12"/>
        <color rgb="FF000000"/>
        <rFont val="宋体"/>
        <charset val="134"/>
      </rPr>
      <t>示例：</t>
    </r>
    <r>
      <rPr>
        <sz val="12"/>
        <color rgb="FF000000"/>
        <rFont val="宋体"/>
        <charset val="134"/>
      </rPr>
      <t>45 坚韧=坚韧+4；36 交际=交际+3。</t>
    </r>
  </si>
  <si>
    <r>
      <rPr>
        <b/>
        <sz val="12"/>
        <color rgb="FF000000"/>
        <rFont val="宋体"/>
        <charset val="134"/>
      </rPr>
      <t>格斗技巧（</t>
    </r>
    <r>
      <rPr>
        <b/>
        <sz val="12"/>
        <color rgb="FFC00000"/>
        <rFont val="宋体"/>
        <charset val="134"/>
      </rPr>
      <t>WS</t>
    </r>
    <r>
      <rPr>
        <b/>
        <sz val="12"/>
        <color rgb="FF000000"/>
        <rFont val="宋体"/>
        <charset val="134"/>
      </rPr>
      <t>）</t>
    </r>
  </si>
  <si>
    <r>
      <rPr>
        <sz val="12"/>
        <color rgb="FF000000"/>
        <rFont val="宋体"/>
        <charset val="134"/>
      </rPr>
      <t>影响使用近战时的</t>
    </r>
    <r>
      <rPr>
        <b/>
        <sz val="12"/>
        <color rgb="FF000000"/>
        <rFont val="宋体"/>
        <charset val="134"/>
      </rPr>
      <t>近战命中</t>
    </r>
    <r>
      <rPr>
        <sz val="12"/>
        <color rgb="FF000000"/>
        <rFont val="宋体"/>
        <charset val="134"/>
      </rPr>
      <t>率。</t>
    </r>
  </si>
  <si>
    <r>
      <rPr>
        <b/>
        <sz val="12"/>
        <color rgb="FF000000"/>
        <rFont val="宋体"/>
        <charset val="134"/>
      </rPr>
      <t>远程技巧（</t>
    </r>
    <r>
      <rPr>
        <b/>
        <sz val="12"/>
        <color rgb="FFC00000"/>
        <rFont val="宋体"/>
        <charset val="134"/>
      </rPr>
      <t>BS</t>
    </r>
    <r>
      <rPr>
        <b/>
        <sz val="12"/>
        <color rgb="FF000000"/>
        <rFont val="宋体"/>
        <charset val="134"/>
      </rPr>
      <t>）</t>
    </r>
  </si>
  <si>
    <r>
      <rPr>
        <sz val="12"/>
        <color rgb="FF000000"/>
        <rFont val="宋体"/>
        <charset val="134"/>
      </rPr>
      <t>影响使用远程、投掷时的</t>
    </r>
    <r>
      <rPr>
        <b/>
        <sz val="12"/>
        <color rgb="FF000000"/>
        <rFont val="宋体"/>
        <charset val="134"/>
      </rPr>
      <t>远程命中</t>
    </r>
    <r>
      <rPr>
        <sz val="12"/>
        <color rgb="FF000000"/>
        <rFont val="宋体"/>
        <charset val="134"/>
      </rPr>
      <t>率。</t>
    </r>
  </si>
  <si>
    <r>
      <rPr>
        <b/>
        <sz val="12"/>
        <color rgb="FF000000"/>
        <rFont val="宋体"/>
        <charset val="134"/>
      </rPr>
      <t>力量（</t>
    </r>
    <r>
      <rPr>
        <b/>
        <sz val="12"/>
        <color rgb="FFC00000"/>
        <rFont val="宋体"/>
        <charset val="134"/>
      </rPr>
      <t>S</t>
    </r>
    <r>
      <rPr>
        <b/>
        <sz val="12"/>
        <color rgb="FF000000"/>
        <rFont val="宋体"/>
        <charset val="134"/>
      </rPr>
      <t>）：</t>
    </r>
    <r>
      <rPr>
        <sz val="12"/>
        <color rgb="FF000000"/>
        <rFont val="宋体"/>
        <charset val="134"/>
      </rPr>
      <t>肌肉、力量的强度。</t>
    </r>
  </si>
  <si>
    <r>
      <rPr>
        <sz val="12"/>
        <color rgb="FF000000"/>
        <rFont val="宋体"/>
        <charset val="134"/>
      </rPr>
      <t>进行近战攻击时，伤害骰会额外加上力量加值，影响最终</t>
    </r>
    <r>
      <rPr>
        <b/>
        <sz val="12"/>
        <color rgb="FF000000"/>
        <rFont val="宋体"/>
        <charset val="134"/>
      </rPr>
      <t>近战伤害</t>
    </r>
    <r>
      <rPr>
        <sz val="12"/>
        <color rgb="FF000000"/>
        <rFont val="宋体"/>
        <charset val="134"/>
      </rPr>
      <t>。</t>
    </r>
  </si>
  <si>
    <r>
      <rPr>
        <b/>
        <sz val="12"/>
        <color rgb="FF000000"/>
        <rFont val="宋体"/>
        <charset val="134"/>
      </rPr>
      <t>坚韧（</t>
    </r>
    <r>
      <rPr>
        <b/>
        <sz val="12"/>
        <color rgb="FFC00000"/>
        <rFont val="宋体"/>
        <charset val="134"/>
      </rPr>
      <t>T</t>
    </r>
    <r>
      <rPr>
        <b/>
        <sz val="12"/>
        <color rgb="FF000000"/>
        <rFont val="宋体"/>
        <charset val="134"/>
      </rPr>
      <t>）：</t>
    </r>
    <r>
      <rPr>
        <sz val="12"/>
        <color rgb="FF000000"/>
        <rFont val="宋体"/>
        <charset val="134"/>
      </rPr>
      <t>对创伤、环境的忍耐力。</t>
    </r>
  </si>
  <si>
    <r>
      <rPr>
        <sz val="12"/>
        <color rgb="FF000000"/>
        <rFont val="宋体"/>
        <charset val="134"/>
      </rPr>
      <t>受到攻击时，需减去等同于坚韧加值的伤害，影响</t>
    </r>
    <r>
      <rPr>
        <b/>
        <sz val="12"/>
        <color rgb="FF000000"/>
        <rFont val="宋体"/>
        <charset val="134"/>
      </rPr>
      <t>最终承伤</t>
    </r>
    <r>
      <rPr>
        <sz val="12"/>
        <color rgb="FF000000"/>
        <rFont val="宋体"/>
        <charset val="134"/>
      </rPr>
      <t>。</t>
    </r>
  </si>
  <si>
    <r>
      <rPr>
        <b/>
        <sz val="12"/>
        <color rgb="FF000000"/>
        <rFont val="宋体"/>
        <charset val="134"/>
      </rPr>
      <t>示例：</t>
    </r>
    <r>
      <rPr>
        <sz val="12"/>
        <color rgb="FF000000"/>
        <rFont val="宋体"/>
        <charset val="134"/>
      </rPr>
      <t>伤害7 -坚韧4 =真实伤害3。</t>
    </r>
  </si>
  <si>
    <r>
      <rPr>
        <b/>
        <sz val="12"/>
        <color rgb="FF000000"/>
        <rFont val="宋体"/>
        <charset val="134"/>
      </rPr>
      <t>敏捷（</t>
    </r>
    <r>
      <rPr>
        <b/>
        <sz val="12"/>
        <color rgb="FFC00000"/>
        <rFont val="宋体"/>
        <charset val="134"/>
      </rPr>
      <t>Ag</t>
    </r>
    <r>
      <rPr>
        <b/>
        <sz val="12"/>
        <color rgb="FF000000"/>
        <rFont val="宋体"/>
        <charset val="134"/>
      </rPr>
      <t>）：</t>
    </r>
    <r>
      <rPr>
        <sz val="12"/>
        <color rgb="FF000000"/>
        <rFont val="宋体"/>
        <charset val="134"/>
      </rPr>
      <t>速度、反应与平衡。</t>
    </r>
  </si>
  <si>
    <r>
      <rPr>
        <sz val="12"/>
        <color rgb="FF000000"/>
        <rFont val="宋体"/>
        <charset val="134"/>
      </rPr>
      <t>敏捷加值决定战斗中的</t>
    </r>
    <r>
      <rPr>
        <b/>
        <sz val="12"/>
        <color rgb="FF000000"/>
        <rFont val="宋体"/>
        <charset val="134"/>
      </rPr>
      <t>移动距离</t>
    </r>
    <r>
      <rPr>
        <sz val="12"/>
        <color rgb="FF000000"/>
        <rFont val="宋体"/>
        <charset val="134"/>
      </rPr>
      <t>与</t>
    </r>
    <r>
      <rPr>
        <b/>
        <sz val="12"/>
        <color rgb="FF000000"/>
        <rFont val="宋体"/>
        <charset val="134"/>
      </rPr>
      <t>行动快慢（先攻权）。</t>
    </r>
  </si>
  <si>
    <r>
      <rPr>
        <b/>
        <sz val="12"/>
        <color rgb="FF000000"/>
        <rFont val="宋体"/>
        <charset val="134"/>
      </rPr>
      <t>智力（</t>
    </r>
    <r>
      <rPr>
        <b/>
        <sz val="12"/>
        <color rgb="FFC00000"/>
        <rFont val="宋体"/>
        <charset val="134"/>
      </rPr>
      <t>In t</t>
    </r>
    <r>
      <rPr>
        <b/>
        <sz val="12"/>
        <color rgb="FF000000"/>
        <rFont val="宋体"/>
        <charset val="134"/>
      </rPr>
      <t>）：</t>
    </r>
    <r>
      <rPr>
        <sz val="12"/>
        <color rgb="FF000000"/>
        <rFont val="宋体"/>
        <charset val="134"/>
      </rPr>
      <t>理性、知识储备上的敏锐。</t>
    </r>
  </si>
  <si>
    <r>
      <rPr>
        <sz val="12"/>
        <color rgb="FF000000"/>
        <rFont val="宋体"/>
        <charset val="134"/>
      </rPr>
      <t>综合性属性，智力类的技能种类丰富、范围广；并决定医疗技能的</t>
    </r>
    <r>
      <rPr>
        <b/>
        <sz val="12"/>
        <color rgb="FF000000"/>
        <rFont val="宋体"/>
        <charset val="134"/>
      </rPr>
      <t>HP 回复量</t>
    </r>
    <r>
      <rPr>
        <sz val="12"/>
        <color rgb="FF000000"/>
        <rFont val="宋体"/>
        <charset val="134"/>
      </rPr>
      <t>。</t>
    </r>
  </si>
  <si>
    <r>
      <rPr>
        <b/>
        <sz val="12"/>
        <color rgb="FF000000"/>
        <rFont val="宋体"/>
        <charset val="134"/>
      </rPr>
      <t>感知（</t>
    </r>
    <r>
      <rPr>
        <b/>
        <sz val="12"/>
        <color rgb="FFC00000"/>
        <rFont val="宋体"/>
        <charset val="134"/>
      </rPr>
      <t>Per</t>
    </r>
    <r>
      <rPr>
        <b/>
        <sz val="12"/>
        <color rgb="FF000000"/>
        <rFont val="宋体"/>
        <charset val="134"/>
      </rPr>
      <t>）：</t>
    </r>
    <r>
      <rPr>
        <sz val="12"/>
        <color rgb="FF000000"/>
        <rFont val="宋体"/>
        <charset val="134"/>
      </rPr>
      <t>感官、直觉上的敏锐。</t>
    </r>
  </si>
  <si>
    <r>
      <rPr>
        <sz val="12"/>
        <color rgb="FF000000"/>
        <rFont val="宋体"/>
        <charset val="134"/>
      </rPr>
      <t>决定常用技能</t>
    </r>
    <r>
      <rPr>
        <b/>
        <sz val="12"/>
        <color rgb="FF000000"/>
        <rFont val="宋体"/>
        <charset val="134"/>
      </rPr>
      <t>警觉</t>
    </r>
    <r>
      <rPr>
        <sz val="12"/>
        <color rgb="FF000000"/>
        <rFont val="宋体"/>
        <charset val="134"/>
      </rPr>
      <t>的强弱；其加值可增加灵能感应技能的侦测半径。</t>
    </r>
  </si>
  <si>
    <r>
      <rPr>
        <b/>
        <sz val="12"/>
        <color rgb="FF000000"/>
        <rFont val="宋体"/>
        <charset val="134"/>
      </rPr>
      <t>意志（</t>
    </r>
    <r>
      <rPr>
        <b/>
        <sz val="12"/>
        <color rgb="FFC00000"/>
        <rFont val="宋体"/>
        <charset val="134"/>
      </rPr>
      <t>WP</t>
    </r>
    <r>
      <rPr>
        <b/>
        <sz val="12"/>
        <color rgb="FF000000"/>
        <rFont val="宋体"/>
        <charset val="134"/>
      </rPr>
      <t>）：</t>
    </r>
    <r>
      <rPr>
        <sz val="12"/>
        <color rgb="FF000000"/>
        <rFont val="宋体"/>
        <charset val="134"/>
      </rPr>
      <t>我是罗格·多恩。</t>
    </r>
  </si>
  <si>
    <r>
      <rPr>
        <b/>
        <sz val="14"/>
        <color rgb="FFFFFFFF"/>
        <rFont val="宋体"/>
        <charset val="134"/>
      </rPr>
      <t>出身世界和对应可选职业（可自由选择与出身世界相对应的可选职业，也可投掷</t>
    </r>
    <r>
      <rPr>
        <b/>
        <sz val="14"/>
        <color rgb="FFFFFFFF"/>
        <rFont val="Calibri"/>
        <charset val="134"/>
      </rPr>
      <t>d100</t>
    </r>
    <r>
      <rPr>
        <b/>
        <sz val="14"/>
        <color rgb="FFFFFFFF"/>
        <rFont val="宋体"/>
        <charset val="134"/>
      </rPr>
      <t>随机职业）</t>
    </r>
  </si>
  <si>
    <r>
      <rPr>
        <sz val="12"/>
        <color rgb="FF000000"/>
        <rFont val="宋体"/>
        <charset val="134"/>
      </rPr>
      <t>直接决定</t>
    </r>
    <r>
      <rPr>
        <b/>
        <sz val="12"/>
        <color rgb="FF000000"/>
        <rFont val="宋体"/>
        <charset val="134"/>
      </rPr>
      <t>灵能使用</t>
    </r>
    <r>
      <rPr>
        <sz val="12"/>
        <color rgb="FF000000"/>
        <rFont val="宋体"/>
        <charset val="134"/>
      </rPr>
      <t>及</t>
    </r>
    <r>
      <rPr>
        <b/>
        <sz val="12"/>
        <color rgb="FF000000"/>
        <rFont val="宋体"/>
        <charset val="134"/>
      </rPr>
      <t>灵能相关</t>
    </r>
    <r>
      <rPr>
        <sz val="12"/>
        <color rgb="FF000000"/>
        <rFont val="宋体"/>
        <charset val="134"/>
      </rPr>
      <t>技能的成功率；同时也是</t>
    </r>
    <r>
      <rPr>
        <b/>
        <sz val="12"/>
        <color rgb="FF000000"/>
        <rFont val="宋体"/>
        <charset val="134"/>
      </rPr>
      <t>恐惧判定</t>
    </r>
    <r>
      <rPr>
        <sz val="12"/>
        <color rgb="FF000000"/>
        <rFont val="宋体"/>
        <charset val="134"/>
      </rPr>
      <t>是否成功的依据。</t>
    </r>
  </si>
  <si>
    <t>出身</t>
  </si>
  <si>
    <t>文员</t>
  </si>
  <si>
    <t>法务官</t>
  </si>
  <si>
    <t>杀手</t>
  </si>
  <si>
    <t>修女会</t>
  </si>
  <si>
    <t>牧师</t>
  </si>
  <si>
    <t>卫队士兵</t>
  </si>
  <si>
    <t>帝国灵能者</t>
  </si>
  <si>
    <t>流氓</t>
  </si>
  <si>
    <t>技术神甫</t>
  </si>
  <si>
    <r>
      <rPr>
        <b/>
        <sz val="12"/>
        <color rgb="FF000000"/>
        <rFont val="宋体"/>
        <charset val="134"/>
      </rPr>
      <t>交际（</t>
    </r>
    <r>
      <rPr>
        <b/>
        <sz val="12"/>
        <color rgb="FFC00000"/>
        <rFont val="宋体"/>
        <charset val="134"/>
      </rPr>
      <t>Fel</t>
    </r>
    <r>
      <rPr>
        <b/>
        <sz val="12"/>
        <color rgb="FF000000"/>
        <rFont val="宋体"/>
        <charset val="134"/>
      </rPr>
      <t>）：</t>
    </r>
    <r>
      <rPr>
        <sz val="12"/>
        <color rgb="FF000000"/>
        <rFont val="宋体"/>
        <charset val="134"/>
      </rPr>
      <t>社交手腕、魅力与领导力</t>
    </r>
    <r>
      <rPr>
        <sz val="12"/>
        <color rgb="FF231F20"/>
        <rFont val="宋体"/>
        <charset val="134"/>
      </rPr>
      <t>。</t>
    </r>
  </si>
  <si>
    <t>帝国世界</t>
  </si>
  <si>
    <t>01~11</t>
  </si>
  <si>
    <t>12~23</t>
  </si>
  <si>
    <t>24~33</t>
  </si>
  <si>
    <t>34~42</t>
  </si>
  <si>
    <t>43~54</t>
  </si>
  <si>
    <t>55~65</t>
  </si>
  <si>
    <t>66~77</t>
  </si>
  <si>
    <t>78~89</t>
  </si>
  <si>
    <t>90~100</t>
  </si>
  <si>
    <t>巢都世界</t>
  </si>
  <si>
    <t>不可选</t>
  </si>
  <si>
    <t>01~17</t>
  </si>
  <si>
    <t>18~20</t>
  </si>
  <si>
    <t>21~25</t>
  </si>
  <si>
    <t>26~35</t>
  </si>
  <si>
    <t>36~40</t>
  </si>
  <si>
    <t>41~79</t>
  </si>
  <si>
    <t>80~100</t>
  </si>
  <si>
    <r>
      <rPr>
        <sz val="12"/>
        <color rgb="FF231F20"/>
        <rFont val="宋体"/>
        <charset val="134"/>
      </rPr>
      <t>影响与NPC 互动时社交技能的投骰结果，</t>
    </r>
    <r>
      <rPr>
        <sz val="12"/>
        <color rgb="FF000000"/>
        <rFont val="宋体"/>
        <charset val="134"/>
      </rPr>
      <t>影响侍僧</t>
    </r>
    <r>
      <rPr>
        <sz val="12"/>
        <color rgb="FF231F20"/>
        <rFont val="宋体"/>
        <charset val="134"/>
      </rPr>
      <t>的</t>
    </r>
    <r>
      <rPr>
        <b/>
        <sz val="12"/>
        <color rgb="FF231F20"/>
        <rFont val="宋体"/>
        <charset val="134"/>
      </rPr>
      <t>人际交往</t>
    </r>
    <r>
      <rPr>
        <sz val="12"/>
        <color rgb="FF231F20"/>
        <rFont val="宋体"/>
        <charset val="134"/>
      </rPr>
      <t>能力。</t>
    </r>
  </si>
  <si>
    <t>蛮荒世界</t>
  </si>
  <si>
    <t>01~30</t>
  </si>
  <si>
    <t>31~80</t>
  </si>
  <si>
    <t>81~90</t>
  </si>
  <si>
    <t>91~100</t>
  </si>
  <si>
    <t>虚空生人</t>
  </si>
  <si>
    <t>01~10</t>
  </si>
  <si>
    <t>11~20</t>
  </si>
  <si>
    <t>36~75</t>
  </si>
  <si>
    <t>76~85</t>
  </si>
  <si>
    <t>86~100</t>
  </si>
  <si>
    <t>属性与技能间的关系</t>
  </si>
  <si>
    <t>忠嗣学院</t>
  </si>
  <si>
    <t>01~20</t>
  </si>
  <si>
    <t>21~40</t>
  </si>
  <si>
    <t>41~60</t>
  </si>
  <si>
    <t>61~80</t>
  </si>
  <si>
    <t>81~100</t>
  </si>
  <si>
    <t>铸造世界</t>
  </si>
  <si>
    <t>01~25</t>
  </si>
  <si>
    <r>
      <rPr>
        <sz val="12"/>
        <color rgb="FFFF0000"/>
        <rFont val="宋体"/>
        <charset val="134"/>
      </rPr>
      <t>图兰舒什</t>
    </r>
    <r>
      <rPr>
        <sz val="12"/>
        <rFont val="宋体"/>
        <charset val="134"/>
      </rPr>
      <t>限定</t>
    </r>
  </si>
  <si>
    <t>36~60</t>
  </si>
  <si>
    <r>
      <rPr>
        <sz val="12"/>
        <color rgb="FFFF0000"/>
        <rFont val="宋体"/>
        <charset val="134"/>
      </rPr>
      <t>伊杜梅亚</t>
    </r>
    <r>
      <rPr>
        <sz val="12"/>
        <rFont val="宋体"/>
        <charset val="134"/>
      </rPr>
      <t>限定</t>
    </r>
  </si>
  <si>
    <t>61~70</t>
  </si>
  <si>
    <t>71~100</t>
  </si>
  <si>
    <t>技能分为基础和高级两类，属性高低会直接决定对应技能的技能值，具体如下有三种情况：</t>
  </si>
  <si>
    <t>贵族生人</t>
  </si>
  <si>
    <t>01~18</t>
  </si>
  <si>
    <t>19~30</t>
  </si>
  <si>
    <t>31~40</t>
  </si>
  <si>
    <t>41~56</t>
  </si>
  <si>
    <t>57~75</t>
  </si>
  <si>
    <t>思维洗涤</t>
  </si>
  <si>
    <t>01~15</t>
  </si>
  <si>
    <t>16~50</t>
  </si>
  <si>
    <t>51~60</t>
  </si>
  <si>
    <t>已受训的技能</t>
  </si>
  <si>
    <t>圣殿世界</t>
  </si>
  <si>
    <t>11~18</t>
  </si>
  <si>
    <t>31~55</t>
  </si>
  <si>
    <t>56~80</t>
  </si>
  <si>
    <t>役从门生</t>
  </si>
  <si>
    <t>21~32</t>
  </si>
  <si>
    <t>33~60</t>
  </si>
  <si>
    <r>
      <rPr>
        <sz val="12"/>
        <color rgb="FF000000"/>
        <rFont val="宋体"/>
        <charset val="134"/>
      </rPr>
      <t>如果你已经学习过某项技能（即“已受训”），那么，该技能的技能值将</t>
    </r>
    <r>
      <rPr>
        <b/>
        <sz val="12"/>
        <color rgb="FFC00000"/>
        <rFont val="宋体"/>
        <charset val="134"/>
      </rPr>
      <t>完全等同于</t>
    </r>
    <r>
      <rPr>
        <sz val="12"/>
        <color rgb="FF000000"/>
        <rFont val="宋体"/>
        <charset val="134"/>
      </rPr>
      <t>你对应的属性值。</t>
    </r>
  </si>
  <si>
    <t>修院栽培</t>
  </si>
  <si>
    <t>26~50</t>
  </si>
  <si>
    <t>61~85</t>
  </si>
  <si>
    <t>85~95</t>
  </si>
  <si>
    <t>96~100</t>
  </si>
  <si>
    <r>
      <rPr>
        <i/>
        <sz val="12.3"/>
        <color rgb="FF000000"/>
        <rFont val="宋体"/>
        <charset val="134"/>
      </rPr>
      <t>•</t>
    </r>
    <r>
      <rPr>
        <b/>
        <sz val="12"/>
        <color rgb="FF000000"/>
        <rFont val="宋体"/>
        <charset val="134"/>
      </rPr>
      <t>未受训的基础技能</t>
    </r>
  </si>
  <si>
    <t>出身世界和对应初始属性的加成</t>
  </si>
  <si>
    <r>
      <rPr>
        <sz val="12"/>
        <color rgb="FF000000"/>
        <rFont val="宋体"/>
        <charset val="134"/>
      </rPr>
      <t>对于基础技能，即使你没有专门学习过（未受训），依然可以使用，但能力会打折扣，只会按</t>
    </r>
    <r>
      <rPr>
        <b/>
        <sz val="12"/>
        <color rgb="FFC00000"/>
        <rFont val="宋体"/>
        <charset val="134"/>
      </rPr>
      <t>对应属性值的一半</t>
    </r>
    <r>
      <rPr>
        <sz val="12"/>
        <color rgb="FF000000"/>
        <rFont val="宋体"/>
        <charset val="134"/>
      </rPr>
      <t>来计算。</t>
    </r>
  </si>
  <si>
    <r>
      <rPr>
        <sz val="11"/>
        <color rgb="FFFFFFFF"/>
        <rFont val="宋体"/>
        <charset val="134"/>
      </rPr>
      <t>侍僧的属性数值由投掷</t>
    </r>
    <r>
      <rPr>
        <sz val="11"/>
        <color rgb="FFFFFFFF"/>
        <rFont val="Calibri"/>
        <charset val="134"/>
      </rPr>
      <t xml:space="preserve">2d10 + </t>
    </r>
    <r>
      <rPr>
        <sz val="11"/>
        <color rgb="FFFFFFFF"/>
        <rFont val="宋体"/>
        <charset val="134"/>
      </rPr>
      <t>以下九个属性的具体调整值而得出。</t>
    </r>
  </si>
  <si>
    <t>蓝底</t>
  </si>
  <si>
    <t>额外增加</t>
  </si>
  <si>
    <t>橙底</t>
  </si>
  <si>
    <t>额外减少</t>
  </si>
  <si>
    <t>WS</t>
  </si>
  <si>
    <t>BS</t>
  </si>
  <si>
    <r>
      <rPr>
        <i/>
        <sz val="12.3"/>
        <color rgb="FF000000"/>
        <rFont val="宋体"/>
        <charset val="134"/>
      </rPr>
      <t>•</t>
    </r>
    <r>
      <rPr>
        <b/>
        <sz val="12"/>
        <color rgb="FF060A26"/>
        <rFont val="宋体"/>
        <charset val="134"/>
      </rPr>
      <t>未受训的高级技能</t>
    </r>
  </si>
  <si>
    <t>核心内容</t>
  </si>
  <si>
    <t>20+3</t>
  </si>
  <si>
    <t>马卡贝斯五号</t>
  </si>
  <si>
    <t>帝国世界的扩展</t>
  </si>
  <si>
    <t>20-3</t>
  </si>
  <si>
    <r>
      <rPr>
        <sz val="12"/>
        <color rgb="FF000000"/>
        <rFont val="宋体"/>
        <charset val="134"/>
      </rPr>
      <t>高级技能门槛较高，通常情况下，如果你没有经过专门训练（未受训），是</t>
    </r>
    <r>
      <rPr>
        <b/>
        <sz val="12"/>
        <color rgb="FFC00000"/>
        <rFont val="宋体"/>
        <charset val="134"/>
      </rPr>
      <t>无法使用</t>
    </r>
    <r>
      <rPr>
        <sz val="12"/>
        <color rgb="FF000000"/>
        <rFont val="宋体"/>
        <charset val="134"/>
      </rPr>
      <t>的。</t>
    </r>
  </si>
  <si>
    <t>锡诺菲亚</t>
  </si>
  <si>
    <t>20+5</t>
  </si>
  <si>
    <r>
      <rPr>
        <b/>
        <sz val="12"/>
        <color rgb="FF000000"/>
        <rFont val="宋体"/>
        <charset val="134"/>
      </rPr>
      <t>示例：</t>
    </r>
    <r>
      <rPr>
        <sz val="12"/>
        <color rgb="FF000000"/>
        <rFont val="宋体"/>
        <charset val="134"/>
      </rPr>
      <t>你的敏捷属性为60，“闪避”属于敏捷基础技能。</t>
    </r>
  </si>
  <si>
    <t>巢都变种人</t>
  </si>
  <si>
    <t>巢都世界的扩展</t>
  </si>
  <si>
    <t>15+10</t>
  </si>
  <si>
    <t>25-10</t>
  </si>
  <si>
    <t>枪灰城</t>
  </si>
  <si>
    <t>若已受训：你的闪避技能值就是60。</t>
  </si>
  <si>
    <t>沃格巢都</t>
  </si>
  <si>
    <t>若未受训：你的闪避技能值则是属性的一半，即30。</t>
  </si>
  <si>
    <t>黄昏星</t>
  </si>
  <si>
    <t>蛮荒世界的扩展</t>
  </si>
  <si>
    <t>15+3</t>
  </si>
  <si>
    <t>卡利西斯舰队</t>
  </si>
  <si>
    <t>虚空生人的扩展</t>
  </si>
  <si>
    <t>15+5</t>
  </si>
  <si>
    <t>3 .生涯选择（职业）</t>
  </si>
  <si>
    <t>黑暗舰舱人</t>
  </si>
  <si>
    <t>20-5</t>
  </si>
  <si>
    <t>25+5</t>
  </si>
  <si>
    <t>扩展内容</t>
  </si>
  <si>
    <r>
      <rPr>
        <sz val="12"/>
        <color rgb="FF231F20"/>
        <rFont val="宋体"/>
        <charset val="134"/>
      </rPr>
      <t>可从生涯中自选一详可选生涯，确保属于出生地中</t>
    </r>
    <r>
      <rPr>
        <b/>
        <sz val="12"/>
        <color rgb="FF231F20"/>
        <rFont val="宋体"/>
        <charset val="134"/>
      </rPr>
      <t>‘</t>
    </r>
    <r>
      <rPr>
        <b/>
        <sz val="12"/>
        <color rgb="FF000000"/>
        <rFont val="宋体"/>
        <charset val="134"/>
      </rPr>
      <t>可选’</t>
    </r>
    <r>
      <rPr>
        <sz val="12"/>
        <color rgb="FF000000"/>
        <rFont val="宋体"/>
        <charset val="134"/>
      </rPr>
      <t>的</t>
    </r>
    <r>
      <rPr>
        <sz val="12"/>
        <color rgb="FF231F20"/>
        <rFont val="宋体"/>
        <charset val="134"/>
      </rPr>
      <t>职业。</t>
    </r>
  </si>
  <si>
    <t>枯萎学院</t>
  </si>
  <si>
    <t>忠嗣学院的扩展</t>
  </si>
  <si>
    <r>
      <rPr>
        <sz val="12"/>
        <color rgb="FF231F20"/>
        <rFont val="宋体"/>
        <charset val="134"/>
      </rPr>
      <t>或投d100 随机决定，若随机决定，需对照</t>
    </r>
    <r>
      <rPr>
        <sz val="12"/>
        <color rgb="FF000000"/>
        <rFont val="宋体"/>
        <charset val="134"/>
      </rPr>
      <t>（附页“出身世界和对应可选职业”）。</t>
    </r>
  </si>
  <si>
    <t>遗失的数据板</t>
  </si>
  <si>
    <t>铸造世界的扩展</t>
  </si>
  <si>
    <r>
      <rPr>
        <sz val="11"/>
        <rFont val="宋体"/>
        <charset val="134"/>
      </rPr>
      <t>取决于选择《遗失的数据板》</t>
    </r>
    <r>
      <rPr>
        <sz val="11"/>
        <rFont val="Calibri"/>
        <charset val="134"/>
      </rPr>
      <t>17</t>
    </r>
    <r>
      <rPr>
        <sz val="11"/>
        <rFont val="宋体"/>
        <charset val="134"/>
      </rPr>
      <t>种出身中的哪一个，可选如</t>
    </r>
    <r>
      <rPr>
        <sz val="12"/>
        <color rgb="FFFF0000"/>
        <rFont val="宋体"/>
        <charset val="134"/>
      </rPr>
      <t>图兰舒什</t>
    </r>
    <r>
      <rPr>
        <sz val="12"/>
        <color rgb="FF000000"/>
        <rFont val="宋体"/>
        <charset val="134"/>
      </rPr>
      <t>、</t>
    </r>
    <r>
      <rPr>
        <sz val="11"/>
        <color rgb="FFFF0000"/>
        <rFont val="宋体"/>
        <charset val="134"/>
      </rPr>
      <t>伊杜梅亚</t>
    </r>
    <r>
      <rPr>
        <sz val="11"/>
        <rFont val="宋体"/>
        <charset val="134"/>
      </rPr>
      <t>、探索舰队、机械神教研究站等。</t>
    </r>
  </si>
  <si>
    <t>各生涯起始资金与XP</t>
  </si>
  <si>
    <t>马尔菲污血</t>
  </si>
  <si>
    <t>贵族生人的扩展</t>
  </si>
  <si>
    <t>20+10</t>
  </si>
  <si>
    <r>
      <rPr>
        <sz val="12"/>
        <color rgb="FF000000"/>
        <rFont val="宋体"/>
        <charset val="134"/>
      </rPr>
      <t>不同生涯提供不同的</t>
    </r>
    <r>
      <rPr>
        <b/>
        <sz val="12"/>
        <color rgb="FF000000"/>
        <rFont val="宋体"/>
        <charset val="134"/>
      </rPr>
      <t>‘免费’</t>
    </r>
    <r>
      <rPr>
        <sz val="12"/>
        <color rgb="FF000000"/>
        <rFont val="宋体"/>
        <charset val="134"/>
      </rPr>
      <t>默认初始装备、能力及对应启动资金，确认并填写进你的自动卡中（详见《核心规则书》第23 页）。</t>
    </r>
  </si>
  <si>
    <r>
      <rPr>
        <sz val="12"/>
        <color rgb="FF000000"/>
        <rFont val="宋体"/>
        <charset val="134"/>
      </rPr>
      <t>如无意外，</t>
    </r>
    <r>
      <rPr>
        <b/>
        <sz val="12"/>
        <color rgb="FFC00000"/>
        <rFont val="宋体"/>
        <charset val="134"/>
      </rPr>
      <t>统一给予400 XP</t>
    </r>
    <r>
      <rPr>
        <sz val="12"/>
        <color rgb="FF000000"/>
        <rFont val="宋体"/>
        <charset val="134"/>
      </rPr>
      <t>，用于购买技能和天赋，以及与生涯类型对应的启动资金。</t>
    </r>
  </si>
  <si>
    <r>
      <rPr>
        <b/>
        <sz val="12"/>
        <rFont val="宋体"/>
        <charset val="134"/>
      </rPr>
      <t>注意：扩展</t>
    </r>
    <r>
      <rPr>
        <b/>
        <sz val="12"/>
        <rFont val="宋体"/>
        <charset val="134"/>
      </rPr>
      <t>出生地也会给予侍僧不同的技能、属性加值或减值，基础技能，独特的特性等，详见对应的扩展规则书。</t>
    </r>
  </si>
  <si>
    <t>各个生涯的起始资金如下</t>
  </si>
  <si>
    <t>出身世界和对应的承伤加值</t>
  </si>
  <si>
    <t>文研员</t>
  </si>
  <si>
    <t>100 +1d10</t>
  </si>
  <si>
    <t>执法者</t>
  </si>
  <si>
    <t>50 +2d10</t>
  </si>
  <si>
    <r>
      <rPr>
        <sz val="11"/>
        <color rgb="FFFFFFFF"/>
        <rFont val="宋体"/>
        <charset val="134"/>
      </rPr>
      <t xml:space="preserve">侍僧的承伤数值由对应世界的投掷基础值 </t>
    </r>
    <r>
      <rPr>
        <sz val="11"/>
        <color rgb="FFFFFFFF"/>
        <rFont val="Calibri"/>
        <charset val="134"/>
      </rPr>
      <t xml:space="preserve">+ </t>
    </r>
    <r>
      <rPr>
        <sz val="11"/>
        <color rgb="FFFFFFFF"/>
        <rFont val="宋体"/>
        <charset val="134"/>
      </rPr>
      <t>具体调整值而得出。</t>
    </r>
  </si>
  <si>
    <t>120 +3d10</t>
  </si>
  <si>
    <t>基本值</t>
  </si>
  <si>
    <t>调整值</t>
  </si>
  <si>
    <t>300 +5d10</t>
  </si>
  <si>
    <t>1d5+</t>
  </si>
  <si>
    <t>70 +1d10</t>
  </si>
  <si>
    <r>
      <rPr>
        <sz val="12"/>
        <rFont val="Calibri"/>
        <charset val="134"/>
      </rPr>
      <t>8</t>
    </r>
    <r>
      <rPr>
        <sz val="12"/>
        <rFont val="宋体"/>
        <charset val="134"/>
      </rPr>
      <t>（同</t>
    </r>
    <r>
      <rPr>
        <sz val="11"/>
        <color rgb="FF000000"/>
        <rFont val="宋体"/>
        <charset val="134"/>
      </rPr>
      <t>帝国世界</t>
    </r>
    <r>
      <rPr>
        <sz val="12"/>
        <rFont val="宋体"/>
        <charset val="134"/>
      </rPr>
      <t>）</t>
    </r>
  </si>
  <si>
    <t>50 +1d5</t>
  </si>
  <si>
    <t>10 +1d5</t>
  </si>
  <si>
    <t>150 +1d10</t>
  </si>
  <si>
    <r>
      <rPr>
        <sz val="12"/>
        <rFont val="Calibri"/>
        <charset val="134"/>
      </rPr>
      <t>8</t>
    </r>
    <r>
      <rPr>
        <sz val="12"/>
        <rFont val="宋体"/>
        <charset val="134"/>
      </rPr>
      <t>（同巢都</t>
    </r>
    <r>
      <rPr>
        <sz val="11"/>
        <color rgb="FF000000"/>
        <rFont val="宋体"/>
        <charset val="134"/>
      </rPr>
      <t>世界</t>
    </r>
    <r>
      <rPr>
        <sz val="12"/>
        <rFont val="宋体"/>
        <charset val="134"/>
      </rPr>
      <t>）</t>
    </r>
  </si>
  <si>
    <t>生涯阶级晋升</t>
  </si>
  <si>
    <r>
      <rPr>
        <sz val="12"/>
        <rFont val="Calibri"/>
        <charset val="134"/>
      </rPr>
      <t>9</t>
    </r>
    <r>
      <rPr>
        <sz val="12"/>
        <rFont val="宋体"/>
        <charset val="134"/>
      </rPr>
      <t>（同蛮荒</t>
    </r>
    <r>
      <rPr>
        <sz val="11"/>
        <color rgb="FF000000"/>
        <rFont val="宋体"/>
        <charset val="134"/>
      </rPr>
      <t>世界</t>
    </r>
    <r>
      <rPr>
        <sz val="12"/>
        <rFont val="宋体"/>
        <charset val="134"/>
      </rPr>
      <t>）</t>
    </r>
  </si>
  <si>
    <r>
      <rPr>
        <sz val="12"/>
        <color rgb="FF000000"/>
        <rFont val="宋体"/>
        <charset val="134"/>
      </rPr>
      <t>视已经花费经验值（XP）总数而定，只要花费的</t>
    </r>
    <r>
      <rPr>
        <b/>
        <sz val="12"/>
        <color rgb="FFC00000"/>
        <rFont val="宋体"/>
        <charset val="134"/>
      </rPr>
      <t>总数达到要求，立即自动晋升到下一阶级</t>
    </r>
    <r>
      <rPr>
        <sz val="12"/>
        <color rgb="FF000000"/>
        <rFont val="宋体"/>
        <charset val="134"/>
      </rPr>
      <t>。</t>
    </r>
  </si>
  <si>
    <r>
      <rPr>
        <b/>
        <sz val="12"/>
        <rFont val="宋体"/>
        <charset val="134"/>
      </rPr>
      <t>虚空生人</t>
    </r>
    <r>
      <rPr>
        <b/>
        <sz val="11"/>
        <rFont val="宋体"/>
        <charset val="134"/>
      </rPr>
      <t>的扩展</t>
    </r>
  </si>
  <si>
    <r>
      <rPr>
        <sz val="12"/>
        <rFont val="Calibri"/>
        <charset val="134"/>
      </rPr>
      <t>6</t>
    </r>
    <r>
      <rPr>
        <sz val="12"/>
        <rFont val="宋体"/>
        <charset val="134"/>
      </rPr>
      <t>（同虚空生人）</t>
    </r>
  </si>
  <si>
    <t>高阶阶级将开放更多可学习的技能与天赋，晋升后仍可继续学习前一阶级的技能与天赋。</t>
  </si>
  <si>
    <t>（详见《核心规则书》第35 页）</t>
  </si>
  <si>
    <r>
      <rPr>
        <b/>
        <sz val="12"/>
        <rFont val="宋体"/>
        <charset val="134"/>
      </rPr>
      <t>忠嗣学院</t>
    </r>
    <r>
      <rPr>
        <b/>
        <sz val="11"/>
        <rFont val="宋体"/>
        <charset val="134"/>
      </rPr>
      <t>的扩展</t>
    </r>
  </si>
  <si>
    <r>
      <rPr>
        <sz val="12"/>
        <rFont val="Calibri"/>
        <charset val="134"/>
      </rPr>
      <t>8</t>
    </r>
    <r>
      <rPr>
        <sz val="12"/>
        <rFont val="宋体"/>
        <charset val="134"/>
      </rPr>
      <t>（同忠嗣学院）</t>
    </r>
  </si>
  <si>
    <t>4 .投掷命运点</t>
  </si>
  <si>
    <r>
      <rPr>
        <b/>
        <sz val="12"/>
        <rFont val="宋体"/>
        <charset val="134"/>
      </rPr>
      <t>铸造世界</t>
    </r>
    <r>
      <rPr>
        <b/>
        <sz val="11"/>
        <rFont val="宋体"/>
        <charset val="134"/>
      </rPr>
      <t>的扩展</t>
    </r>
  </si>
  <si>
    <t>侍僧并非常人，其注定为帝皇服务，命运点反映了命运对你的青睐。</t>
  </si>
  <si>
    <r>
      <rPr>
        <b/>
        <sz val="12"/>
        <rFont val="宋体"/>
        <charset val="134"/>
      </rPr>
      <t>贵族生人</t>
    </r>
    <r>
      <rPr>
        <b/>
        <sz val="11"/>
        <rFont val="宋体"/>
        <charset val="134"/>
      </rPr>
      <t>的扩展</t>
    </r>
  </si>
  <si>
    <r>
      <rPr>
        <sz val="12"/>
        <rFont val="Calibri"/>
        <charset val="134"/>
      </rPr>
      <t>8</t>
    </r>
    <r>
      <rPr>
        <sz val="12"/>
        <rFont val="宋体"/>
        <charset val="134"/>
      </rPr>
      <t>（同贵族生人）</t>
    </r>
  </si>
  <si>
    <r>
      <rPr>
        <b/>
        <sz val="12"/>
        <color rgb="FFC00000"/>
        <rFont val="宋体"/>
        <charset val="134"/>
      </rPr>
      <t>投掷1d10，对比“出生世界”的随机范围</t>
    </r>
    <r>
      <rPr>
        <sz val="12"/>
        <color rgb="FF000000"/>
        <rFont val="宋体"/>
        <charset val="134"/>
      </rPr>
      <t>确定起始点数（详见附页“出身世界和对应的命运点范围”）。</t>
    </r>
  </si>
  <si>
    <t>如何使用命运点</t>
  </si>
  <si>
    <r>
      <rPr>
        <sz val="12"/>
        <color rgb="FF000000"/>
        <rFont val="宋体"/>
        <charset val="134"/>
      </rPr>
      <t>你可以在任何时候以一</t>
    </r>
    <r>
      <rPr>
        <b/>
        <sz val="12"/>
        <color rgb="FFC00000"/>
        <rFont val="宋体"/>
        <charset val="134"/>
      </rPr>
      <t>个自由动作来使用1 点</t>
    </r>
    <r>
      <rPr>
        <sz val="12"/>
        <color rgb="FF000000"/>
        <rFont val="宋体"/>
        <charset val="134"/>
      </rPr>
      <t>命运点获得如下效果：</t>
    </r>
  </si>
  <si>
    <r>
      <rPr>
        <i/>
        <sz val="12.3"/>
        <color rgb="FF000000"/>
        <rFont val="宋体"/>
        <charset val="134"/>
      </rPr>
      <t>•</t>
    </r>
    <r>
      <rPr>
        <sz val="12"/>
        <color rgb="FF000000"/>
        <rFont val="宋体"/>
        <charset val="134"/>
      </rPr>
      <t>重投任何一次检定。重投的结果作为最终值。</t>
    </r>
  </si>
  <si>
    <t>出身世界和对应的命运点范围</t>
  </si>
  <si>
    <r>
      <rPr>
        <i/>
        <sz val="12.3"/>
        <color rgb="FF000000"/>
        <rFont val="宋体"/>
        <charset val="134"/>
      </rPr>
      <t>•</t>
    </r>
    <r>
      <rPr>
        <sz val="12"/>
        <color rgb="FF000000"/>
        <rFont val="宋体"/>
        <charset val="134"/>
      </rPr>
      <t>本场战斗的先攻权检定取10。</t>
    </r>
  </si>
  <si>
    <r>
      <rPr>
        <i/>
        <sz val="12.3"/>
        <color rgb="FF000000"/>
        <rFont val="宋体"/>
        <charset val="134"/>
      </rPr>
      <t>•</t>
    </r>
    <r>
      <rPr>
        <sz val="12"/>
        <color rgb="FF000000"/>
        <rFont val="宋体"/>
        <charset val="134"/>
      </rPr>
      <t>让一次检定获得额外的成功。</t>
    </r>
  </si>
  <si>
    <r>
      <rPr>
        <sz val="12"/>
        <color rgb="FFFFFFFF"/>
        <rFont val="宋体"/>
        <charset val="134"/>
      </rPr>
      <t xml:space="preserve">投掷 </t>
    </r>
    <r>
      <rPr>
        <sz val="12"/>
        <color rgb="FFFFFFFF"/>
        <rFont val="宋体"/>
        <charset val="134"/>
      </rPr>
      <t>1d10 ，</t>
    </r>
    <r>
      <rPr>
        <sz val="12"/>
        <color rgb="FFFFFFFF"/>
        <rFont val="宋体"/>
        <charset val="134"/>
      </rPr>
      <t>对比下表的</t>
    </r>
    <r>
      <rPr>
        <sz val="12"/>
        <color rgb="FFFFFFFF"/>
        <rFont val="宋体"/>
        <charset val="134"/>
      </rPr>
      <t>随机</t>
    </r>
    <r>
      <rPr>
        <sz val="12"/>
        <color rgb="FFFFFFFF"/>
        <rFont val="宋体"/>
        <charset val="134"/>
      </rPr>
      <t>范围</t>
    </r>
    <r>
      <rPr>
        <sz val="12"/>
        <color rgb="FFFFFFFF"/>
        <rFont val="宋体"/>
        <charset val="134"/>
      </rPr>
      <t>决定起始命运点。</t>
    </r>
  </si>
  <si>
    <r>
      <rPr>
        <i/>
        <sz val="12.3"/>
        <color rgb="FF000000"/>
        <rFont val="宋体"/>
        <charset val="134"/>
      </rPr>
      <t>•</t>
    </r>
    <r>
      <rPr>
        <sz val="12"/>
        <color rgb="FF000000"/>
        <rFont val="宋体"/>
        <charset val="134"/>
      </rPr>
      <t>立刻回复1d5 承伤。注意无法恢复致命伤害。</t>
    </r>
  </si>
  <si>
    <t>掷骰结果</t>
  </si>
  <si>
    <t>1点</t>
  </si>
  <si>
    <t>2点</t>
  </si>
  <si>
    <t>3点</t>
  </si>
  <si>
    <t>4点</t>
  </si>
  <si>
    <t>5点</t>
  </si>
  <si>
    <r>
      <rPr>
        <i/>
        <sz val="12.3"/>
        <color rgb="FF000000"/>
        <rFont val="宋体"/>
        <charset val="134"/>
      </rPr>
      <t>•</t>
    </r>
    <r>
      <rPr>
        <sz val="12"/>
        <color rgb="FF000000"/>
        <rFont val="宋体"/>
        <charset val="134"/>
      </rPr>
      <t>解除眩晕状态。</t>
    </r>
  </si>
  <si>
    <t>1~4</t>
  </si>
  <si>
    <t>5~8</t>
  </si>
  <si>
    <t>9~10</t>
  </si>
  <si>
    <t>命运点会在下一个游戏阶段开始时回满。</t>
  </si>
  <si>
    <t>你可以在任何时候使用命运点，无论在自己的回合，还是响应他人的动作。使用命运点被视为一个自由动作。</t>
  </si>
  <si>
    <t>燃烧命运</t>
  </si>
  <si>
    <t>当遭遇原本会导致角色死亡的绝境时，可选择燃烧命运来幸免于难。</t>
  </si>
  <si>
    <r>
      <rPr>
        <sz val="12"/>
        <color rgb="FF000000"/>
        <rFont val="宋体"/>
        <charset val="134"/>
      </rPr>
      <t>每次使用会</t>
    </r>
    <r>
      <rPr>
        <b/>
        <sz val="12"/>
        <color rgb="FFC00000"/>
        <rFont val="宋体"/>
        <charset val="134"/>
      </rPr>
      <t>永久扣除1 点命运点上限</t>
    </r>
    <r>
      <rPr>
        <sz val="12"/>
        <color rgb="FF000000"/>
        <rFont val="宋体"/>
        <charset val="134"/>
      </rPr>
      <t>，并角色仍然会受到重创。</t>
    </r>
  </si>
  <si>
    <r>
      <rPr>
        <b/>
        <sz val="12"/>
        <color rgb="FF000000"/>
        <rFont val="宋体"/>
        <charset val="134"/>
      </rPr>
      <t>注：</t>
    </r>
    <r>
      <rPr>
        <sz val="12"/>
        <color rgb="FF000000"/>
        <rFont val="宋体"/>
        <charset val="134"/>
      </rPr>
      <t>即使所有命运点都已使用，只要你还有命运点上限，你仍可燃烧命运。</t>
    </r>
  </si>
  <si>
    <t>1~2</t>
  </si>
  <si>
    <t>3~7</t>
  </si>
  <si>
    <t>8~10</t>
  </si>
  <si>
    <t>5 .投掷承伤</t>
  </si>
  <si>
    <t>1~5</t>
  </si>
  <si>
    <t>6~9</t>
  </si>
  <si>
    <t>类似HP，代表承受伤害的能力。若单次受到的伤害达到或超过承伤范围，该部位将受到致命伤。</t>
  </si>
  <si>
    <t>1~3</t>
  </si>
  <si>
    <t>4~9</t>
  </si>
  <si>
    <t>基础承伤=1d5（投掷结果）+出身世界调整值。</t>
  </si>
  <si>
    <t>具体调整值请查阅（附页“出身世界和对应的承伤加值”）。</t>
  </si>
  <si>
    <t>6 .占卜仪式</t>
  </si>
  <si>
    <t>当开始为审判庭工作时，审判庭会给侍僧们来场紧张刺激的妙妙占卜。</t>
  </si>
  <si>
    <r>
      <rPr>
        <b/>
        <sz val="12"/>
        <color rgb="FFC00000"/>
        <rFont val="宋体"/>
        <charset val="134"/>
      </rPr>
      <t>投d100 接受预言</t>
    </r>
    <r>
      <rPr>
        <sz val="12"/>
        <color rgb="FF000000"/>
        <rFont val="宋体"/>
        <charset val="134"/>
      </rPr>
      <t>，注意，预言的结果会对人物属性有实际影响。</t>
    </r>
  </si>
  <si>
    <t>具体预言内容与对应的属性影响（详见《核心规则书》第34 页）</t>
  </si>
  <si>
    <t>7 .选择背景包</t>
  </si>
  <si>
    <t>背景包为可选也可不选的可选购买项。</t>
  </si>
  <si>
    <r>
      <rPr>
        <sz val="12"/>
        <color rgb="FF000000"/>
        <rFont val="宋体"/>
        <charset val="134"/>
      </rPr>
      <t>花费对应XP 购买一项可用背景包（详见</t>
    </r>
    <r>
      <rPr>
        <u/>
        <sz val="12"/>
        <color rgb="FF0000FF"/>
        <rFont val="宋体"/>
        <charset val="134"/>
      </rPr>
      <t xml:space="preserve"> https://b23.tv/byypIYv</t>
    </r>
    <r>
      <rPr>
        <sz val="12"/>
        <color rgb="FF000000"/>
        <rFont val="宋体"/>
        <charset val="134"/>
      </rPr>
      <t>）。</t>
    </r>
  </si>
  <si>
    <t>不同的背景包会赋予角色不同的技能、属性加减值、基础技能及特殊特性等。</t>
  </si>
  <si>
    <r>
      <rPr>
        <b/>
        <sz val="12"/>
        <color rgb="FF000000"/>
        <rFont val="宋体"/>
        <charset val="134"/>
      </rPr>
      <t>注：</t>
    </r>
    <r>
      <rPr>
        <sz val="12"/>
        <color rgb="FF000000"/>
        <rFont val="宋体"/>
        <charset val="134"/>
      </rPr>
      <t>背景包仅可选择一项，部分包设有职业出身前置作为购买要求，或是转职前提。</t>
    </r>
  </si>
  <si>
    <t>8 .购置装备、技能天赋与属性值</t>
  </si>
  <si>
    <t>花费起始资金购买武器、护甲及冒险装备，具体资金花费（详见《核心规则书》第147 页），并记录下你还剩下多少王座币。</t>
  </si>
  <si>
    <r>
      <rPr>
        <sz val="12"/>
        <color rgb="FF000000"/>
        <rFont val="宋体"/>
        <charset val="134"/>
      </rPr>
      <t>同上，花费经验值（XP）购买技能天赋与属性值，</t>
    </r>
    <r>
      <rPr>
        <b/>
        <sz val="12"/>
        <color rgb="FF000000"/>
        <rFont val="宋体"/>
        <charset val="134"/>
      </rPr>
      <t>每购买一级属性则该项</t>
    </r>
    <r>
      <rPr>
        <b/>
        <sz val="12"/>
        <color rgb="FFC00000"/>
        <rFont val="宋体"/>
        <charset val="134"/>
      </rPr>
      <t>属性+5</t>
    </r>
    <r>
      <rPr>
        <b/>
        <sz val="12"/>
        <color rgb="FF000000"/>
        <rFont val="宋体"/>
        <charset val="134"/>
      </rPr>
      <t>。</t>
    </r>
  </si>
  <si>
    <r>
      <rPr>
        <sz val="12"/>
        <color rgb="FF000000"/>
        <rFont val="宋体"/>
        <charset val="134"/>
      </rPr>
      <t>具体XP 花费详见</t>
    </r>
    <r>
      <rPr>
        <b/>
        <sz val="12"/>
        <color rgb="FFC00000"/>
        <rFont val="宋体"/>
        <charset val="134"/>
      </rPr>
      <t>对应生涯晋升表</t>
    </r>
    <r>
      <rPr>
        <sz val="12"/>
        <color rgb="FF000000"/>
        <rFont val="宋体"/>
        <charset val="134"/>
      </rPr>
      <t>（《核心规则书》第35 页）。</t>
    </r>
  </si>
  <si>
    <r>
      <rPr>
        <b/>
        <sz val="12"/>
        <color rgb="FF000000"/>
        <rFont val="宋体"/>
        <charset val="134"/>
      </rPr>
      <t>注：</t>
    </r>
    <r>
      <rPr>
        <sz val="12"/>
        <color rgb="FF000000"/>
        <rFont val="宋体"/>
        <charset val="134"/>
      </rPr>
      <t>购买技能天赋与属性时可参考（《核心规则书》第28 页）中的购买推荐。</t>
    </r>
  </si>
  <si>
    <t>护甲购买：护甲混穿规则</t>
  </si>
  <si>
    <r>
      <rPr>
        <sz val="12"/>
        <color rgb="FF231F20"/>
        <rFont val="宋体"/>
        <charset val="134"/>
      </rPr>
      <t>允许不同部位混搭，</t>
    </r>
    <r>
      <rPr>
        <b/>
        <sz val="12"/>
        <color rgb="FFC00000"/>
        <rFont val="宋体"/>
        <charset val="134"/>
      </rPr>
      <t>但同一部位仅生效AP 值最高的一件护甲。</t>
    </r>
  </si>
  <si>
    <r>
      <rPr>
        <b/>
        <sz val="12"/>
        <color rgb="FF000000"/>
        <rFont val="宋体"/>
        <charset val="134"/>
      </rPr>
      <t>示例：</t>
    </r>
    <r>
      <rPr>
        <sz val="12"/>
        <color rgb="FF231F20"/>
        <rFont val="宋体"/>
        <charset val="134"/>
      </rPr>
      <t>同时穿戴“纤维战斗斗篷（全身AP4）”与“防弹头盔（头部AP2）”时。</t>
    </r>
  </si>
  <si>
    <t>因头部位置冲突，且斗篷AP 更高，则防弹头盔不生效。</t>
  </si>
  <si>
    <r>
      <rPr>
        <b/>
        <sz val="18"/>
        <color rgb="FF000000"/>
        <rFont val="宋体"/>
        <charset val="134"/>
      </rPr>
      <t>9 .</t>
    </r>
    <r>
      <rPr>
        <b/>
        <sz val="18"/>
        <color rgb="FF231F20"/>
        <rFont val="宋体"/>
        <charset val="134"/>
      </rPr>
      <t>其他信息</t>
    </r>
  </si>
  <si>
    <t>最后，补上人物卡所缺的人物肖像和背景等信息，恭喜你车好卡了！</t>
  </si>
  <si>
    <t>角色创建时的可选内容</t>
  </si>
  <si>
    <t>还在为描述侍僧发愁？想要更多细节与创作火花？！</t>
  </si>
  <si>
    <t>不妨打开《黑暗异端角色创建补充包》，助您一臂之力！</t>
  </si>
  <si>
    <r>
      <rPr>
        <b/>
        <sz val="12"/>
        <color rgb="FF231F20"/>
        <rFont val="宋体"/>
        <charset val="134"/>
      </rPr>
      <t>海量随机内容：</t>
    </r>
    <r>
      <rPr>
        <sz val="12"/>
        <color rgb="FF231F20"/>
        <rFont val="宋体"/>
        <charset val="134"/>
      </rPr>
      <t>涵盖外貌特征、身体细节、家园信仰及过往纪念物……</t>
    </r>
  </si>
  <si>
    <r>
      <rPr>
        <sz val="12"/>
        <color rgb="FF000000"/>
        <rFont val="宋体"/>
        <charset val="134"/>
      </rPr>
      <t>只需一个d100！‘即刻’获取您</t>
    </r>
    <r>
      <rPr>
        <sz val="12"/>
        <color rgb="FF231F20"/>
        <rFont val="宋体"/>
        <charset val="134"/>
      </rPr>
      <t>所感兴趣的内容！</t>
    </r>
  </si>
  <si>
    <t>失心与堕落点数</t>
  </si>
  <si>
    <r>
      <rPr>
        <b/>
        <sz val="12"/>
        <color rgb="FF000000"/>
        <rFont val="宋体"/>
        <charset val="134"/>
      </rPr>
      <t>失心点（</t>
    </r>
    <r>
      <rPr>
        <b/>
        <sz val="12"/>
        <color rgb="FFC00000"/>
        <rFont val="宋体"/>
        <charset val="134"/>
      </rPr>
      <t>IP</t>
    </r>
    <r>
      <rPr>
        <b/>
        <sz val="12"/>
        <color rgb="FF000000"/>
        <rFont val="宋体"/>
        <charset val="134"/>
      </rPr>
      <t>）与堕落点（</t>
    </r>
    <r>
      <rPr>
        <b/>
        <sz val="12"/>
        <color rgb="FFC00000"/>
        <rFont val="宋体"/>
        <charset val="134"/>
      </rPr>
      <t>CP</t>
    </r>
    <r>
      <rPr>
        <b/>
        <sz val="12"/>
        <color rgb="FF000000"/>
        <rFont val="宋体"/>
        <charset val="134"/>
      </rPr>
      <t>）</t>
    </r>
    <r>
      <rPr>
        <sz val="12"/>
        <color rgb="FF000000"/>
        <rFont val="宋体"/>
        <charset val="134"/>
      </rPr>
      <t>是在游戏过程中获得的属性，随着角色精神/灵魂纯洁受损增加，如无意外，</t>
    </r>
    <r>
      <rPr>
        <b/>
        <sz val="12"/>
        <color rgb="FFC00000"/>
        <rFont val="宋体"/>
        <charset val="134"/>
      </rPr>
      <t>创建人物时两项属性应均为0</t>
    </r>
    <r>
      <rPr>
        <sz val="12"/>
        <color rgb="FF000000"/>
        <rFont val="宋体"/>
        <charset val="134"/>
      </rPr>
      <t>。</t>
    </r>
  </si>
  <si>
    <r>
      <rPr>
        <sz val="12"/>
        <color rgb="FF000000"/>
        <rFont val="宋体"/>
        <charset val="134"/>
      </rPr>
      <t>当失心与堕落点中任意一项</t>
    </r>
    <r>
      <rPr>
        <b/>
        <sz val="12"/>
        <color rgb="FFC00000"/>
        <rFont val="宋体"/>
        <charset val="134"/>
      </rPr>
      <t>达到100</t>
    </r>
    <r>
      <rPr>
        <sz val="12"/>
        <color rgb="FF000000"/>
        <rFont val="宋体"/>
        <charset val="134"/>
      </rPr>
      <t>，角色即彻底疯狂/堕落，他的生涯就此结束，如同角色被杀死。</t>
    </r>
  </si>
  <si>
    <r>
      <rPr>
        <b/>
        <sz val="12"/>
        <color rgb="FF000000"/>
        <rFont val="宋体"/>
        <charset val="134"/>
      </rPr>
      <t>失心点</t>
    </r>
    <r>
      <rPr>
        <sz val="12"/>
        <color rgb="FF000000"/>
        <rFont val="宋体"/>
        <charset val="134"/>
      </rPr>
      <t>的影响（详见《核心规则书》第254 页）。</t>
    </r>
    <r>
      <rPr>
        <b/>
        <sz val="10.45"/>
        <color rgb="FF000000"/>
        <rFont val="宋体"/>
        <charset val="134"/>
      </rPr>
      <t>堕落点</t>
    </r>
    <r>
      <rPr>
        <sz val="10.45"/>
        <color rgb="FF000000"/>
        <rFont val="宋体"/>
        <charset val="134"/>
      </rPr>
      <t>会造成</t>
    </r>
    <r>
      <rPr>
        <b/>
        <sz val="10.45"/>
        <color rgb="FFC00000"/>
        <rFont val="宋体"/>
        <charset val="134"/>
      </rPr>
      <t>病变和变异</t>
    </r>
    <r>
      <rPr>
        <sz val="10.45"/>
        <color rgb="FF000000"/>
        <rFont val="宋体"/>
        <charset val="134"/>
      </rPr>
      <t>两种影响。</t>
    </r>
  </si>
  <si>
    <r>
      <rPr>
        <sz val="10.45"/>
        <color rgb="FF000000"/>
        <rFont val="宋体"/>
        <charset val="134"/>
      </rPr>
      <t>累计</t>
    </r>
    <r>
      <rPr>
        <b/>
        <sz val="10.45"/>
        <color rgb="FFC00000"/>
        <rFont val="宋体"/>
        <charset val="134"/>
      </rPr>
      <t>10 点堕落</t>
    </r>
    <r>
      <rPr>
        <sz val="10.45"/>
        <color rgb="FF000000"/>
        <rFont val="宋体"/>
        <charset val="134"/>
      </rPr>
      <t>时，需进行一次</t>
    </r>
    <r>
      <rPr>
        <b/>
        <sz val="10.45"/>
        <color rgb="FFC00000"/>
        <rFont val="宋体"/>
        <charset val="134"/>
      </rPr>
      <t>意志检定</t>
    </r>
    <r>
      <rPr>
        <sz val="10.45"/>
        <color rgb="FF000000"/>
        <rFont val="宋体"/>
        <charset val="134"/>
      </rPr>
      <t>，病变程度由当前堕落总值决定；若</t>
    </r>
    <r>
      <rPr>
        <b/>
        <sz val="10.45"/>
        <color rgb="FFC00000"/>
        <rFont val="宋体"/>
        <charset val="134"/>
      </rPr>
      <t>检定失败，则投掷D100 随机确定角色的病变状态。</t>
    </r>
  </si>
  <si>
    <r>
      <rPr>
        <sz val="10.45"/>
        <color rgb="FF000000"/>
        <rFont val="宋体"/>
        <charset val="134"/>
      </rPr>
      <t>累计</t>
    </r>
    <r>
      <rPr>
        <b/>
        <sz val="10.45"/>
        <color rgb="FFC00000"/>
        <rFont val="宋体"/>
        <charset val="134"/>
      </rPr>
      <t>30 点堕落后，需</t>
    </r>
    <r>
      <rPr>
        <sz val="10.45"/>
        <color rgb="FF000000"/>
        <rFont val="宋体"/>
        <charset val="134"/>
      </rPr>
      <t>进行一次</t>
    </r>
    <r>
      <rPr>
        <b/>
        <sz val="10.45"/>
        <color rgb="FFC00000"/>
        <rFont val="宋体"/>
        <charset val="134"/>
      </rPr>
      <t>变异检</t>
    </r>
    <r>
      <rPr>
        <sz val="10.45"/>
        <color rgb="FF000000"/>
        <rFont val="宋体"/>
        <charset val="134"/>
      </rPr>
      <t>定：任选</t>
    </r>
    <r>
      <rPr>
        <b/>
        <sz val="10.45"/>
        <color rgb="FFC00000"/>
        <rFont val="宋体"/>
        <charset val="134"/>
      </rPr>
      <t>两个属性分别</t>
    </r>
    <r>
      <rPr>
        <sz val="10.45"/>
        <color rgb="FF000000"/>
        <rFont val="宋体"/>
        <charset val="134"/>
      </rPr>
      <t>进行</t>
    </r>
    <r>
      <rPr>
        <b/>
        <sz val="10.45"/>
        <color rgb="FFC00000"/>
        <rFont val="宋体"/>
        <charset val="134"/>
      </rPr>
      <t>检定</t>
    </r>
    <r>
      <rPr>
        <sz val="10.45"/>
        <color rgb="FF000000"/>
        <rFont val="宋体"/>
        <charset val="134"/>
      </rPr>
      <t>，</t>
    </r>
    <r>
      <rPr>
        <b/>
        <sz val="10.45"/>
        <color rgb="FFC00000"/>
        <rFont val="宋体"/>
        <charset val="134"/>
      </rPr>
      <t>每次检定失败</t>
    </r>
    <r>
      <rPr>
        <sz val="10.45"/>
        <color rgb="FF000000"/>
        <rFont val="宋体"/>
        <charset val="134"/>
      </rPr>
      <t>都会导致</t>
    </r>
    <r>
      <rPr>
        <b/>
        <sz val="10.45"/>
        <color rgb="FFC00000"/>
        <rFont val="宋体"/>
        <charset val="134"/>
      </rPr>
      <t>一次次级变异</t>
    </r>
    <r>
      <rPr>
        <sz val="10.45"/>
        <color rgb="FF000000"/>
        <rFont val="宋体"/>
        <charset val="134"/>
      </rPr>
      <t>，且每个属性仅可进行一次检定。</t>
    </r>
  </si>
  <si>
    <t>战斗时间：轮与回合</t>
  </si>
  <si>
    <r>
      <rPr>
        <b/>
        <sz val="12"/>
        <color rgb="FFC00000"/>
        <rFont val="宋体"/>
        <charset val="134"/>
      </rPr>
      <t>一轮由若干回合组成</t>
    </r>
    <r>
      <rPr>
        <sz val="12"/>
        <color rgb="FF000000"/>
        <rFont val="宋体"/>
        <charset val="134"/>
      </rPr>
      <t>，所有角色的回合行动视为在一轮内同步进行，只是按先攻顺序稍有先后。</t>
    </r>
  </si>
  <si>
    <t>当所有参与者均完成一次行动（即结束一个回合）后，当前轮次结束，随即开启下一轮。</t>
  </si>
  <si>
    <r>
      <rPr>
        <b/>
        <sz val="18"/>
        <color rgb="FF231F20"/>
        <rFont val="宋体"/>
        <charset val="134"/>
      </rPr>
      <t>如何投掷技能</t>
    </r>
    <r>
      <rPr>
        <b/>
        <sz val="18"/>
        <color rgb="FF000000"/>
        <rFont val="宋体"/>
        <charset val="134"/>
      </rPr>
      <t>检定</t>
    </r>
  </si>
  <si>
    <r>
      <rPr>
        <sz val="12"/>
        <color rgb="FF000000"/>
        <rFont val="宋体"/>
        <charset val="134"/>
      </rPr>
      <t>投掷d100，结果‘</t>
    </r>
    <r>
      <rPr>
        <b/>
        <sz val="12"/>
        <color rgb="FFC00000"/>
        <rFont val="宋体"/>
        <charset val="134"/>
      </rPr>
      <t>小于等于</t>
    </r>
    <r>
      <rPr>
        <sz val="12"/>
        <color rgb="FF000000"/>
        <rFont val="宋体"/>
        <charset val="134"/>
      </rPr>
      <t>’技能值即为成功，反之则失败。</t>
    </r>
  </si>
  <si>
    <t>技能成功度</t>
  </si>
  <si>
    <t>技能使用的成功/失败程度。</t>
  </si>
  <si>
    <t>简单来说，成功度越高越高越好，失败度越低越好。</t>
  </si>
  <si>
    <r>
      <rPr>
        <i/>
        <sz val="12.3"/>
        <color rgb="FF000000"/>
        <rFont val="宋体"/>
        <charset val="134"/>
      </rPr>
      <t>•</t>
    </r>
    <r>
      <rPr>
        <sz val="12"/>
        <color rgb="FF000000"/>
        <rFont val="宋体"/>
        <charset val="134"/>
      </rPr>
      <t>成功时：结果每比技能值</t>
    </r>
    <r>
      <rPr>
        <b/>
        <sz val="12"/>
        <color rgb="FFC00000"/>
        <rFont val="宋体"/>
        <charset val="134"/>
      </rPr>
      <t>低10 点，获得1 点成功度</t>
    </r>
    <r>
      <rPr>
        <sz val="12"/>
        <color rgb="FF000000"/>
        <rFont val="宋体"/>
        <charset val="134"/>
      </rPr>
      <t>（差1-9 视为基本成功）。</t>
    </r>
  </si>
  <si>
    <r>
      <rPr>
        <i/>
        <sz val="12.3"/>
        <color rgb="FF000000"/>
        <rFont val="宋体"/>
        <charset val="134"/>
      </rPr>
      <t>•</t>
    </r>
    <r>
      <rPr>
        <sz val="12"/>
        <color rgb="FF000000"/>
        <rFont val="宋体"/>
        <charset val="134"/>
      </rPr>
      <t>失败时：结果每比技能值</t>
    </r>
    <r>
      <rPr>
        <b/>
        <sz val="12"/>
        <color rgb="FFC00000"/>
        <rFont val="宋体"/>
        <charset val="134"/>
      </rPr>
      <t>高10 点，累积1 点失败度。</t>
    </r>
  </si>
  <si>
    <r>
      <rPr>
        <b/>
        <sz val="12"/>
        <color rgb="FF231F20"/>
        <rFont val="宋体"/>
        <charset val="134"/>
      </rPr>
      <t>示例：</t>
    </r>
    <r>
      <rPr>
        <sz val="12"/>
        <color rgb="FF231F20"/>
        <rFont val="宋体"/>
        <charset val="134"/>
      </rPr>
      <t>技能值44，投出12</t>
    </r>
    <r>
      <rPr>
        <sz val="12"/>
        <color rgb="FF000000"/>
        <rFont val="宋体"/>
        <charset val="134"/>
      </rPr>
      <t>，低于</t>
    </r>
    <r>
      <rPr>
        <sz val="12"/>
        <color rgb="FF231F20"/>
        <rFont val="宋体"/>
        <charset val="134"/>
      </rPr>
      <t>44 技能值</t>
    </r>
    <r>
      <rPr>
        <sz val="12"/>
        <color rgb="FF000000"/>
        <rFont val="宋体"/>
        <charset val="134"/>
      </rPr>
      <t>3个10 点，故获得3 点成功度</t>
    </r>
  </si>
  <si>
    <t>战斗流程</t>
  </si>
  <si>
    <t>1 .行动顺序</t>
  </si>
  <si>
    <r>
      <rPr>
        <sz val="12"/>
        <color rgb="FF000000"/>
        <rFont val="宋体"/>
        <charset val="134"/>
      </rPr>
      <t>除非遭遇突袭，否则所有参战者均需进行</t>
    </r>
    <r>
      <rPr>
        <b/>
        <sz val="12"/>
        <color rgb="FFC00000"/>
        <rFont val="宋体"/>
        <charset val="134"/>
      </rPr>
      <t>先攻检定</t>
    </r>
    <r>
      <rPr>
        <sz val="12"/>
        <color rgb="FF000000"/>
        <rFont val="宋体"/>
        <charset val="134"/>
      </rPr>
      <t>，每人各自投掷</t>
    </r>
    <r>
      <rPr>
        <b/>
        <sz val="12"/>
        <color rgb="FFC00000"/>
        <rFont val="宋体"/>
        <charset val="134"/>
      </rPr>
      <t>1d10 +敏捷加值</t>
    </r>
    <r>
      <rPr>
        <sz val="12"/>
        <color rgb="FF000000"/>
        <rFont val="宋体"/>
        <charset val="134"/>
      </rPr>
      <t>，数值越高，行动顺序越靠前。</t>
    </r>
  </si>
  <si>
    <t>投掷结果适用于本场战斗的后续所有回合，无需每轮重投。</t>
  </si>
  <si>
    <t>突袭</t>
  </si>
  <si>
    <t>当一方在毫无防备的状态下遭到攻击时，即视为被突袭。</t>
  </si>
  <si>
    <r>
      <rPr>
        <sz val="12"/>
        <color rgb="FF000000"/>
        <rFont val="宋体"/>
        <charset val="134"/>
      </rPr>
      <t>被突袭方在</t>
    </r>
    <r>
      <rPr>
        <b/>
        <sz val="12"/>
        <color rgb="FFC00000"/>
        <rFont val="宋体"/>
        <charset val="134"/>
      </rPr>
      <t>第一回丢失主动回合</t>
    </r>
    <r>
      <rPr>
        <sz val="12"/>
        <color rgb="FF000000"/>
        <rFont val="宋体"/>
        <charset val="134"/>
      </rPr>
      <t>，但能够</t>
    </r>
    <r>
      <rPr>
        <b/>
        <sz val="12"/>
        <color rgb="FFC00000"/>
        <rFont val="宋体"/>
        <charset val="134"/>
      </rPr>
      <t>闪避或者格挡</t>
    </r>
    <r>
      <rPr>
        <sz val="12"/>
        <color rgb="FF000000"/>
        <rFont val="宋体"/>
        <charset val="134"/>
      </rPr>
      <t>，</t>
    </r>
    <r>
      <rPr>
        <b/>
        <sz val="12"/>
        <color rgb="FFC00000"/>
        <rFont val="宋体"/>
        <charset val="134"/>
      </rPr>
      <t>针对被突袭方的攻击获得+30 奖励</t>
    </r>
    <r>
      <rPr>
        <sz val="12"/>
        <color rgb="FF000000"/>
        <rFont val="宋体"/>
        <charset val="134"/>
      </rPr>
      <t>，上述效果仅适用于本场战斗的第一轮。</t>
    </r>
  </si>
  <si>
    <t>2 .动作</t>
  </si>
  <si>
    <t>每轮中，每个角色各自拥有一个回合。</t>
  </si>
  <si>
    <r>
      <rPr>
        <sz val="12"/>
        <color rgb="FF000000"/>
        <rFont val="宋体"/>
        <charset val="134"/>
      </rPr>
      <t>在你的回合内，你可以选择执行</t>
    </r>
    <r>
      <rPr>
        <b/>
        <sz val="12"/>
        <color rgb="FFC00000"/>
        <rFont val="宋体"/>
        <charset val="134"/>
      </rPr>
      <t>一个完整动作</t>
    </r>
    <r>
      <rPr>
        <sz val="12"/>
        <color rgb="FF000000"/>
        <rFont val="宋体"/>
        <charset val="134"/>
      </rPr>
      <t>或或者</t>
    </r>
    <r>
      <rPr>
        <b/>
        <sz val="12"/>
        <color rgb="FF000000"/>
        <rFont val="宋体"/>
        <charset val="134"/>
      </rPr>
      <t>多个其他动作</t>
    </r>
    <r>
      <rPr>
        <sz val="12"/>
        <color rgb="FF000000"/>
        <rFont val="宋体"/>
        <charset val="134"/>
      </rPr>
      <t>。</t>
    </r>
  </si>
  <si>
    <t>动作共分为五大类：完整、部分、反射、自由、长期。</t>
  </si>
  <si>
    <t>进行动作</t>
  </si>
  <si>
    <t>掏取武器、攻击、移动等行为均需消耗你的“动作资源”。</t>
  </si>
  <si>
    <t>具体可执行动作列表及分类，请参阅（附页“战斗动作简要描述表”与《核心规则书》第209 页）</t>
  </si>
  <si>
    <t>拆分与动作资源</t>
  </si>
  <si>
    <r>
      <rPr>
        <sz val="12"/>
        <color rgb="FF000000"/>
        <rFont val="宋体"/>
        <charset val="134"/>
      </rPr>
      <t>每回合自动获得</t>
    </r>
    <r>
      <rPr>
        <b/>
        <sz val="12"/>
        <color rgb="FFC00000"/>
        <rFont val="宋体"/>
        <charset val="134"/>
      </rPr>
      <t>一个完整动作资源</t>
    </r>
    <r>
      <rPr>
        <sz val="12"/>
        <color rgb="FF000000"/>
        <rFont val="宋体"/>
        <charset val="134"/>
      </rPr>
      <t>，进行任何动作都需消耗对应资源。</t>
    </r>
  </si>
  <si>
    <r>
      <rPr>
        <b/>
        <sz val="12"/>
        <color rgb="FFC00000"/>
        <rFont val="宋体"/>
        <charset val="134"/>
      </rPr>
      <t>一个完整动作可以拆解为两个部分动作</t>
    </r>
    <r>
      <rPr>
        <sz val="12"/>
        <color rgb="FF000000"/>
        <rFont val="宋体"/>
        <charset val="134"/>
      </rPr>
      <t>。</t>
    </r>
  </si>
  <si>
    <r>
      <rPr>
        <b/>
        <sz val="12"/>
        <color rgb="FF000000"/>
        <rFont val="宋体"/>
        <charset val="134"/>
      </rPr>
      <t>完整动作：</t>
    </r>
    <r>
      <rPr>
        <sz val="12"/>
        <color rgb="FF000000"/>
        <rFont val="宋体"/>
        <charset val="134"/>
      </rPr>
      <t>投入全部精力。</t>
    </r>
  </si>
  <si>
    <t>执行后，该角色在本轮内无法再进行部分动作。</t>
  </si>
  <si>
    <r>
      <rPr>
        <b/>
        <sz val="12"/>
        <color rgb="FF000000"/>
        <rFont val="宋体"/>
        <charset val="134"/>
      </rPr>
      <t>部分动作：</t>
    </r>
    <r>
      <rPr>
        <sz val="12"/>
        <color rgb="FF000000"/>
        <rFont val="宋体"/>
        <charset val="134"/>
      </rPr>
      <t>轻量级行动。</t>
    </r>
  </si>
  <si>
    <r>
      <rPr>
        <b/>
        <sz val="12"/>
        <color rgb="FFC00000"/>
        <rFont val="宋体"/>
        <charset val="134"/>
      </rPr>
      <t>两个不同的部分动作</t>
    </r>
    <r>
      <rPr>
        <sz val="12"/>
        <color rgb="FF000000"/>
        <rFont val="宋体"/>
        <charset val="134"/>
      </rPr>
      <t>可以替代一个完整动作，但同一回合内禁止使用两个相同的部分动作。</t>
    </r>
  </si>
  <si>
    <r>
      <rPr>
        <b/>
        <sz val="12"/>
        <color rgb="FF000000"/>
        <rFont val="宋体"/>
        <charset val="134"/>
      </rPr>
      <t>反射动作：</t>
    </r>
    <r>
      <rPr>
        <sz val="12"/>
        <color rgb="FF000000"/>
        <rFont val="宋体"/>
        <charset val="134"/>
      </rPr>
      <t>即时反应。</t>
    </r>
  </si>
  <si>
    <r>
      <rPr>
        <b/>
        <sz val="12"/>
        <color rgb="FFC00000"/>
        <rFont val="宋体"/>
        <charset val="134"/>
      </rPr>
      <t>每轮限一次</t>
    </r>
    <r>
      <rPr>
        <sz val="12"/>
        <color rgb="FF000000"/>
        <rFont val="宋体"/>
        <charset val="134"/>
      </rPr>
      <t>，且通常仅能在自己的行动轮次外触发。</t>
    </r>
  </si>
  <si>
    <r>
      <rPr>
        <b/>
        <sz val="12"/>
        <color rgb="FF000000"/>
        <rFont val="宋体"/>
        <charset val="134"/>
      </rPr>
      <t>自由动作：</t>
    </r>
    <r>
      <rPr>
        <sz val="12"/>
        <color rgb="FF000000"/>
        <rFont val="宋体"/>
        <charset val="134"/>
      </rPr>
      <t>一些琐碎、零散的小动作。</t>
    </r>
  </si>
  <si>
    <r>
      <rPr>
        <b/>
        <sz val="10.45"/>
        <color rgb="FFC00000"/>
        <rFont val="宋体"/>
        <charset val="134"/>
      </rPr>
      <t>无次数限制</t>
    </r>
    <r>
      <rPr>
        <sz val="10.45"/>
        <color rgb="FF000000"/>
        <rFont val="宋体"/>
        <charset val="134"/>
      </rPr>
      <t>，可在执行任何其他动作的同时进行。</t>
    </r>
  </si>
  <si>
    <r>
      <rPr>
        <b/>
        <sz val="12"/>
        <color rgb="FF000000"/>
        <rFont val="宋体"/>
        <charset val="134"/>
      </rPr>
      <t>长期动作：</t>
    </r>
    <r>
      <rPr>
        <sz val="12"/>
        <color rgb="FF000000"/>
        <rFont val="宋体"/>
        <charset val="134"/>
      </rPr>
      <t>跨回合的持续行动。</t>
    </r>
  </si>
  <si>
    <r>
      <rPr>
        <sz val="12"/>
        <color rgb="FF000000"/>
        <rFont val="宋体"/>
        <charset val="134"/>
      </rPr>
      <t>需</t>
    </r>
    <r>
      <rPr>
        <b/>
        <sz val="12"/>
        <color rgb="FFC00000"/>
        <rFont val="宋体"/>
        <charset val="134"/>
      </rPr>
      <t>每回合保持</t>
    </r>
    <r>
      <rPr>
        <sz val="12"/>
        <color rgb="FF000000"/>
        <rFont val="宋体"/>
        <charset val="134"/>
      </rPr>
      <t>当前动作状态直至完成，若过程中被打断或主动放弃，则视为失败。</t>
    </r>
  </si>
  <si>
    <t>3 .伤害与命中检定</t>
  </si>
  <si>
    <t>攻击检定</t>
  </si>
  <si>
    <t>投掷d100，结果‘小于等于’格斗/射击属性值即为成功，反之则失败。</t>
  </si>
  <si>
    <r>
      <rPr>
        <b/>
        <sz val="12"/>
        <color rgb="FF000000"/>
        <rFont val="宋体"/>
        <charset val="134"/>
      </rPr>
      <t>注：</t>
    </r>
    <r>
      <rPr>
        <sz val="12"/>
        <color rgb="FF000000"/>
        <rFont val="宋体"/>
        <charset val="134"/>
      </rPr>
      <t>进行近战攻击的前提是与对手贴近。</t>
    </r>
  </si>
  <si>
    <t>决定命中部位</t>
  </si>
  <si>
    <t>成功命中后，需投掷一枚d100（百分骰）后，互换投掷结果的十位数与个位数，以确定击中的具体身体部位。</t>
  </si>
  <si>
    <r>
      <rPr>
        <b/>
        <sz val="12"/>
        <color rgb="FF000000"/>
        <rFont val="宋体"/>
        <charset val="134"/>
      </rPr>
      <t>示例：</t>
    </r>
    <r>
      <rPr>
        <sz val="12"/>
        <color rgb="FF000000"/>
        <rFont val="宋体"/>
        <charset val="134"/>
      </rPr>
      <t>若投出19，则视为91，命中。</t>
    </r>
  </si>
  <si>
    <t>命中部位</t>
  </si>
  <si>
    <t>部位</t>
  </si>
  <si>
    <t>右臂</t>
  </si>
  <si>
    <t>21~30</t>
  </si>
  <si>
    <t>31~70</t>
  </si>
  <si>
    <t>71~85</t>
  </si>
  <si>
    <t>右腿</t>
  </si>
  <si>
    <t>86~00</t>
  </si>
  <si>
    <t>左腿</t>
  </si>
  <si>
    <t>投掷武器伤害</t>
  </si>
  <si>
    <t>命中目标后，需投掷攻击时所用武器的对应的伤害骰。</t>
  </si>
  <si>
    <t>投掷结果+武器伤害加值=命中伤害</t>
  </si>
  <si>
    <r>
      <rPr>
        <sz val="12"/>
        <color rgb="FF000000"/>
        <rFont val="宋体"/>
        <charset val="134"/>
      </rPr>
      <t>若使用近战武器，还需额外加上角色的</t>
    </r>
    <r>
      <rPr>
        <b/>
        <sz val="12"/>
        <color rgb="FFC00000"/>
        <rFont val="宋体"/>
        <charset val="134"/>
      </rPr>
      <t>力量加值</t>
    </r>
    <r>
      <rPr>
        <sz val="12"/>
        <color rgb="FF000000"/>
        <rFont val="宋体"/>
        <charset val="134"/>
      </rPr>
      <t>。</t>
    </r>
  </si>
  <si>
    <t>破甲与减伤</t>
  </si>
  <si>
    <t>总减伤值=目标坚韧加值+该部位护甲AP 值。实际伤害=攻击造成的原始伤害-总减伤值。</t>
  </si>
  <si>
    <r>
      <rPr>
        <b/>
        <sz val="12"/>
        <color rgb="FF000000"/>
        <rFont val="宋体"/>
        <charset val="134"/>
      </rPr>
      <t>示例：</t>
    </r>
    <r>
      <rPr>
        <sz val="12"/>
        <color rgb="FF000000"/>
        <rFont val="宋体"/>
        <charset val="134"/>
      </rPr>
      <t>目标坚韧加值为+3，装备棉背心（躯干 AP2），躯干总减伤为3+2=5 点。</t>
    </r>
  </si>
  <si>
    <t>•躯干受击，受到/造成4 点伤害，4 (伤害)-5(减伤)=-1，未造成实际伤害。</t>
  </si>
  <si>
    <t>•非躯干受击，受到/造成4 点伤害，4 (伤害)-3 (减伤)=1，造成点实际伤害。</t>
  </si>
  <si>
    <t>4 .武器特性</t>
  </si>
  <si>
    <r>
      <rPr>
        <sz val="12"/>
        <color rgb="FF000000"/>
        <rFont val="宋体"/>
        <charset val="134"/>
      </rPr>
      <t>武器具有对应属性与特性，武器属性共有四类：</t>
    </r>
    <r>
      <rPr>
        <b/>
        <sz val="12"/>
        <color rgb="FF000000"/>
        <rFont val="宋体"/>
        <charset val="134"/>
      </rPr>
      <t>能量（</t>
    </r>
    <r>
      <rPr>
        <b/>
        <sz val="12"/>
        <color rgb="FFC00000"/>
        <rFont val="宋体"/>
        <charset val="134"/>
      </rPr>
      <t>E</t>
    </r>
    <r>
      <rPr>
        <b/>
        <sz val="12"/>
        <color rgb="FF000000"/>
        <rFont val="宋体"/>
        <charset val="134"/>
      </rPr>
      <t>）、冲击(</t>
    </r>
    <r>
      <rPr>
        <b/>
        <sz val="12"/>
        <color rgb="FFC00000"/>
        <rFont val="宋体"/>
        <charset val="134"/>
      </rPr>
      <t>I</t>
    </r>
    <r>
      <rPr>
        <b/>
        <sz val="12"/>
        <color rgb="FF000000"/>
        <rFont val="宋体"/>
        <charset val="134"/>
      </rPr>
      <t>)、爆炸（</t>
    </r>
    <r>
      <rPr>
        <b/>
        <sz val="12"/>
        <color rgb="FFC00000"/>
        <rFont val="宋体"/>
        <charset val="134"/>
      </rPr>
      <t>X</t>
    </r>
    <r>
      <rPr>
        <b/>
        <sz val="12"/>
        <color rgb="FF000000"/>
        <rFont val="宋体"/>
        <charset val="134"/>
      </rPr>
      <t>）、劈刺（</t>
    </r>
    <r>
      <rPr>
        <b/>
        <sz val="12"/>
        <color rgb="FFC00000"/>
        <rFont val="宋体"/>
        <charset val="134"/>
      </rPr>
      <t>R</t>
    </r>
    <r>
      <rPr>
        <b/>
        <sz val="12"/>
        <color rgb="FF000000"/>
        <rFont val="宋体"/>
        <charset val="134"/>
      </rPr>
      <t>）</t>
    </r>
    <r>
      <rPr>
        <sz val="12"/>
        <color rgb="FF000000"/>
        <rFont val="宋体"/>
        <charset val="134"/>
      </rPr>
      <t>特性则通常会造成</t>
    </r>
    <r>
      <rPr>
        <b/>
        <sz val="12"/>
        <color rgb="FFC00000"/>
        <rFont val="宋体"/>
        <charset val="134"/>
      </rPr>
      <t>特殊效果或附加伤害</t>
    </r>
    <r>
      <rPr>
        <sz val="12"/>
        <color rgb="FF000000"/>
        <rFont val="宋体"/>
        <charset val="134"/>
      </rPr>
      <t>。</t>
    </r>
  </si>
  <si>
    <r>
      <rPr>
        <b/>
        <sz val="12"/>
        <color rgb="FF000000"/>
        <rFont val="宋体"/>
        <charset val="134"/>
      </rPr>
      <t>示例：</t>
    </r>
    <r>
      <rPr>
        <sz val="12"/>
        <color rgb="FF000000"/>
        <rFont val="宋体"/>
        <charset val="134"/>
      </rPr>
      <t>霰弹枪通常带有“散射”特性。这意味着它可以进行多次打击，但需查阅“多次命中表”来确定具体的命中部位。</t>
    </r>
  </si>
  <si>
    <t>更多武器特性说明，请参阅规则书正文或自动卡上的武器表。</t>
  </si>
  <si>
    <t>5 .急救</t>
  </si>
  <si>
    <r>
      <rPr>
        <sz val="12"/>
        <color rgb="FF000000"/>
        <rFont val="宋体"/>
        <charset val="134"/>
      </rPr>
      <t>进行医疗技能检定时，</t>
    </r>
    <r>
      <rPr>
        <b/>
        <sz val="12"/>
        <color rgb="FFC00000"/>
        <rFont val="宋体"/>
        <charset val="134"/>
      </rPr>
      <t>施救/被救双方各耗1 完整动作</t>
    </r>
    <r>
      <rPr>
        <sz val="12"/>
        <color rgb="FF000000"/>
        <rFont val="宋体"/>
        <charset val="134"/>
      </rPr>
      <t>。</t>
    </r>
  </si>
  <si>
    <t>战斗动作简要描述表</t>
  </si>
  <si>
    <r>
      <rPr>
        <i/>
        <sz val="12.3"/>
        <color rgb="FF000000"/>
        <rFont val="宋体"/>
        <charset val="134"/>
      </rPr>
      <t>•</t>
    </r>
    <r>
      <rPr>
        <b/>
        <sz val="12"/>
        <color rgb="FF000000"/>
        <rFont val="宋体"/>
        <charset val="134"/>
      </rPr>
      <t>成功</t>
    </r>
    <r>
      <rPr>
        <sz val="12"/>
        <color rgb="FF000000"/>
        <rFont val="宋体"/>
        <charset val="134"/>
      </rPr>
      <t>：</t>
    </r>
    <r>
      <rPr>
        <b/>
        <sz val="12"/>
        <color rgb="FFC00000"/>
        <rFont val="宋体"/>
        <charset val="134"/>
      </rPr>
      <t>轻伤恢复=智力加值</t>
    </r>
    <r>
      <rPr>
        <sz val="12"/>
        <color rgb="FF000000"/>
        <rFont val="宋体"/>
        <charset val="134"/>
      </rPr>
      <t>；重伤/致命伤时，恢复1 点承伤/致命伤。</t>
    </r>
  </si>
  <si>
    <t>动作</t>
  </si>
  <si>
    <t>动作类型</t>
  </si>
  <si>
    <r>
      <rPr>
        <i/>
        <sz val="12.3"/>
        <color rgb="FF000000"/>
        <rFont val="宋体"/>
        <charset val="134"/>
      </rPr>
      <t>•</t>
    </r>
    <r>
      <rPr>
        <b/>
        <sz val="12"/>
        <color rgb="FF000000"/>
        <rFont val="宋体"/>
        <charset val="134"/>
      </rPr>
      <t>失败</t>
    </r>
    <r>
      <rPr>
        <sz val="12"/>
        <color rgb="FF000000"/>
        <rFont val="宋体"/>
        <charset val="134"/>
      </rPr>
      <t>：无法稳定伤势，若失败度3 或以上，轻/重伤者受到1 点伤害；承伤归零者进行坚韧检定，否则死亡。</t>
    </r>
  </si>
  <si>
    <t>全力攻击</t>
  </si>
  <si>
    <r>
      <rPr>
        <sz val="11"/>
        <color rgb="FF000000"/>
        <rFont val="Calibri"/>
        <charset val="134"/>
      </rPr>
      <t>WS+20</t>
    </r>
    <r>
      <rPr>
        <sz val="11"/>
        <color rgb="FF000000"/>
        <rFont val="宋体"/>
        <charset val="134"/>
      </rPr>
      <t>，无法闪避或格挡</t>
    </r>
  </si>
  <si>
    <t>攻
击
动
作</t>
  </si>
  <si>
    <t>6 .伤情程度</t>
  </si>
  <si>
    <r>
      <rPr>
        <sz val="11"/>
        <color rgb="FF000000"/>
        <rFont val="宋体"/>
        <charset val="134"/>
      </rPr>
      <t>至少移动</t>
    </r>
    <r>
      <rPr>
        <sz val="11"/>
        <color rgb="FF000000"/>
        <rFont val="Calibri"/>
        <charset val="134"/>
      </rPr>
      <t>4</t>
    </r>
    <r>
      <rPr>
        <sz val="11"/>
        <color rgb="FF000000"/>
        <rFont val="宋体"/>
        <charset val="134"/>
      </rPr>
      <t>米，</t>
    </r>
    <r>
      <rPr>
        <sz val="11"/>
        <color rgb="FF000000"/>
        <rFont val="Calibri"/>
        <charset val="134"/>
      </rPr>
      <t>WS+10</t>
    </r>
  </si>
  <si>
    <t>防御姿态</t>
  </si>
  <si>
    <r>
      <rPr>
        <sz val="11"/>
        <color rgb="FF000000"/>
        <rFont val="宋体"/>
        <charset val="134"/>
      </rPr>
      <t>敌人</t>
    </r>
    <r>
      <rPr>
        <sz val="11"/>
        <color rgb="FF000000"/>
        <rFont val="Calibri"/>
        <charset val="134"/>
      </rPr>
      <t>WS−20</t>
    </r>
    <r>
      <rPr>
        <sz val="11"/>
        <color rgb="FF000000"/>
        <rFont val="宋体"/>
        <charset val="134"/>
      </rPr>
      <t>，你无法攻击</t>
    </r>
  </si>
  <si>
    <r>
      <rPr>
        <sz val="12"/>
        <color rgb="FF000000"/>
        <rFont val="宋体"/>
        <charset val="134"/>
      </rPr>
      <t>视受伤情况不同，主要</t>
    </r>
    <r>
      <rPr>
        <sz val="12"/>
        <color rgb="FF060A26"/>
        <rFont val="宋体"/>
        <charset val="134"/>
      </rPr>
      <t>伤情分</t>
    </r>
    <r>
      <rPr>
        <b/>
        <sz val="12"/>
        <color rgb="FFC00000"/>
        <rFont val="宋体"/>
        <charset val="134"/>
      </rPr>
      <t>轻、重、致命</t>
    </r>
    <r>
      <rPr>
        <sz val="12"/>
        <color rgb="FF060A26"/>
        <rFont val="宋体"/>
        <charset val="134"/>
      </rPr>
      <t>三种，并会随着好转逐级降低。</t>
    </r>
  </si>
  <si>
    <t>佯攻</t>
  </si>
  <si>
    <r>
      <rPr>
        <sz val="11"/>
        <color rgb="FF000000"/>
        <rFont val="宋体"/>
        <charset val="134"/>
      </rPr>
      <t>对抗</t>
    </r>
    <r>
      <rPr>
        <sz val="11"/>
        <color rgb="FF000000"/>
        <rFont val="Calibri"/>
        <charset val="134"/>
      </rPr>
      <t>WS</t>
    </r>
    <r>
      <rPr>
        <sz val="11"/>
        <color rgb="FF000000"/>
        <rFont val="宋体"/>
        <charset val="134"/>
      </rPr>
      <t>检定，若胜出，你的下一次攻击无法被闪避或格挡</t>
    </r>
  </si>
  <si>
    <t>全自动点射</t>
  </si>
  <si>
    <r>
      <rPr>
        <sz val="11"/>
        <color rgb="FF000000"/>
        <rFont val="Calibri"/>
        <charset val="134"/>
      </rPr>
      <t>BS+20</t>
    </r>
    <r>
      <rPr>
        <sz val="11"/>
        <color rgb="FF000000"/>
        <rFont val="宋体"/>
        <charset val="134"/>
      </rPr>
      <t>，每两个成功度附加一次攻击</t>
    </r>
  </si>
  <si>
    <r>
      <rPr>
        <b/>
        <sz val="12"/>
        <color rgb="FF000000"/>
        <rFont val="宋体"/>
        <charset val="134"/>
      </rPr>
      <t>轻伤：</t>
    </r>
    <r>
      <rPr>
        <sz val="12"/>
        <color rgb="FF000000"/>
        <rFont val="宋体"/>
        <charset val="134"/>
      </rPr>
      <t>伤害=</t>
    </r>
    <r>
      <rPr>
        <b/>
        <sz val="12"/>
        <color rgb="FFC00000"/>
        <rFont val="宋体"/>
        <charset val="134"/>
      </rPr>
      <t>坚韧加值的两倍或以下</t>
    </r>
    <r>
      <rPr>
        <sz val="12"/>
        <color rgb="FF000000"/>
        <rFont val="宋体"/>
        <charset val="134"/>
      </rPr>
      <t>。</t>
    </r>
  </si>
  <si>
    <t>擒抱</t>
  </si>
  <si>
    <r>
      <rPr>
        <sz val="11"/>
        <color rgb="FF000000"/>
        <rFont val="宋体"/>
        <charset val="134"/>
      </rPr>
      <t>进行一次擒抱攻击（见</t>
    </r>
    <r>
      <rPr>
        <sz val="11"/>
        <color rgb="FF000000"/>
        <rFont val="Calibri"/>
        <charset val="134"/>
      </rPr>
      <t>219</t>
    </r>
    <r>
      <rPr>
        <sz val="11"/>
        <color rgb="FF000000"/>
        <rFont val="宋体"/>
        <charset val="134"/>
      </rPr>
      <t>页）</t>
    </r>
  </si>
  <si>
    <t>防御式攻击</t>
  </si>
  <si>
    <r>
      <rPr>
        <sz val="11"/>
        <color rgb="FF000000"/>
        <rFont val="Calibri"/>
        <charset val="134"/>
      </rPr>
      <t>WS−10</t>
    </r>
    <r>
      <rPr>
        <sz val="11"/>
        <color rgb="FF000000"/>
        <rFont val="宋体"/>
        <charset val="134"/>
      </rPr>
      <t>，闪避和格挡</t>
    </r>
    <r>
      <rPr>
        <sz val="11"/>
        <color rgb="FF000000"/>
        <rFont val="Calibri"/>
        <charset val="134"/>
      </rPr>
      <t>+10</t>
    </r>
  </si>
  <si>
    <t>自然恢复1 点/天，卧床恢复=坚韧加值/天。</t>
  </si>
  <si>
    <t>击倒</t>
  </si>
  <si>
    <r>
      <rPr>
        <sz val="11"/>
        <color rgb="FF000000"/>
        <rFont val="宋体"/>
        <charset val="134"/>
      </rPr>
      <t>尝试将敌人击倒在地（见</t>
    </r>
    <r>
      <rPr>
        <sz val="11"/>
        <color rgb="FF000000"/>
        <rFont val="Calibri"/>
        <charset val="134"/>
      </rPr>
      <t>222</t>
    </r>
    <r>
      <rPr>
        <sz val="11"/>
        <color rgb="FF000000"/>
        <rFont val="宋体"/>
        <charset val="134"/>
      </rPr>
      <t>页）</t>
    </r>
  </si>
  <si>
    <t>多重攻击</t>
  </si>
  <si>
    <t>使用迅捷攻击或闪电攻击天赋进行多次攻击</t>
  </si>
  <si>
    <r>
      <rPr>
        <b/>
        <sz val="12"/>
        <color rgb="FF000000"/>
        <rFont val="宋体"/>
        <charset val="134"/>
      </rPr>
      <t>重伤：</t>
    </r>
    <r>
      <rPr>
        <b/>
        <sz val="12"/>
        <color rgb="FFC00000"/>
        <rFont val="宋体"/>
        <charset val="134"/>
      </rPr>
      <t>伤害=坚韧加值的两倍以上。</t>
    </r>
  </si>
  <si>
    <t>看守</t>
  </si>
  <si>
    <t>可变</t>
  </si>
  <si>
    <r>
      <rPr>
        <sz val="11"/>
        <color rgb="FF000000"/>
        <rFont val="宋体"/>
        <charset val="134"/>
      </rPr>
      <t>射击进入一个设定好的射杀范围内的目标，</t>
    </r>
    <r>
      <rPr>
        <sz val="11"/>
        <color rgb="FF000000"/>
        <rFont val="Calibri"/>
        <charset val="134"/>
      </rPr>
      <t>BS−20</t>
    </r>
  </si>
  <si>
    <t>半自动点射</t>
  </si>
  <si>
    <r>
      <rPr>
        <sz val="11"/>
        <color rgb="FF000000"/>
        <rFont val="Calibri"/>
        <charset val="134"/>
      </rPr>
      <t>BS+10</t>
    </r>
    <r>
      <rPr>
        <sz val="11"/>
        <color rgb="FF000000"/>
        <rFont val="宋体"/>
        <charset val="134"/>
      </rPr>
      <t>，每两个成功度附加一次攻击</t>
    </r>
  </si>
  <si>
    <t>自然恢1 点/周，卧床恢复=坚韧加值/周，伤害两倍或以下后转为轻伤。</t>
  </si>
  <si>
    <t>标准攻击</t>
  </si>
  <si>
    <t>进行一次远程或肉搏攻击</t>
  </si>
  <si>
    <t>击晕</t>
  </si>
  <si>
    <t>尝试击晕对手</t>
  </si>
  <si>
    <r>
      <rPr>
        <b/>
        <sz val="12"/>
        <color rgb="FF000000"/>
        <rFont val="宋体"/>
        <charset val="134"/>
      </rPr>
      <t>致命伤：</t>
    </r>
    <r>
      <rPr>
        <b/>
        <sz val="12"/>
        <color rgb="FFC00000"/>
        <rFont val="宋体"/>
        <charset val="134"/>
      </rPr>
      <t>受到伤害超出承伤范围的部分。</t>
    </r>
  </si>
  <si>
    <t>火力压制</t>
  </si>
  <si>
    <r>
      <rPr>
        <sz val="11"/>
        <color rgb="FF000000"/>
        <rFont val="宋体"/>
        <charset val="134"/>
      </rPr>
      <t>迫使对手承受掩蔽，</t>
    </r>
    <r>
      <rPr>
        <sz val="11"/>
        <color rgb="FF000000"/>
        <rFont val="Calibri"/>
        <charset val="134"/>
      </rPr>
      <t>BS−20</t>
    </r>
  </si>
  <si>
    <t>脱离</t>
  </si>
  <si>
    <t>停止肉搏并移动</t>
  </si>
  <si>
    <t>移
动
动
作</t>
  </si>
  <si>
    <r>
      <rPr>
        <sz val="12"/>
        <color rgb="FF000000"/>
        <rFont val="宋体"/>
        <charset val="134"/>
      </rPr>
      <t>不可自然恢复，卧床恢复=1 致命</t>
    </r>
    <r>
      <rPr>
        <sz val="10.45"/>
        <color rgb="FF000000"/>
        <rFont val="宋体"/>
        <charset val="134"/>
      </rPr>
      <t>伤</t>
    </r>
    <r>
      <rPr>
        <sz val="12"/>
        <color rgb="FF000000"/>
        <rFont val="宋体"/>
        <charset val="134"/>
      </rPr>
      <t>/周，所有致命伤恢复后转为重伤。</t>
    </r>
  </si>
  <si>
    <r>
      <rPr>
        <b/>
        <sz val="11"/>
        <color rgb="FF000000"/>
        <rFont val="宋体"/>
        <charset val="134"/>
      </rPr>
      <t>跳高</t>
    </r>
    <r>
      <rPr>
        <b/>
        <sz val="11"/>
        <color rgb="FF000000"/>
        <rFont val="Calibri"/>
        <charset val="134"/>
      </rPr>
      <t>/</t>
    </r>
    <r>
      <rPr>
        <b/>
        <sz val="11"/>
        <color rgb="FF000000"/>
        <rFont val="宋体"/>
        <charset val="134"/>
      </rPr>
      <t>跳远</t>
    </r>
  </si>
  <si>
    <r>
      <rPr>
        <sz val="11"/>
        <color rgb="FF000000"/>
        <rFont val="宋体"/>
        <charset val="134"/>
      </rPr>
      <t>跳远或跳高（见</t>
    </r>
    <r>
      <rPr>
        <sz val="11"/>
        <color rgb="FF000000"/>
        <rFont val="Calibri"/>
        <charset val="134"/>
      </rPr>
      <t>236</t>
    </r>
    <r>
      <rPr>
        <sz val="11"/>
        <color rgb="FF000000"/>
        <rFont val="宋体"/>
        <charset val="134"/>
      </rPr>
      <t>页）</t>
    </r>
  </si>
  <si>
    <t>诱敌</t>
  </si>
  <si>
    <r>
      <rPr>
        <sz val="11"/>
        <color rgb="FF000000"/>
        <rFont val="宋体"/>
        <charset val="134"/>
      </rPr>
      <t>对抗</t>
    </r>
    <r>
      <rPr>
        <sz val="11"/>
        <color rgb="FF000000"/>
        <rFont val="Calibri"/>
        <charset val="134"/>
      </rPr>
      <t>WS</t>
    </r>
    <r>
      <rPr>
        <sz val="11"/>
        <color rgb="FF000000"/>
        <rFont val="宋体"/>
        <charset val="134"/>
      </rPr>
      <t>检定，如果胜出，你可以让敌人移动</t>
    </r>
    <r>
      <rPr>
        <sz val="11"/>
        <color rgb="FF000000"/>
        <rFont val="Calibri"/>
        <charset val="134"/>
      </rPr>
      <t>1</t>
    </r>
    <r>
      <rPr>
        <sz val="11"/>
        <color rgb="FF000000"/>
        <rFont val="宋体"/>
        <charset val="134"/>
      </rPr>
      <t>米</t>
    </r>
  </si>
  <si>
    <t>致命伤的影响</t>
  </si>
  <si>
    <r>
      <rPr>
        <b/>
        <sz val="11"/>
        <color rgb="FF000000"/>
        <rFont val="宋体"/>
        <charset val="134"/>
      </rPr>
      <t>部分</t>
    </r>
    <r>
      <rPr>
        <b/>
        <sz val="11"/>
        <color rgb="FF000000"/>
        <rFont val="Calibri"/>
        <charset val="134"/>
      </rPr>
      <t>/</t>
    </r>
    <r>
      <rPr>
        <b/>
        <sz val="11"/>
        <color rgb="FF000000"/>
        <rFont val="宋体"/>
        <charset val="134"/>
      </rPr>
      <t>完整</t>
    </r>
  </si>
  <si>
    <t>以一个部分动作移动至多你的移动距离，或者以一个完整动作移动至多两倍你的移动距离</t>
  </si>
  <si>
    <r>
      <rPr>
        <sz val="11"/>
        <color rgb="FF000000"/>
        <rFont val="宋体"/>
        <charset val="134"/>
      </rPr>
      <t>三倍速度移动，敌人</t>
    </r>
    <r>
      <rPr>
        <sz val="11"/>
        <color rgb="FF000000"/>
        <rFont val="Calibri"/>
        <charset val="134"/>
      </rPr>
      <t>BS−20</t>
    </r>
    <r>
      <rPr>
        <sz val="11"/>
        <color rgb="FF000000"/>
        <rFont val="宋体"/>
        <charset val="134"/>
      </rPr>
      <t>但</t>
    </r>
    <r>
      <rPr>
        <sz val="11"/>
        <color rgb="FF000000"/>
        <rFont val="Calibri"/>
        <charset val="134"/>
      </rPr>
      <t>WS+20</t>
    </r>
  </si>
  <si>
    <t>根据致命点数量、属性与部位给予不同致命状态（详见《核心规则书》第225 页）。</t>
  </si>
  <si>
    <r>
      <rPr>
        <b/>
        <sz val="11"/>
        <color rgb="FF000000"/>
        <rFont val="宋体"/>
        <charset val="134"/>
      </rPr>
      <t>站立</t>
    </r>
    <r>
      <rPr>
        <b/>
        <sz val="11"/>
        <color rgb="FF000000"/>
        <rFont val="Calibri"/>
        <charset val="134"/>
      </rPr>
      <t>/</t>
    </r>
    <r>
      <rPr>
        <b/>
        <sz val="11"/>
        <color rgb="FF000000"/>
        <rFont val="宋体"/>
        <charset val="134"/>
      </rPr>
      <t>骑乘</t>
    </r>
  </si>
  <si>
    <t>站起身或跨上骑乘用动物</t>
  </si>
  <si>
    <t>战术前进</t>
  </si>
  <si>
    <t>从一个掩体移动到另一个</t>
  </si>
  <si>
    <t>武器属性共有四类：能量（E）、冲击(I)、爆炸（X）、劈刺（R）。</t>
  </si>
  <si>
    <t>瞄准</t>
  </si>
  <si>
    <r>
      <rPr>
        <sz val="11"/>
        <color rgb="FF000000"/>
        <rFont val="宋体"/>
        <charset val="134"/>
      </rPr>
      <t>一个部分动作使下次攻击命中</t>
    </r>
    <r>
      <rPr>
        <sz val="11"/>
        <color rgb="FF000000"/>
        <rFont val="Calibri"/>
        <charset val="134"/>
      </rPr>
      <t>+10</t>
    </r>
    <r>
      <rPr>
        <sz val="11"/>
        <color rgb="FF000000"/>
        <rFont val="宋体"/>
        <charset val="134"/>
      </rPr>
      <t>，或者完整动作使下次攻击命中</t>
    </r>
    <r>
      <rPr>
        <sz val="11"/>
        <color rgb="FF000000"/>
        <rFont val="Calibri"/>
        <charset val="134"/>
      </rPr>
      <t>+20</t>
    </r>
  </si>
  <si>
    <t>杂
项
动
作</t>
  </si>
  <si>
    <t>延迟</t>
  </si>
  <si>
    <t>在你的下一回合之前进行一个部分动作</t>
  </si>
  <si>
    <r>
      <rPr>
        <b/>
        <sz val="12"/>
        <color rgb="FF000000"/>
        <rFont val="宋体"/>
        <charset val="134"/>
      </rPr>
      <t>失血：</t>
    </r>
    <r>
      <rPr>
        <sz val="12"/>
        <color rgb="FF000000"/>
        <rFont val="宋体"/>
        <charset val="134"/>
      </rPr>
      <t>失血时</t>
    </r>
    <r>
      <rPr>
        <b/>
        <sz val="12"/>
        <color rgb="FFC00000"/>
        <rFont val="宋体"/>
        <charset val="134"/>
      </rPr>
      <t>每轮10%的概率死亡。</t>
    </r>
  </si>
  <si>
    <t>反射</t>
  </si>
  <si>
    <t>进行闪避检定尝试忽略一次命中的攻击</t>
  </si>
  <si>
    <t>聚焦能量</t>
  </si>
  <si>
    <t>多种</t>
  </si>
  <si>
    <t>施展一项灵能</t>
  </si>
  <si>
    <t>稳定伤势的医疗检定-10，如果进行剧烈运动（战斗、移动等）则检定-30。</t>
  </si>
  <si>
    <t>格挡</t>
  </si>
  <si>
    <r>
      <rPr>
        <sz val="11"/>
        <color rgb="FF000000"/>
        <rFont val="宋体"/>
        <charset val="134"/>
      </rPr>
      <t>进行</t>
    </r>
    <r>
      <rPr>
        <sz val="11"/>
        <color rgb="FF000000"/>
        <rFont val="Calibri"/>
        <charset val="134"/>
      </rPr>
      <t>WS</t>
    </r>
    <r>
      <rPr>
        <sz val="11"/>
        <color rgb="FF000000"/>
        <rFont val="宋体"/>
        <charset val="134"/>
      </rPr>
      <t>检定尝试忽略一次命中的攻击</t>
    </r>
  </si>
  <si>
    <t>准备</t>
  </si>
  <si>
    <t>准备一件武器或物品</t>
  </si>
  <si>
    <r>
      <rPr>
        <b/>
        <sz val="12"/>
        <color rgb="FF000000"/>
        <rFont val="宋体"/>
        <charset val="134"/>
      </rPr>
      <t>眩晕：</t>
    </r>
    <r>
      <rPr>
        <sz val="12"/>
        <color rgb="FF000000"/>
        <rFont val="宋体"/>
        <charset val="134"/>
      </rPr>
      <t>眩晕时</t>
    </r>
    <r>
      <rPr>
        <b/>
        <sz val="12"/>
        <color rgb="FFC00000"/>
        <rFont val="宋体"/>
        <charset val="134"/>
      </rPr>
      <t>无法行动</t>
    </r>
    <r>
      <rPr>
        <sz val="12"/>
        <color rgb="FF000000"/>
        <rFont val="宋体"/>
        <charset val="134"/>
      </rPr>
      <t>（闪避、攻击等），攻击眩晕者时WS/BS 检定+20，并不在视为近战状态。</t>
    </r>
  </si>
  <si>
    <t>装填一把射击武器</t>
  </si>
  <si>
    <t>使用技能</t>
  </si>
  <si>
    <t>你使用技能</t>
  </si>
  <si>
    <t>眩晕时并非无助状态，仍会对周遭有所警觉。</t>
  </si>
  <si>
    <r>
      <rPr>
        <b/>
        <sz val="12"/>
        <color rgb="FF000000"/>
        <rFont val="宋体"/>
        <charset val="134"/>
      </rPr>
      <t>虚弱：</t>
    </r>
    <r>
      <rPr>
        <sz val="12"/>
        <color rgb="FF000000"/>
        <rFont val="宋体"/>
        <charset val="134"/>
      </rPr>
      <t>承受虚弱数=坚韧加值。</t>
    </r>
  </si>
  <si>
    <t>达上限则昏迷10 -TB 分钟；虚弱时所有检定-10。每休息1 小时移除1 点虚弱，休息8 小时清除全部虚弱。</t>
  </si>
  <si>
    <t>7 .战斗中如何移动</t>
  </si>
  <si>
    <r>
      <rPr>
        <sz val="12"/>
        <color rgb="FF000000"/>
        <rFont val="宋体"/>
        <charset val="134"/>
      </rPr>
      <t>战斗中包含四种移动模式：</t>
    </r>
    <r>
      <rPr>
        <b/>
        <sz val="12"/>
        <color rgb="FFC00000"/>
        <rFont val="宋体"/>
        <charset val="134"/>
      </rPr>
      <t>部分、完整、冲锋及奔跑</t>
    </r>
    <r>
      <rPr>
        <sz val="12"/>
        <color rgb="FF000000"/>
        <rFont val="宋体"/>
        <charset val="134"/>
      </rPr>
      <t>，（详见附页“战斗动作表”）。</t>
    </r>
  </si>
  <si>
    <r>
      <rPr>
        <sz val="12"/>
        <color rgb="FF000000"/>
        <rFont val="宋体"/>
        <charset val="134"/>
      </rPr>
      <t>移动距离取决于其敏捷加值(AB)，</t>
    </r>
    <r>
      <rPr>
        <b/>
        <sz val="12"/>
        <color rgb="FFC00000"/>
        <rFont val="宋体"/>
        <charset val="134"/>
      </rPr>
      <t>部分移动是 AB 加值数，全移两倍，冲锋三倍，奔跑六倍。</t>
    </r>
  </si>
  <si>
    <t>AB</t>
  </si>
  <si>
    <t>部分移动</t>
  </si>
  <si>
    <t>完整移动</t>
  </si>
  <si>
    <t>（计量单位：米；地图单位：每格1 米。）</t>
  </si>
  <si>
    <t>8 .正义之怒</t>
  </si>
  <si>
    <r>
      <rPr>
        <sz val="12"/>
        <color rgb="FF000000"/>
        <rFont val="宋体"/>
        <charset val="134"/>
      </rPr>
      <t>当任意一个</t>
    </r>
    <r>
      <rPr>
        <b/>
        <sz val="12"/>
        <color rgb="FFC00000"/>
        <rFont val="宋体"/>
        <charset val="134"/>
      </rPr>
      <t>攻击伤害骰</t>
    </r>
    <r>
      <rPr>
        <sz val="12"/>
        <color rgb="FF000000"/>
        <rFont val="宋体"/>
        <charset val="134"/>
      </rPr>
      <t>（含d5 投出10）</t>
    </r>
    <r>
      <rPr>
        <b/>
        <sz val="12"/>
        <color rgb="FFC00000"/>
        <rFont val="宋体"/>
        <charset val="134"/>
      </rPr>
      <t>掷出10</t>
    </r>
    <r>
      <rPr>
        <sz val="12"/>
        <color rgb="FF000000"/>
        <rFont val="宋体"/>
        <charset val="134"/>
      </rPr>
      <t>时，需</t>
    </r>
    <r>
      <rPr>
        <b/>
        <sz val="12"/>
        <color rgb="FFC00000"/>
        <rFont val="宋体"/>
        <charset val="134"/>
      </rPr>
      <t>再次进行攻击检定</t>
    </r>
    <r>
      <rPr>
        <sz val="12"/>
        <color rgb="FF000000"/>
        <rFont val="宋体"/>
        <charset val="134"/>
      </rPr>
      <t>。</t>
    </r>
  </si>
  <si>
    <r>
      <rPr>
        <sz val="12"/>
        <color rgb="FF000000"/>
        <rFont val="宋体"/>
        <charset val="134"/>
      </rPr>
      <t>若检定</t>
    </r>
    <r>
      <rPr>
        <b/>
        <sz val="12"/>
        <color rgb="FFC00000"/>
        <rFont val="宋体"/>
        <charset val="134"/>
      </rPr>
      <t>成功，加投1 次d10 并计入伤害</t>
    </r>
    <r>
      <rPr>
        <sz val="12"/>
        <color rgb="FF000000"/>
        <rFont val="宋体"/>
        <charset val="134"/>
      </rPr>
      <t>；若新骰结果仍为10，可继续加投d10 并计入伤害，且无需重复攻击检定，</t>
    </r>
    <r>
      <rPr>
        <b/>
        <sz val="12"/>
        <color rgb="FFC00000"/>
        <rFont val="宋体"/>
        <charset val="134"/>
      </rPr>
      <t>直至掷出非10 为止。</t>
    </r>
  </si>
  <si>
    <t>9 .其他信息</t>
  </si>
  <si>
    <t>战斗环境</t>
  </si>
  <si>
    <t>战斗环境涵盖地形、天气、战术条件及其他影响战局的因素。</t>
  </si>
  <si>
    <t>角色应善用环境优势——周密的计划、合适的装备或出色的战术往往决定侍僧的生死。</t>
  </si>
  <si>
    <t>具体条目（详见《核心规则书》第220 页）。</t>
  </si>
  <si>
    <r>
      <rPr>
        <sz val="12"/>
        <color rgb="FF000000"/>
        <rFont val="宋体"/>
        <charset val="134"/>
      </rPr>
      <t>远程技巧检定投出</t>
    </r>
    <r>
      <rPr>
        <b/>
        <sz val="12"/>
        <color rgb="FFC00000"/>
        <rFont val="宋体"/>
        <charset val="134"/>
      </rPr>
      <t xml:space="preserve">96 -100 </t>
    </r>
    <r>
      <rPr>
        <sz val="12"/>
        <color rgb="FF000000"/>
        <rFont val="宋体"/>
        <charset val="134"/>
      </rPr>
      <t>时，视为自动失手且</t>
    </r>
    <r>
      <rPr>
        <b/>
        <sz val="12"/>
        <color rgb="FFC00000"/>
        <rFont val="宋体"/>
        <charset val="134"/>
      </rPr>
      <t>武器故障</t>
    </r>
    <r>
      <rPr>
        <sz val="12"/>
        <color rgb="FF000000"/>
        <rFont val="宋体"/>
        <charset val="134"/>
      </rPr>
      <t>。</t>
    </r>
  </si>
  <si>
    <r>
      <rPr>
        <sz val="12"/>
        <color rgb="FF000000"/>
        <rFont val="宋体"/>
        <charset val="134"/>
      </rPr>
      <t>故障武器无法使用，需</t>
    </r>
    <r>
      <rPr>
        <b/>
        <sz val="12"/>
        <color rgb="FFC00000"/>
        <rFont val="宋体"/>
        <charset val="134"/>
      </rPr>
      <t>消耗一个完整动作</t>
    </r>
    <r>
      <rPr>
        <sz val="12"/>
        <color rgb="FF000000"/>
        <rFont val="宋体"/>
        <charset val="134"/>
      </rPr>
      <t>进行“</t>
    </r>
    <r>
      <rPr>
        <b/>
        <sz val="12"/>
        <color rgb="FFC00000"/>
        <rFont val="宋体"/>
        <charset val="134"/>
      </rPr>
      <t>远程技巧检定</t>
    </r>
    <r>
      <rPr>
        <sz val="12"/>
        <color rgb="FF000000"/>
        <rFont val="宋体"/>
        <charset val="134"/>
      </rPr>
      <t>”排除故障。</t>
    </r>
  </si>
  <si>
    <r>
      <rPr>
        <i/>
        <sz val="12.3"/>
        <color rgb="FF000000"/>
        <rFont val="宋体"/>
        <charset val="134"/>
      </rPr>
      <t>•</t>
    </r>
    <r>
      <rPr>
        <b/>
        <sz val="12"/>
        <color rgb="FF000000"/>
        <rFont val="宋体"/>
        <charset val="134"/>
      </rPr>
      <t>检定成功</t>
    </r>
    <r>
      <rPr>
        <sz val="12"/>
        <color rgb="FF000000"/>
        <rFont val="宋体"/>
        <charset val="134"/>
      </rPr>
      <t>：武器修复但需重新装填（弹药已耗尽）。</t>
    </r>
  </si>
  <si>
    <r>
      <rPr>
        <i/>
        <sz val="12.3"/>
        <color rgb="FF000000"/>
        <rFont val="宋体"/>
        <charset val="134"/>
      </rPr>
      <t>•</t>
    </r>
    <r>
      <rPr>
        <b/>
        <sz val="12"/>
        <color rgb="FF000000"/>
        <rFont val="宋体"/>
        <charset val="134"/>
      </rPr>
      <t>检定失败</t>
    </r>
    <r>
      <rPr>
        <sz val="12"/>
        <color rgb="FF000000"/>
        <rFont val="宋体"/>
        <charset val="134"/>
      </rPr>
      <t>：武器仍故障，下轮可重试。</t>
    </r>
  </si>
  <si>
    <t>压制</t>
  </si>
  <si>
    <r>
      <rPr>
        <sz val="12"/>
        <color rgb="FF000000"/>
        <rFont val="宋体"/>
        <charset val="134"/>
      </rPr>
      <t>若角色回合结束时处于火力压制范围内，无论攻击是否只命中掩体、角色是否受伤，均需进行一次</t>
    </r>
    <r>
      <rPr>
        <b/>
        <sz val="12"/>
        <color rgb="FFC00000"/>
        <rFont val="宋体"/>
        <charset val="134"/>
      </rPr>
      <t>困难（-20）意志检定。</t>
    </r>
  </si>
  <si>
    <r>
      <rPr>
        <sz val="12"/>
        <color rgb="FF000000"/>
        <rFont val="宋体"/>
        <charset val="134"/>
      </rPr>
      <t>意志检定</t>
    </r>
    <r>
      <rPr>
        <b/>
        <sz val="12"/>
        <color rgb="FFC00000"/>
        <rFont val="宋体"/>
        <charset val="134"/>
      </rPr>
      <t>成功角色正常行动</t>
    </r>
    <r>
      <rPr>
        <sz val="12"/>
        <color rgb="FF000000"/>
        <rFont val="宋体"/>
        <charset val="134"/>
      </rPr>
      <t>，否则角色被压制。</t>
    </r>
  </si>
  <si>
    <t>被压制的状态</t>
  </si>
  <si>
    <r>
      <rPr>
        <sz val="12"/>
        <color rgb="FF000000"/>
        <rFont val="宋体"/>
        <charset val="134"/>
      </rPr>
      <t>仅能进行</t>
    </r>
    <r>
      <rPr>
        <b/>
        <sz val="12"/>
        <color rgb="FFC00000"/>
        <rFont val="宋体"/>
        <charset val="134"/>
      </rPr>
      <t>部分动作</t>
    </r>
    <r>
      <rPr>
        <sz val="12"/>
        <color rgb="FF000000"/>
        <rFont val="宋体"/>
        <charset val="134"/>
      </rPr>
      <t>，且</t>
    </r>
    <r>
      <rPr>
        <b/>
        <sz val="12"/>
        <color rgb="FFC00000"/>
        <rFont val="宋体"/>
        <charset val="134"/>
      </rPr>
      <t>射击时检定-20</t>
    </r>
    <r>
      <rPr>
        <sz val="12"/>
        <color rgb="FF000000"/>
        <rFont val="宋体"/>
        <charset val="134"/>
      </rPr>
      <t>。</t>
    </r>
  </si>
  <si>
    <r>
      <rPr>
        <i/>
        <sz val="12.3"/>
        <color rgb="FF000000"/>
        <rFont val="宋体"/>
        <charset val="134"/>
      </rPr>
      <t>•</t>
    </r>
    <r>
      <rPr>
        <sz val="12"/>
        <color rgb="FF000000"/>
        <rFont val="宋体"/>
        <charset val="134"/>
      </rPr>
      <t>与攻击者之间有遮挡物时，不能离开掩体，除非撤退（撤退时仍视为被遮挡）。</t>
    </r>
  </si>
  <si>
    <r>
      <rPr>
        <i/>
        <sz val="12.3"/>
        <color rgb="FF000000"/>
        <rFont val="宋体"/>
        <charset val="134"/>
      </rPr>
      <t>•</t>
    </r>
    <r>
      <rPr>
        <sz val="12"/>
        <color rgb="FF000000"/>
        <rFont val="宋体"/>
        <charset val="134"/>
      </rPr>
      <t>无掩蔽时，必须在下一回合移动到掩蔽后，附近无掩蔽则必须离开压制者。</t>
    </r>
  </si>
  <si>
    <r>
      <rPr>
        <sz val="12"/>
        <color rgb="FF000000"/>
        <rFont val="宋体"/>
        <charset val="134"/>
      </rPr>
      <t>回合结束时进行</t>
    </r>
    <r>
      <rPr>
        <b/>
        <sz val="12"/>
        <color rgb="FFC00000"/>
        <rFont val="宋体"/>
        <charset val="134"/>
      </rPr>
      <t>意志检定</t>
    </r>
    <r>
      <rPr>
        <sz val="12"/>
        <color rgb="FF000000"/>
        <rFont val="宋体"/>
        <charset val="134"/>
      </rPr>
      <t>，成功则下一回合回复正常行动，若上一回合无人向他射击，则</t>
    </r>
    <r>
      <rPr>
        <b/>
        <sz val="12"/>
        <color rgb="FFC00000"/>
        <rFont val="宋体"/>
        <charset val="134"/>
      </rPr>
      <t>意志检定+30</t>
    </r>
    <r>
      <rPr>
        <sz val="12"/>
        <color rgb="FF000000"/>
        <rFont val="宋体"/>
        <charset val="134"/>
      </rPr>
      <t>。</t>
    </r>
  </si>
  <si>
    <t>如果进入近战，也会自动脱离压制状态。</t>
  </si>
  <si>
    <t>近距离射击</t>
  </si>
  <si>
    <r>
      <rPr>
        <sz val="12"/>
        <color rgb="FF000000"/>
        <rFont val="宋体"/>
        <charset val="134"/>
      </rPr>
      <t>攻击位于角色</t>
    </r>
    <r>
      <rPr>
        <b/>
        <sz val="12"/>
        <color rgb="FFC00000"/>
        <rFont val="宋体"/>
        <charset val="134"/>
      </rPr>
      <t>武器有效射程的一半以内</t>
    </r>
    <r>
      <rPr>
        <sz val="12"/>
        <color rgb="FF000000"/>
        <rFont val="宋体"/>
        <charset val="134"/>
      </rPr>
      <t>的单位时，视为近距离射击，</t>
    </r>
    <r>
      <rPr>
        <b/>
        <sz val="12"/>
        <color rgb="FFC00000"/>
        <rFont val="宋体"/>
        <charset val="134"/>
      </rPr>
      <t>射击（BS）检定+10。</t>
    </r>
  </si>
  <si>
    <t>射击近战单位</t>
  </si>
  <si>
    <r>
      <rPr>
        <sz val="12"/>
        <color rgb="FF000000"/>
        <rFont val="宋体"/>
        <charset val="134"/>
      </rPr>
      <t>射击正处在</t>
    </r>
    <r>
      <rPr>
        <b/>
        <sz val="12"/>
        <color rgb="FFC00000"/>
        <rFont val="宋体"/>
        <charset val="134"/>
      </rPr>
      <t>近战状态的目标</t>
    </r>
    <r>
      <rPr>
        <sz val="12"/>
        <color rgb="FF000000"/>
        <rFont val="宋体"/>
        <charset val="134"/>
      </rPr>
      <t>时，</t>
    </r>
    <r>
      <rPr>
        <b/>
        <sz val="12"/>
        <color rgb="FFC00000"/>
        <rFont val="宋体"/>
        <charset val="134"/>
      </rPr>
      <t>射击（BS）</t>
    </r>
  </si>
  <si>
    <t>检定+20。</t>
  </si>
  <si>
    <t>借机攻击</t>
  </si>
  <si>
    <r>
      <rPr>
        <sz val="12"/>
        <color rgb="FF000000"/>
        <rFont val="宋体"/>
        <charset val="134"/>
      </rPr>
      <t>如果你试图从一名或更多与你近战的对手身边离开而</t>
    </r>
    <r>
      <rPr>
        <b/>
        <sz val="12"/>
        <color rgb="FFC00000"/>
        <rFont val="宋体"/>
        <charset val="134"/>
      </rPr>
      <t>不使用脱离动作</t>
    </r>
    <r>
      <rPr>
        <sz val="12"/>
        <color rgb="FF000000"/>
        <rFont val="宋体"/>
        <charset val="134"/>
      </rPr>
      <t>，当你移动的时。</t>
    </r>
  </si>
  <si>
    <r>
      <rPr>
        <sz val="12"/>
        <color rgb="FF000000"/>
        <rFont val="宋体"/>
        <charset val="134"/>
      </rPr>
      <t>你离开的每一名对手都可以</t>
    </r>
    <r>
      <rPr>
        <b/>
        <sz val="12"/>
        <color rgb="FFC00000"/>
        <rFont val="宋体"/>
        <charset val="134"/>
      </rPr>
      <t>自由对你进行一次标准攻击。</t>
    </r>
  </si>
  <si>
    <t>这是一次除去他们每回合正常攻击次数之外的额外攻击。</t>
  </si>
  <si>
    <t>表 2.15: 技术神甫属性提升</t>
  </si>
  <si>
    <t>阶级简介</t>
  </si>
  <si>
    <t>提升</t>
  </si>
  <si>
    <t>种类</t>
  </si>
  <si>
    <t>仪表技工</t>
  </si>
  <si>
    <t>常识（机械教）</t>
  </si>
  <si>
    <t>技术工匠</t>
  </si>
  <si>
    <t>常识(科技)+10</t>
  </si>
  <si>
    <t>常识(科技)</t>
  </si>
  <si>
    <t>电子修士</t>
  </si>
  <si>
    <t>常识(机械教)+10</t>
  </si>
  <si>
    <t>常识(机械教)</t>
  </si>
  <si>
    <t>常识(内政部)</t>
  </si>
  <si>
    <t>初级</t>
  </si>
  <si>
    <t>中等</t>
  </si>
  <si>
    <t>熟练</t>
  </si>
  <si>
    <t>专家</t>
  </si>
  <si>
    <t>常识（科技）</t>
  </si>
  <si>
    <t>爆破</t>
  </si>
  <si>
    <t>常识(帝国国教)</t>
  </si>
  <si>
    <t>常识(帝国国教)+10</t>
  </si>
  <si>
    <t>格斗能力 WS</t>
  </si>
  <si>
    <t>“如果你发现了任何莫莫名其妙的故障，就交给仪表技工去办。他会把毛病找出来的。”</t>
  </si>
  <si>
    <t>驾驶（地面载具）</t>
  </si>
  <si>
    <t>“滑车底部爆炸……卜兹兹兹……五具支架倒塌……喀兹兹兹……任务不能失败……兹喀喀喀……技工小队立即行动!”</t>
  </si>
  <si>
    <t>暗号(侍僧)</t>
  </si>
  <si>
    <t>“我听不懂他在说什么,但那个电子修士头巾下面开始有红光闪动,之后它碰了他一下,然后随着一声巨响,他就飞过了屋子另一头!要不是这样就让皇帝弄瞎我的眼睛!我就知道他们严密看守发电机神殿是有原因的!”</t>
  </si>
  <si>
    <t>“他站在扇叶前,看起来懦弱又谦卑。用技术神甫的话说,他在启动引擎,好让巢都能呼吸顺畅。他用靴子反复敲出神圣的节奏,之后看哪!风扇开始转动了。”</t>
  </si>
  <si>
    <t>常识(帝国)+10</t>
  </si>
  <si>
    <t>常识(帝国)</t>
  </si>
  <si>
    <t>射击能力 BS</t>
  </si>
  <si>
    <t>驾驶(地面载具)+10</t>
  </si>
  <si>
    <t>驾驶(地面载具)</t>
  </si>
  <si>
    <t>驾驶(地面载具)+20</t>
  </si>
  <si>
    <t>常识(科技)+20</t>
  </si>
  <si>
    <t>禁忌知识（机械神教）</t>
  </si>
  <si>
    <t>驾驶(步行载具)</t>
  </si>
  <si>
    <t>驾驶(悬浮载具)</t>
  </si>
  <si>
    <t>驾驶(悬浮载具)+20</t>
  </si>
  <si>
    <t>驾驶(悬浮载具)+10</t>
  </si>
  <si>
    <t>阅读</t>
  </si>
  <si>
    <t>医疗</t>
  </si>
  <si>
    <t>驾驶(步行载具)+10</t>
  </si>
  <si>
    <t>禁忌知识(古代科技)</t>
  </si>
  <si>
    <t>阅读+10</t>
  </si>
  <si>
    <t>学术知识(化学)</t>
  </si>
  <si>
    <t>禁忌知识(机械神教)</t>
  </si>
  <si>
    <t>禁忌知识(机械神教)+20</t>
  </si>
  <si>
    <t>禁忌知识(机械神教)+10</t>
  </si>
  <si>
    <t>为了更好地理解机械神欧姆尼塞亚,仪表技工需要学习各种型号,产品,以及形式。他们可以轻易编目与检索任何科技产品。</t>
  </si>
  <si>
    <t>入侵</t>
  </si>
  <si>
    <t>(机械神教)+10</t>
  </si>
  <si>
    <t>技术神甫开始发掘深层次的科技奥秘,并通晓很多维持仪式,发动仪式,重新启动仪式等等。从简单的机械门到从废墟中发掘出来的远古科技,技术神甫都能在它们身上发现机械神的形象,并为将更多的知识添加到机械神教的数据室中。</t>
  </si>
  <si>
    <t>逻辑+20</t>
  </si>
  <si>
    <t>逻辑+10</t>
  </si>
  <si>
    <t>航行(民用飞行器)</t>
  </si>
  <si>
    <t>技术工匠了解各种材料的性质。他们负责大规模修理工作,维护危险的制造程序。</t>
  </si>
  <si>
    <t>技术应用+10</t>
  </si>
  <si>
    <t>技术应用</t>
  </si>
  <si>
    <t>对形态和材料配比了如指掌之后,电子修士开始投身于能源的研究。自此他们钻研机械本灵的活动法则,以及安抚它们的方法。</t>
  </si>
  <si>
    <t>阅读+20</t>
  </si>
  <si>
    <t>学术知识(古代史)</t>
  </si>
  <si>
    <t>密语(科技)</t>
  </si>
  <si>
    <t>生计(矿工)</t>
  </si>
  <si>
    <t>学术知识(化学)+20</t>
  </si>
  <si>
    <t>学术知识(化学)+10</t>
  </si>
  <si>
    <t>N/A</t>
  </si>
  <si>
    <t>生计(抄写员)</t>
  </si>
  <si>
    <t>生计(铁匠)</t>
  </si>
  <si>
    <t>学术知识(数字学)</t>
  </si>
  <si>
    <t>学术知识(帝国国教)</t>
  </si>
  <si>
    <t>生计(雕刻师)</t>
  </si>
  <si>
    <t>生计(技师)</t>
  </si>
  <si>
    <t>听说语言(高歌特语)</t>
  </si>
  <si>
    <t>学术知识(帝国战术)</t>
  </si>
  <si>
    <t>生计(军械师)</t>
  </si>
  <si>
    <t>密语(科技)+10</t>
  </si>
  <si>
    <t>入侵+20</t>
  </si>
  <si>
    <t>入侵+10</t>
  </si>
  <si>
    <t>xp level</t>
  </si>
  <si>
    <t>0-499</t>
  </si>
  <si>
    <t>基础武器训练(原始)</t>
  </si>
  <si>
    <t>武器熟悉</t>
  </si>
  <si>
    <t>BS 30,基本武器训练(任意两种)</t>
  </si>
  <si>
    <t>生计(设计师)</t>
  </si>
  <si>
    <t>基础武器训练(激光)</t>
  </si>
  <si>
    <t>准确射击</t>
  </si>
  <si>
    <t>BS 30</t>
  </si>
  <si>
    <t>致命射击</t>
  </si>
  <si>
    <t>BS 40</t>
  </si>
  <si>
    <t>(高歌特语)+10</t>
  </si>
  <si>
    <t>(高歌特语)</t>
  </si>
  <si>
    <t>500-999</t>
  </si>
  <si>
    <t>基础武器训练(实体弹)</t>
  </si>
  <si>
    <t>强化五感(视觉)</t>
  </si>
  <si>
    <t>电子援助</t>
  </si>
  <si>
    <t>密语(科技)+20</t>
  </si>
  <si>
    <t>机械语言者</t>
  </si>
  <si>
    <t>铁头</t>
  </si>
  <si>
    <t>T 40</t>
  </si>
  <si>
    <t>强化五感(听觉)</t>
  </si>
  <si>
    <t>技术应用+20</t>
  </si>
  <si>
    <t>1000-2999</t>
  </si>
  <si>
    <t>生化阉割</t>
  </si>
  <si>
    <t>线圈充能</t>
  </si>
  <si>
    <t>强化五感(触觉)</t>
  </si>
  <si>
    <t>生计(技师)+20</t>
  </si>
  <si>
    <t>生计(技师)+10</t>
  </si>
  <si>
    <t>工程师</t>
  </si>
  <si>
    <t>电子接口应用</t>
  </si>
  <si>
    <t>拟声高手</t>
  </si>
  <si>
    <t>鲤鱼打挺</t>
  </si>
  <si>
    <t>Ag 30</t>
  </si>
  <si>
    <t>生计(设计师)+20</t>
  </si>
  <si>
    <t>生计(设计师)+10</t>
  </si>
  <si>
    <t>2000-2999</t>
  </si>
  <si>
    <t>尖锐噪音</t>
  </si>
  <si>
    <t>平等待遇(机械神教)</t>
  </si>
  <si>
    <t>Fel 30</t>
  </si>
  <si>
    <t>机械附肢(多功能)</t>
  </si>
  <si>
    <t>生计(军械师)+20</t>
  </si>
  <si>
    <t>生计(军械师)+10</t>
  </si>
  <si>
    <t>轻度睡眠</t>
  </si>
  <si>
    <t>Per 30</t>
  </si>
  <si>
    <t>即时备战</t>
  </si>
  <si>
    <t>悍不畏死</t>
  </si>
  <si>
    <t>剑术大师</t>
  </si>
  <si>
    <t>WS 30,格斗武器训练(任意)</t>
  </si>
  <si>
    <t>3000-5999</t>
  </si>
  <si>
    <t>格斗武器训练(原始)</t>
  </si>
  <si>
    <t>健壮体格</t>
  </si>
  <si>
    <t>格斗专家</t>
  </si>
  <si>
    <t>WS 30</t>
  </si>
  <si>
    <t>技术巫师</t>
  </si>
  <si>
    <t>机械执事</t>
  </si>
  <si>
    <t>手枪训练(原始)</t>
  </si>
  <si>
    <t>盲斗</t>
  </si>
  <si>
    <t>植入电脑</t>
  </si>
  <si>
    <t>恼人嗓音</t>
  </si>
  <si>
    <t>6000-7999</t>
  </si>
  <si>
    <t>手枪训练(激光)</t>
  </si>
  <si>
    <t>线圈放电</t>
  </si>
  <si>
    <t>密语（侍僧）</t>
  </si>
  <si>
    <t>能量缓冲</t>
  </si>
  <si>
    <t>运算先知</t>
  </si>
  <si>
    <t>机械神教传教士</t>
  </si>
  <si>
    <t>手枪训练(实体弹)</t>
  </si>
  <si>
    <t>基础武器训练（爆矢）</t>
  </si>
  <si>
    <t>独立目标</t>
  </si>
  <si>
    <t>8000-9999</t>
  </si>
  <si>
    <t>快速上膛</t>
  </si>
  <si>
    <t>基础武器训练（榴弹）</t>
  </si>
  <si>
    <t>敬畏仪式</t>
  </si>
  <si>
    <t>铸造者</t>
  </si>
  <si>
    <t>漫游锻师</t>
  </si>
  <si>
    <t>健壮体格†</t>
  </si>
  <si>
    <t>线圈冲击</t>
  </si>
  <si>
    <t>10000-14999</t>
  </si>
  <si>
    <t>一敲就好</t>
  </si>
  <si>
    <t>机械附肢（医疗）</t>
  </si>
  <si>
    <t>迅捷攻击</t>
  </si>
  <si>
    <t>WS 35</t>
  </si>
  <si>
    <t>投掷武器训练(原始)</t>
  </si>
  <si>
    <t>格斗武器训练（震击）</t>
  </si>
  <si>
    <t>航行(宇宙飞船)</t>
  </si>
  <si>
    <t>可重复选择,当前阶级最多两次</t>
  </si>
  <si>
    <t>手枪训练（爆矢）</t>
  </si>
  <si>
    <t>基础武器训练(热熔)</t>
  </si>
  <si>
    <t>基础武器训练(等离子)</t>
  </si>
  <si>
    <t>重型武器训练(爆矢)</t>
  </si>
  <si>
    <t>暗号(秘会)</t>
  </si>
  <si>
    <t>常识(法务部)+10</t>
  </si>
  <si>
    <t>常识(法务部)</t>
  </si>
  <si>
    <t>磁力优雅</t>
  </si>
  <si>
    <t>常识(国教教义)+10</t>
  </si>
  <si>
    <t>常识(国教教义)</t>
  </si>
  <si>
    <t>(古代科技)+20</t>
  </si>
  <si>
    <t>(古代科技)+10</t>
  </si>
  <si>
    <t>格斗武器训练(能量)</t>
  </si>
  <si>
    <t>“他们意志犀利如匕首,又知道如何与内政部打交道。记住,别惹技术巫师,尤其当你在飞船上工作时。否则你会被分配到一个漏气的舱室,甚至来不及在胸前划个双头鹰。”</t>
  </si>
  <si>
    <t>“他们已经很难再算是人类了。我是说,他们比技术神甫们更进一步。没人愿意把那些......你知道......危险的零件整天装在脑袋上。”</t>
  </si>
  <si>
    <t>禁忌知识(古代科技)+10</t>
  </si>
  <si>
    <t>“机械神教铸造者的知识范围不广,但极有深度。每一个都是某一领域的领头专家,大多以其睿智和执着著称。”</t>
  </si>
  <si>
    <t>禁忌知识(恶魔)</t>
  </si>
  <si>
    <t>机械附肢(枪械)</t>
  </si>
  <si>
    <t>常识(帝国国教)+20</t>
  </si>
  <si>
    <t>禁忌知识(亚空间)</t>
  </si>
  <si>
    <t>禁忌知识(异端)</t>
  </si>
  <si>
    <t>常识(帝国)+20</t>
  </si>
  <si>
    <t>学术知识(行政)+10</t>
  </si>
  <si>
    <t>学术知识(行政)</t>
  </si>
  <si>
    <t>禁忌知识(审判庭)</t>
  </si>
  <si>
    <t>估价+20</t>
  </si>
  <si>
    <t>估价+10</t>
  </si>
  <si>
    <t>学术知识(法律)+10</t>
  </si>
  <si>
    <t>学术知识(法律)</t>
  </si>
  <si>
    <t>禁忌知识(灵能者)</t>
  </si>
  <si>
    <t>审讯</t>
  </si>
  <si>
    <t>学术知识(传说)</t>
  </si>
  <si>
    <t>禁忌知识(亚空间)+10</t>
  </si>
  <si>
    <t>恐吓</t>
  </si>
  <si>
    <t>技术巫师将他们的全部精力都放在吸收可能对机械教有用的知识上。从取悦国教教会的修理工到外星人审问的参与者,技术巫师以一种无情的,机械的效率四处搜集信息。</t>
  </si>
  <si>
    <t>医疗+10</t>
  </si>
  <si>
    <t>运算先知以一种战斗的狂热钻研那些禁忌的神秘设备。从超自然的异族到亚空间疾病,运算先知坚持不懈地藐视自己探索之路上的种种危险。</t>
  </si>
  <si>
    <t>学术知识(神秘学)</t>
  </si>
  <si>
    <t>铸造者对它们领域内的事物有着完美而精确的了解,这使他们成为特定领域的大师。从研究肉体的生物学铸造者,到狩猎外星生物的异形学铸造者,这些贤明的人们以其大量的知识储备服侍机械神教。</t>
  </si>
  <si>
    <t>学术知识(行政)+20</t>
  </si>
  <si>
    <t>搜索+10</t>
  </si>
  <si>
    <t>搜索</t>
  </si>
  <si>
    <t>学术知识(法律)+20</t>
  </si>
  <si>
    <t>双重射击</t>
  </si>
  <si>
    <t>Ag 40,双武器射击</t>
  </si>
  <si>
    <t>学术知识(传说)+10</t>
  </si>
  <si>
    <t>深谋远虑</t>
  </si>
  <si>
    <t>Int 30</t>
  </si>
  <si>
    <t>学术知识(神秘学)+10</t>
  </si>
  <si>
    <t>化学应用</t>
  </si>
  <si>
    <t>学术知识(哲学)</t>
  </si>
  <si>
    <t>常识(机械教)+20</t>
  </si>
  <si>
    <t>(高歌特语)+20</t>
  </si>
  <si>
    <t>神射手</t>
  </si>
  <si>
    <t>BS 35</t>
  </si>
  <si>
    <t>双重打击</t>
  </si>
  <si>
    <t>Ag 40,双武器格斗</t>
  </si>
  <si>
    <t>“是,长官,我知道不该打扰工程师,但我们必须打开机壳......是,但如果我们没有进行应急操舵,那辆奇美拉很可能就毁掉了......什么?......需要忏悔?在前线,您的意思是?黄金王座啊......好吧,如果这是皇帝的命令......”</t>
  </si>
  <si>
    <t>常识(战争)</t>
  </si>
  <si>
    <t>傲慢护甲</t>
  </si>
  <si>
    <t>WP 40</t>
  </si>
  <si>
    <t>意志壁垒</t>
  </si>
  <si>
    <t>WP 50,顽强意志</t>
  </si>
  <si>
    <t>棘手目标</t>
  </si>
  <si>
    <t>Ag 40</t>
  </si>
  <si>
    <t>爆破+10</t>
  </si>
  <si>
    <t>自动止血</t>
  </si>
  <si>
    <t>快速反应</t>
  </si>
  <si>
    <t>军纪严明</t>
  </si>
  <si>
    <t>WP 30,指挥</t>
  </si>
  <si>
    <t>无所畏惧</t>
  </si>
  <si>
    <t>抵抗(灵能)</t>
  </si>
  <si>
    <t>闪电攻击</t>
  </si>
  <si>
    <t>驾驶(步行载具)+20</t>
  </si>
  <si>
    <t>枪械祝福</t>
  </si>
  <si>
    <t>灵活侧步</t>
  </si>
  <si>
    <t>Ag 40,闪避</t>
  </si>
  <si>
    <t>医疗+20</t>
  </si>
  <si>
    <t>见惯不惊</t>
  </si>
  <si>
    <t>WP 30</t>
  </si>
  <si>
    <t>顽强意志</t>
  </si>
  <si>
    <t>WP 30,抵抗(灵能)</t>
  </si>
  <si>
    <t>搜索+20</t>
  </si>
  <si>
    <t>工程师综合运用他的知识来维护复杂的机械设备。通过仪式和祈祷的魔力,他们能唤醒任何机械的本灵,寻找瑕疵并更正错误。</t>
  </si>
  <si>
    <t>导航(太空导航)</t>
  </si>
  <si>
    <t>外科专家</t>
  </si>
  <si>
    <t>欺诈+10</t>
  </si>
  <si>
    <t>审讯+20</t>
  </si>
  <si>
    <t>审讯+10</t>
  </si>
  <si>
    <t>导航(地面导航)</t>
  </si>
  <si>
    <t>无辜人格</t>
  </si>
  <si>
    <t>平等待遇(帝国国教)</t>
  </si>
  <si>
    <t>航行(军用飞行器)</t>
  </si>
  <si>
    <t>手枪训练(等离子)</t>
  </si>
  <si>
    <t>学术知识(数字学)+20</t>
  </si>
  <si>
    <t>学术知识(数字学)+10</t>
  </si>
  <si>
    <t>平等待遇(审判庭)</t>
  </si>
  <si>
    <t>黑暗灵魂</t>
  </si>
  <si>
    <t>纯净思维仪式</t>
  </si>
  <si>
    <t>学术知识(占星术)</t>
  </si>
  <si>
    <t>特种武器训练(毒针手枪)</t>
  </si>
  <si>
    <t>金属召唤</t>
  </si>
  <si>
    <t>技术神甫,金属引力</t>
  </si>
  <si>
    <t>磁力飞跃</t>
  </si>
  <si>
    <t>技术神甫,磁力优雅</t>
  </si>
  <si>
    <t>手枪训练(热熔)</t>
  </si>
  <si>
    <t>投掷武器训练(震击)</t>
  </si>
  <si>
    <t>平等待遇(内政部)</t>
  </si>
  <si>
    <t>投掷武器训练(能量)</t>
  </si>
  <si>
    <t>加速循环</t>
  </si>
  <si>
    <t>投掷武器训练(链锯)</t>
  </si>
  <si>
    <t>双巧手</t>
  </si>
  <si>
    <t>基础武器训练(火焰)</t>
  </si>
  <si>
    <t>藏物暗袋</t>
  </si>
  <si>
    <t>常识(下层社会)</t>
  </si>
  <si>
    <t>机械神传教士</t>
  </si>
  <si>
    <t>暗号(战场)</t>
  </si>
  <si>
    <t>暗号(下层社会)</t>
  </si>
  <si>
    <t>极限打击</t>
  </si>
  <si>
    <t>WS 50</t>
  </si>
  <si>
    <t>爆破+20</t>
  </si>
  <si>
    <t>金属引力</t>
  </si>
  <si>
    <t>“这里是机械执事。全能者改变了铸造样式,以及引擎边齿,还有蒸馏设备。我们按照之后的计划执行两遍。全能者无所不知。”</t>
  </si>
  <si>
    <t>“听啊,听从这名机械神传教士!弯曲你们的膝盖,感谢他维持空气循环。你们肺里的每一口气都是他的恩赐!祈祷吧,在我们把你当作异教徒赶出矿井之前。”</t>
  </si>
  <si>
    <t>学术知识(纹章学)</t>
  </si>
  <si>
    <t>“我们对于阿詹提的血液发光生物的了解是源于阿比那图斯,一名搭乘商浪人飞船的漫游锻师的工作。相关资料已经因为机械神教的关系而被删除了,但我们还是能从剩下来的东西中推断出很多情报。”</t>
  </si>
  <si>
    <t>重型武器训练(实体弹)</t>
  </si>
  <si>
    <t>学术知识(古代史)+10</t>
  </si>
  <si>
    <t>学术知识(帝国战术)+10</t>
  </si>
  <si>
    <t>禁忌知识(异型)</t>
  </si>
  <si>
    <t>强化五感(嗅觉)</t>
  </si>
  <si>
    <t>密语(内政部)</t>
  </si>
  <si>
    <t>机械附肢(起重)</t>
  </si>
  <si>
    <t>密语(军队)</t>
  </si>
  <si>
    <t>密语(帝国国教)</t>
  </si>
  <si>
    <t>机械附肢(光学)</t>
  </si>
  <si>
    <t>手上功夫</t>
  </si>
  <si>
    <t>手上功夫+10</t>
  </si>
  <si>
    <t>学术知识(古代史)+20</t>
  </si>
  <si>
    <t>手枪训练(火焰)</t>
  </si>
  <si>
    <t>机械执事为寻求知识而四处游荡,知道如何与不了解机械神的人打交道。机械执事的能力足以自卫,以保证他的探索之路畅通。</t>
  </si>
  <si>
    <t>生计(药剂师)</t>
  </si>
  <si>
    <t>机械神传教士与帝国里各种人打交道,从穿金戴银的富商到衣衫褴褛的殖民地居民。他传播机械教之道,并搜集任何火星的机械神甫们可能感兴趣的东西。</t>
  </si>
  <si>
    <t>追迹</t>
  </si>
  <si>
    <t>漫游锻师精通各种技巧,希望能在机械神教之上更进一步,发掘新的领域,世界,以及技术。由于通晓各种秘密,漫游锻师能在任何情况下应对自如。</t>
  </si>
  <si>
    <t>学术知识(动物学)</t>
  </si>
  <si>
    <t>抵抗(毒素)</t>
  </si>
  <si>
    <t>生计(殡葬师)</t>
  </si>
  <si>
    <t>生计(探矿者)</t>
  </si>
  <si>
    <t>完整回忆</t>
  </si>
  <si>
    <t>生计(泥瓦匠)</t>
  </si>
  <si>
    <t>双武器射击</t>
  </si>
  <si>
    <t>BS 35, Ag 35</t>
  </si>
  <si>
    <t>生计(皮匠)</t>
  </si>
  <si>
    <t>颓废者</t>
  </si>
  <si>
    <t>T 30</t>
  </si>
  <si>
    <t>拨挡飞箭</t>
  </si>
  <si>
    <t>Ag 50</t>
  </si>
  <si>
    <t>双武器格斗</t>
  </si>
  <si>
    <t>WS 35, Ag 35</t>
  </si>
  <si>
    <t>狂热袭击</t>
  </si>
  <si>
    <t>命硬</t>
  </si>
  <si>
    <t>稳健肌肉</t>
  </si>
  <si>
    <t>S 45</t>
  </si>
  <si>
    <t>常识(帝国卫队)</t>
  </si>
  <si>
    <t>净化之火</t>
  </si>
  <si>
    <t>基本武器训练(火焰)</t>
  </si>
  <si>
    <t>密语(侍僧)+10</t>
  </si>
  <si>
    <t>密语(侍僧)</t>
  </si>
  <si>
    <t>格斗武器训练(链锯)</t>
  </si>
  <si>
    <t>抵抗(恐惧)</t>
  </si>
  <si>
    <t>生计(商人)</t>
  </si>
  <si>
    <t>生计(占卜者)</t>
  </si>
  <si>
    <t>出生入死</t>
  </si>
  <si>
    <t>重型武器训练(热熔)</t>
  </si>
  <si>
    <t>平等待遇(下层社会)</t>
  </si>
  <si>
    <t>搜集信息+10</t>
  </si>
  <si>
    <t>重型武器训练(等离子)</t>
  </si>
  <si>
    <t>恐惧仪式</t>
  </si>
  <si>
    <t>重型武器训练(激光)</t>
  </si>
  <si>
    <t>平等待遇(帝国海军)</t>
  </si>
  <si>
    <t>重型武器训练(榴弹)</t>
  </si>
  <si>
    <t>交易+10</t>
  </si>
  <si>
    <t>重型武器训练(原始)</t>
  </si>
  <si>
    <t>欺诈+20</t>
  </si>
  <si>
    <t>表演(乐师)</t>
  </si>
  <si>
    <t>自填并入自动化 近战武器（当前版本生效）</t>
  </si>
  <si>
    <t>自填并入自动化 远程武器（当前版本生效）</t>
  </si>
  <si>
    <t>自填并入自动化 天赋记录（当前版本生效）</t>
  </si>
  <si>
    <t>骰点倍数</t>
  </si>
  <si>
    <t>骰点范围</t>
  </si>
  <si>
    <t>王座币/月</t>
  </si>
  <si>
    <t>战斗修女</t>
  </si>
  <si>
    <t>D10</t>
  </si>
  <si>
    <t>行伍（卫队士兵）</t>
  </si>
  <si>
    <t>档案员</t>
  </si>
  <si>
    <t>警员</t>
  </si>
  <si>
    <t>雇佣打手</t>
  </si>
  <si>
    <t>新信徒</t>
  </si>
  <si>
    <t>动员兵</t>
  </si>
  <si>
    <t>净化者</t>
  </si>
  <si>
    <t>人渣</t>
  </si>
  <si>
    <t>执法者/法务官</t>
  </si>
  <si>
    <t>仆役（法务官、灵能者）</t>
  </si>
  <si>
    <t>公证人</t>
  </si>
  <si>
    <t>治安队员</t>
  </si>
  <si>
    <t>潜行者</t>
  </si>
  <si>
    <t>入信者</t>
  </si>
  <si>
    <t>护卫队</t>
  </si>
  <si>
    <t>新生者</t>
  </si>
  <si>
    <t>无赖</t>
  </si>
  <si>
    <t>学者（文研员）</t>
  </si>
  <si>
    <t>著述者</t>
  </si>
  <si>
    <t>探员</t>
  </si>
  <si>
    <t>夜鹰</t>
  </si>
  <si>
    <t>僧侣</t>
  </si>
  <si>
    <t>常备军</t>
  </si>
  <si>
    <t>候选人</t>
  </si>
  <si>
    <t>不法分子</t>
  </si>
  <si>
    <t>商人（杀手）</t>
  </si>
  <si>
    <t>作者</t>
  </si>
  <si>
    <t>调查员</t>
  </si>
  <si>
    <t>独行客</t>
  </si>
  <si>
    <t>传教士</t>
  </si>
  <si>
    <t>军士</t>
  </si>
  <si>
    <t>战斗术士</t>
  </si>
  <si>
    <t>叛逆者</t>
  </si>
  <si>
    <t>技术（技术神甫）</t>
  </si>
  <si>
    <t>医师</t>
  </si>
  <si>
    <t>刺客</t>
  </si>
  <si>
    <t>老兵</t>
  </si>
  <si>
    <t>授权术士</t>
  </si>
  <si>
    <t>浪人</t>
  </si>
  <si>
    <t>D5</t>
  </si>
  <si>
    <t>宗教（牧师）</t>
  </si>
  <si>
    <t>学者</t>
  </si>
  <si>
    <t>督战员</t>
  </si>
  <si>
    <t>刽子手</t>
  </si>
  <si>
    <t>告解神父</t>
  </si>
  <si>
    <t>突击队老兵</t>
  </si>
  <si>
    <t>术士中尉</t>
  </si>
  <si>
    <t>歹徒</t>
  </si>
  <si>
    <t>贵族</t>
  </si>
  <si>
    <t>律法编撰人</t>
  </si>
  <si>
    <t>司法官</t>
  </si>
  <si>
    <t>虚无者</t>
  </si>
  <si>
    <t>主教</t>
  </si>
  <si>
    <t>闪电战士</t>
  </si>
  <si>
    <t>辅战术士</t>
  </si>
  <si>
    <t>劫匪</t>
  </si>
  <si>
    <t>学术专家</t>
  </si>
  <si>
    <t>司法长</t>
  </si>
  <si>
    <t>死亡君主</t>
  </si>
  <si>
    <t>圣师</t>
  </si>
  <si>
    <t>暴风突击队员</t>
  </si>
  <si>
    <t>参谋术士</t>
  </si>
  <si>
    <t>龙头老大</t>
  </si>
  <si>
    <t>师范</t>
  </si>
  <si>
    <t>情报员</t>
  </si>
  <si>
    <t>自由之刃</t>
  </si>
  <si>
    <t>驱魔师</t>
  </si>
  <si>
    <t>中尉</t>
  </si>
  <si>
    <t>元素学者</t>
  </si>
  <si>
    <t>仲介人</t>
  </si>
  <si>
    <t>审计员</t>
  </si>
  <si>
    <t>治安官</t>
  </si>
  <si>
    <t>执照刺客</t>
  </si>
  <si>
    <t>狂信者</t>
  </si>
  <si>
    <t>队长</t>
  </si>
  <si>
    <t>生体学者</t>
  </si>
  <si>
    <t>老油条</t>
  </si>
  <si>
    <t>分析员</t>
  </si>
  <si>
    <t>审判长</t>
  </si>
  <si>
    <t>刺客统领</t>
  </si>
  <si>
    <t>赎罪者</t>
  </si>
  <si>
    <t>指挥官</t>
  </si>
  <si>
    <t>奥秘学者</t>
  </si>
  <si>
    <t>诈骗高手</t>
  </si>
  <si>
    <t>贤者</t>
  </si>
  <si>
    <t>侦察兵</t>
  </si>
  <si>
    <t>禁忌学者</t>
  </si>
  <si>
    <t>射手</t>
  </si>
  <si>
    <t>至高学者</t>
  </si>
  <si>
    <t>狙击手</t>
  </si>
  <si>
    <t>文研员背景包</t>
  </si>
  <si>
    <t>法务官背景包</t>
  </si>
  <si>
    <t>杀手背景包</t>
  </si>
  <si>
    <t>牧师背景包</t>
  </si>
  <si>
    <t>卫队士兵背景包</t>
  </si>
  <si>
    <t>帝国灵能者背景包</t>
  </si>
  <si>
    <t>流氓背景包</t>
  </si>
  <si>
    <t>技术神甫背景包</t>
  </si>
  <si>
    <t>战斗修女背景包</t>
  </si>
  <si>
    <t>军务部军需官</t>
  </si>
  <si>
    <t>卡利西斯型谋杀</t>
  </si>
  <si>
    <t>星海锋刃</t>
  </si>
  <si>
    <t>塔苏斯至圣经院</t>
  </si>
  <si>
    <t>玛拉登陆点大屠杀</t>
  </si>
  <si>
    <t>魂覆暗影</t>
  </si>
  <si>
    <t>野兽屋奴商</t>
  </si>
  <si>
    <t>图勒门徒</t>
  </si>
  <si>
    <t>戴罪之身</t>
  </si>
  <si>
    <t>言究学社学者</t>
  </si>
  <si>
    <t>大锡诺菲亚空心人</t>
  </si>
  <si>
    <t>谋杀歌者</t>
  </si>
  <si>
    <t>托钵传教士</t>
  </si>
  <si>
    <t>边际远征军</t>
  </si>
  <si>
    <t>神皇之光指引</t>
  </si>
  <si>
    <t>冷行会情报员</t>
  </si>
  <si>
    <t>索雷克斯圣光教</t>
  </si>
  <si>
    <t>虚空商贸员</t>
  </si>
  <si>
    <t>卢格南的红窟</t>
  </si>
  <si>
    <t>冥父之子</t>
  </si>
  <si>
    <t>救赎教派布焰使</t>
  </si>
  <si>
    <t>特伦奇战争老兵</t>
  </si>
  <si>
    <t>活梦魇</t>
  </si>
  <si>
    <t>托罗斯联盟</t>
  </si>
  <si>
    <t>玛琉格利斯技术异端</t>
  </si>
  <si>
    <t>不可接触者</t>
  </si>
  <si>
    <t>正义，而非法律</t>
  </si>
  <si>
    <t>异端教派</t>
  </si>
  <si>
    <t>蒙福降生</t>
  </si>
  <si>
    <t>持尔真名</t>
  </si>
  <si>
    <t>亚空间侵染</t>
  </si>
  <si>
    <t>皈依者</t>
  </si>
  <si>
    <t>朝圣者</t>
  </si>
  <si>
    <t>命线缠绕</t>
  </si>
  <si>
    <t>血肉圣化</t>
  </si>
  <si>
    <t>背弃万机神之人</t>
  </si>
  <si>
    <t>降魔者</t>
  </si>
  <si>
    <t>宿命噬者</t>
  </si>
  <si>
    <t>得见神迹</t>
  </si>
  <si>
    <t>宿主备身</t>
  </si>
  <si>
    <t>巢都马仔</t>
  </si>
  <si>
    <t>冒充者</t>
  </si>
  <si>
    <t>冷贸易商</t>
  </si>
  <si>
    <t>无罪证明</t>
  </si>
  <si>
    <t>西贝柳斯拾荒者</t>
  </si>
  <si>
    <t>底巢商人</t>
  </si>
  <si>
    <t>卡斯巴利卡“贵族”</t>
  </si>
  <si>
    <t>出目</t>
  </si>
  <si>
    <t>携带</t>
  </si>
  <si>
    <t>缩写</t>
  </si>
  <si>
    <t>冲刺</t>
  </si>
  <si>
    <t>检定调整</t>
  </si>
  <si>
    <t>外表的变异，揭示着内心的腐化。</t>
  </si>
  <si>
    <t>以一个次级变异状态开始游戏。</t>
  </si>
  <si>
    <t>格</t>
  </si>
  <si>
    <t>0.75km</t>
  </si>
  <si>
    <t>7km</t>
  </si>
  <si>
    <t>微小</t>
  </si>
  <si>
    <t>只有疯狂者才有成功所需的力量，只有成功者才有权定义何为理智。</t>
  </si>
  <si>
    <t>以2点失心点数状态开始游戏。</t>
  </si>
  <si>
    <t>射</t>
  </si>
  <si>
    <t>24m</t>
  </si>
  <si>
    <t>1.5km</t>
  </si>
  <si>
    <t>15km</t>
  </si>
  <si>
    <t>超小</t>
  </si>
  <si>
    <t>力</t>
  </si>
  <si>
    <t>48m</t>
  </si>
  <si>
    <t>3km</t>
  </si>
  <si>
    <t>30km</t>
  </si>
  <si>
    <t>小型</t>
  </si>
  <si>
    <t>罪恶越是深藏于内心，越是能够腐化人的一切。</t>
  </si>
  <si>
    <t>以3点堕落点数开始游戏。</t>
  </si>
  <si>
    <t>坚</t>
  </si>
  <si>
    <t>72m</t>
  </si>
  <si>
    <t>4km</t>
  </si>
  <si>
    <t>40km</t>
  </si>
  <si>
    <t>中型</t>
  </si>
  <si>
    <t>敏</t>
  </si>
  <si>
    <t>96m</t>
  </si>
  <si>
    <t>6km</t>
  </si>
  <si>
    <t>60km</t>
  </si>
  <si>
    <t>大型</t>
  </si>
  <si>
    <t>智</t>
  </si>
  <si>
    <t>70km</t>
  </si>
  <si>
    <t>超大</t>
  </si>
  <si>
    <t>感</t>
  </si>
  <si>
    <t>144m</t>
  </si>
  <si>
    <t>9km</t>
  </si>
  <si>
    <t>90km</t>
  </si>
  <si>
    <t>巨大</t>
  </si>
  <si>
    <t>所谓清白无辜，只是虚妄的假象。</t>
  </si>
  <si>
    <t>以1点失心点和1点堕落点状态开始游戏。</t>
  </si>
  <si>
    <t>意</t>
  </si>
  <si>
    <t>168m</t>
  </si>
  <si>
    <t>10km</t>
  </si>
  <si>
    <t>100km</t>
  </si>
  <si>
    <t>黑暗的迷梦徘徊在心门之内。</t>
  </si>
  <si>
    <t>以2点堕落点数开始游戏。</t>
  </si>
  <si>
    <t>交</t>
  </si>
  <si>
    <t>192m</t>
  </si>
  <si>
    <t>12km</t>
  </si>
  <si>
    <t>120km</t>
  </si>
  <si>
    <t>216m</t>
  </si>
  <si>
    <t>13km</t>
  </si>
  <si>
    <t>130km</t>
  </si>
  <si>
    <t>240m</t>
  </si>
  <si>
    <t>14km</t>
  </si>
  <si>
    <t>140km</t>
  </si>
  <si>
    <t>与天谴之堕落相比，子弹带来的痛苦无异极乐。</t>
  </si>
  <si>
    <t>坚韧+1。</t>
  </si>
  <si>
    <t>在外种族异形得以开口欺骗之前将其处死。</t>
  </si>
  <si>
    <t>敏捷+2。</t>
  </si>
  <si>
    <t>所谓事实，不过是一种主观虚饰。</t>
  </si>
  <si>
    <t>智力+3，以3点堕落点数开始游戏。</t>
  </si>
  <si>
    <t>了解变异者；消灭变异者。</t>
  </si>
  <si>
    <t>感知+2。</t>
  </si>
  <si>
    <t>自定义起源</t>
  </si>
  <si>
    <t>即使是一无所有的人，依然可以贡献自己的生命。</t>
  </si>
  <si>
    <t>力量+2。</t>
  </si>
  <si>
    <t>如果一项任务值得做，它值得你付出生命。</t>
  </si>
  <si>
    <t>得到狂暴天赋。</t>
  </si>
  <si>
    <t>只有死亡才是职责终结之时。</t>
  </si>
  <si>
    <t>承伤+1。</t>
  </si>
  <si>
    <t>没有使命的灵魂将在黑暗之中游荡。</t>
  </si>
  <si>
    <t>命运点+1。</t>
  </si>
  <si>
    <t>生存的战争之中，没有可以划分在外的平民。</t>
  </si>
  <si>
    <t>坚韧+2，承伤+1。</t>
  </si>
  <si>
    <t>暴力可以解决所有问题。</t>
  </si>
  <si>
    <t>格斗能力+3。</t>
  </si>
  <si>
    <t>战争，乃是人性。</t>
  </si>
  <si>
    <t>敏捷+3。</t>
  </si>
  <si>
    <t>即使在死亡不可避免的时候，精神也不可退缩。</t>
  </si>
  <si>
    <t>意志+3。</t>
  </si>
  <si>
    <t>枪炮自然比刀剑强大。</t>
  </si>
  <si>
    <t>射击能力+3。</t>
  </si>
  <si>
    <t>做你兄弟的福星，敌人的克星。</t>
  </si>
  <si>
    <t>交际+3。</t>
  </si>
  <si>
    <t>人们牺牲自己，所以人类能够继续存活。</t>
  </si>
  <si>
    <t>坚韧+3。</t>
  </si>
  <si>
    <t>黑暗之中，追随圣地地球的光芒。</t>
  </si>
  <si>
    <t>唯一值得畏惧的，是死去的时候还没有完成你的任务。</t>
  </si>
  <si>
    <t>承伤+2。</t>
  </si>
  <si>
    <t>思考引发异端，异端招致叛乱。</t>
  </si>
  <si>
    <t>力量+3。</t>
  </si>
  <si>
    <t>睿智者从他人的死亡中吸取教训。</t>
  </si>
  <si>
    <t>智力+3。</t>
  </si>
  <si>
    <t>猜忌多疑的心智是健康的心智。</t>
  </si>
  <si>
    <t>感知+3。</t>
  </si>
  <si>
    <t>相信你的恐惧。</t>
  </si>
  <si>
    <t>敏捷+2，命运点+1。</t>
  </si>
  <si>
    <t>狂热，无可替代。</t>
  </si>
  <si>
    <t>坚韧+2，意志+2。</t>
  </si>
  <si>
    <t>不要问为什么尽职，只问怎样去做。</t>
  </si>
  <si>
    <t>格斗能力+2，射击能力+2。</t>
  </si>
  <si>
    <r>
      <rPr>
        <b/>
        <sz val="11"/>
        <color rgb="FFFFFFFF"/>
        <rFont val="微软雅黑"/>
        <charset val="134"/>
      </rPr>
      <t>购买</t>
    </r>
    <r>
      <rPr>
        <b/>
        <sz val="11"/>
        <color rgb="FF548235"/>
        <rFont val="微软雅黑"/>
        <charset val="134"/>
      </rPr>
      <t>物品</t>
    </r>
    <r>
      <rPr>
        <b/>
        <sz val="11"/>
        <color theme="0" tint="-0.05"/>
        <rFont val="微软雅黑"/>
        <charset val="134"/>
      </rPr>
      <t>（速查用）</t>
    </r>
  </si>
  <si>
    <t>服装与个人物品（精简，武备自动用）</t>
  </si>
  <si>
    <t>近战名称</t>
  </si>
  <si>
    <t>说明</t>
  </si>
  <si>
    <t>详细描述</t>
  </si>
  <si>
    <t>服
装</t>
  </si>
  <si>
    <t>能够存放很多物品，并且一般有固定用的皮带方便携带的口袋状单人储物装置。一个背包一般认为能够负载50公斤的重量。</t>
  </si>
  <si>
    <r>
      <rPr>
        <b/>
        <sz val="11"/>
        <rFont val="等线"/>
        <charset val="134"/>
      </rPr>
      <t>原始</t>
    </r>
    <r>
      <rPr>
        <b/>
        <sz val="11"/>
        <rFont val="汉仪书宋二KW"/>
        <charset val="134"/>
      </rPr>
      <t>，</t>
    </r>
    <r>
      <rPr>
        <b/>
        <sz val="11"/>
        <rFont val="等线"/>
        <charset val="134"/>
      </rPr>
      <t>失衡</t>
    </r>
  </si>
  <si>
    <t>可以抵抗堕落</t>
  </si>
  <si>
    <t>你将自己包裹在由轻蔑与憎恶织就的护甲里。每次得到堕落点时，你都可以抵抗掉1点。另外，作为一个自由动作，你可以进行一个意志检定以尝试在一轮之内忽略你积累的堕落的影响。</t>
  </si>
  <si>
    <t>先决条件：WP30</t>
  </si>
  <si>
    <t>卡梅莱林是由一种拟态纤维缝制而成的特殊材料，可以随着周围环境而改变颜色。穿着卡梅莱林斗篷的角色可以在躲藏检定上获得 +20 的加值。如果穿着者站定不动，敌人射击他时视为他在实际距离加一倍标准射程之外（见第七章：进行游戏）。</t>
  </si>
  <si>
    <t>√</t>
  </si>
  <si>
    <t>住宿</t>
  </si>
  <si>
    <t>简陋</t>
  </si>
  <si>
    <t>技能名称</t>
  </si>
  <si>
    <t>你可格挡投掷武器或原始远程武器</t>
  </si>
  <si>
    <t>你可以格挡投掷武器或原始远程武器。</t>
  </si>
  <si>
    <t>先决条件：Ag50</t>
  </si>
  <si>
    <t>护身符是某种纪念品，神圣遗物，好运符咒，以及其它类似可以为佩戴者带来帝皇慈悲指引的小饰物。它们可以由很多种东西制造，像是圣人的指骨，被祝福的爆矢弹壳，圣河中的水，甚至是圣袍上的一缕纺线。遍布整个帝国，有不计其数的人会向侍僧出售类似的东西，虽然想要分辨其中的真伪基本上是不可能的事情（护身符的价格一般由 GM 或者销售者与侍僧的讨价还价决定）。虽然护身符并没有什么切实的用处。不过当任何角色发生任何糟糕的事情的话，GM 可以决定使携带了护身符的角色免除惩罚。如果所有的角色都携带了护身符（就如同每一个敬仰帝皇的公民应该做的），那么 GM 可以选择一个携带最有效护身符的角色免除惩罚。</t>
  </si>
  <si>
    <t>物品简要信息（购买精简，详细去查找处）</t>
  </si>
  <si>
    <t>低档次（密封睡袋，戈洛兽皮帐篷，底舱铺位）</t>
  </si>
  <si>
    <t>(萨满)</t>
  </si>
  <si>
    <t>Int 30医疗技能</t>
  </si>
  <si>
    <t>感知</t>
  </si>
  <si>
    <t>暗号子项</t>
  </si>
  <si>
    <t>听说语言子项</t>
  </si>
  <si>
    <t>高级</t>
  </si>
  <si>
    <t>智力</t>
  </si>
  <si>
    <t>你有个秘密的藏匿物品之处</t>
  </si>
  <si>
    <t>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t>
  </si>
  <si>
    <t>计时器是一种手持或手腕上的时间记录装置，一般都是可靠且使用简单的。</t>
  </si>
  <si>
    <t>暗号*</t>
  </si>
  <si>
    <t>子项：侍僧，战场，秘会，神秘，下层社会 
暗号技能是指理解和记录那些在特定群体内使用的，用于传递基本信息，示警，或显示区域情报的暗号。暗号通常是一个手势，或者一个记号——通常画在不起眼的地方。暗号一般不会表达很复杂的信息。阅读暗号的基础含义不需要进行检定。仅当需要解密过于复杂的，残缺的，或者过时的暗号时才进行检定。 
进行暗号检定时，画出或抄写一个正确的符号需要一个完整动作，理解一个暗号则是个自由动作。
侍僧： 在侍僧团体内部传递私人信息的符号。注意每个侍僧团体的暗号都是不同的。 
 战场： 在军队中用于传递指令的手势，肢体语言，或声音代码。 
 秘密组织： 在特定秘密组织或教派内部，用于识别成员与传递简短信息的暗号。注意每个秘密组织使用的暗号都是不同的。 
 神秘： 咒语中用到的神秘姿势，用于识别同行，召唤或驱赶恶魔。 
 下层社会： 犯罪团伙中用于交流关键信息的手势，衣着，记号或其它花招。</t>
  </si>
  <si>
    <r>
      <rPr>
        <b/>
        <sz val="11"/>
        <color rgb="FF000000"/>
        <rFont val="等线"/>
        <charset val="134"/>
      </rPr>
      <t>原始</t>
    </r>
    <r>
      <rPr>
        <b/>
        <sz val="11"/>
        <color rgb="FF000000"/>
        <rFont val="汉仪书宋二KW"/>
        <charset val="134"/>
      </rPr>
      <t>，</t>
    </r>
    <r>
      <rPr>
        <b/>
        <sz val="11"/>
        <color rgb="FF000000"/>
        <rFont val="等线"/>
        <charset val="134"/>
      </rPr>
      <t>柔韧</t>
    </r>
  </si>
  <si>
    <r>
      <rPr>
        <b/>
        <sz val="11"/>
        <rFont val="等线"/>
        <charset val="134"/>
      </rPr>
      <t>可靠</t>
    </r>
    <r>
      <rPr>
        <b/>
        <sz val="11"/>
        <rFont val="汉仪书宋二KW"/>
        <charset val="134"/>
      </rPr>
      <t>，</t>
    </r>
    <r>
      <rPr>
        <b/>
        <sz val="11"/>
        <rFont val="等线"/>
        <charset val="134"/>
      </rPr>
      <t>精准</t>
    </r>
  </si>
  <si>
    <t>中档次（下层房间，旅店单间，中档舱位）</t>
  </si>
  <si>
    <t>普通</t>
  </si>
  <si>
    <t>侍僧</t>
  </si>
  <si>
    <t>高哥特语</t>
  </si>
  <si>
    <t>交际</t>
  </si>
  <si>
    <t>只要能看到你，你的下属免疫恐惧和压制</t>
  </si>
  <si>
    <t>只要看到你，你的下属免受恐惧和压制。</t>
  </si>
  <si>
    <t>先决条件：军纪严明</t>
  </si>
  <si>
    <t>小型的利用磁力或是挂钩装置的安全绳。这是一个安全攀爬屋顶或是滑降的好主意。使用缆线盒的角色在垂直表面进行攀爬检定可以获得 +30 的加值，并且检定失败也不会掉落。</t>
  </si>
  <si>
    <t>制造</t>
  </si>
  <si>
    <t>爆破技能用于在爆破物体时避免将自己炸飞。这个技能包括正确地安装，拆卸，处理，和制作爆炸物，而与对着敌人扔手雷一类的事情无关。 
制作爆炸物：只要有足够的时间和原料，爆破技能可以让你制作任何种类的爆炸物。检定难度视时间和产品而定。组装一个碎片手雷是个轻松的活计，但制作一个触发式热熔炸弹就难得多。这个技能也遵循第 107 页于制造物品的规则。 
安装爆炸物：爆破技能还可以让你将炸药、热熔炸弹、热熔手雷等装到某个目标上。检定成功意味着你将爆炸物和你选择的控制器一起安装到了你选择的目标上。可能的控制器包括计时器、保险丝、动态传感器，或微型遥控器。检定失败意味着你以为安装成功，但其实设备无法如你所想的启动。如果失败度达到 5 或以上，就会当场引爆。 
 你可以主动提高检定的难度，例如提高装弹所用时间，选择一个更有价值的安装位置。检定难度每提高一级，或者每多花费1分钟用来安装炸弹，爆炸伤害都会额外 +2 。 
 检定的每一点成功度都使炸弹更难以被发现和拆除。记得要把安装炸弹的爆破检定结果记下来，他人发现和拆除你的炸弹时需要和该检定结果做对抗检定。 
拆除炸弹：拆除炸弹需要和安装炸弹的目标进行爆破技能对抗检定。检定成功意味着炸弹被及时排除，失败的话还可以重试——只要还有时间的话。如果失败度达到 5 或以上，表示你不幸引爆了炸弹。 
 拆除和安装爆炸物都是完整动作。制作炸弹至少需要 1 分钟，但考虑到产品的复杂性，通常需要更长时间。</t>
  </si>
  <si>
    <r>
      <rPr>
        <b/>
        <sz val="11"/>
        <color rgb="FF000000"/>
        <rFont val="等线"/>
        <charset val="134"/>
      </rPr>
      <t>原始</t>
    </r>
    <r>
      <rPr>
        <b/>
        <sz val="11"/>
        <color rgb="FF000000"/>
        <rFont val="汉仪书宋二KW"/>
        <charset val="134"/>
      </rPr>
      <t>，</t>
    </r>
    <r>
      <rPr>
        <b/>
        <sz val="11"/>
        <color rgb="FF000000"/>
        <rFont val="等线"/>
        <charset val="134"/>
      </rPr>
      <t>笨重</t>
    </r>
  </si>
  <si>
    <t>高档次（头等舱，宽敞豪华的房间）</t>
  </si>
  <si>
    <t>(实习医生)</t>
  </si>
  <si>
    <t>Int 40医疗技能</t>
  </si>
  <si>
    <t>敏捷</t>
  </si>
  <si>
    <t>战场</t>
  </si>
  <si>
    <t>巢都方言</t>
  </si>
  <si>
    <t>读唇</t>
  </si>
  <si>
    <t>免疫一切情绪波动</t>
  </si>
  <si>
    <t>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t>
  </si>
  <si>
    <t>先决条件：技术神甫（颅腔电路）</t>
  </si>
  <si>
    <t>帝国内的居民都会穿着风格各异的服饰，重要人物的着装总会引领着时代的潮流。对于侍僧来说，服装意味着实用的街头装束，统一的制服，或是僧侣长袍。服装的花费取决于侍僧选择怎么样的衣服，从不值钱的褴褛衣衫到价值数千的昂贵服饰都有可能。</t>
  </si>
  <si>
    <t>表演*</t>
  </si>
  <si>
    <t>子项：舞者，乐师，歌手，说书人，或其它GM开放的项目。 
用演技来娱乐或迷惑观众，也可以如同生计技能一样赚取收入。另外，在特殊情况下，表演技能可以代替其他技能。 
视表演内容不同——从朗诵一首短诗到表演冗长的歌剧——表演检定所需时间也随之变化。
吸引观众：用于使他人变得更加友好时，表演（歌手）或表演（说书人）可以代替吸引力检定，但有−10 减值。 
迷惑观众：用于迷惑目标时，表演（乐师）或表演（歌手）可以代替扯淡技能，同样有 −10 减值。其它规则与扯淡技能相同。</t>
  </si>
  <si>
    <t>供给</t>
  </si>
  <si>
    <t>出色</t>
  </si>
  <si>
    <t>秘密组织</t>
  </si>
  <si>
    <t>低哥特语</t>
  </si>
  <si>
    <t>跟踪</t>
  </si>
  <si>
    <t>悬浮2d10+TB分钟，每天两次</t>
  </si>
  <si>
    <t>与磁力优雅效果相同，除了以下几点：持续时间变为2d10+TB分钟；可以完全抵消坠落伤害；每十二小时可使用两次。</t>
  </si>
  <si>
    <t>先决条件：技术神甫（储压线圈），磁力优雅</t>
  </si>
  <si>
    <r>
      <rPr>
        <sz val="11"/>
        <color rgb="FF121316"/>
        <rFont val="微软雅黑"/>
        <charset val="134"/>
      </rPr>
      <t>这些令人不快的装置经常被使用在触犯刑事罪士兵身上，以给予他们额外的激励为帝皇而战。项圈一般都会有一个远程遥控装置可以用来引爆，或者有某些条件，例如 1000 米远。当项圈爆炸的时候会炸死佩戴者并且对周围三米之内的所有人造成 1d10 爆炸伤害。控制装置也可以用来移除项圈。如果没有控制器则需要一个艰难（</t>
    </r>
    <r>
      <rPr>
        <sz val="11"/>
        <color rgb="FF121316"/>
        <rFont val="汉仪书宋二KW"/>
        <charset val="134"/>
      </rPr>
      <t>−</t>
    </r>
    <r>
      <rPr>
        <sz val="11"/>
        <color rgb="FF121316"/>
        <rFont val="微软雅黑"/>
        <charset val="134"/>
      </rPr>
      <t>20）的技术应用检定。一个严重或是比较严重的失败会立刻引爆项圈。该项圈只能被戴到一个顺从的或者被束缚的目标身上，花费两个完整动作。</t>
    </r>
  </si>
  <si>
    <t>察言观色检定用于评估你遇到的人，看对方是否对你说谎，了解对方的情绪，或大体估计对方的身份地位。注意这个技能无法揭示对 
 方的所有秘密，也不是心灵感应。它通常用于对抗吸引力，欺诈，恐吓等社交技能。如果成功对抗了目标的欺诈检定，你会察觉对方的话语里有不对劲的地方。</t>
  </si>
  <si>
    <t>低档次（虫豸，液态菌类，浑浊的啤酒）</t>
  </si>
  <si>
    <t>(受训医生, 医疗仆役)</t>
  </si>
  <si>
    <t>稀少</t>
  </si>
  <si>
    <t>Int 50 医疗技能+10</t>
  </si>
  <si>
    <t>神秘</t>
  </si>
  <si>
    <t>舰船方言</t>
  </si>
  <si>
    <t>悬浮1d10+TB分钟，每天一次</t>
  </si>
  <si>
    <t>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t>
  </si>
  <si>
    <t>先决条件：技术神甫（储压线圈）</t>
  </si>
  <si>
    <t>这个简单的塞子可以放在鼻孔内用来隔离有害及污染气体。使用了过滤塞的角色在对抗毒气的坚韧检定中可以获得 +20 的加值。</t>
  </si>
  <si>
    <t>调查</t>
  </si>
  <si>
    <t>子项：法务部，机械教，内政部，帝国国教，国教教义，帝国卫队，帝国，技术，下层社会，战争，及其它 GM自定项。 
 常识是你成长或旅行中了解到的一般性知识。检定成功意味着你回忆起了相关信息。每点成功度都可以得到更多信息，由 GM 决定。 
进行常识检定不需花费时间。 
法务部： 关于法务部下属的各种军事力量，次级部门，包括它们的等级结构和一般办公程序。 
 机械教： 机械教的符号与仪式的大致意义，以及外交礼节和等级识别一类的知识。 
 内政部： 有关内政部内部大体上的工作，规章和守则的知识。 
 帝国国教： 帝国国教的等级的意义，礼仪和行为习惯方面的知识。 
 国教教义： 帝国国教的仪式和礼节，有关皇帝的常见仪式，以及广为人知的圣徒。 
 帝国卫队： 帝国卫队编制，军阶，和指挥体系的基本信息，包括常见的战术和战略行为。 
 帝国： 帝国的主要部门，以及广为人知的世界的情况。 
 技术： 对于安抚机魂的典礼和连祷文的理解。 
 下层社会： 帝国下层社会的犯罪和煽动组织的情况。 
 战争： 关于伟大战役，知名（以及不太知名）的指挥官和英雄，以及著名战略的知识。</t>
  </si>
  <si>
    <t>中档次（面食，戈洛兽肋骨，蒸馏酒）</t>
  </si>
  <si>
    <t>完美</t>
  </si>
  <si>
    <t>下层社会</t>
  </si>
  <si>
    <t>部落方言</t>
  </si>
  <si>
    <t>抵抗*</t>
  </si>
  <si>
    <t>抵抗特定状态的检定+10</t>
  </si>
  <si>
    <t>子项：低温，恐惧，高热，毒素，灵能抵抗特定状态的检定+10。</t>
  </si>
  <si>
    <r>
      <rPr>
        <b/>
        <sz val="11"/>
        <color rgb="FF121316"/>
        <rFont val="微软雅黑"/>
        <charset val="134"/>
      </rPr>
      <t>红外</t>
    </r>
    <r>
      <rPr>
        <b/>
        <sz val="11"/>
        <color rgb="FF000000"/>
        <rFont val="微软雅黑"/>
        <charset val="134"/>
      </rPr>
      <t>目镜</t>
    </r>
  </si>
  <si>
    <t>相对简单装置，红外线护目镜允许佩戴者看到温血动物发出的热量，可以在晚上更好地发现敌人。一个佩戴了红外护目镜的角色不会受到黑暗影响，并且在夜晚基于视力的感知检定可以获得 +20 的加值。更高级的版本可以将自己伪装成一个普通的眼镜状。</t>
  </si>
  <si>
    <t>社交</t>
  </si>
  <si>
    <t>你原地站定，开始胡说八道以迷惑或妨碍对手。扯淡检定通常需要对抗对方的意志（或察言观色）检定。如果你胜出，则对手被迷惑一轮，无法进行任何行动，只能愣在原地思索你究竟抽了什么疯。每点成功度可以多冻住对手一轮。如果对手胜出，或者你们两个全都失败，则扯淡无效。 
 你可以对一组敌人扯淡，只要他们看起来是一个模子刻出来的（例如，邪教徒甲，邪教徒乙，和邪教徒丙），GM 只需进行一次检定，玩家胜出则这一组敌人被迷惑。这一组敌人的数目不能超过你的交际加值。 
 如果对方处于显而易见的险境，则扯淡的效果结束。如果双方语言不通，扯淡检定自动失败。 
 扯淡是一个完整动作。</t>
  </si>
  <si>
    <t>高档次（珍馔，琥珀色的液体）</t>
  </si>
  <si>
    <t>(熟练医师)</t>
  </si>
  <si>
    <t>Int 60 医疗技能+20 外科专家</t>
  </si>
  <si>
    <t>力量</t>
  </si>
  <si>
    <t>密语子项</t>
  </si>
  <si>
    <t>禁忌知识子项</t>
  </si>
  <si>
    <t>搜集信息，技术应用，常识检定+10</t>
  </si>
  <si>
    <t>你能使用电子接口访问数据点和联系机魂。当你连接到数据点时，搜集信息，技术应用，和常识检定可以获得+10加值。</t>
  </si>
  <si>
    <t>这种更高级的透镜装置可以在最阴暗的夜晚都无视低光的影响。使用者即使在最黑暗的地方都能够像在日光下一样观察事物。穿戴者获得黑暗视觉特性（见268页）。而其中优秀品质的甚至可以压制闪光榴弹的效果，使穿戴者免除其影响。</t>
  </si>
  <si>
    <t>导航*</t>
  </si>
  <si>
    <t>当你使用地图，导航仪，或者记忆来避免迷路时，都需要进行导航检定。检定成功的话，你还可以根据地理或星系情况，时令，天气等因素估算出旅行所用时间。正常情况下，每天一次成功的导航检定可以让你不至迷路。如果遇到特殊情况，例如大陆板块起伏，等离子漩涡，或是猛烈的风暴等等，GM可以要求角色进行额外的导航检定。 
 进行导航检定通常需要好几个小时来阅读图纸，标记线路。但如果只是用地图或导航设备找到自己现在的位置，则至多需要 1 分钟。
地面导航 使用逻辑圆规，地图仪等设备以及地理学知识在行星表面进行旅行。 
星际导航 使用星图和占卜仪式进行星际旅行。</t>
  </si>
  <si>
    <r>
      <rPr>
        <b/>
        <sz val="11"/>
        <rFont val="等线"/>
        <charset val="134"/>
      </rPr>
      <t>原始</t>
    </r>
    <r>
      <rPr>
        <b/>
        <sz val="11"/>
        <rFont val="汉仪书宋二KW"/>
        <charset val="134"/>
      </rPr>
      <t>，</t>
    </r>
    <r>
      <rPr>
        <b/>
        <sz val="11"/>
        <rFont val="等线"/>
        <charset val="134"/>
      </rPr>
      <t>防御</t>
    </r>
  </si>
  <si>
    <t>交通</t>
  </si>
  <si>
    <t>狂饮</t>
  </si>
  <si>
    <t>坚韧</t>
  </si>
  <si>
    <t>黑图书馆</t>
  </si>
  <si>
    <t>移除虚弱的坚韧检定+10</t>
  </si>
  <si>
    <t>你可以召唤神圣的能量来治愈你虚弱的肉体。每当你接触一个发电机，电动机，或者充满的电池时，你可以进行一个普通（+10）的坚韧检定，成功可以恢复1点虚弱，每成功度再加1点。这需要1分钟的冥思与祷告。</t>
  </si>
  <si>
    <t>先决条件：技术神甫（电感组织/储压线圈）</t>
  </si>
  <si>
    <t>包括了一个面罩或是头盔，呼吸器以及自带的循环补给是为了在有毒大气中为使用者提供空气设计的。装备了呼吸器的角色可以免除有毒气体的影响，并且可以在水下存活。作为呼吸器的特色，空气滤毒罐最多可以维持一个小时的使用，之后必须进行更换，更换滤毒罐是一个完整动作。更换用滤毒罐需要花费25帝国币，并且属于匮乏物品。</t>
  </si>
  <si>
    <t>观察目标嘴唇的活动以了解对方在说什么。使用该检定，你必须能够清楚地看到对方的嘴唇，且能够理解对方使用的语言。距离影响检定难度的主要因素。基本难度为挑战(+0) ，与目标每距离 10 米难度提高一级。如果使用适当的观察设备（译注：例如望远镜）可以忽视距离因素，还会为检定提供加值。 
 检定成功可以让你了解对方谈论的大致内容，例如天气如何，空港关税几何等。每点成功度都会使内容更具体。 
 进行读唇检定是一个完整动作，但读唇过程会一直持续到目标谈话结束。</t>
  </si>
  <si>
    <r>
      <rPr>
        <b/>
        <sz val="11"/>
        <color rgb="FF000000"/>
        <rFont val="等线"/>
        <charset val="134"/>
      </rPr>
      <t>格斗</t>
    </r>
    <r>
      <rPr>
        <b/>
        <sz val="11"/>
        <color rgb="FF000000"/>
        <rFont val="汉仪书宋二KW"/>
        <charset val="134"/>
      </rPr>
      <t>，</t>
    </r>
    <r>
      <rPr>
        <b/>
        <sz val="11"/>
        <color rgb="FF000000"/>
        <rFont val="等线"/>
        <charset val="134"/>
      </rPr>
      <t>投掷†</t>
    </r>
  </si>
  <si>
    <t>低档次（沙漠犬，低档运输机，破旧的驳船）</t>
  </si>
  <si>
    <t>医疗护理的水平，从简陋到完美。</t>
  </si>
  <si>
    <t>内政部</t>
  </si>
  <si>
    <t>邪教</t>
  </si>
  <si>
    <t>意志</t>
  </si>
  <si>
    <t>对相距10米内的多个目标射击</t>
  </si>
  <si>
    <t>同时使用两把武器射击时，你可以攻击间距超过10米的多个目标。</t>
  </si>
  <si>
    <t>先决条件：BS40</t>
  </si>
  <si>
    <r>
      <rPr>
        <sz val="11"/>
        <color rgb="FF121316"/>
        <rFont val="微软雅黑"/>
        <charset val="134"/>
      </rPr>
      <t xml:space="preserve">这些手套拥有使用记忆金属线连接的铁片咬合而成。当持用武器时，铁片的咬合锁会围绕着使用者的手和手腕硬化，以化解武器产生的后座力引发的伤害。当使用缓冲手套时，角色可以正常单手使用基础类武器而不用承受标准情况下 </t>
    </r>
    <r>
      <rPr>
        <sz val="11"/>
        <color rgb="FF121316"/>
        <rFont val="汉仪书宋二KW"/>
        <charset val="134"/>
      </rPr>
      <t>−</t>
    </r>
    <r>
      <rPr>
        <sz val="11"/>
        <color rgb="FF121316"/>
        <rFont val="微软雅黑"/>
        <charset val="134"/>
      </rPr>
      <t>20 的减值。需要双手使用的手枪类武器也可以依此法单手使用而不受减值。</t>
    </r>
  </si>
  <si>
    <t>任何形式的赌博活动（例如纸牌或骰子游戏）都需要双方进行赌博技能对抗检定。你可以自动放弃检定，视为检定失败。 
 对抗之前你可以先进行手上功夫技能检定来尝试出老千，成功的话随后的赌博检定有+20 加值。如果手上功夫检定的失败度达到 5或以上，意味着你拙劣的手法被人发现了。 
 随游戏的种类不同，赌博检定所需时间亦不同，从几秒钟到一整天不等。</t>
  </si>
  <si>
    <r>
      <rPr>
        <b/>
        <sz val="11"/>
        <rFont val="等线"/>
        <charset val="134"/>
      </rPr>
      <t>原始</t>
    </r>
    <r>
      <rPr>
        <b/>
        <sz val="11"/>
        <rFont val="汉仪书宋二KW"/>
        <charset val="134"/>
      </rPr>
      <t>，</t>
    </r>
    <r>
      <rPr>
        <b/>
        <sz val="11"/>
        <rFont val="等线"/>
        <charset val="134"/>
      </rPr>
      <t>平衡</t>
    </r>
  </si>
  <si>
    <r>
      <rPr>
        <b/>
        <sz val="11"/>
        <rFont val="等线"/>
        <charset val="134"/>
      </rPr>
      <t>可靠</t>
    </r>
    <r>
      <rPr>
        <b/>
        <sz val="11"/>
        <rFont val="汉仪书宋二KW"/>
        <charset val="134"/>
      </rPr>
      <t>，</t>
    </r>
    <r>
      <rPr>
        <b/>
        <sz val="11"/>
        <rFont val="等线"/>
        <charset val="134"/>
      </rPr>
      <t>散射</t>
    </r>
  </si>
  <si>
    <t>中档次（民用飞行器，大气层内飞行）</t>
  </si>
  <si>
    <t>一次医疗处理的花费。如果是长期护理，则此处为每天的花费，不包括食宿。这里的标准没有考虑那些自视过高的庸医，也没有考虑那些志愿救死扶伤的高贵的灵魂。因此gm在调整花费时应该有很大的余地。</t>
  </si>
  <si>
    <t>攀爬</t>
  </si>
  <si>
    <t>帝国国教</t>
  </si>
  <si>
    <t>恶魔学</t>
  </si>
  <si>
    <t>生存</t>
  </si>
  <si>
    <t>额外次级灵能*</t>
  </si>
  <si>
    <t>你获得一项次级灵能</t>
  </si>
  <si>
    <t>你获得一项次级灵能。</t>
  </si>
  <si>
    <t>这是一个能够覆盖使用者口鼻或整个脸部的呼吸面具，并且在各种层面上来说都要远胜于过滤塞。防毒面具可以使角色在对抗毒气的坚韧检定中获得 +30 的加值，并且允许重投失败检定。</t>
  </si>
  <si>
    <t>花费一个部分动作躲起来。周围必须有合适的掩蔽物，或者黑暗、大雾一类的环境，否则检定自动失败。躲藏本身不需要检定，仅当有人注意到你时，对方用警觉（或者感知属性的一半）检定对抗你的躲藏检定。 
 如果你保持静止不动，躲藏检定 +10 。</t>
  </si>
  <si>
    <t>高档次（低轨道飞行器，私人轿车）</t>
  </si>
  <si>
    <t>好医生可很难找到。侍僧在求医问药的时候也要考虑稀有度的因素。见第139页表5.4。</t>
  </si>
  <si>
    <t>异端</t>
  </si>
  <si>
    <t>额外灵能*</t>
  </si>
  <si>
    <t>从你已知的学科中获得一项额外灵能</t>
  </si>
  <si>
    <t>从你已知的学科中获得一项额外灵能。</t>
  </si>
  <si>
    <t>这种密封的服装可以使穿戴者对抗几乎所有的有害环境。一件太空服包括了一个循环呼吸器并且可以使穿戴者在真空中存活。</t>
  </si>
  <si>
    <t>跟踪技能用于尾随生物或车辆而不被对方发现。跟踪与躲藏不同，前者需要在移动中保持隐蔽。跟踪通常需要你由一个掩蔽物移动到另一个。 
 如果没有这种条件，就装作是在做别的事情——例如正在阅读一块数据板，检查一张悬赏海报，或是诸如此类的事情。跟踪技能用于对抗目标的警觉技能，一次检定成功可以让你不被发现地跟踪目标 1 分钟。</t>
  </si>
  <si>
    <r>
      <rPr>
        <b/>
        <sz val="11"/>
        <rFont val="等线"/>
        <charset val="134"/>
      </rPr>
      <t>平衡</t>
    </r>
    <r>
      <rPr>
        <b/>
        <sz val="11"/>
        <rFont val="汉仪书宋二KW"/>
        <charset val="134"/>
      </rPr>
      <t>，</t>
    </r>
    <r>
      <rPr>
        <b/>
        <sz val="11"/>
        <rFont val="等线"/>
        <charset val="134"/>
      </rPr>
      <t>撕裂</t>
    </r>
  </si>
  <si>
    <t>医生的医疗水平以及进行医疗检定的效果。具体技能检定的运作方式见第三章：技能，医疗部分。</t>
  </si>
  <si>
    <t>军队</t>
  </si>
  <si>
    <t>审判庭</t>
  </si>
  <si>
    <t>特技</t>
  </si>
  <si>
    <t>反戈一击</t>
  </si>
  <si>
    <t>成功的格挡检定可以进行一次自由攻击</t>
  </si>
  <si>
    <t>成功进行格档之后，你可以用格档所用的武器立刻对攻击你的目标进行一次攻击，但攻击检定−20。</t>
  </si>
  <si>
    <t>先决条件：WS40</t>
  </si>
  <si>
    <t>生化皮肤是一种能够覆盖在使用者身体表面的惰性生物反应防护装置。生化皮肤为使用者全身提供2点护甲防护，不可与其它护甲叠加。只要穿戴者不穿着其它护甲，他在潜行和躲藏检定上可获得 +10 的加值。对于红外护目镜以及黑暗视觉来说，生化皮肤穿戴者是不可见的，除非他穿着动力护甲。</t>
  </si>
  <si>
    <r>
      <rPr>
        <sz val="11"/>
        <color rgb="FF000000"/>
        <rFont val="等线"/>
        <charset val="134"/>
      </rPr>
      <t>单手使用基础武器不承受</t>
    </r>
    <r>
      <rPr>
        <sz val="11"/>
        <color rgb="FF000000"/>
        <rFont val="宋体"/>
        <charset val="134"/>
      </rPr>
      <t>−</t>
    </r>
    <r>
      <rPr>
        <sz val="11"/>
        <color rgb="FF000000"/>
        <rFont val="等线"/>
        <charset val="134"/>
      </rPr>
      <t>20的减值</t>
    </r>
  </si>
  <si>
    <t>用于确定日用品或贵重物品的大致价值。成功的检定可以揭示物品的市场价格，以及少量关于物品本身的信息。检定失败会得到错误的信息，因此这个检定是由GM暗投的。 
 估价检定至少需要1分钟，视花费时间的长短可以有一定的加值或减值，由GM决定。</t>
  </si>
  <si>
    <t>柔术</t>
  </si>
  <si>
    <t>科技</t>
  </si>
  <si>
    <t>古代科技</t>
  </si>
  <si>
    <t>驯养动物</t>
  </si>
  <si>
    <t>战斗中移动得更快</t>
  </si>
  <si>
    <t>你能够以突然爆发的速度来摆脱——或是一头扎入——麻烦。你进行完整移动时可多移动等于敏捷加值的米数。另外，你的奔跑速度翻倍，持续一轮。如果连续两次使用该天赋奔跑，你会得到1级虚弱。</t>
  </si>
  <si>
    <t>药
物
和
消
耗
品</t>
  </si>
  <si>
    <t>是一种由葡萄酒蒸馏出来的酒精流行饮料。它们其中既有简陋私家作坊酿造的，几乎能够作成燃烧弹使用的品种，也有经过精心制作并且有着知名商标，只有帝国忠仆内的高贵人物才可以享用的佳酿。</t>
  </si>
  <si>
    <t>航行*</t>
  </si>
  <si>
    <t>操作</t>
  </si>
  <si>
    <t>航行技能用于操作任何类型的飞行器，从小型飞行器到大型战舰。检定规则与驾驶技能相同。</t>
  </si>
  <si>
    <t>包括各种旅店和出租床位，从某个中世纪的简陋小酒馆到供帝国贵族使用的豪华套房。</t>
  </si>
  <si>
    <t>表演子项</t>
  </si>
  <si>
    <t>变种人</t>
  </si>
  <si>
    <t>格斗武器训练*</t>
  </si>
  <si>
    <t>熟练地使用你选择的格斗武器</t>
  </si>
  <si>
    <t>子项：原始武器，链锯武器，震击武器，能量武器无减值地使用你选择的格斗武器。</t>
  </si>
  <si>
    <t>这种药品可以免除大部分有害气体影响，使用及时甚至可以中和毒素。使用解毒剂可以立刻终止来源于药品，毒素，空气的影响，无论是积极的还是消极的（除非有特殊说明该影响无法使用解毒剂进行对抗）。</t>
  </si>
  <si>
    <t>制造，调查</t>
  </si>
  <si>
    <t>化学应用包括正确地处理，制备，和鉴别化学品——尤其是有毒，有害物质及麻醉品。 
配制或使用化学品时，必须进行化学应用检定，难度由GM调整。检定失败则药品被浪费。失败度达5以上意味着你受沾染或摄入过量药物。具体化学品的作用见第五章：武装。 
使用毒素探针或解毒剂时，一个成功的化学检定可以让所需时间减半。 
合成化学品的相关规则书见第 107 页制造技能部分。</t>
  </si>
  <si>
    <r>
      <rPr>
        <b/>
        <sz val="11"/>
        <rFont val="等线"/>
        <charset val="134"/>
      </rPr>
      <t>能量</t>
    </r>
    <r>
      <rPr>
        <b/>
        <sz val="11"/>
        <rFont val="汉仪书宋二KW"/>
        <charset val="134"/>
      </rPr>
      <t>，</t>
    </r>
    <r>
      <rPr>
        <b/>
        <sz val="11"/>
        <rFont val="等线"/>
        <charset val="134"/>
      </rPr>
      <t>平衡</t>
    </r>
  </si>
  <si>
    <t>包括各种消耗品，例如食物和饮料。</t>
  </si>
  <si>
    <t>舞者</t>
  </si>
  <si>
    <t>修会</t>
  </si>
  <si>
    <t>包围你的对手不会得到任何加值</t>
  </si>
  <si>
    <t>你擅长应付以寡敌众的肉搏战，在近战格斗中包围你的对手不会得到任何加值。</t>
  </si>
  <si>
    <t>先决条件：WS30</t>
  </si>
  <si>
    <t>这种特殊类型的战斗药物在刑事犯军团中被大量使用。一旦服用，人在战斗中会变得疯狂且无所畏惧。任何服用暴怒药的角色获得狂暴天赋并且无视任何恐惧影响，一剂暴怒的效力最多可以维持 1d10分钟。</t>
  </si>
  <si>
    <t>可用于修理机械或探索那些不寻常的机械设备如何运转。在通常情况下使用话筒或占卜盒一类常见机械不需检定。技术应用检定仅在使用罕见的设备，故障机械，或者恶劣条件下——例如在电子风暴中使用占卜盒，或者让一台废置了上千年的亚空间引擎重新运转——才需要进行。修理故障或损坏的设备时，检定难度视物品复杂程度和损坏情况而定。 
技术应用技能也可用于根据图纸制造物品，尽管这种情况通常使用相关的生计技能。 
用于确定物品功用的技术应用检定通常需要 1 分钟，视物品的复杂程度而变。用于修理物品的技术应用检定通常需要1小时，每点成功度减少10 分钟。</t>
  </si>
  <si>
    <t>包括各种运输工具。注意这里所列的是在某个固定地点（例如，一个世界）之内的旅行，而不包括行星之间乃至太阳系间的旅行。</t>
  </si>
  <si>
    <t>乐师</t>
  </si>
  <si>
    <t>机械神教</t>
  </si>
  <si>
    <t>专注</t>
  </si>
  <si>
    <t>压制检定失败可重投</t>
  </si>
  <si>
    <t>可重投失败的压制检定。</t>
  </si>
  <si>
    <t>来自低技术世界的廉价注射器拥有多种形式，从压力注射器到皮下注射器不一而足。一个注射器可以储存一剂任意种类的药物，这样的行为需要角色的一个完整动作。</t>
  </si>
  <si>
    <t>驾驶*</t>
  </si>
  <si>
    <t>子项：地面载具，悬浮载具，步行载具 
驾驶技能是用来操作汽车，卡车，兰德速攻艇或其它地面以及悬浮载具。通常驾驶不需要检定，只有在通过困难地形、超速飙车，或进行危险动作时可能需要检定。驾车追逐时，追赶和被追赶双方驾驶员进行驾驶技能对抗检定。 
驾驶检定通常是一个部分动作，但特定载具可能需要更多或更少的时间。 
帝国的代步工具 
帝国充满了令人眼花缭乱的载具，从摇晃的手推车到帝王级战舰。下面列举几种侍僧可能会用到的。 
骑乘动物：被驯化的生物坐骑，最常见的是马，尤其是在那些野蛮世界和科技水平较低的农业世界。 
摩托：帝国中常见的载具之一，包括一些加了装甲和武器的战斗型号。每驾摩托可以容纳一名驾驶员和他的装备，如果后座空间允许还可以加上一名乘客。 
机枪艇：机枪艇是一种轻型飞行器，能够达到低轨道。它装备有重武器，随时可以投入战斗，总是出现在危险的场合。大部分机枪艇只能承载一名船员和有限的乘员。 
奇美拉：奇美拉装甲运兵车是一种常见的轻型支援载具，广泛应用于帝国的军事和准军事组织。它有结实的装甲，能搭载多种重武器，可以运载十二名乘员加三名车组人员。 
雷鹰登陆艇：帝国海军需要运送要员到停泊在轨道上的飞船上时，通常会使用雷鹰登陆艇。这种飞行器因为机身和机翼上的帝国双头鹰浮雕而得名。雷鹰登陆艇不具备行星间航行的能力，只是一种出色的轻型穿梭机，内部典雅舒适，可以轻松承载七名乘客和一名导航者。</t>
  </si>
  <si>
    <r>
      <rPr>
        <b/>
        <sz val="11"/>
        <rFont val="等线"/>
        <charset val="134"/>
      </rPr>
      <t>震击</t>
    </r>
    <r>
      <rPr>
        <b/>
        <sz val="11"/>
        <rFont val="汉仪书宋二KW"/>
        <charset val="134"/>
      </rPr>
      <t>，</t>
    </r>
    <r>
      <rPr>
        <b/>
        <sz val="11"/>
        <rFont val="等线"/>
        <charset val="134"/>
      </rPr>
      <t>柔韧</t>
    </r>
  </si>
  <si>
    <t>服务的花费以帝国币为单位，表示一个晚上的住宿费用或一顿饭的开销。至于交通，如果旅行路程很长或目的地十分危险，GM可适当调整花费。</t>
  </si>
  <si>
    <t>歌手</t>
  </si>
  <si>
    <t>灵能者</t>
  </si>
  <si>
    <t>恶化检定所受减值减半</t>
  </si>
  <si>
    <t>你的灵魂被黑暗污染，使得你能够抵抗堕落。每当你需要进行恶化检定，该检定所受减值减半。详见第256页堕落规则。</t>
  </si>
  <si>
    <t>卷烟能够在很多帝国卫军战士和仆役工人手中发现。被包成管状的纸质外壳内，存有某些具有特殊香气，微量麻醉（和上瘾）性物质，当被点燃的时候，烟雾就通过纸管被吸入使用者体内。</t>
  </si>
  <si>
    <t>用于杀价。日常集市只需要进行交易技能检定，但如果遇到交易的某一方要承担风险，交易环境危险，或者涉及大量金钱等情况，则进行交易技能对抗检定。无论是哪种情况，检定成功减价 10% ，每个成功度再减 5% 。砍价通常历时5分钟，但如果进行复杂的磋商则需要更多时间，具体由GM决定。</t>
  </si>
  <si>
    <t>吸引力</t>
  </si>
  <si>
    <t>说书人</t>
  </si>
  <si>
    <t>亚空间</t>
  </si>
  <si>
    <t>击昏</t>
  </si>
  <si>
    <t>用一个特殊的攻击打昏对手</t>
  </si>
  <si>
    <t>花费一个部分动作进行一次攻击，在检定之前声明要击昏目标。如果这次攻击命中并造成了至少1点伤害，则该伤害被忽略，目标进行坚韧检定，失败就会昏迷1轮。</t>
  </si>
  <si>
    <t>这是一个对任何医生来说都至关重要的设备。一个典型的医药箱包含了各式药膏，抗生素，合成皮肤。一个拥有医疗箱的角色可以在进行医疗技能检定时获得 +20 的加值。医疗箱还含有6份兴奋剂，当使用之后必须进行替换。</t>
  </si>
  <si>
    <t>禁忌知识*</t>
  </si>
  <si>
    <t>子项：黑图书馆，邪教，恶魔学，异端，审判庭，古代科技，变种人，修会，机械神教，灵能者，亚空间，异族 
禁忌知识是那些危险且带有异端色彩的知识，角色在这方面的知识通常一部分靠文献，一部分靠实践。仅仅是掌握这些知识就足 
以成为审判庭除掉此人的充分理由，因此一定要谨慎对待。 
禁忌知识检定成功意味着你回忆起了相关信息。每点成功度都可以得到更多信息，由GM决定。 
如果角色试图学习禁忌知识，或者尝试以这种知识发掘群星深处的秘密，都可能得到一定的堕落或失心点数，具体多少取决于知识的危险程度，详见 GM部分。 
进行禁忌知识检定不需要花费时间，尽管了解这些知识的后果可能伴随你一生……
黑图书馆： 关于黑图书馆的秘密知识，那禁忌的内容，诡异的机械，以及高墙内那些肤色苍白，没有毛发，无法言语的奴工。 
邪教： 有关帝国境内大部分声名狼藉的教派的知识，包括其分支教派和部分阴谋。 
恶魔学： 有关那些进入过亚空间的人，以及他们表现出的不同症状的恐怖知识。 
异端： 对于被帝国认定为异端的行为的可耻了解。 
审判庭： 有关审判庭那些恐怖的秘密部门的大致了解（通常源于异端言论与道听途说）。 
古代科技： 关于远古时代伟大机械设备的知识，及探索这些设备功能与目的的线索。 
变种人： 对于稳定和不稳定的突变异种的研究，以及部分变种人最终的不幸下场。 
修会： 对于审判庭下属的恶魔，异端，和异族猎手修会内情的些许了解。 
机械神教： 对于机械神追随者的了解，包括他们的礼仪，观念与核心信条。 
灵能者： 辨识灵能者标记，了解灵能的特征与威力。 
亚空间： 知道亚空间的道路，以及亚空间航行的原理。 
异族： 了解帝国附近常见外星人的情况。</t>
  </si>
  <si>
    <r>
      <rPr>
        <b/>
        <sz val="11"/>
        <rFont val="等线"/>
        <charset val="134"/>
      </rPr>
      <t>充能</t>
    </r>
    <r>
      <rPr>
        <b/>
        <sz val="11"/>
        <rFont val="汉仪书宋二KW"/>
        <charset val="134"/>
      </rPr>
      <t>，</t>
    </r>
    <r>
      <rPr>
        <b/>
        <sz val="11"/>
        <rFont val="等线"/>
        <charset val="134"/>
      </rPr>
      <t>过热</t>
    </r>
  </si>
  <si>
    <t>导航子项</t>
  </si>
  <si>
    <t>异族</t>
  </si>
  <si>
    <t>机械附肢（多功能）</t>
  </si>
  <si>
    <t>能够使用多功能机械附肢</t>
  </si>
  <si>
    <t>机械附肢*</t>
  </si>
  <si>
    <t>子项：枪械附肢，起重附肢，医疗附肢，光学附肢，多功能附肢能够使用选择的机械附肢。</t>
  </si>
  <si>
    <t>先决条件：技术神甫（机械外壳/颅腔电路）</t>
  </si>
  <si>
    <t>做为一种在帝国内广泛流传的神经麻醉类药物，愚民在相当多的地区都是被禁止流通并且严密监控的。但是走私者经常通过和当地重要人物的良好关系获得私下将这种药物向各个阶层的市民以及军事组织成员兜售的权利。使用愚民粉会导致进入类似梦游状态大约 1d5 小时（如果在此过程中进入战斗状态，则使用者会受到类似致幻榴弹的影响）。经过1d10小时，随着药物效力的逐渐消散，除非能够获得另一剂愚民，否则他们会陷入深深的沮丧情绪中。</t>
  </si>
  <si>
    <t>你可以用警觉技能来发现伏兵，侦查陷阱，或注意到其它威胁。这个技能综合了你的全部感知能力。 
使用警觉技能通常是一个自由动作，注意到埋伏一般进行对抗检定，其它情况的话检定难度视物体隐蔽程度而定。</t>
  </si>
  <si>
    <t>地面</t>
  </si>
  <si>
    <t>学术知识子项</t>
  </si>
  <si>
    <t>能够使用医疗机械附肢</t>
  </si>
  <si>
    <t>机械语者</t>
  </si>
  <si>
    <t>对机械仆役进行命令，编程，询问等行为的检定+10。</t>
  </si>
  <si>
    <t>帝国内几乎所有的食物都是经过加工后密封包装，并且从外表看起来完全不知道是哪种东西制成的。压缩食物的品质多种多样，从简单廉价的生物淀粉搭配人工养殖的食用藻到经过特殊烹饪富含营养的戈洛兽肉条。</t>
  </si>
  <si>
    <t>使人因畏惧而服从你，并非只要恐吓对方就需要检定。通常基于力量，但采用恐吓信一类的方式也可以改用交际或智力属性。 
恐吓可对个体或一群人使用，但人数上限不超过你的力量（或者智力，或者交际，取决于你检定时用的属性）加值。目标必须能够看到你，清楚地听到你的声音，且能理解你的意思。 
恐吓检定是一个完整动作。</t>
  </si>
  <si>
    <t>星际</t>
  </si>
  <si>
    <t>古代史</t>
  </si>
  <si>
    <t>机械附肢（起重）</t>
  </si>
  <si>
    <t>能够使用起重机械附肢</t>
  </si>
  <si>
    <t>基本武器训练</t>
  </si>
  <si>
    <t>子项：矢弹武器，火焰武器，激光武器，榴弹武器，热熔武器，等离子武器，原始武器，实体弹武器.无减值地使用你选择的武器。</t>
  </si>
  <si>
    <t>雷诺咖啡是一种在帝国内十分流行，由植物叶片或花瓣粉碎酿造制成的热饮。它的成分因植物来源不同而多种多样，但是几乎所有的都混合了一些刺激性的成分，例如咖啡因或是茶碱。</t>
  </si>
  <si>
    <t>这个技能可以帮助你抵抗乙醇或其它麻醉品的效果。每次摄入麻醉品（译注：书上没有注明剂量，GM 看着合适罢），进行一次狂饮检定，失败则承受 1 级虚弱。因此而失去意识会维持 1d10 减去坚韧加值的小时数（至少一小时）。清醒之后角色可能会受到一些宿醉减值，GM可以视情况灵活决定。 
进行狂饮检定是一个自由动作。</t>
  </si>
  <si>
    <t>航行子项</t>
  </si>
  <si>
    <t>气象学</t>
  </si>
  <si>
    <t>机械附肢（光学）</t>
  </si>
  <si>
    <t>能够使用光学机械附肢</t>
  </si>
  <si>
    <t>如果你的格斗武器对目标造成了致命伤害，它将增加1d5−1点。</t>
  </si>
  <si>
    <t>先决条件：WS50</t>
  </si>
  <si>
    <t>各式各样的酒精饮料遍布整个帝国，在几乎所有文明的记录中，它属于一种经过发酵的液体。在这些不同品质的饮料中，劣质烈酒算是其中较为低档的（尤其对于旅行者来说）。</t>
  </si>
  <si>
    <t>你可以感应并追踪亚空间波动，通常用于侦测恶魔或其它灵能者的动向。这样做需要进行灵能感应检定，成功的话可以侦测 1d10 加感知加值的米数半径区域内的情况，每点成功度都让你的侦测半径增加 1d10 + PB 米。 
灵能感应技能也可以侦测不寻常的灵能现象，真实空间出现的扰动，以及非物质空间被阻隔的区域等等。灵能检定由GM暗投。 
进行灵能感应是一个完整动作。
检定结果与了解到的信息如下： 
成功度      结果
标准         察觉到非物质空间出现扰动
一             灵能现象源头的大致位置
二或以上   引导或阻隔非物质空间个体的精确位置</t>
  </si>
  <si>
    <r>
      <rPr>
        <b/>
        <sz val="11"/>
        <rFont val="等线"/>
        <charset val="134"/>
      </rPr>
      <t>原始</t>
    </r>
    <r>
      <rPr>
        <b/>
        <sz val="11"/>
        <rFont val="汉仪书宋二KW"/>
        <charset val="134"/>
      </rPr>
      <t>，</t>
    </r>
    <r>
      <rPr>
        <b/>
        <sz val="11"/>
        <rFont val="等线"/>
        <charset val="134"/>
      </rPr>
      <t>捕捉</t>
    </r>
    <r>
      <rPr>
        <b/>
        <sz val="11"/>
        <rFont val="汉仪书宋二KW"/>
        <charset val="134"/>
      </rPr>
      <t>，</t>
    </r>
    <r>
      <rPr>
        <b/>
        <sz val="11"/>
        <rFont val="等线"/>
        <charset val="134"/>
      </rPr>
      <t>粗劣</t>
    </r>
  </si>
  <si>
    <t>民用飞行器</t>
  </si>
  <si>
    <t>动物学</t>
  </si>
  <si>
    <t>机械附肢（枪械）</t>
  </si>
  <si>
    <t>能够使用枪械机械附肢</t>
  </si>
  <si>
    <t>当你只装备着一把手枪或基本射击武器，或单手执用格斗武器时，你可以用一个自由动作进行准备动作。</t>
  </si>
  <si>
    <t>这些被机械神祝福的礼物能够通过作用于机械而展现它们的神秘力量。如果将圣油涂抹在一件武器上（需要一个完整动作）会使其免疫干扰，效果维持到使用完相当于一个满载弹夹的弹药量为止。如果将它涂抹在已被干扰的武器上，可以立刻终止干扰，但不会有其它效果。</t>
  </si>
  <si>
    <t>数学推理与解决问题的技能。逻辑检定可用于破译密码或解开复杂的方程式。机械神甫还可以用它来对机械进行数字仪式。注意逻辑是一个纯理论技能，而技术应用则提供实践方面的补充。 
逻辑检定需要 1 分钟时间来推算和思考，有些特别复杂的问题可能需要更长时间。</t>
  </si>
  <si>
    <t>军用飞行器</t>
  </si>
  <si>
    <t>行政</t>
  </si>
  <si>
    <t>控制自动仆役时有+10加值</t>
  </si>
  <si>
    <t>奔跑或冲锋时对手的BS检定−20。</t>
  </si>
  <si>
    <t>先决条件：Ag40</t>
  </si>
  <si>
    <r>
      <rPr>
        <sz val="11"/>
        <color rgb="FF000000"/>
        <rFont val="微软雅黑"/>
        <charset val="134"/>
      </rPr>
      <t xml:space="preserve">作为一种能够明显改善使用者的反应时间和速度的药物，持续使用屠杀会引发疲劳和神经系统伤害。屠杀能够在 2d10 分钟内使服用者的敏捷和感知加值 </t>
    </r>
    <r>
      <rPr>
        <sz val="11"/>
        <rFont val="微软雅黑"/>
        <charset val="134"/>
      </rPr>
      <t xml:space="preserve">+3 。当药效结束时，除非通过一个坚韧检定，否则在之后的1d5小时中，使用者的敏捷和感知检定会受到 </t>
    </r>
    <r>
      <rPr>
        <sz val="11"/>
        <rFont val="等线"/>
        <charset val="134"/>
      </rPr>
      <t>−</t>
    </r>
    <r>
      <rPr>
        <sz val="11"/>
        <rFont val="微软雅黑"/>
        <charset val="134"/>
      </rPr>
      <t>20 的减值。</t>
    </r>
  </si>
  <si>
    <t>密语*</t>
  </si>
  <si>
    <t>子项：侍僧，内政部，帝国国教，下层社会，军队，科技，或其它GM开放的项目。 
密语是特定群体内部使用的一种更接近于代码的秘密语言，通常一个单词可以表达非常丰富的含义，可用于快速隐秘地交流信息。通常情况下，用密语交流不需要检定（但必须双方都懂得这种密语），只有在特别喧闹的环境或混乱的战场上才需要密语检定。参加游戏的侍僧们可能希望设计一种仅用于玩家间交流的暗语，这包括在密语（侍僧）技能里。 
密语检定通常是一个自由动作。
侍僧： 一系列预先约定好的被赋予特殊意义的短语，仅用于伙伴成员间的交流。注意不同侍僧团体间使用着不同版本的密语。 
内政部： 内政部使用的各种缩略语，行话，以及标准用语的集合。注意这是一种极其复杂冗长的语言。 
帝国国教： 一种虔诚而圆滑的寓言式的语言，充满了隐喻和专业性极强的高哥特语。 
下层社会： 帝国最下层社会使用的低哥特语的混合，是各种各样的俚语，粗话的大杂烩。 
军队： 参考了远古战场使用的密语而挑选出来的加密短语，隐语，以及数量惊人的描述死亡的词汇。 
科技： 机械神教的发声技术，由各种术语，二进制编码，以及高频和低频声波组成。</t>
  </si>
  <si>
    <r>
      <rPr>
        <b/>
        <sz val="11"/>
        <rFont val="等线"/>
        <charset val="134"/>
      </rPr>
      <t>原始</t>
    </r>
    <r>
      <rPr>
        <b/>
        <sz val="11"/>
        <rFont val="汉仪书宋二KW"/>
        <charset val="134"/>
      </rPr>
      <t>，</t>
    </r>
    <r>
      <rPr>
        <b/>
        <sz val="11"/>
        <rFont val="等线"/>
        <charset val="134"/>
      </rPr>
      <t>易损</t>
    </r>
    <r>
      <rPr>
        <b/>
        <sz val="11"/>
        <rFont val="汉仪书宋二KW"/>
        <charset val="134"/>
      </rPr>
      <t>，</t>
    </r>
    <r>
      <rPr>
        <b/>
        <sz val="11"/>
        <rFont val="等线"/>
        <charset val="134"/>
      </rPr>
      <t>粗劣</t>
    </r>
  </si>
  <si>
    <t>宇宙飞船</t>
  </si>
  <si>
    <t>化学</t>
  </si>
  <si>
    <t>基本武器训练*</t>
  </si>
  <si>
    <t>无减值地使用你选择的武器</t>
  </si>
  <si>
    <t>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t>
  </si>
  <si>
    <t>先决条件：自动止血</t>
  </si>
  <si>
    <r>
      <rPr>
        <sz val="11"/>
        <color rgb="FF000000"/>
        <rFont val="微软雅黑"/>
        <charset val="134"/>
      </rPr>
      <t>这种药物可以在短时间内增加使用者的灵能。如果一个没有灵能级别的角色使用鬼灵，它必须通过一个意志检定或是得到1d5的失心点数，就如同他刚刚瞥见恐怖亚空间波动的一角一样。如果成功，使用者会获得一种随机灵能（具体见表5.22：随机灵能，灵能具体效果见第六章：灵能）。该能力会维持 1d5 小时，在这期间角色可以任意施展该灵能。如果该角色没有聚焦能量的技巧，则进行一个</t>
    </r>
    <r>
      <rPr>
        <sz val="11"/>
        <color rgb="FF000000"/>
        <rFont val="等线"/>
        <charset val="134"/>
      </rPr>
      <t>−</t>
    </r>
    <r>
      <rPr>
        <sz val="11"/>
        <color rgb="FF000000"/>
        <rFont val="微软雅黑"/>
        <charset val="134"/>
      </rPr>
      <t>20的意志检定以施展灵能。
如果角色已经具有灵能等级1或更高，则需要进行一个意志检定，失败仅会得到 1 点失心而不会有其它结果。如果成功，角色在之后的一个小时中使用灵能会获得 2 点能量聚焦加成。作为代价，此时所有的灵能现象结果都会得到 +25% 的结果（最高 100，详见第178页，灵能现象）。</t>
    </r>
  </si>
  <si>
    <t>详见规则书第七章：进行游戏，移动部分。</t>
  </si>
  <si>
    <t>驾驶子项</t>
  </si>
  <si>
    <t>密码学</t>
  </si>
  <si>
    <t>以自由动作准备武器或物品</t>
  </si>
  <si>
    <t>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t>
  </si>
  <si>
    <t>先决条件：技术神甫（呼吸面罩）</t>
  </si>
  <si>
    <t>兴奋剂是一种效力猛烈的药物，能够抑制痛苦并且驱使角色在身体超过极限的情况下依然坚持战斗。一剂兴奋剂可以最多维持3d10 轮。在此期间，角色忽视任何伤害，重击引发的不良结果并且不会被眩晕。药效结束后，角色在一个小时之内的力量，坚韧，敏捷都会受到 −20 的减值。</t>
  </si>
  <si>
    <t>用于欺骗或误导他人。你不需要每次对NPC 说谎都进行检定，仅当你试图改变对方想法或使其信服某事时才进行欺诈检定。欺诈检定通常用于对抗对方的察言观色检定。 
欺诈可对个体或一群人使用，但人数上限不超过你的交际加值。目标必须能够看到你，清楚地听到你的声音，且能理解你的意思。 
 欺诈检定通常需要一分钟。</t>
  </si>
  <si>
    <r>
      <rPr>
        <b/>
        <sz val="11"/>
        <rFont val="等线"/>
        <charset val="134"/>
      </rPr>
      <t>原始</t>
    </r>
    <r>
      <rPr>
        <b/>
        <sz val="11"/>
        <rFont val="汉仪书宋二KW"/>
        <charset val="134"/>
      </rPr>
      <t>，</t>
    </r>
    <r>
      <rPr>
        <b/>
        <sz val="11"/>
        <rFont val="等线"/>
        <charset val="134"/>
      </rPr>
      <t>可靠</t>
    </r>
  </si>
  <si>
    <t>地面载具</t>
  </si>
  <si>
    <t>纹章学</t>
  </si>
  <si>
    <t>使用格斗武器造成+1d5−1致命伤害</t>
  </si>
  <si>
    <t>坚忍体魄</t>
  </si>
  <si>
    <t>计算伤害恢复时总是视为轻伤状态。</t>
  </si>
  <si>
    <t>先决条件：T40</t>
  </si>
  <si>
    <t>工
具</t>
  </si>
  <si>
    <t>这些装置被用于侦测能量射线，波动，以及生物活动信号。使用扫描仪的角色可以在警觉检定上获得 +20 的加值，而且通过一个成功的技术应用检定，可以利用扫描发现只用肉眼无法发现的东西，例如不可见的气体，生物信号，以及放射线。占卜盒的侦测范围大约50米，超过 50cm 的墙壁或是某些防护金属会阻挡侦测。</t>
  </si>
  <si>
    <t>用于悄无声息的移动，难度与行走的地面状况有关。潜行检定通常用于对抗警觉检定。 
潜行检定作为移动动作的一部分，视为一个自由动作。</t>
  </si>
  <si>
    <t>悬浮载具</t>
  </si>
  <si>
    <t>国教教义</t>
  </si>
  <si>
    <t>奔跑或冲锋时对手的BS检定−20</t>
  </si>
  <si>
    <t>你已经见识过银河系中最糟糕的场面，对于死亡，鲜血，大屠杀等等世间的恐怖都已经见惯不惊，这些场面不会让你得到失心点。但超自然的恐怖会正常影响你。</t>
  </si>
  <si>
    <t>这些看起来不可思议的划线工具可以使角色以近乎不可能的速度和精确性复制文本。一个角色使用自动书写笔时，可以在他的生计（抄写员）检定中获得 +10 的加值。</t>
  </si>
  <si>
    <t>用于脱离束缚或挤过狭缝。 
通常柔术检定需要1分钟，每点成功度减10秒。脱离擒抱的柔术检定是一个完整动作。
逃脱束缚：从任何种类的束缚中逃脱都需要柔术检定。如果束缚你的人的智力属性高于你的敏捷属性，该检定为艰难（ −20 ）。其它会影响检定难度的情况包括：束缚你的工具——简单的手铐还是复杂的防逃爆破项圈；束缚你所用的时间——对方是在匆忙中将你关起来，还是有充足的时间确定你不会逃跑。 
脱离擒抱：遭受擒抱时，你可以用柔术检定对抗对方的力量检定，胜出则可脱离擒抱状态。 
挤过狭窄空间：进行柔术检定以尝试通过狭窄空间，例如挤过牢房的铁条，通过被巨石堵住的洞口，爬过通风口等等。难度视空间的狭窄程度而定，GM 应靠常识判断有些狭缝是不可能通过的。检定成功即可顺利无阻地通过，失败则无法通过。如果失败度达到 5 或以上，则会被卡住，脱困需要他人协助，或者尝试再次进行柔术检定，直到成功为止。</t>
  </si>
  <si>
    <t>步行载具</t>
  </si>
  <si>
    <t>法律</t>
  </si>
  <si>
    <t>每天恢复1d5伤害</t>
  </si>
  <si>
    <t>使用任何种类的刀或剑——包括链锯剑和能量剑——时，每轮一次，你可以重掷没有命中的攻击骰。</t>
  </si>
  <si>
    <t>先决条件：WS30，格斗武器训练（任意）</t>
  </si>
  <si>
    <t>组合工具作为一种通用的奇异工具经常在机械教徒的手中发现。使用组合工具的角色可以在进行技术应用检定时获得 +10 的加值。</t>
  </si>
  <si>
    <t>这个技能可以让你绕过保险锁或其它安全措施，检定难度取决于防御措施的质量。通常只需进行一次检定，但多重安全措施可能需要多次检定或更高的成功度。如果手头没有万用钥匙一类适当的工具，则检定受 -20 减值。 
进行入侵检定需要1分钟，每点成功度减10 秒。</t>
  </si>
  <si>
    <t>生计子项</t>
  </si>
  <si>
    <t>传说</t>
  </si>
  <si>
    <t>30米半径，进行意志检定否则失去部分动作</t>
  </si>
  <si>
    <t>获得1点额外承伤</t>
  </si>
  <si>
    <t>数据板是一种在帝国很常见的工具，它被广泛使用来记录和读取编辑完成的文本或是其他的音频和视频数据。它们是如此廉价和易于制造，以至于很多的数据板都整合了简单的多媒体读取功能，并且还能进行一定程度的文本处理。另一些则可以更新资料，并且和其他装置进行资料的传输和接收。</t>
  </si>
  <si>
    <t>战斗</t>
  </si>
  <si>
    <t>详见规则书第七章：进行游戏，战斗部分。</t>
  </si>
  <si>
    <t>农民</t>
  </si>
  <si>
    <t>（S）</t>
  </si>
  <si>
    <t>数字学</t>
  </si>
  <si>
    <t>计算伤害恢复时总是视为轻伤状态</t>
  </si>
  <si>
    <t>街道斗殴</t>
  </si>
  <si>
    <t>当使用小刀或徒手对目标造成致命伤害时，该伤害+2。</t>
  </si>
  <si>
    <t>爆破药是一种简单的爆炸装置，可以用来轰开密封门，炸穿墙壁，破坏桥梁。这里的花费指的是每公斤当量炸药所需花费，尽管你可以通过加装其他装置或是将其贴在墙或门上提高爆炸效果。当爆破药爆炸时，任何位于爆破范围的人或物体会受到 3d10 点外加每公斤 2 点的爆炸伤害。爆炸的范围则为每公斤 5米。安置和使用爆破药通过爆破技能完成（见第三章：技能）。</t>
  </si>
  <si>
    <t>通过精神和肉体双方面的施压以撬开一个不合作目标的嘴。注意审讯和酷刑还是有区别的，后者的目标只会说出施刑者想听的东西，而一个熟练的审讯者则会利用各种设备、药物，和技术来发掘目标最黑暗的秘密。 
设备，环境，和双方背景等因素都会影响审讯难度。审讯目标时，用你的审讯技能检定对抗目标的意志检定，如果你胜出，可以得到一个问题的答案，每点成功度多得到一个问题的答案。如果败掉，就什么回答也得不到。一次严重失败意味着你把审讯程序搞得一团糟，还对目标造成了 1d10 加上你意志加值的伤害。如果失败度达到 5 或以上，你在造成伤害的同时还让目标对抗审讯的意志检定得到+30 加值。 
 每次审讯检定需要消耗1d5小时，且对目标造成1 级虚弱。</t>
  </si>
  <si>
    <r>
      <rPr>
        <b/>
        <sz val="11"/>
        <rFont val="等线"/>
        <charset val="134"/>
      </rPr>
      <t>精准</t>
    </r>
    <r>
      <rPr>
        <b/>
        <sz val="11"/>
        <rFont val="汉仪书宋二KW"/>
        <charset val="134"/>
      </rPr>
      <t>，</t>
    </r>
    <r>
      <rPr>
        <b/>
        <sz val="11"/>
        <rFont val="等线"/>
        <charset val="134"/>
      </rPr>
      <t>淬毒</t>
    </r>
  </si>
  <si>
    <t>药剂师</t>
  </si>
  <si>
    <t>（Int）</t>
  </si>
  <si>
    <t>神秘学</t>
  </si>
  <si>
    <t>一般的恐怖景象不会造成失心点</t>
  </si>
  <si>
    <t>花费一个完整动作进行WP检定，你可以将20米半径内，一个未固定的金属制品吸引到你手里，该物品重量不超过1kg/WB。</t>
  </si>
  <si>
    <t>这个装置经常用于对被帝国俘获的敌人进行问讯，或是揭示那些背离帝王之人的堕落本质。这里面包罗了大量令人眼花缭乱的刃，针，化学品，药物，烙铁，神经链以及其它很多不便解说的东西。一个使用刑讯工具的角色可以在审讯检定上获得 +20 的加值。</t>
  </si>
  <si>
    <t>这个技能用于野外生存，包括捕鱼，狩猎，取火，寻找食物，搭建栖身之处，寻找安全的储物场所等等。难度与自然环境有关。 
检定失败意味着你没能找到所寻找的东西。失败度达到5或以上表示你的失败得十分华丽，通常会为自己惹上麻烦，例如引发了山体滑坡，惊动了一打愤怒的沼泽熊，或是愚蠢的误食了有毒浆果。 
生存检定通常需要1小时，每点成功度减少 10 分钟。在某些情况下，例如在砸向地面 
的流星风暴中寻找掩蔽物，检定难度提高，而检定时间缩短到 1分钟。</t>
  </si>
  <si>
    <t>军械士</t>
  </si>
  <si>
    <t>哲学</t>
  </si>
  <si>
    <t>每轮一次，重掷失败的格斗检定</t>
  </si>
  <si>
    <t>花费一个完整动作进行WP检定，你可以将40米半径内，一个未固定的金属制品吸引到你手里，该物品重量不超过2kg/WB。</t>
  </si>
  <si>
    <t>先决条件：技术神甫（电感组织/储压线圈），金属引力</t>
  </si>
  <si>
    <t>一个经常用于夜晚和黑暗地区的照明工具，这些手持装置可以照亮 12 米或者更远半径的距离。一个照明球/发光器可以持续工作1d5个小时，之后需要进行充能或更换电池。</t>
  </si>
  <si>
    <t>生计*</t>
  </si>
  <si>
    <t>子项：农民（S），药剂师（Int），军械士（S），艺术家（ .Ag ），绘图师（Ag），厨师（Int），抄写员（Int），殡仪师（Int），泥瓦匠（ (Ag) ），商人（Fel），矿工（S），探矿者（S），雕刻师 (Ag) ），铁匠（S），占卜者（Fel），皮匠（S），技师（Int），仆人（Fel），设计师（Int），以及其它GM开放的项目。 
用于制造物品，进行相关知识检定，或者辨认特定同行的作品。生计检定通常需要一整天。辨认同行的作品则是一个完整动作。</t>
  </si>
  <si>
    <t>艺术家</t>
  </si>
  <si>
    <t>（ Ag ）</t>
  </si>
  <si>
    <t>帝国战术</t>
  </si>
  <si>
    <t>你总是疑神疑鬼，紧张地东张西望。你的先攻权+2。另外，只要附近有危险存在，你可以自动进行感知检定（GM暗投）。</t>
  </si>
  <si>
    <t>抓钩通过一个小的弹射器或是枪将一个钩子或是磁力锚发射出去，并且使用了纤细但是坚韧的金属线连接（100米）。当抓钩命中了一个理想的目标，例如屋顶，使用者就可以徒手攀爬或是通过绞盘把自己拉上去。不过必要的时候，他们也可以使用一些原始的弹射武器来使用抓钩（例如通过十字弩）。</t>
  </si>
  <si>
    <t>手上功夫技能用于将小物件藏在手中，偷窃，或是在硬币或纸牌游戏中作弊。物件越小，越容易动手脚。手上功夫检定通常需要对抗目标的警觉检定。 
进行手上功夫检定是一个部分动作。你也可以尝试用一个自由动作进行检定，但难度提高一级（−10）。</t>
  </si>
  <si>
    <r>
      <rPr>
        <b/>
        <sz val="11"/>
        <rFont val="等线"/>
        <charset val="134"/>
      </rPr>
      <t>爆炸(5)</t>
    </r>
    <r>
      <rPr>
        <b/>
        <sz val="11"/>
        <rFont val="汉仪书宋二KW"/>
        <charset val="134"/>
      </rPr>
      <t>，</t>
    </r>
    <r>
      <rPr>
        <b/>
        <sz val="11"/>
        <rFont val="等线"/>
        <charset val="134"/>
      </rPr>
      <t>捕捉</t>
    </r>
  </si>
  <si>
    <t>绘图师</t>
  </si>
  <si>
    <t>（Ag）</t>
  </si>
  <si>
    <t>常识子项</t>
  </si>
  <si>
    <t>徒手或使用小刀攻击可造成+2致命伤害</t>
  </si>
  <si>
    <t>精确击打</t>
  </si>
  <si>
    <t>近战攻击特定部位无减值。</t>
  </si>
  <si>
    <t>先决条件：WS40，稳健一击</t>
  </si>
  <si>
    <t>当一扇门（或是防水隔墙）无法正常打开的时候，激光切割刀就派上用场了。最早由矿工使用，这些短射程的装置发射一道猛烈的能量束，就像特别锋利的刀刃一样，可以轻松将金属，石头，钢铁，乃至装甲板切开。当然，它可以切割，也可以当作焊枪使用，每轮可以处理 10cm 的金属（确切地数值会随着金属的材质和厚度而稍有不同）。激光切割刀因为过于笨重而不能在战斗中使用。</t>
  </si>
  <si>
    <t>了解流言，秘密，隐情等的技能，你可以对 NPC 威逼利诱旁敲侧击，也可以伸长耳朵四处乱转，通常前一种方法更常用。检定成功可以得到想要的基本信息，每点成功度可以得到更高质量的情报。 
搜集信息技能可作为一项调查技能来使用，详见第七章：进行游戏，调查部分。 
 有效的进行搜集信息检定需要至少一小时，视环境情况而增减。</t>
  </si>
  <si>
    <t>厨师</t>
  </si>
  <si>
    <t>法务部</t>
  </si>
  <si>
    <t>进行WP检定以吸引1kg/WB的金属</t>
  </si>
  <si>
    <t>精确射击</t>
  </si>
  <si>
    <t>瞄准特定部位射击无减值。</t>
  </si>
  <si>
    <t>先决条件：BS40，准确射击</t>
  </si>
  <si>
    <t>这是一种能够放大远距离目标的强大视觉辅助设施。更先进的是，高级版本的多功能望远镜可以远程读取，显示热源信号，目标坐标定位，甚至可以进行拍照以便日后进行分析。</t>
  </si>
  <si>
    <t>搜索技能用于检查一个区域以发现不引人注目的物品，线索，或任何隐蔽的事物。它与警觉技能的区别在于警觉是一个被动检定，在进入可能存在危险的区域时自动进行，而搜索则是由角色主动提出对某区域进行的检查。 
一次搜索检定足以覆盖一个小房间或空地。如果有蓄意藏匿的目标，则用你的搜索检定对抗对方的躲藏检定。 
一次搜索检定至少需要5分钟，搜索更大的区域需要更多时间。</t>
  </si>
  <si>
    <t>抄写员</t>
  </si>
  <si>
    <t>机械教</t>
  </si>
  <si>
    <t>进行WP检定以吸引2kg/WB的金属</t>
  </si>
  <si>
    <t>烧！烧！烧！无人能逃过你的怒火！尝试躲避你的火焰喷射器的检定有−20减值。</t>
  </si>
  <si>
    <t>先决条件：基本武器训练（火焰）</t>
  </si>
  <si>
    <t>这些坚固的装置经常被赏金猎人和执法者使用，当然这些东西也会被某些更加凶恶的家伙出于不可告人的黑暗目的使用在赏金猎人和执法者身上。</t>
  </si>
  <si>
    <t>特技技能可以让你选择凌空跃或翻筋斗一类大胆的移动方式。你进行的动作越复杂——例如翻滚过一群包围着你的邪教徒，抓住一驾正在起飞的雷鹰的起落架——检定难度越高。检定成功度越高，你的动作完成得越漂亮。该技能还有两种特殊用法： 
脱离： 你可以尝试进行一个特技检定以一个部分动作完成脱离动作。 
跳高和跳远： 进行这两种动作时，你可以用特技检定代替敏捷检定和力量检定。</t>
  </si>
  <si>
    <t>殡仪师</t>
  </si>
  <si>
    <t>你对危险各外警觉</t>
  </si>
  <si>
    <t>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t>
  </si>
  <si>
    <t>微型通讯器或普通通讯器是一种置于耳内的短距离通讯装置，可以在一公里之内清晰的传递讯息。但是糟糕的天气，复杂地形，以致石头和塑料都会极大地影响通讯距离。</t>
  </si>
  <si>
    <t>听说语言*</t>
  </si>
  <si>
    <t>听说语言 （高级） 智力 
子项：高哥特语，巢都方言，低哥特语，舰船方言，部落方言 
可与持相同语言的人交流，通常不需要检定。帝国的各个世界的语言混杂变化成了低哥特语。而各个地区也有其独特的方言。 
听说语言检定通常是个自由动作。 
语言不通时的交流：在遇到和你语言不通的生物—例如灵族或者道星异形时，在你用爆矢枪轰掉对方的脑袋之前，也许还有些时间沟通一下。你可以尝试使用肢体语言或类似的手段表达一些简单的信息，诸如”当心后面！”。这时发出信息一方进行交际检定，而接受信息一方进行智力检定。交际检定的每点成功度都可以为对方的智力检定提供 +10 加值，以便对方理解你的意思。交际检定失败意味着你传出的信息无法理解。智力检定失败意味着对方误解了你的意思，而这很可能导致悲剧性的后果。
高哥特语： 贵族阶级，法律条文，以及帝国国教仪式上使用的语言。 
巢都方言： 巢都内通用的低哥特语变体。 
低哥特语： 帝国通用语。 
舰船方言： 在特定舰队内使用的独特代码，俚语，和方言。 
部落方言： 特定行星上的部落使用的原始而粗糙的语言。</t>
  </si>
  <si>
    <t>泥瓦匠</t>
  </si>
  <si>
    <t>(Ag)</t>
  </si>
  <si>
    <t>攻击特定部位无减值</t>
  </si>
  <si>
    <t>只要你的下属能看到你，他们可以重投失败的恐惧和压制检定。该能力可影响的目标数等于你的WB，且这些人必须处于你的指挥之下。如果你是官方指派的侍僧小队的领导，则其他PC也可从该天赋中获益。</t>
  </si>
  <si>
    <t>先决条件：WP30，指挥</t>
  </si>
  <si>
    <t>作为一种能够打开大部分帝国制式锁的工具，万能钥匙在几乎所有的城市都不是一种可以正常搞到的商品。基于同样的原因，它广泛的被罪犯或是声名狼藉的家伙使用。一个拥有万能钥匙的角色可以在开锁的侵入检定上获得 +30 的加值。</t>
  </si>
  <si>
    <t>伪装成不同的身份，性别，种族，甚至是某个特定的人。合适的衣着，道具，捏造的身份以及易容术都是伪装成功的关键。更为激进的做法包括整形手术，仿生移植物，或变形药。 
伪装检定通常是与对手的察言观色检定对抗。进行简单的伪装至少需要 1 分钟，复杂一些的需要更长时间。</t>
  </si>
  <si>
    <t>商人</t>
  </si>
  <si>
    <t>（Fel）</t>
  </si>
  <si>
    <t>瞄准特定部位射击无减值</t>
  </si>
  <si>
    <t>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t>
  </si>
  <si>
    <t>图像记录仪是一种简易的生物媒介记录装置，有些还具有全息成像功能。几乎所有的记录仪都能够将储存的信息完整的重放。它们经常被安装在特殊的仆役里，这样就可以使它们进行考古发掘工作，武器测试，异端审问等等其他可能有危险的工作。</t>
  </si>
  <si>
    <t>使他人变得友好，用于祈使或引诱，仅当你希望改变 NPC 的态度或让对方为你做某事时才需要进行吸引力检定。可对个体或一群人使用，但人数上限不超过你的交际加值。目标必须能够看到你，清楚地听到你的声音，且能理解你的意思。 
吸引力检定通常需要一分钟。</t>
  </si>
  <si>
    <t>矿工</t>
  </si>
  <si>
    <t>帝国卫队</t>
  </si>
  <si>
    <t>你的火焰武器变得更难躲避</t>
  </si>
  <si>
    <t>苦修者</t>
  </si>
  <si>
    <t>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t>
  </si>
  <si>
    <t>灵能者经常用来帮助自己进行聚焦能量的装置。一个灵能法器可能是由骨头，雕琢过的短棒，被祝福过的圣像，或是水晶球。当一个灵能者使用灵能法器进行专注检定时，可以获得 +10 的加值。</t>
  </si>
  <si>
    <t>学术知识*</t>
  </si>
  <si>
    <t>子项：古代史，气象学，动物学，行政，化学，密码学，纹章学，国教教义，法律，传说，数字学，神秘学，哲学，帝国战术 
 学术知识是专业性很强的知识技能，比常识更深入，是通过长期学习研究得到的技能。学术知识检定用于研究属于你专业领域内的客体，具体效果如下： 
 成功度 结果
标准 你学术圈内的常识性信息
一 你同行不见得了解的情报
二 该领域少数学者掌握的知识
三或以上 只有少数专家了解的信息
 学术知识的某些子项可能与常识或禁忌知识重叠，但学术知识的研究比前两者更具体而深入。例如，一个具有常识（国教教义）的角色可能由于生活在教会的教导之下而知道国教教会的日常仪式，而一个具有学术知识（国教教义）的人能够解释这些仪式的产生，以及在数千年过程中的变化。 
回忆起某条信息所需的学术知识检定不用花费时间，但进行深入研究——假设你有合适的资料和设备的情况下——需要每 1d10 小时进行一次检定，详见第七章：进行游戏。 
古代史： 了解帝国的黑暗过去，以及逝去的那些千年如何改变了人类。 
 气象学： 了解恒星，天体，以及各个世界的自然面貌，同时也知道望远镜，星盘一类工具的应用理论。 
 动物学： 了解野生动物的分类及特点，包括多种半智能生物的情况。 
 行政： 知道如何与政府部门打交道，尤其了解帝国内政部以及其下属的各个分支部门的结构和政策。 
 化学： 关于化学品的性质及制备，以及其在帝国内的应用情况的知识。 
 密码学： 关于各种密码，代码，密语以及数字密匙的知识。这个技能可以用于加密和解密。 
 纹章学： 掌握各种纹章的使用规则，包括帝国内常见的制服款式，私人印记，以及身份识别设备。 
 国教教义： 熟悉国教福音书，教堂结构，以及礼拜仪式的神圣含义。可用于向他人传教。 
 法律： 对帝国法律条文的熟悉。 
 传说： 关于古代的伟大历史故事的知识，例如恐怖的何露斯之乱，以及科技的黑暗年代。 
 数字学： 有关数字的神秘性质的知识，从突变理论到数字连祷。 
 神秘学： 关于神秘仪式，理论和迷信的知识，以及对神秘物品用途的了解。 
 哲学： 涉及观念，信仰与批判的知识。可用于辩论或制造哲学难题。 
 帝国战术： 了解帝国军事基础，以及其它战争理论，队形，和战斗技巧。可用于规划战斗或推演战争进程。</t>
  </si>
  <si>
    <t>探矿者</t>
  </si>
  <si>
    <t>帝国</t>
  </si>
  <si>
    <t>50米半径内，所有人的技能检定−10</t>
  </si>
  <si>
    <t>被突袭或埋伏时，可进行一次敏捷检定，通过即可正常行动。</t>
  </si>
  <si>
    <t>尖叫报警器能够侦测周围声音或动作（依照设置方式不同），并且爆发出可怕的响声以警告使用者危险靠近。想要使用一个尖叫报警器必须通过一个成功的技术应用检定。GM 应暗投该检定，所以使用者并不清楚是否正确设置了工作状态。每一个尖叫报警器侦测声音的动作时的感知属性为 75 点。当侦测到入侵者时，它发出的警报声能够在一公里范围内的任何地方听到。门，墙壁，或是其他阻挡物会缩短传播的距离。</t>
  </si>
  <si>
    <t>用于命令或驾驭被已被驯化的动物。常规护理与饲喂不需要检定。通常在治疗动物的疾病，缓解不适，或进行其它特殊任务（例如为动物制作一副鞍具）时才进行驯养动物检定。 
你可以教导被驯化的动物一些把戏，例如守卫，取物，攻击等。你需要教导动物整整一周，并在周末进行驯养动物检定。一个简单的 
把戏只需一个成功即可让动物学会；复杂一些的需要三次成功；十分困难的需要十次成功。 
你也可以用该检定让野生动物对你友善（驯化的动物总是对你很友善），或者让受指令攻击你的动物平静下来。如果目标是攻击性很强的野生生物，或者对主人十分忠诚的攻击动物，检定难度会提高。这么做需要一个完整动作。 
该技能对半机器的动物无效。</t>
  </si>
  <si>
    <t>雕刻师</t>
  </si>
  <si>
    <t>技术</t>
  </si>
  <si>
    <t>下属可以重投恐惧和压制检定，只要他们能看到你</t>
  </si>
  <si>
    <t>快速装填</t>
  </si>
  <si>
    <t>装填所有武器的时间缩短为正常的一半（向下取整）。例如，部分动作变为自由动作，完整动作变为部分动作。</t>
  </si>
  <si>
    <t>和尖叫报警器恰恰相反，声波干扰器会在小范围内释放出声波覆盖使用者移动时发出的声音和噪声。一个使用了声波干扰器的角色可以在潜行检定中获得 +30 的加值。一个声波干扰器储存的能量可以维持 20 分钟的工作，之后必须通过充能（大约一个小时）才可以继续使用。</t>
  </si>
  <si>
    <t>医疗技能用来处理和恢复伤势，稳定士兵的情绪。这个技能有两种用法：急救和长期护理。 
急救： 进行医疗检定对受伤的角色进行急救。检定成功可以让轻伤的目标恢复等于你智力加值的伤害；重伤的目标恢复 1 点伤害；受致命伤的目标恢复1点致命伤。检定失败则无法稳定伤势。如果失败度达到 3 或以上，会对轻伤或重伤目标造成1点伤害，承伤到0的目标必须进行坚韧检定，否则死亡。 
急救检定需要施救者和受治疗者都花费一个完整动作。 
长期护理：你可以同时护理等于你智力加值的受伤目标，每超过一人检定受到 −10 减值。护理轻伤患者需要每天结束时进行一次医疗检定，护理重伤或致命伤患者则需每周结束时进行检定。检定成功可以加速伤者的恢复速率，详见第七章：进行游戏：伤害与恢复部分。检定失败则无法帮助伤者。如果失败度达到 3 或以上，会对轻伤或重伤目标造成 1 点伤害，致命伤患者使用猝死规则。失败度达到 5以上，全部由你护理的患者受到1d10伤害，致命伤患者同样适用猝死规则。 
特殊：有外科专家天赋的角色可以更好的发挥医疗检定，详见第133页。</t>
  </si>
  <si>
    <t>铁匠</t>
  </si>
  <si>
    <t>50米半径内，造成恐惧等级1，持续2分钟</t>
  </si>
  <si>
    <t>狂暴</t>
  </si>
  <si>
    <t>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t>
  </si>
  <si>
    <t>收发报机是一种简单的长距离通讯装置，能够将信号发往极其遥远的地方，包括从星球表面发往太空轨道上的飞船。使用收发报机接收或发送信号需要进行一个普通（ (+10) ）的技术应用检定。</t>
  </si>
  <si>
    <t>详见规则书第七章：进行游戏，游泳部分。</t>
  </si>
  <si>
    <t>占卜者</t>
  </si>
  <si>
    <t>战争</t>
  </si>
  <si>
    <t>伤害自己以使意志坚定</t>
  </si>
  <si>
    <t>用全力攻击命中一个目标之后，你可以用你本轮的反射动作进行一次额外攻击，攻击检定难度与原始攻击检定相同。</t>
  </si>
  <si>
    <t>先决条件：WS35</t>
  </si>
  <si>
    <t>书写工具组包括了纸张，墨水，羽毛笔。</t>
  </si>
  <si>
    <t>你可以阅读任何用自己会说的语言写下的文字。通常不需检定，但在阅读过于复杂或专业性很强的文件，部分残缺或错别字过多的文章时可能需要检定。 
 阅读一页文章——大约 750 个单词——大约需要 1 分钟。</t>
  </si>
  <si>
    <t>皮匠</t>
  </si>
  <si>
    <t>进行Ag检定以避免措手不及</t>
  </si>
  <si>
    <t>狂热信仰</t>
  </si>
  <si>
    <t>信仰保护你免于疯狂。决定震惊效果时，投两次百分骰并取较好者。</t>
  </si>
  <si>
    <t>神
经
反
馈
设
备</t>
  </si>
  <si>
    <r>
      <rPr>
        <sz val="11"/>
        <rFont val="微软雅黑"/>
        <charset val="134"/>
      </rPr>
      <t xml:space="preserve">普通型号的生化手臂能精确再现人类臂和手的功能，包括力量，反应速度和触觉。粗糙质量生化手臂使角色在进行与该部位相关的快速反应动作时，敏捷值视为减半。用该肢体持械会使 </t>
    </r>
    <r>
      <rPr>
        <sz val="11"/>
        <color rgb="FF000000"/>
        <rFont val="CMR10"/>
        <charset val="134"/>
      </rPr>
      <t xml:space="preserve">WS </t>
    </r>
    <r>
      <rPr>
        <sz val="11"/>
        <color rgb="FF000000"/>
        <rFont val="宋体"/>
        <charset val="134"/>
      </rPr>
      <t xml:space="preserve">和 </t>
    </r>
    <r>
      <rPr>
        <sz val="11"/>
        <color rgb="FF000000"/>
        <rFont val="CMR10"/>
        <charset val="134"/>
      </rPr>
      <t xml:space="preserve">BS </t>
    </r>
    <r>
      <rPr>
        <sz val="11"/>
        <color rgb="FF000000"/>
        <rFont val="宋体"/>
        <charset val="134"/>
      </rPr>
      <t xml:space="preserve">检定 </t>
    </r>
    <r>
      <rPr>
        <i/>
        <sz val="11"/>
        <color rgb="FF000000"/>
        <rFont val="CMSY10"/>
        <charset val="134"/>
      </rPr>
      <t>−</t>
    </r>
    <r>
      <rPr>
        <sz val="11"/>
        <color rgb="FF000000"/>
        <rFont val="CMR10"/>
        <charset val="134"/>
      </rPr>
      <t xml:space="preserve">10 </t>
    </r>
    <r>
      <rPr>
        <sz val="11"/>
        <color rgb="FF000000"/>
        <rFont val="宋体"/>
        <charset val="134"/>
      </rPr>
      <t xml:space="preserve">。极品质量生化手臂使角色在进行与该部位相关的快速反应动作（如手上功夫）时，敏捷检定 </t>
    </r>
    <r>
      <rPr>
        <sz val="11"/>
        <color rgb="FF000000"/>
        <rFont val="CMR10"/>
        <charset val="134"/>
      </rPr>
      <t xml:space="preserve">+10 </t>
    </r>
    <r>
      <rPr>
        <sz val="11"/>
        <color rgb="FF000000"/>
        <rFont val="宋体"/>
        <charset val="134"/>
      </rPr>
      <t xml:space="preserve">。使用该手臂时力量检定 </t>
    </r>
    <r>
      <rPr>
        <sz val="11"/>
        <color rgb="FF000000"/>
        <rFont val="CMR10"/>
        <charset val="134"/>
      </rPr>
      <t>+10</t>
    </r>
    <r>
      <rPr>
        <sz val="11"/>
        <color rgb="FF000000"/>
        <rFont val="宋体"/>
        <charset val="134"/>
      </rPr>
      <t>。</t>
    </r>
  </si>
  <si>
    <t>让你的下级服从你的指示。检定成功意味着你的命令被执行，失败则表示你的命令被曲解或拒绝执行。如果失败度达到 5 或以上，则命令被完全相反的执行。 
 一次性可以指挥的目标最多不超过你的交际加值。目标必须能够看到你，清楚地听到你的声音，且能理解你的意思。 
 进行指挥检定为一个部分动作。如果指令过于复杂则需要一个完整动作。</t>
  </si>
  <si>
    <t>技师</t>
  </si>
  <si>
    <t>减少装填时间</t>
  </si>
  <si>
    <t>狂野灵魂</t>
  </si>
  <si>
    <t>狂暴状态下可以使用灵能</t>
  </si>
  <si>
    <r>
      <rPr>
        <sz val="11"/>
        <rFont val="微软雅黑"/>
        <charset val="134"/>
      </rPr>
      <t xml:space="preserve">普通型号的生化移动装置必须完全与脊椎末端和神经系统结为一体才能正常作用。基本包括了常人的双腿能做到的全部功能。粗糙质量的生化移动装置使角色的移动速率减半（向上取整），且角色在尝试奔跑时需要进行敏捷检定，否则会在移动终点跌倒。极品质量的生化移动装置赋予角色飞跑天赋，跳跃时的运动检定 </t>
    </r>
    <r>
      <rPr>
        <sz val="11"/>
        <color rgb="FF000000"/>
        <rFont val="CMR10"/>
        <charset val="134"/>
      </rPr>
      <t xml:space="preserve">+20 </t>
    </r>
    <r>
      <rPr>
        <sz val="11"/>
        <color rgb="FF000000"/>
        <rFont val="宋体"/>
        <charset val="134"/>
      </rPr>
      <t>。</t>
    </r>
  </si>
  <si>
    <t>专注检定可以让你在使用灵能时将灵能骰提高等于你意志加值的数目。专注检定是一个完整动作。在此期间，你清除脑中的杂念，专心聚焦能量。检定成功意味着你的思维已经准备好接触亚空间了，下一回合，你可以将意志加值加到灵能骰中，与其它加值累加。  
范例： 多克准备施展“次级致痛”灵能。他先花费了一轮时间舒展筋骨，恶毒地对目标低语， 
 这些都作为专注过程的一部分。他进行专注检定且成功。下一轮，多克开始施展致痛灵能，他的灵能骰掷出了4，并按照灵能规则惯例加上自己的意志加值 3。由于他上一轮专注检定成功，多克可以在刚才的基础上再加一次意志加值 3，最终结果为 10 (4 + 3 + 3 = 10) 。聚焦能量成功。 
 专注检定失败意味着你没能进入状态，不会得到任何加值。如果检定成功，但下一轮没有施展灵能，则加值作废，没有副作用（除了让你看起来有点蠢）。</t>
  </si>
  <si>
    <t>仆人</t>
  </si>
  <si>
    <t>进入疯狂的愤怒状态以换取格斗加值</t>
  </si>
  <si>
    <t>倒地后可以用自由动作起身。</t>
  </si>
  <si>
    <t>先决条件：Ag30</t>
  </si>
  <si>
    <r>
      <rPr>
        <sz val="11"/>
        <rFont val="微软雅黑"/>
        <charset val="134"/>
      </rPr>
      <t xml:space="preserve">普通型号的生化肺和植入呼吸系统可以模拟正常人的肺脏，保证人体的供氧。植入生化呼吸系统的角色在抵抗毒气和缺氧环境的坚韧检定有 </t>
    </r>
    <r>
      <rPr>
        <sz val="11"/>
        <color rgb="FF000000"/>
        <rFont val="CMR10"/>
        <charset val="134"/>
      </rPr>
      <t xml:space="preserve">+20 </t>
    </r>
    <r>
      <rPr>
        <sz val="11"/>
        <color rgb="FF000000"/>
        <rFont val="宋体"/>
        <charset val="134"/>
      </rPr>
      <t xml:space="preserve">加值。粗糙的生化呼吸系统可以提供与普通型号同样的保护措施。但是，它工作起来发出大量噪音，使角色的所有潜行检定 </t>
    </r>
    <r>
      <rPr>
        <i/>
        <sz val="11"/>
        <color rgb="FF000000"/>
        <rFont val="CMSY10"/>
        <charset val="134"/>
      </rPr>
      <t>−</t>
    </r>
    <r>
      <rPr>
        <sz val="11"/>
        <color rgb="FF000000"/>
        <rFont val="CMR10"/>
        <charset val="134"/>
      </rPr>
      <t xml:space="preserve">20 </t>
    </r>
    <r>
      <rPr>
        <sz val="11"/>
        <color rgb="FF000000"/>
        <rFont val="宋体"/>
        <charset val="134"/>
      </rPr>
      <t>。低下的供氧效率是角色进行任何剧烈运动所作的检定难度提高一级。极品生化呼吸系统视为一套独立的生命维持系统（这样一来，如果你自己原装的呼吸系统出于某些原因挂掉了，这套设备可以保证你血液的含氧量）。这种设备可以被设计得毫不引人注目。</t>
    </r>
  </si>
  <si>
    <r>
      <rPr>
        <sz val="11"/>
        <color rgb="FF000000"/>
        <rFont val="等线"/>
        <charset val="134"/>
      </rPr>
      <t>3d10轮内角色忽视伤害重击不良结果，无法被眩晕，药效结束后1h内力量，坚韧，敏捷</t>
    </r>
    <r>
      <rPr>
        <sz val="11"/>
        <color rgb="FF000000"/>
        <rFont val="宋体"/>
        <charset val="134"/>
      </rPr>
      <t>−</t>
    </r>
    <r>
      <rPr>
        <sz val="11"/>
        <color rgb="FF000000"/>
        <rFont val="等线"/>
        <charset val="134"/>
      </rPr>
      <t>20</t>
    </r>
  </si>
  <si>
    <t>追迹技能用于循着踪迹追猎目标——可能是动物，也可能是别的什么。追踪显而易见的痕迹不用检定，也不需要放慢速度。但如果气候恶劣，光照不足，或者地形复杂时，就需要追迹检定。例如，新近下的一场雪会让检定变得困难 (−10)甚至艰难 (−20)。追踪模糊的痕迹需要追踪者移动速度减半。 
 如果对方有意掩盖自己的行踪，就要用追迹检定与目标躲藏检定对抗。 
 成功的追迹检定还可以让你了解目标数量，种族，并推断出和你的大致距离。 
 追迹检定是移动动作的一部分，视为一个自由动作。</t>
  </si>
  <si>
    <t>设计师</t>
  </si>
  <si>
    <t>成功的WS检定可以换取一次额外命中</t>
  </si>
  <si>
    <t>每轮可以多进行一次闪避。</t>
  </si>
  <si>
    <t>先决条件：Ag40，闪避</t>
  </si>
  <si>
    <r>
      <rPr>
        <sz val="11"/>
        <rFont val="微软雅黑"/>
        <charset val="134"/>
      </rPr>
      <t xml:space="preserve">这种植入物是两个特殊的传感器。使用它需要精神集中并花费一个部分动作。普通系统的功能如同一台标准的占卜盒。粗糙系统只有一种探测能力（热，辐射，或电磁），且有效距离只有 </t>
    </r>
    <r>
      <rPr>
        <sz val="11"/>
        <color rgb="FF000000"/>
        <rFont val="CMR10"/>
        <charset val="134"/>
      </rPr>
      <t xml:space="preserve">20 </t>
    </r>
    <r>
      <rPr>
        <sz val="11"/>
        <color rgb="FF000000"/>
        <rFont val="宋体"/>
        <charset val="134"/>
      </rPr>
      <t>米。极品系统的功能如同一台完整的占卜盒，还允许重投使用时进行的任何基于感知属性的检定。</t>
    </r>
  </si>
  <si>
    <t>对抗震击效果时，投两次检定并取较好者</t>
  </si>
  <si>
    <t>灵能等级1</t>
  </si>
  <si>
    <t>你解放了你的灵能力量。选择一定数量的次级灵能，该数目等于你意志加值的一半（向上取整）。你的灵能等级达到1，显能时投一枚骰子并加上意志加值。特殊：如果日后你的意志加值提高了，你不能根据该天赋得到额外的灵能。</t>
  </si>
  <si>
    <t>这种坚固的肩架式附肢是为自卫而设计的。两米长的附肢末端装着一把机械神教设计的外观圆滑的激光手枪。该武器视为一把装有改良能量匣的激光手枪。技术神甫可以在他的回合用部分动作进行射击，也可以在他的回合之外用反射动作进行射击，但无论如何，该武器一轮只能攻击一次。使用该武器应用正常的射击能力属性而没有特殊的减值。注意这把武器上没有安装任何光学瞄准零件。你必须有相应的机械附肢天赋才能使用它。</t>
  </si>
  <si>
    <t>灵能等级2</t>
  </si>
  <si>
    <t>选择等于你意志加值数量一半（向上取整）的次级灵能。你的灵能等级达到2，显能时投两枚骰子并加上意志加值。特殊：如果日后你的意志加值提高了，你不能根据该天赋得到额外的灵能。</t>
  </si>
  <si>
    <t>先决条件：灵能等级1</t>
  </si>
  <si>
    <r>
      <rPr>
        <sz val="11"/>
        <rFont val="微软雅黑"/>
        <charset val="134"/>
      </rPr>
      <t xml:space="preserve">这一系统用于拯救受到严重损坏的大脑，或者强化其能力。普通的脑皮层植入物可以让瘫痪或脑损伤患者恢复表面上的正常。这种设备能做到的最好情形是让受术者永久失去 </t>
    </r>
    <r>
      <rPr>
        <sz val="11"/>
        <color rgb="FF000000"/>
        <rFont val="CMR10"/>
        <charset val="134"/>
      </rPr>
      <t xml:space="preserve">1d10 </t>
    </r>
    <r>
      <rPr>
        <sz val="11"/>
        <color rgb="FF000000"/>
        <rFont val="宋体"/>
        <charset val="134"/>
      </rPr>
      <t>点格斗能力，射击能力，敏捷，智力，和交际，并得到</t>
    </r>
    <r>
      <rPr>
        <sz val="11"/>
        <color rgb="FF000000"/>
        <rFont val="CMR10"/>
        <charset val="134"/>
      </rPr>
      <t xml:space="preserve">1d10 </t>
    </r>
    <r>
      <rPr>
        <sz val="11"/>
        <color rgb="FF000000"/>
        <rFont val="宋体"/>
        <charset val="134"/>
      </rPr>
      <t xml:space="preserve">失心点。粗糙质量的脑皮层植入物可恢复大脑机能，但会破坏目标的个性和记忆，有效地将受术者变成一个生化仆役，显然不适合玩家角色。极品脑皮层植入物甚至在机械神教内部都极其稀有，其制造工艺已经失传（因此价格是通常稀有物品的十倍）。这一设备具有一台思考系统的全部功能，并赋予受术者超自然智力 </t>
    </r>
    <r>
      <rPr>
        <sz val="11"/>
        <color rgb="FF000000"/>
        <rFont val="CMR10"/>
        <charset val="134"/>
      </rPr>
      <t>(</t>
    </r>
    <r>
      <rPr>
        <i/>
        <sz val="11"/>
        <color rgb="FF000000"/>
        <rFont val="CMSY10"/>
        <charset val="134"/>
      </rPr>
      <t>∗</t>
    </r>
    <r>
      <rPr>
        <sz val="11"/>
        <color rgb="FF000000"/>
        <rFont val="CMR10"/>
        <charset val="134"/>
      </rPr>
      <t xml:space="preserve">2) </t>
    </r>
    <r>
      <rPr>
        <sz val="11"/>
        <color rgb="FF000000"/>
        <rFont val="宋体"/>
        <charset val="134"/>
      </rPr>
      <t>特性（见第</t>
    </r>
    <r>
      <rPr>
        <sz val="11"/>
        <color rgb="FF000000"/>
        <rFont val="CMR10"/>
        <charset val="134"/>
      </rPr>
      <t>265</t>
    </r>
    <r>
      <rPr>
        <sz val="11"/>
        <color rgb="FF000000"/>
        <rFont val="宋体"/>
        <charset val="134"/>
      </rPr>
      <t>页）。但受术者仍会得到</t>
    </r>
    <r>
      <rPr>
        <sz val="11"/>
        <color rgb="FF000000"/>
        <rFont val="CMR10"/>
        <charset val="134"/>
      </rPr>
      <t xml:space="preserve">1d10 </t>
    </r>
    <r>
      <rPr>
        <sz val="11"/>
        <color rgb="FF000000"/>
        <rFont val="宋体"/>
        <charset val="134"/>
      </rPr>
      <t>失心点。</t>
    </r>
  </si>
  <si>
    <t>以自由动作起身</t>
  </si>
  <si>
    <t>灵能等级3</t>
  </si>
  <si>
    <t>选择一个学科，并获取该学科的一种灵能。获得等于你意志加值数目一半（向上取整）的次级灵能。你的灵能等级达到3，显能时投三枚骰子并加上意志加值。特殊：如果日后你的意志加值提高了，你不能根据该天赋得到额外的灵能。</t>
  </si>
  <si>
    <t>先决条件：灵能等级2</t>
  </si>
  <si>
    <r>
      <rPr>
        <sz val="11"/>
        <rFont val="微软雅黑"/>
        <charset val="134"/>
      </rPr>
      <t xml:space="preserve">视觉，听觉，甚至触觉与嗅觉都可以被人工强化，某些更神秘的感觉也可以通过这种手段添加。普通感觉计算机安装后有着很明显的人工痕迹，且通常体积过大。它可以适当提升人类的感官，并无进一步的游戏影响。粗糙感觉计算机只是对肉体感觉的拙劣模仿（听觉系统出现静电噪音，视觉系统频闪或只有低分辨率单色影像，等等）。任何基于该人工感觉的检定 </t>
    </r>
    <r>
      <rPr>
        <i/>
        <sz val="11"/>
        <color rgb="FF000000"/>
        <rFont val="CMSY10"/>
        <charset val="134"/>
      </rPr>
      <t>−</t>
    </r>
    <r>
      <rPr>
        <sz val="11"/>
        <color rgb="FF000000"/>
        <rFont val="CMR10"/>
        <charset val="134"/>
      </rPr>
      <t xml:space="preserve">20 </t>
    </r>
    <r>
      <rPr>
        <sz val="11"/>
        <color rgb="FF000000"/>
        <rFont val="宋体"/>
        <charset val="134"/>
      </rPr>
      <t xml:space="preserve">。极品感觉计算机赋予使用者相应的增强五感天赋，且抵抗针对此项感官的攻击（例如致聋噪音，致盲闪光等）时有 </t>
    </r>
    <r>
      <rPr>
        <sz val="11"/>
        <color rgb="FF000000"/>
        <rFont val="CMR10"/>
        <charset val="134"/>
      </rPr>
      <t xml:space="preserve">+20 </t>
    </r>
    <r>
      <rPr>
        <sz val="11"/>
        <color rgb="FF000000"/>
        <rFont val="宋体"/>
        <charset val="134"/>
      </rPr>
      <t>加值。视觉计算机可以整合高倍瞄准镜，成像仪，以及任何具有黑暗视觉特性的设备。同样的，听觉计算机也可以内部整合微型通讯器。所有这些“额外组件”在计算花费时视为一件单独的设备。</t>
    </r>
  </si>
  <si>
    <t>每轮可以多进行一次闪避</t>
  </si>
  <si>
    <t>灵能等级4</t>
  </si>
  <si>
    <t>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t>
  </si>
  <si>
    <t>先决条件：灵能等级3</t>
  </si>
  <si>
    <r>
      <rPr>
        <sz val="11"/>
        <rFont val="微软雅黑"/>
        <charset val="134"/>
      </rPr>
      <t xml:space="preserve">这种有力的肩架式附肢被设计用来提举重物和操作工业设备。起重附肢由钢铁和高温烧硬的陶瓷制成，可伸展 </t>
    </r>
    <r>
      <rPr>
        <sz val="11"/>
        <color rgb="FF000000"/>
        <rFont val="CMR10"/>
        <charset val="134"/>
      </rPr>
      <t>1</t>
    </r>
    <r>
      <rPr>
        <i/>
        <sz val="11"/>
        <color rgb="FF000000"/>
        <rFont val="CMMI10"/>
        <charset val="134"/>
      </rPr>
      <t>.</t>
    </r>
    <r>
      <rPr>
        <sz val="11"/>
        <color rgb="FF000000"/>
        <rFont val="CMR10"/>
        <charset val="134"/>
      </rPr>
      <t xml:space="preserve">5m </t>
    </r>
    <r>
      <rPr>
        <sz val="11"/>
        <color rgb="FF000000"/>
        <rFont val="宋体"/>
        <charset val="134"/>
      </rPr>
      <t xml:space="preserve">。使用此机械臂的角色力量检定 </t>
    </r>
    <r>
      <rPr>
        <sz val="11"/>
        <color rgb="FF000000"/>
        <rFont val="CMR10"/>
        <charset val="134"/>
      </rPr>
      <t xml:space="preserve">+20 </t>
    </r>
    <r>
      <rPr>
        <sz val="11"/>
        <color rgb="FF000000"/>
        <rFont val="宋体"/>
        <charset val="134"/>
      </rPr>
      <t>。机械臂的末端有两套机械爪和压力钳，花费一个自由动作可以将它们固定在周围的某一点，让技术神甫能安全地待滑轨或高支架上。这套设备也可以当作棍子使用，攻击时被视为原始武器，可造成</t>
    </r>
    <r>
      <rPr>
        <sz val="11"/>
        <color rgb="FF000000"/>
        <rFont val="CMR10"/>
        <charset val="134"/>
      </rPr>
      <t xml:space="preserve">1d5 + 2 </t>
    </r>
    <r>
      <rPr>
        <sz val="11"/>
        <color rgb="FF000000"/>
        <rFont val="宋体"/>
        <charset val="134"/>
      </rPr>
      <t>的冲击伤害。起重附肢无法进行精密操作（敲击键盘，抓握易碎品，打包裹等）。你必须有相应的机械附肢天赋才能使用它。</t>
    </r>
  </si>
  <si>
    <t>获得能力，灵能检定1d10+WB</t>
  </si>
  <si>
    <t>灵能等级5</t>
  </si>
  <si>
    <t>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t>
  </si>
  <si>
    <t>先决条件：灵能等级4</t>
  </si>
  <si>
    <r>
      <rPr>
        <sz val="11"/>
        <rFont val="微软雅黑"/>
        <charset val="134"/>
      </rPr>
      <t xml:space="preserve">这个两米长，伸缩灵活的附肢被设计用来进行战地救援和实施外科手术。它具有医疗检定 </t>
    </r>
    <r>
      <rPr>
        <sz val="11"/>
        <color rgb="FF000000"/>
        <rFont val="CMR10"/>
        <charset val="134"/>
      </rPr>
      <t xml:space="preserve">+10 </t>
    </r>
    <r>
      <rPr>
        <sz val="11"/>
        <color rgb="FF000000"/>
        <rFont val="宋体"/>
        <charset val="134"/>
      </rPr>
      <t xml:space="preserve">。这个附肢内置七个注射活塞，每一个都可装满某种药剂。这些注射器的装填与替换必须分别进行。除了实施急救外，这个附肢的肌肉缝合器可以用一个部分动作阻止失血。一个小型链锯手术刀让截肢手术的难度变为挑战（ </t>
    </r>
    <r>
      <rPr>
        <sz val="11"/>
        <color rgb="FF000000"/>
        <rFont val="CMR10"/>
        <charset val="134"/>
      </rPr>
      <t xml:space="preserve">+0 </t>
    </r>
    <r>
      <rPr>
        <sz val="11"/>
        <color rgb="FF000000"/>
        <rFont val="宋体"/>
        <charset val="134"/>
      </rPr>
      <t xml:space="preserve">）。这把手术刀也可作为一件临时武器，造成 </t>
    </r>
    <r>
      <rPr>
        <sz val="11"/>
        <color rgb="FF000000"/>
        <rFont val="CMR10"/>
        <charset val="134"/>
      </rPr>
      <t xml:space="preserve">1d5 </t>
    </r>
    <r>
      <rPr>
        <sz val="11"/>
        <color rgb="FF000000"/>
        <rFont val="宋体"/>
        <charset val="134"/>
      </rPr>
      <t xml:space="preserve">劈刺伤害。最后，这套设备还能用来让你的审讯检定 </t>
    </r>
    <r>
      <rPr>
        <sz val="11"/>
        <color rgb="FF000000"/>
        <rFont val="CMR10"/>
        <charset val="134"/>
      </rPr>
      <t xml:space="preserve">+10 </t>
    </r>
    <r>
      <rPr>
        <sz val="11"/>
        <color rgb="FF000000"/>
        <rFont val="宋体"/>
        <charset val="134"/>
      </rPr>
      <t>。医疗附肢可以被安装在肩部或胸部。你必须有相应的机械附肢天赋才能正确操作它。</t>
    </r>
  </si>
  <si>
    <t>受术者永久失去 1d10 点格斗、射击、敏捷、智力及交际能力，并获得 1d10 点失心点。粗糙会使其沦为生化仆役，极品赋予“超自然智力 (∗2)</t>
  </si>
  <si>
    <t>获得能力，灵能检定2d10+WB</t>
  </si>
  <si>
    <t>灵能等级6</t>
  </si>
  <si>
    <t>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t>
  </si>
  <si>
    <t>先决条件：灵能等级5</t>
  </si>
  <si>
    <r>
      <rPr>
        <b/>
        <sz val="11"/>
        <rFont val="微软雅黑"/>
        <charset val="134"/>
      </rPr>
      <t>思维刺激设备</t>
    </r>
    <r>
      <rPr>
        <b/>
        <sz val="11"/>
        <color rgb="FF000000"/>
        <rFont val="CMBX10"/>
        <charset val="134"/>
      </rPr>
      <t>(MIU)</t>
    </r>
  </si>
  <si>
    <r>
      <rPr>
        <sz val="11"/>
        <rFont val="微软雅黑"/>
        <charset val="134"/>
      </rPr>
      <t xml:space="preserve">这一设备也被称为神经链接，可以让使用者的思维直接接触机械或科技设备。这一设备在机械神教广泛流行，被视为用于神圣交流的媒介。基础或简易 </t>
    </r>
    <r>
      <rPr>
        <sz val="11"/>
        <color rgb="FF000000"/>
        <rFont val="CMR10"/>
        <charset val="134"/>
      </rPr>
      <t xml:space="preserve">MIU </t>
    </r>
    <r>
      <rPr>
        <sz val="11"/>
        <color rgb="FF000000"/>
        <rFont val="宋体"/>
        <charset val="134"/>
      </rPr>
      <t>只有一套神经或脑皮层接口，而高级</t>
    </r>
    <r>
      <rPr>
        <sz val="11"/>
        <color rgb="FF000000"/>
        <rFont val="CMR10"/>
        <charset val="134"/>
      </rPr>
      <t>MIU</t>
    </r>
    <r>
      <rPr>
        <sz val="11"/>
        <color rgb="FF000000"/>
        <rFont val="宋体"/>
        <charset val="134"/>
      </rPr>
      <t xml:space="preserve">除了神经拴之外还装备了腕部链接探针（如果条件允许，还有附肢链接探针）。普通的 </t>
    </r>
    <r>
      <rPr>
        <sz val="11"/>
        <color rgb="FF000000"/>
        <rFont val="CMR10"/>
        <charset val="134"/>
      </rPr>
      <t xml:space="preserve">MIU </t>
    </r>
    <r>
      <rPr>
        <sz val="11"/>
        <color rgb="FF000000"/>
        <rFont val="宋体"/>
        <charset val="134"/>
      </rPr>
      <t xml:space="preserve">不会影响你与机魂交流的检定，但在使用有 </t>
    </r>
    <r>
      <rPr>
        <sz val="11"/>
        <color rgb="FF000000"/>
        <rFont val="CMR10"/>
        <charset val="134"/>
      </rPr>
      <t xml:space="preserve">MIU </t>
    </r>
    <r>
      <rPr>
        <sz val="11"/>
        <color rgb="FF000000"/>
        <rFont val="宋体"/>
        <charset val="134"/>
      </rPr>
      <t xml:space="preserve">接口的设备时，你的技术应用，驾驶，航行技能 </t>
    </r>
    <r>
      <rPr>
        <sz val="11"/>
        <color rgb="FF000000"/>
        <rFont val="CMR10"/>
        <charset val="134"/>
      </rPr>
      <t xml:space="preserve">+10 </t>
    </r>
    <r>
      <rPr>
        <sz val="11"/>
        <color rgb="FF000000"/>
        <rFont val="宋体"/>
        <charset val="134"/>
      </rPr>
      <t xml:space="preserve">。使用粗糙 </t>
    </r>
    <r>
      <rPr>
        <sz val="11"/>
        <color rgb="FF000000"/>
        <rFont val="CMR10"/>
        <charset val="134"/>
      </rPr>
      <t xml:space="preserve">MIU </t>
    </r>
    <r>
      <rPr>
        <sz val="11"/>
        <color rgb="FF000000"/>
        <rFont val="宋体"/>
        <charset val="134"/>
      </rPr>
      <t xml:space="preserve">需要进行意志检定，失败的话与机魂的交流承受 </t>
    </r>
    <r>
      <rPr>
        <i/>
        <sz val="11"/>
        <color rgb="FF000000"/>
        <rFont val="CMSY10"/>
        <charset val="134"/>
      </rPr>
      <t>−</t>
    </r>
    <r>
      <rPr>
        <sz val="11"/>
        <color rgb="FF000000"/>
        <rFont val="CMR10"/>
        <charset val="134"/>
      </rPr>
      <t xml:space="preserve">10 </t>
    </r>
    <r>
      <rPr>
        <sz val="11"/>
        <color rgb="FF000000"/>
        <rFont val="宋体"/>
        <charset val="134"/>
      </rPr>
      <t xml:space="preserve">减值。优质 </t>
    </r>
    <r>
      <rPr>
        <sz val="11"/>
        <color rgb="FF000000"/>
        <rFont val="CMR10"/>
        <charset val="134"/>
      </rPr>
      <t xml:space="preserve">MIU </t>
    </r>
    <r>
      <rPr>
        <sz val="11"/>
        <color rgb="FF000000"/>
        <rFont val="宋体"/>
        <charset val="134"/>
      </rPr>
      <t>可以让你与机魂的交流得到</t>
    </r>
    <r>
      <rPr>
        <sz val="11"/>
        <color rgb="FF000000"/>
        <rFont val="CMR10"/>
        <charset val="134"/>
      </rPr>
      <t xml:space="preserve">+10 </t>
    </r>
    <r>
      <rPr>
        <sz val="11"/>
        <color rgb="FF000000"/>
        <rFont val="宋体"/>
        <charset val="134"/>
      </rPr>
      <t xml:space="preserve">加值，在使用有 </t>
    </r>
    <r>
      <rPr>
        <sz val="11"/>
        <color rgb="FF000000"/>
        <rFont val="CMR10"/>
        <charset val="134"/>
      </rPr>
      <t xml:space="preserve">MIU </t>
    </r>
    <r>
      <rPr>
        <sz val="11"/>
        <color rgb="FF000000"/>
        <rFont val="宋体"/>
        <charset val="134"/>
      </rPr>
      <t xml:space="preserve">接口的设备时，你的技术应用，驾驶，航行，逻辑，搜集信息技能以及射击能力 </t>
    </r>
    <r>
      <rPr>
        <sz val="11"/>
        <color rgb="FF000000"/>
        <rFont val="CMR10"/>
        <charset val="134"/>
      </rPr>
      <t xml:space="preserve">+10 </t>
    </r>
    <r>
      <rPr>
        <sz val="11"/>
        <color rgb="FF000000"/>
        <rFont val="宋体"/>
        <charset val="134"/>
      </rPr>
      <t>。</t>
    </r>
  </si>
  <si>
    <t>格斗，投掷</t>
  </si>
  <si>
    <t>获得能力，灵能检定3d10+WB</t>
  </si>
  <si>
    <t>灵肉转化</t>
  </si>
  <si>
    <t>自由动作，自发承受伤害以提高灵能力量。灵能者永久性牺牲1点坚韧属性，使接下来的一次灵能检定+1d10。一轮之内，灵能者最多可牺牲等于WB的坚韧，使一次灵能检定增加相等数目的d10。</t>
  </si>
  <si>
    <r>
      <rPr>
        <sz val="11"/>
        <rFont val="微软雅黑"/>
        <charset val="134"/>
      </rPr>
      <t xml:space="preserve">这种具有高度灵活性，装有摄像机的附肢被设计用于辅助探测和侦查。这种附肢可延展至多三米，且可将自身宽度缩减到铅笔粗细。它赋予使用者任何基于感知的检定 </t>
    </r>
    <r>
      <rPr>
        <sz val="11"/>
        <color rgb="FF000000"/>
        <rFont val="CMR10"/>
        <charset val="134"/>
      </rPr>
      <t xml:space="preserve">+10 </t>
    </r>
    <r>
      <rPr>
        <sz val="11"/>
        <color rgb="FF000000"/>
        <rFont val="宋体"/>
        <charset val="134"/>
      </rPr>
      <t xml:space="preserve">加值。光学灵敏触头可以让使用者对表面进行微观检查，也可用作高倍瞄准镜。该附肢还装有红外照明设备和红外传感器。使用光学附肢的角色不会因黑暗承受任何减值，且在夜间，任何基于视觉的感知检定 </t>
    </r>
    <r>
      <rPr>
        <sz val="11"/>
        <color rgb="FF000000"/>
        <rFont val="CMR10"/>
        <charset val="134"/>
      </rPr>
      <t xml:space="preserve">+20 </t>
    </r>
    <r>
      <rPr>
        <sz val="11"/>
        <color rgb="FF000000"/>
        <rFont val="宋体"/>
        <charset val="134"/>
      </rPr>
      <t>。光学附肢会发出微光，颜色随控制者心意而定。光学附肢可以被安装在肩部或胸部。你必须有相应的机械附肢天赋才能正确操作它。</t>
    </r>
  </si>
  <si>
    <t>获得能力，灵能检定4d10+WB</t>
  </si>
  <si>
    <t>长期的特殊训练使你无需看到目标即可命中，在非明亮环境中作战时的减值变为原来的一半。</t>
  </si>
  <si>
    <t>先决条件：Per30</t>
  </si>
  <si>
    <r>
      <rPr>
        <sz val="11"/>
        <rFont val="微软雅黑"/>
        <charset val="134"/>
      </rPr>
      <t xml:space="preserve">这条两米长的附肢内置了种类齐全的大量工具，以辅助技术神甫们完成它们的神圣使命。多功能附肢视为一套组合工具，使用者在进行技术应用检定时获得 </t>
    </r>
    <r>
      <rPr>
        <sz val="11"/>
        <color rgb="FF000000"/>
        <rFont val="CMR10"/>
        <charset val="134"/>
      </rPr>
      <t xml:space="preserve">+10 </t>
    </r>
    <r>
      <rPr>
        <sz val="11"/>
        <color rgb="FF000000"/>
        <rFont val="宋体"/>
        <charset val="134"/>
      </rPr>
      <t xml:space="preserve">的加值。这个附肢还内置七个装满祝福机油的注射活塞。这些注射器的装填与替换必须分别进行。除此之外，多功能附肢还安装了一个电动香炉，当发现某些显著故障时它就会冒出一阵浓烟。这个香炉装置还可以“爆发”出一阵浓烟，这是个部分动作，每十五分钟可用一次。在格斗中，这一功能可用于阻碍和干扰对手，让两米以内的任何生物在一轮以内格斗能力 </t>
    </r>
    <r>
      <rPr>
        <i/>
        <sz val="11"/>
        <color rgb="FF000000"/>
        <rFont val="CMSY10"/>
        <charset val="134"/>
      </rPr>
      <t>−</t>
    </r>
    <r>
      <rPr>
        <sz val="11"/>
        <color rgb="FF000000"/>
        <rFont val="CMR10"/>
        <charset val="134"/>
      </rPr>
      <t xml:space="preserve">5 </t>
    </r>
    <r>
      <rPr>
        <sz val="11"/>
        <color rgb="FF000000"/>
        <rFont val="宋体"/>
        <charset val="134"/>
      </rPr>
      <t xml:space="preserve">。除非香炉关闭，否则任何尝试以嗅觉侦测技术神甫的感知检定 </t>
    </r>
    <r>
      <rPr>
        <sz val="11"/>
        <color rgb="FF000000"/>
        <rFont val="CMR10"/>
        <charset val="134"/>
      </rPr>
      <t xml:space="preserve">+10 </t>
    </r>
    <r>
      <rPr>
        <sz val="11"/>
        <color rgb="FF000000"/>
        <rFont val="宋体"/>
        <charset val="134"/>
      </rPr>
      <t>。最后，多功能附肢上还有一把切割刀，这被视为一把有防御特性的单分子小刀。你必须有相应的机械附肢天赋才能正确使用多功能附肢。</t>
    </r>
  </si>
  <si>
    <t>获得能力，灵能检定5d10+WB</t>
  </si>
  <si>
    <t>貌不惊人</t>
  </si>
  <si>
    <t>试图在人群中注意到你或者回忆你的相貌的检定−20。</t>
  </si>
  <si>
    <t>改
装</t>
  </si>
  <si>
    <t>轻量化可以使手枪类和基础类武器变的更加小巧，这种强化在要求隐蔽性胜于杀伤力的人中十分流行。轻量化武器的重量，载弹量，射程都变为标准武器的一半，并且武器伤害减少1点。如果这种武器被藏在身上，对方搜出这种武器的检定-20。</t>
  </si>
  <si>
    <t>强化类型：任何手枪类和基本类激光，实弹，火焰，爆矢或等离子武器</t>
  </si>
  <si>
    <t>获得能力，灵能检定6d10+WB</t>
  </si>
  <si>
    <t>猛力打击</t>
  </si>
  <si>
    <t>格斗武器能造成的伤害加2。</t>
  </si>
  <si>
    <t>先决条件：S40</t>
  </si>
  <si>
    <t>在帝国内，很多更加狂热的宗教战士都会将一个根除者弹药筒加装在他们的标准武器上。这是一个小型装置，其中包含了可以喷射出一片火焰的单发火焰武器。加装了这种装置的武器开火的时候几乎和同时使用火焰武器攻击一样的效果，使它比标准武器更具威力。根除者是种一次性武器，每次使用之后都需要进行更换。安装了根除者的武器将失去原有的“平衡”特性。</t>
  </si>
  <si>
    <t>强化类型：任何武器，除了具有柔韧属性的武器，基本伤害为 d5 的武器，或手枪</t>
  </si>
  <si>
    <t>承受伤害以提高灵能检定</t>
  </si>
  <si>
    <t>重投由失血引起的死亡几率。</t>
  </si>
  <si>
    <t>先决条件：WP40</t>
  </si>
  <si>
    <t>就像已知的手枪枪柄，这个强化允许单手使用基础武器而不必承受正常情况下的-20惩罚。但在单手持用时，该武器难以瞄准因此射程减为正常的一半。你可以选择双手使用该武器，则不会造成射程下降。</t>
  </si>
  <si>
    <t>强化类型：任何基本远程武器。</t>
  </si>
  <si>
    <t>视线受阻时的减值减半</t>
  </si>
  <si>
    <t>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t>
  </si>
  <si>
    <t>一些武器由于能装载不同种类的弹药，所以经常需要对其进行变更。一个加装了分弹器的武器最多可以同时携带三个不同类型的额外弹夹。当轮到射击者行动时，他可以利用分弹器选择该轮他需要的弹夹。</t>
  </si>
  <si>
    <t>强化类型：爆矢或实弹手枪，爆矢或实弹基本武器。</t>
  </si>
  <si>
    <t>强化类型：任何手枪类和基本类激光，实弹，火焰，爆矢或等离子武器。</t>
  </si>
  <si>
    <t>你很容易被遗忘</t>
  </si>
  <si>
    <t>进行线圈冲击，线圈充能，和线圈放电时不会再引起虚弱。</t>
  </si>
  <si>
    <t>刺刀，链锯刃以及其他近战附件可以加装在几乎所有的远程武器上，使它们在攻击中更有效率。加装了格斗附件的武器在近战中视为矛。</t>
  </si>
  <si>
    <t>强化类型：任何武器，除了具有柔韧属性的武器，基本伤害为 d5 的武器，或手枪。</t>
  </si>
  <si>
    <t>使用格斗武器造成+2伤害</t>
  </si>
  <si>
    <t>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t>
  </si>
  <si>
    <t>单分子武器使用了特制的锐利锋刃，使得它能够在不损害武器特性的情况下轻易切开护甲。单分子武器不视为原始武器，并且能够获得额外的 +2 破甲。显然，武器必须有个刃才能适用此种强化。但 GM 可以据此设计适用于钝器的强化规则。（钝器也可以强化）</t>
  </si>
  <si>
    <t>强化类型：任何原始近战武器</t>
  </si>
  <si>
    <t>重投由失血引起的死亡几率</t>
  </si>
  <si>
    <t>凝神静养</t>
  </si>
  <si>
    <t>进行一次意志检定以进入“入定”状态。在这种状态下每休息10分钟可恢复1级虚弱。</t>
  </si>
  <si>
    <t>强化类型：手枪类和基本类激光，实弹，爆矢，原始和等离子武器。激光指示器视为瞄准具，一件武器只能装载一件瞄准具。</t>
  </si>
  <si>
    <t>恐吓与审讯检定+10，交际−10</t>
  </si>
  <si>
    <t>皮糙肉厚</t>
  </si>
  <si>
    <t>一旦受到致命伤害，该伤害减半（向下取整）。</t>
  </si>
  <si>
    <t>消声器能够有效降低武器开火时的声音和闪光，减少被发现的几率。想通过警觉检定发现消音武器开火的声音需要受到-20的惩罚，并且有效警觉距离也要减半。</t>
  </si>
  <si>
    <t>强化类型：短管左轮，短管连发枪，手铳，自动步枪，来复猎枪。</t>
  </si>
  <si>
    <t>军务部是个冷酷无情的庞大机构，永不停歇地向帝国军队输送所需的一切物资，大到星际飞船的等离子核心，小到鞋带和子弹。可想而知，这项任务背后的后勤压力有多么沉重，涉及的行政管理过程又多么盘根错杂。正因如此，军务部设有军需官，承担监管之职。他们不但要确保后勤工作井然有序，生产配额得到满足，还必须时刻警惕叛乱与不满的迹象，防微杜渐。然而，军需官要面对的挑战远不止如此，犯罪分子与邪教徒经常将他们列作袭击目标，试图夺走武备，心怀不满的劳工和囚犯也可能蓄意报复他们。种种因素塑造了军需官的对外面貌，让外界普遍认为军需官不近人情、偏执多疑。
军需官生活艰苦，更无安全可言。这样的工作环境磨砺了军需官的观察力与决策力，让他们既能明察秋毫，又能雷厉风行地做出判断。当军需官成为审判庭的仆从时，这两种品质都会派上用场。但很快，这些加入审判庭的军需官就会发现，他们要处理的危险只会比以往更为可怕而棘手。
效果 Effects
将以下所有更改应用到你的角色上：
属性 Characteristics：你的起始意志与交际属性减少 5 点。
技能 Skills：你开局获得指挥，常识（帝国卫队），搜集信息，搜索和入侵 技能。
天赋 Talents：你开局获得谨小慎微天赋。</t>
  </si>
  <si>
    <t>储能线圈充电，爆发，以及电击时不会虚弱</t>
  </si>
  <si>
    <t>子项：学者，法务部，机械神教，内政部，导航者，帝国国教，荒蛮世界生人，政府官员，巢都生人，审判庭，中产阶级，军人，贵族，灵能者，下层社会，星海生人，工人对选定组织或人群的交际检定+10。</t>
  </si>
  <si>
    <t>先决条件：Fel30</t>
  </si>
  <si>
    <t>高倍瞄准镜能够放大目标图像，这使得它在进行长距离射击或是精确射击的时候十分有用。使用了高倍瞄准镜的武器在进行完整动作瞄准后可以忽视远距离和超远距离射击惩罚。</t>
  </si>
  <si>
    <t>强化类型：基础类激光，实弹，爆矢，原始和等离子武器。高倍瞄准镜视为瞄准具，一件武器只能装载一件瞄准具。</t>
  </si>
  <si>
    <t xml:space="preserve">要求出身世界为：帝国世界或贵族生人
言究学社（Hetaireia Lexis）是由多个学术机构与私立学院组成的松散组织，致力于学问研究与高等学艺。言究学社的历史曲折坎坷，最早可以追溯到六百年前。星区总督喀拉卡拉（Caracalla）一手创办了言究学社，同时颁布相关宪章，在法律层面确立了学社的独立性，赋予学社罕见的自治权，哪怕其并不受帝国政府管辖。而后，岁月变迁，星区政府几度轮换，言究学社也历经无数磨难，它曾遭国教排斥，深陷丑闻与谋杀的漩涡之中，也曾流出亵渎的黑暗传言，因异端风险而经受审判，甚至有一个下属机构被审判庭全面清洗。然而，这些磨难都未能打垮言究学社。时至今日，整个卡利西斯星区仍有十来个独立机构在言究学社的庇护下运作。这些机构大小不一，小至仅有几十名学生的偏僻缮写院，大至容纳数千学者的“言究大殿”（Lexis Maxima）——这座建筑群规模庞大，如迷宫般复杂，其地理位置更是特殊，就位于西贝柳斯巢都，在星区政府“清宫”的阴影之下。
许多审判官认为，言究学社是滋生危险思想与叛逆者的温床，另有审判官持不同的观点，认为言究学社培育出了大量有识之士，这些人才是宝贵的潜在资源，值得加以利用。而对于那些引起审判庭注意的学者来说，他们所能期望的最好情况，莫过于作为侍僧活下去。
效果 Effects
将以下所有更改应用到你的角色上：
属性 Characteristics：你的智力属性提高 3 点，但你的近战技巧和力量属性减少 5 点。
技能 Skills：你开局获得暗号（秘密组织：言究学社），禁忌知识（任选一项），学术知识（任选一项）技能。
天赋 Talents：你开局获得 平等待遇（学者）天赋。
</t>
  </si>
  <si>
    <t>你可以模仿声音</t>
  </si>
  <si>
    <t>气势威严</t>
  </si>
  <si>
    <t>你天生就有对人吆五喝六的天赋。成功的命令检定可以影响1d10+FB的目标。可尝试以−10减值进行检定以指挥并非你下属的目标。该天赋对敌对目标无效，且只能影响NPC。</t>
  </si>
  <si>
    <t xml:space="preserve">要求出身世界为：虚空生人
卡利西斯星区能有今日的繁荣，全仰赖兴盛的贸易。倘若某日贸易断绝，星区必将凋敝衰亡。保证贸易通达至关重要，但绝非易事，因为星际航行是一项晦涩玄奥、充满危险的工作，甚至还带有些许不祥色彩，能胜任的人少之又少。通常情况下，星际航行的最佳人选便是那些出生星海，适应其叵测本性的人。卡利西斯贸易网络的每个玩家都清楚这点，因此，为了保护自身利益，各个行星商会、企业与贵族门阀都会配备一支训练有素、高度专业化的文员队伍作为代理人，为他们管理星际贸易事务。这些专业人才被称为“虚空商贸员”，通常由内政部签约招募并培训。但某些大型组织可以从内部选拔人才，培养出自己的虚空商贸员。
与多数文员不同，虚空商贸员对星际航行习以为常，同时作为雇主的传话筒，享有优渥的待遇。有时，虚空商贸员的专业能力会引起审判庭的兴趣。审判庭会威逼利诱，将这些虚空商贸员纳入其麾下。而这些新雇主不仅向虚空商贸员下达了截然不同的指示，还要求他们与过去划清界限。从此之后，不再有人考虑他们的感受，他们唯一能依靠的只有自己。
效果 Effects
将以下所有更改应用到你的角色上：
属性 Characteristics：你的近战技巧与坚韧属性减少 5 点。
技能 Skills：你开局获得交易，悦服，常识（帝国），常识（商业），估价，察言观色，密语（你曾效力的组织†）技能。
†比方说，你可以选择塔苏斯巢都商会的“金舌腔（Goldentongue）”或是德瓦恩企业（DeVayne Corporation）的“契心语（Cordcordia）”。
</t>
  </si>
  <si>
    <t>进入一种假寐状态以移除虚弱</t>
  </si>
  <si>
    <t>你睡得又浅又轻，即使在睡眠状态下警觉检定也不会有任何减值。你不会因睡眠而被突袭，被惊醒时也不会措手不及。缺点是你在白天通常会觉得疲劳，总是心烦意乱或脾气暴躁。</t>
  </si>
  <si>
    <t>单从作案手段来看，卡利西斯型连环凶案除却骇人外，并无其他特别之处：凶手以锐器将受害者割喉或斩首，极端情况下甚至会肢解尸体，摘除器官。此等残忍的暴行在帝国司空见惯，但卡利西斯型连环凶案还隐藏着某种更为黑暗的可怕秘密，它们遵循着同一种犯罪模式，却在时间与空间尺度上跨越极大，犯罪现场间有时能相距数个世界之远。数个世纪以来，无数出类拔萃的预言家与学者试图解开这个谜团，但仅仅是投入心智，便足以将他们逼至疯狂。时至今日，卡利西斯型连环凶案仍未停止，而它的真相也依然隐藏于迷雾之中。
卡利西斯型谋杀的受害者涵盖各个阶层，既有加工厂的底层劳工，也有顶层权贵在家中遇害。所有谋杀案都发生在夜晚，但案发地点却各有不同。有些受害者在光线昏暗的公共场所被杀，其他市民离案发地仅数码之遥，但无人察觉到近在咫尺的犯罪。有些受害者死在封闭的密室里，唯一的出入口是一扇窗户，但窗外并无立足点，只有骇人的万丈深渊。那些曾瞥见凶手的目击者描述了如出一辙的细节，其内容令人不安：一双闪烁的眼睛、宛若在燃烧，行动敏捷，异乎常人，通常伴有一闪而过的黑色斗篷，或手杖反复敲击地面的声音。若有人敢与他（或者说“它”）对峙，下场非死即残。
神圣修会持续跟踪着此类谋杀案的发展，暴君智谋团对此事的关注甚至比其他同僚更为密切。审判庭日复一日地筛选堆积如山的数据，徒劳地挖掘着谋杀背后的黑暗目的。有时，他们会在调查途中碰见一些敏锐的法务官或本地执法者，能自行分辨出卡利西斯型连环凶案。审判庭往往会招募这些人才，为己所用——毕竟，要是将他们的才能浪费在治安琐事上，多少有点暴殄天物。
效果 Effects
将以下所有更改应用到你的角色上：
属性 Characteristics：你的智力或感知属性提升 5 点。
天赋 Talents：你开局获得天赋异禀（搜集信息）天赋。</t>
  </si>
  <si>
    <t>减少你所受的致命伤害</t>
  </si>
  <si>
    <t>花费一个完整动作进行智力检定，成功的话可以治愈10米内等于你智力加值数目枪械的机魂，使枪械的故障排除。</t>
  </si>
  <si>
    <t>大约三年前，卡利西斯审判庭收到报告，得知巢都城市大锡诺菲亚发生了一系列恐怖而怪异的死亡事件。这些事件造成了大规模伤亡，其形式极为可怕，以至于锡诺菲亚上的愚昧居民都大为惊骇。事件的真相已被彻底封锁，但相关传闻却层出不穷。据说，在这一事件中，法务部仲裁官们自相残杀，甚至有人失去理智，变成了怪物，以非人的力量疯狂撕扯自己的身体，粉碎任何它们够得到的人。
这些传闻背后隐藏着可怕的真相。导致这一灾难事件的罪魁祸首是名为“逻辑学家（Logicians）”的异端科技教派，他们策划阴谋，触犯禁忌，企图用异形生物学玷污神圣的人类形态，以打造由“完美”人类组成的军队。逻辑学者的计划最终失败，但相关调查也惨烈告终：法务部的辖区堡垒遭内部叛徒摧毁，审判庭的部队全面突袭了锡诺菲亚行星防御部队的医疗中心，逻辑学者的异端生物术士正是在那里进行亵渎的跨物种实验。这座设施的地下潜伏着难以想象的恐怖，逻辑学者曾小心地将它们隐藏在人类视线之外。而当真相终于大白天下时，所有见证者都因此留下了永久的创伤。
随后数月里，经历这一事件的忠诚法务官大都被审判庭吸纳。这些幸存者所目睹的恐怖深深烙印于他们的身心。攘外修会的独占派审判官格外重视这些特质，视这些人为保卫人类免受异形腐化与内在邪恶的战士之材。
效果 Effects
将以下所有更改应用到你的角色上。
天赋 Talents：你开局获得宿敌（技术异端）与谨小慎微天赋。
失心点 Insanity Points：你获得 1d5 点失心。</t>
  </si>
  <si>
    <t>你对特定群体的交际检定+10</t>
  </si>
  <si>
    <t>枪战能手</t>
  </si>
  <si>
    <t>双手各持一把手枪战斗时，BS减值变为−10。如果你同时具有双巧手天赋，则无减值。</t>
  </si>
  <si>
    <t>先决条件：BS40，双武器攻击</t>
  </si>
  <si>
    <t>异端总在偏僻的边缘地带扎根。矿业世界卢格南无疑是这样的沃土，供异端分子肆意生长。在这个落后的矿业世界上，奥莉亚·格雷女士（Lady Orlea Grey）治下的领地不断流出黑暗传言，同报告一并指责她过于残暴的统治手段。在流言发酵数年后，次星区的法务部指挥部派遣了一支五十人小队，负责调查与镇压这一事件。法务官们本以为自己要面对的不过是在矿道里苦苦挣扎的邪教徒，却不料一头撞进了人间炼狱。地道里布满了致命陷阱，杀戮机仆无情追逐着不幸的工人，渴望用他们的血肉满足口腹。法务部小队的大部分人或死于非命，或精神崩溃，少数逃回地上的幸存者意识到了可怕的事实：整个矿场都已被格雷女士改造成了血腥屠宰场，而她这么做，只是为了娱乐自己和卢格南“铁脊”矿场（Ironback mines）的堕落矿场主。格雷女士在自己的亲信口中还有另一个称呼，“绯红女爵”。事发后，星区法务部和讨逆修会在卢格南发动了全面的惩戒清洗，但真正的秘密直到很久后才被发现：格雷女士只是个幌子，她的真实身份是卡利西斯星区最恶名昭著的异端之一——“瓦萨尼德的血红天使”麦琪拉·辛德菲尔（Myrchella Sinderfell）。在卢格南的惨案发生前，人们以为她已经死了一百多年。尽管格雷女士的庄园修建得如壁垒般森严，但仍挡不住法务部和审判庭的正义制裁。然而，在庄园废墟里，人们并没有找到麦琪拉的尸体，所以在惩戒清洗后，一些人认为她仍逍遥法外。
从“红窖”初步调查中幸存的法务官寥寥无几，那里的恐怖摧残了他们，却也磨砺了他们，审判庭很快便为他们找到了用武之地。这些法务官尤其适合与手段强硬的审判官共事，因为他们已亲眼见过任由异端肆虐的惨痛代价，他们的心已同眼神一般冰冷。相比之下，那些手段不足为道。
效果 Effects
将以下所有更改应用到你的角色上：
属性 Characteristics：你的意志属性提高 3 点。
天赋 Talents：你开局获得见惯不惊天赋。
失心点 Insanity Points：你开局获得 1d5 点失心。</t>
  </si>
  <si>
    <t>指挥检定可以影响更多目标</t>
  </si>
  <si>
    <t>强化五感*</t>
  </si>
  <si>
    <t>子项：视觉，听觉，嗅觉，味觉，触觉进行与选定感觉有关的检定有+10加值。注意该天赋不会影响射击能力检定。</t>
  </si>
  <si>
    <t>要求出身世界为：虚空生人
作为拜死教派中被帝国取缔的一支，星海锋刃教徒必须对所有人隐瞒自己的信仰，除了最值得信赖的密友。星海锋刃是虚空生人封闭社会内部的秘密结社，自认为肩负着一份神圣使命，即守护人类在亚空间航行时的安全。若航程遭遇险阻、目睹黑暗征兆，或虚空中的危险迫近，星海锋刃便会执行一场献祭仪式，以求得帝皇的庇护。那些最明显“不洁”的目标，例如变种人和灵能者，会被优先选中，但根据仪式预言指引，几乎任何人都可能成为目标。
大约五十年前，卡利西斯审判庭发现毁灭力量的崇拜者已渗入该教派的大片网络，随即将星海锋刃宣布为异端教派，并展开了一场大规模的清剿行动。尽管如此，这个根基深厚、分布广泛的拜死教依然存续至今，尽管其成员已四散各地，人数也远少于从前。
星海锋刃教徒通常出生于教派中，而非后天培养而成。某些虚空家族与该教派有着悠久的渊源，或是亲自担任杀手，又或者暗中提供支持。他们也并非嗜血的杀手。相反，他们被教导认为，他们的谋杀——往往伪装成意外——是一桩糟糕但必要的职责。部分成员会在适当的时候为受害者哀悼，但也有许多人在虚空生人中售卖自己的能力，以此进一步磨练技艺，尤其当目标是“地面佬（dirtside）”或非本船人员时。
审判庭中一些更为激进的势力，在条件允许的情况下，会将幸存且未受腐化的星海锋刃吸纳入麾下，充当技艺娴熟的间谍和杀手；而锋刃方面，他们也迫切希望以此证明自己的信仰。
效果 Effects
将以下所有更改应用到你的角色上：
技能 Skills：你开局获得暗号（秘密组织：星海锋刃）技能。此外，你将禁忌知识（亚空间）和技术应用视作基础技能。
堕落 Corruption：你开局获得 1d5 点堕落。
注意：星海锋刃教徒是被取缔组织的成员。如果此事广为人知，他们很可能会招致法务官、猎巫人以及那些不如他们的主人通情达理的审判官的怒火。</t>
  </si>
  <si>
    <t>睡眠时的所有检定按清醒时计算</t>
  </si>
  <si>
    <t>强力射击</t>
  </si>
  <si>
    <t>你使用的远程武器伤害+2。</t>
  </si>
  <si>
    <t>要求出身世界为：蛮荒世界、帝国世界或巢都世界
谋杀歌者是拜死教派之一，其历史远比卡利西斯星区本身更为悠久。有传说称，谋杀歌者是由那些潜藏于安茹远征军中的信众带入卡利西斯的，正是这场远征开辟了卡利西斯星区。也有人宣称，该教派早已在这片土地上埋下种子，静待帝国军到来。无论如何，谋杀歌者都高度依附于帝国教义，尽管其对教义的诠释充满了血腥与神秘色彩。该教派宣扬，唯有通过无情的暴力与死亡，帝国方得以维系，弱者与腐败之徒方能被剔除，帝皇的伟大牺牲方能得到尊崇。在组织结构上，谋杀歌者极难被渗透或锁定，其运作以独立小组为单位，每个小组由一名主祭（master or mistress）领导。这些主祭扎根于底巢、蛮荒世界的荒野以及战区等招募据点。谋杀歌者会挑选那些已被悲剧与血腥“标记”之人来为帝皇效力，向祂的敌人降下死亡。他们将这些人从年幼时带走，将其心中的苦涩与仇怨锻造成武器。谋杀歌者会对新血施以残酷的训练，教授毁灭、欺骗和血腥技艺，同时也向他们灌输其独特版本的帝国信仰以及教派秘辛。那些在严酷训练中幸存下来的谋杀歌者学徒将成为教派的正式成员，并被单独派往更广阔的帝国疆域——他们将这一过程称为“苦旅（travail）”，以此磨练作为刺客、义警和无可匹敌的决斗者的技艺。他们坚信，唯有通过无止境的冲突与血腥的历练，才能在技艺上登峰造极，从而与侍奉帝皇的职责相配。
*译注：moritat是德语地区的一种中世纪街头舞曲，一般记录感官性的犯罪或谋杀，由街头艺人表演。moritat的可能词源为mordtat，意为谋杀/犯罪。
在卡利西斯贵族世家与帝国各机构的高层中，谋杀歌者的存在算是一个公开的秘密，尽管关于该组织的事实信息少之又少。该教派的存在似乎也得到了帝国高层某种程度的默许，这一事实使得有人私下猜测，谋杀歌者背后真正的支持者，正是那遥远而令人畏惧的刺客庭本身。
对一位谋杀歌者刺客而言，能为审判庭效力实属荣幸——不仅能亲手斩杀神皇的敌人，这更是一个试炼场；他们得以在面对最凶险、最强大的对手时检验自身实力。许多审判官都将谋杀歌者刺客视为无价之宝，他们是在面对诸多必须被克服的怪物时，由自己驯养的，能与之相抗的怪物。
效果 Effects
将以下所有更改应用到你的角色上：
属性 Characteristics：你的交际属性减少 5 点。
技能 Skills：你开局获得攀爬、密语（谋杀歌者）、跟踪和潜行技能。
天赋 Talents：你获得见惯不惊天赋。
失心点 Insanity Points：你开局获得 1d5 点失心。
装备 Equipment：用以下装备替换你常规的起始装备：单分子剑、六把飞刀、十字弓（crossbow pistol）及二十发弩矢、抓钩与绳索、装备挂带、三剂兴奋剂，以及一套防护贴身服（为躯干、双臂和双腿提供 2 点原始护甲）。
*译注：没有找到crossbow pistol对应的官方武器数据，疑似误写，可以和游戏主持人沟通后考虑使用十字弩（crossbow）或者弹射弩（Flick Bow）或手弩（hand bow）的数据。
“识别目标。集中火力，排除他物干扰。摧毁目标后，选择下一目标。此乃制胜之道。”
血腥锋刃 The Bloody Edge（特性）：谋杀歌者鄙视许多现代武器，认为其粗陋且无法带来精神满足。他们更青睐刀刃的神圣锋芒。因此，除非显然别无他法，否则他们在战斗中使用任何缺乏“刃”的武器（投掷刀、匕首和箭矢可以）时，必须通过一次艰难（-20）的意志检定。然而，鉴于他们在流血技艺上的致命造诣，当他们使用任何带刃武器攻击活体目标时，该武器均视为具备撕裂特性。</t>
  </si>
  <si>
    <t>瞬间修好10米内等于智力加值数目的枪械</t>
  </si>
  <si>
    <t>轻身坠</t>
  </si>
  <si>
    <t>从高处落下时可以一个自由动作进行敏捷检定，每点成功度可以在计算坠落伤害时少算等于敏捷加值的米数。</t>
  </si>
  <si>
    <t>冥父之子（The Sons of Dispater）只在乎钱。对他们而言，每条命都有其价码，唯有目标的身份地位以及刺杀行动的难易会影响价格。冥父之子最初是一家佣兵集团，参与了星区中爆发的那场残酷贸易战争。它逐渐演变为更现代的形态，也正是在这样的改进中，冥父之子蜕变为一支自由的刺客公会，向任何有能力支付报酬的人提供技艺精湛的杀手、决斗者和毁坏者。多年来，冥父之子凭借其可靠性与致命性赢得了当之无愧的声誉，其势力范围从马尔菲的行动中心向外延伸，几乎覆盖了星区内的每一个重要世界。尽管他们唯一的忠诚只属于收到的酬金，但该组织仍将合约视为不可侵犯之物——他们很早就意识到，一个充斥着背信弃义刺客的组织注定难以为继。因此，任何背弃合约的成员，最好将其行踪掩盖得天衣无缝，否则将面临冥父之子同袍的怒火。
*译注：冥父之子原文的Dispater应当来源于罗马神话中的Dis Pater，意为富有的父亲。他掌管农田与矿产，也是冥王，在40k出现可能是某种古泰拉宗教遗迹。
审判庭并不排斥雇佣由冥父之子训练出来的杀手，因为他们看重这些成员的技能及其可预料的动机。同样地，一名杀手也可能在无意中触怒了审判庭，如今除赎罪之外别无选择——神圣修会的成员是为数不多、连冥父之子也不肯触碰的目标之一。
效果 Effects
将以下所有更改应用到你的角色上：
技能 Skills：你开局获得常识（地下势力），恐吓和入侵技能。
装备 Equipment：将刺杀手职业通常获得的剑替换成一把短管连发手枪、一个消音器以及两份弹匣。
注意：任何冥父之子成员，若其打破或背弃了契约——即便是奉审判庭之命，且让此事走漏了风声，便会引来其原先公会同僚所下达的死亡印记。任何成员一见此印记，将对叛徒格杀勿论。</t>
  </si>
  <si>
    <t>承受−10减值用两把手枪战斗</t>
  </si>
  <si>
    <t>杀手之击</t>
  </si>
  <si>
    <t>无论何时，当你接触对手并进行肉搏攻击之后，你可以尝试进行特技检定，成功的话可以用一个自由动作以你的部分移动速度移动。对方无法借机对你进行攻击。</t>
  </si>
  <si>
    <t>先决条件：Ag40，特技</t>
  </si>
  <si>
    <t>要求出身世界：贵族生人、帝国世界或巢都世界
首都世界辛提拉的塔苏斯巢都矗立着国教在卡利西斯星区的权力核心——巍峨壮丽的“启明大教堂”。这座宏伟建筑是帝国信仰的具现，而在它的阴影之下，又坐落着成百上千的小教堂与修院。这些下属机构各司其职，有的服务于礼拜与朝圣，有的则服务于国教那盘根错杂的官僚体系，还有像至圣经院这样的学院组织，致力于培养有潜力成为国教高层的人才（或富人）。大部分至圣经院由某一贵族家族或教义派别资助，这些赞助者试图以此影响下一代国教教士，从而实现自身的目的。许多人批评至圣经院，认为它们会制造信仰分裂，甚至化为滋生异端的温床，让教士们沉溺于世俗享受或个人的野心。尽管反对声众多，但至圣经院已然作为一项传统，在帝国社会根深蒂固，影响深远，它所扮演的角色也得到了帝国社会的普遍认可。
在诸多至圣经院中，德鲁苏斯经院（Drusine）最为古老，也最为神秘。斯科里亚经院（Scoriaen）以狂热祝圣，宣称其在过去培养出了大批的猎巫人。许多贵族把狡狐经院（Vulpine）当作垃圾场，用来打发不听话的子女。而最近成立的伊格纳托经院（Ignatian），只不过是现任高阶主教（high cardinal）伊格纳托巩固权力的工具。
塔苏斯至圣经院培养出的牧师往往比大多数同僚更具政治头脑，也更渴望跻身高位。他们有的只是将审判庭看作出人头地的敲门砖，有的则认为自己的天职正是成为受审判庭认证的猎巫人。无论抱有怎样的目的，这些塔苏斯经院出身的牧师都学识渊博，既通晓灵性事务，又精于世故，熟悉各类政治手腕，是审判庭侍僧的优良候选。
效果 Effects
将以下所有更改应用到你的角色上：
属性 Characteristics：你的智力与交际属性提高 5 点。你的近战技巧，远程技巧和力量属性减少 5 点。
技能 Skills：你开局获得悦服，常识（国教教会），察言观色和听说语言（高哥特语）技能。
天赋 Talents：你开局获得平等待遇（国教教会）天赋。</t>
  </si>
  <si>
    <t>特定感觉得到+10加值</t>
  </si>
  <si>
    <t>将两倍敏捷加值计算入先攻权。</t>
  </si>
  <si>
    <t>托钵传教团（Mendicantine Fraters）是由帝国传教士和告解神父组成的修会。他们毕生致力于服务帝国信众，并在星海之间守护帝国信徒。作为传教士，他们追随信仰的需求与召唤，前往世界各地，不论那是家喻户晓的朝圣之路，还是几近失落的边陲世界。他们孤身流浪，随遇而安，常将途中偶遇的初信者收为门徒。即使只是萍水相逢的师徒关系，托钵传教士也热忱地将自己的信条尽数传授。这样全凭天意、忽视教规的随性作风，自然引发了某些国教成员的不信任。许多身居高位的枢机主教认为，托钵传教士及其传教方式脱离了国教“正统”，很可能会成为威胁。然而，托钵传教士受古老传统的庇护：相传，托钵传教团由塞巴斯蒂安·托尔（Sebastian Thor）本人创建。因此，他们赢得了普罗大众的尊重，得以延续至今。
一些审判官意识到，托钵传教士身上有着种种优秀品质：独立自主、信仰坚定、善于求生。这些都是审判庭侍僧应有的宝贵品质。若要挑选一名牧师担任审判庭侍僧，托钵传教士将是个不错的选择，尤其是托尔派审判官，往往比其他同僚更看重这些托钵传教士。而托钵传教士大都乐于侍奉审判庭，希望能借机庇护帝皇子民，令其免受灵魂腐化与谎言侵蚀。
效果 Effects
将以下所有更改应用到你的角色上：
技能 Skills：你获得常识（帝国），导航（地面），学术知识（传说）以及生存技能。
装备 Equipment：由于曾发誓甘守清贫，你的起始王座币减半。此外，在确定月收入时，你的社会阶级按弃民（Outcast）标准计算（见《黑暗异端》原文第 124 页）。</t>
  </si>
  <si>
    <t>使用射击武器造成+2伤害</t>
  </si>
  <si>
    <t>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</si>
  <si>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先决条件：迅捷攻击</t>
  </si>
  <si>
    <t>救赎教派是最为常见的极端组织之一，活跃于国教辖区的边缘，但国教官方从未正式认可过其合法性。救赎教派只关心一件事：消灭邪恶，惩戒罪人，最好能以神圣的火焰来充当媒介。可想而知，救赎教派极大震慑了变种人、异端和巫师。但与此同时，许多人仅是犯了点小错、甚至毫无过错，便被极端狂热的救赎教派送上了火刑架。在卡利西斯星区，救赎教派的势力主要集中于辛提拉底巢以及哈洗录深渊的边境世界，那些地方变种人肆虐，救赎教派也因此兴盛。近期，救赎教派正积极扩张自身势力范围，他们声嘶力竭的布道已吸引了不少皈依者。如今，无论是战火纷飞的特伦奇，还是内乱不断的伊卡索斯，都能找到救赎教派的身影。
救赎教派的成员癫狂偏激、纵火成癖、几乎毫不掩饰自己的暴虐，但他们又确实对人类之敌恨之入骨，狂热敬奉帝国信仰。这两样品质，正好符合神圣修会对侍僧的要求。那些能被审判庭吸纳的救赎者往往比同僚更狡猾、更能干，知道审时度势，不会一见异端便歇斯底里，能够胜任隐秘行动。不过，这不意味着他们的狂热有任何削弱。一旦时机成熟，这些救赎者将不惜代价，竭尽所能地将帝皇之敌连同罪孽一起烧成灰烬。
效果 Effects
将以下所有更改应用到你的角色上：
属性 Characteristics：你的交际属性减少 5 点。
技能 Skills：你开局获得审讯和恐吓技能。
天赋 Talents：你开局获得信仰坚定天赋，并可以在基础武器训练（火焰）或近战武器训练（链锯）中任选其一作为起始天赋。
失心点 Insanity Point：你开局获得 1d5 点失心。</t>
  </si>
  <si>
    <t>减少坠落伤害</t>
  </si>
  <si>
    <t>花费10分钟研究你目前的遇到的问题，使下一次基于智力的检定得到+10加值。</t>
  </si>
  <si>
    <t>先决条件：Int30</t>
  </si>
  <si>
    <t>玛拉是个苦寒之地，曾建有关押囚犯的殖民地，但早已沉寂多年。没有人会前往玛拉，帝国海军已隔离了周围的空域，不定期巡逻，以防有人靠近。然而，这样的诅咒之地似乎有某种魔力，总能吸引到一些粗心大意的不幸者。由于导航错误加之不明原因的引擎故障，维尔利克斯号（Vervilix）运兵船闯入了玛拉禁区，迫降于星球地表。接下来五天里，地狱般的惨剧降临在了这些受困的不幸之人身上。没人知道这段时间里究竟发生了什么，当帝国海军抵达时，踏上玛拉的五千名帝国卫队士兵仅剩几百人，幸存者个个形销骨立、神情恍惚。随后，大部分幸存者因异端罪而被处决，或因心智崩溃而消失得无影无踪。剩下的幸存者对自己的遭遇闭口不谈，除非走投无路，否则绝不承认自己登上过维尔利克斯号。唯有那些封存的审判庭报告，记录下了发生在玛拉的惨案：战友彼此残杀，噩梦之物在现实行走，令人不适的抓挠声无处不在，似真似幻的低语萦绕耳边，虫翅振鸣声似乎总挥之不去。
玛拉登陆点大屠杀的幸存者很可能会吸引激进派审判官的特别关注。这些审判官认为，在玛拉的经历已让这些幸存者能够直面最恶劣的情况。抛开这样的推论不谈，从那样的炼狱中幸存，就已经证明了他们能力出众。此外，这些幸存者身上或许留有一丝痕迹，可供研究玛拉那不可言说的谜团，这种可能同样值得关注。
效果 Effects
将以下所有更改应用到你的角色上：
属性 Characteristics：你的意志属性提升 5 点。
天赋 Talents：你开局获得抵抗（灵能）天赋。
堕落 Corruption：玛拉大屠杀的经历令你开局获得 1d5 点堕落。
命运点 Fate Points：你获得额外 1 命运点。
失心点 Insanity Points：你的失心程度视作“错乱（Unhinged）”，开局获得 1d10 点失心。</t>
  </si>
  <si>
    <t>肉搏攻击后进行特技检定，成功可以用自由动作移动</t>
  </si>
  <si>
    <t>射击远距离或超远距离的目标无减值。</t>
  </si>
  <si>
    <t>先决条件：BS35</t>
  </si>
  <si>
    <t>三十年前，朦胧星域主教议会批准了《科维努斯法令（Lex Corvinus）》，发起了“边际远征（The Margin Crusade）”，意图征服光晕群星。该法令授权色雷斯主星（Thracian Primaris）的高阶告解神父科维努斯发动信仰远征，号召斯卡鲁斯、卡利西斯和伊萨尼亚德这三个星区为战争提供人力与物资。战事连绵数十年，却收效甚微，远征军逐渐耗竭，最终停滞在卡利西斯星区之外、边境世界卡尔夫（Kalf）以远的星域。时至今日，边际远征仍不断向星区总督哈克斯索要兵力支援，后者不情不愿地从卡利西斯各世界调拨部队，并提出了一个附加条件：必须先将服役完毕的幸存老兵送还星区，他才会向这台绞肉机投入新的兵团。边际远征战况复杂，残酷的战场吞噬了成千上万的生命。与此同时，亚空间航行风云难测，指挥层频频战术失误。即使已付出了惨烈的代价，随军指挥的牧师们不断发出警告，远征的战果仍微乎其微。
从科维努斯圣战中归来的士兵，都是身经百战、阅历丰富的战争老兵。他们曾在远离帝皇之光的地方英勇作战，正是这段经历，让他们成为神圣修会的理想仆从。
效果 Effects
将以下所有更改应用到你的角色上：
属性 Characteristics：你的坚韧属性减少 3 点。
技能 Skills：你获得警觉和生存技能。
天赋 Talents：你获得信仰坚定天赋。</t>
  </si>
  <si>
    <t>将两倍AB计算入先攻权</t>
  </si>
  <si>
    <t>通过大量药物得使用，你能够忽视一些生理需求。对你进行引诱的检定自动失败，针对你的其它吸引力检定难度提高一级。这个天赋还会给你带来1个失心点。</t>
  </si>
  <si>
    <t>即便以帝国的标准来衡量，特伦奇战争也堪称残酷的无望之战。起初，这只是某个不起眼的小型巢都世界上爆发的变种人叛乱，但局势迅速升温，演变为政治崩溃和灾难性的内战，最终引得星区各地的部队被调派至特伦奇，以围堵镇压。在六年前，二十五万大军登陆特伦奇，粉碎了叛军的主要力量，迫使战争降温。然而，叛乱的变种人并未彻底消失，漫长的拉锯战仍在折磨着特伦奇，积累了数个世纪的恶意与绝望早已深入这个世界的骨髓，将它扭曲、摧残得不堪入目。如今，帝国仍在艰难地重建特伦奇、恢复当地秩序，不断有新的部队轮流部署到这里，冒险踏入焦黑的巢都尖塔与煤灰坑道（Soot Warrens）那黑暗而凶险的炉窖。这些士兵肩负着艰巨的危险任务，他们既需保护残存的帝国子民，让特伦奇重归掌握，又要时刻提防那些丑恶的人类之敌卷土重来。
从特伦奇归来的卫队士兵很少公开谈论自己的经历，但他们从未忘却那里发生的事情：那些忍饥挨饿的难民、压抑的黑暗墓穴、拾荒食人鬼的野蛮伏击、皮肤苍白的可怖巫种（witch-kin），以及在自己眼前被“扭曲巨兽”撕碎的战友。每当夜深人静之时，这些旧事都会在特伦奇的老兵间低声流传。
特伦奇老兵坚韧老道、嫉恶如仇，因此偏好武力的审判官常常招募他们作为自己的打手。
效果 Effects
将以下所有更改应用到你的角色上：
技能 Skills：你获得搜索技能。
天赋 Skills：你开局获得宿敌（变种人）和轻度睡眠天赋。
失心点 Insanity Points：你获得 1d5 点失心。</t>
  </si>
  <si>
    <t>以一个完整动作近战攻击三次，取代迅捷攻击</t>
  </si>
  <si>
    <t>手枪训练*</t>
  </si>
  <si>
    <t>子项：矢弹武器，火焰武器，激光武器，榴弹武器，热熔武器，等离子武器，原始武器，实体弹武器无减值地使用特定类型武器。</t>
  </si>
  <si>
    <t>宇宙中最为危险的事物莫过于一个毫无防备的灵能者心灵。在亚空间怪物眼里，新生灵能者与突然觉醒的灵能者无疑是诱人的美餐。那些被盯上的灵能者大都会陷入疯狂，甚至惨遭夺舍，最终死于帝国之手。也有极少数灵能者凭借自身意志，赢得了这场独属于自己的战斗。但是，成功逃脱恶魔魔爪并不代表他们能免于一死，由于潜在的道德污染，这些灵能者在事后大都会被黑船守军处决。不过，没有哪个体系完美无缺，总有一小部分漏网之鱼。但之后，他们还要经受训练与认证仪式。最终，仅有极少数的人能够守着那道不为人知的阴影，进入合法灵能者的行列。
从恶魔手中幸存的灵能者，格外适应抵抗混沌腐化的影响，可能会吸引来那些专门追猎亚空间腐化之力的审判官。对这些审判官而言，灵能者这与生俱来的抗性能派上大用场。但灵能者本人必须格外小心，绝不能让审判官知道自己拥有这种抗性的全部原因。又或者，恰恰是因为灵能者的这段过往，促使一位激进派审判官主动找上了他/她。
效果 Effects
将以下所有更改应用到你的角色上：
技能 Skills：你开局获得禁忌知识（恶魔学）技能。
天赋 Talents：你获得黑暗灵魂天赋。
堕落 Corruption：你获得 1d5 点堕落。
失心点 Insanity Points：你获得 1d5 点失心。</t>
  </si>
  <si>
    <t>通过观察和思考使下一次检定得到+10加值</t>
  </si>
  <si>
    <t>使用副手没有通常的−20减值。特殊：如果同时具有“双武器攻击”天赋，可以承受−10减值，一轮内用两只手上的武器同时攻击。</t>
  </si>
  <si>
    <t>信仰是唯一能指引心灵走出黑暗的光。那些忠实信仰帝皇的灵能者认为，只有凭借信仰，才能驾驭这堪称诅咒的灵能天赋。对他们来说，掌控自身灵能是个神圣的过程。灵能源自于亵渎的亚空间意志，灵能者便以信仰抵御这意志的诱惑，诉诸肉体苦修来涤除自身的过失。每一次直面恐怖，每一次承受苦痛，都会越发坚定他们的信仰，筑实他们心灵的铠甲。他们深知，自己倘若有丝毫软弱，便可能堕落成自己所鄙弃的可憎之物。
这样正直之徒厌恶包括自身在内的所有灵能者，他们毫不留情地追捕非法灵能者、巫师以及类似的存在。正因如此，卡利西斯的猎巫人常视这些灵能者为趁手的兵器。
效果 Effects
将以下所有更改应用到你的角色上：
属性 Characteristics：你的起始力量属性减少 5 点。
天赋 Talents：你获得宿敌（巫师）和狂热信仰天赋。</t>
  </si>
  <si>
    <t>射击远距离或超远距离的目标无减值</t>
  </si>
  <si>
    <t>双人战队</t>
  </si>
  <si>
    <t>你知道如何更有效率地与队友并肩作战。你和队友一起攻击同一个目标时，对目标的WS检定在正常加值之外额外+10。如果你和队友都具有这个天赋，则加值累加（即额外+20）。</t>
  </si>
  <si>
    <t>帝国内部暗流涌动，它们或强大，或隐秘，或残酷，一些为拯救帝国而奔走，另一些则力图毁灭它。除此之外，还有诸多古老而可怖的事物潜伏于帝国之中，不为人知。当人类还在蹒跚学步时，它们就已存在。在它们眼里，整个人类种族都不过是牙牙学语的孩童。在卡利西斯星区，某些新生灵能者用亲身经历证实了这一黑暗真相。他们所见证的恐怖之物，甚至连黑船都相形见拙。他们的内心深处一直潜藏着这样的幻象：无尽的走廊通向空荡荡的白色房间，房间里的高大人影操纵着奇怪的装置，低鸣出非自然的音符。这些灵能者不知道这些诡异的幻象意味着什么，只知道自己的新主人根本看不见这些异象，也无法洞察他们心灵的深处。这些灵能者深知，最好不要谈论这些事情。向帝皇祈祷吧，兴许这不过是一场梦。
这些灵能者拥有独特的力量，他们的思维无法被读取。当审判官常需处理巫师与叛逆灵能者的时候，这样的力量显然能发挥不小的作用。不过，有些时候，审判官之所以将这样的灵能者留在身边，是出于更为复杂或不可告人的缘由。
效果 Effects
将以下所有更改应用到你的角色上：
属性 Characteristics：你的起始意志属性提高 5 点。
天赋 Talents：你获得抵抗（灵能）天赋。
失心点 Insanity Points：你开局获得 1d10 点失心。
心不可测 Unreadable Mind（特性）：灵能（或其他）手段无法读取你的内心深处，只会发现一片深不可测的黑暗虚空。你完全免疫“思维扫描”灵能以及任何类似的效果与能力。</t>
  </si>
  <si>
    <t>免疫异性诱惑，抵抗吸引力检定</t>
  </si>
  <si>
    <t>双武器攻击*</t>
  </si>
  <si>
    <t>子项：射击，格斗花费一个完整动作用两只手中的武器同时攻击，两次检定均−20。更多细节见第219页。</t>
  </si>
  <si>
    <t>先决条件：WS35或BS35，Ag35</t>
  </si>
  <si>
    <t>要求出身世界为：蛮荒世界、巢都世界或帝国世界
角斗坑与斗兽场作为一类残酷的娱乐方式，在诸多世界广受欢迎。不论阶层贫富，人们都愿意花上些小钱，观看流血厮杀、野兽争斗，并引以为乐。除此之外，此类娱乐场所常汇聚各种非法活动与三教九流。据说，最为险恶的角斗场所隶属于名为“野兽屋（Beast House）”的组织。没有人知道野兽屋的头目是谁，也鲜少有人清楚，马卡因边区（Markayn Marches）的地下社会有多少野兽屋的爪牙。但有传言说，野兽屋已在罪恶与苦难之上建立了一个秘密帝国，还能提供其他更为堕落的服务。谁能说清野兽屋的核心藏着怎样可怕的秘密？帝国机构多次试图渗透野兽屋的高层，但都以失败告终。
一些审判庭成员会主动寻找那些曾与野兽屋有关的人，无论这一关联多么边缘。这般背景可疑的人，既可作为卧底，潜入地下世界的最深处，也可以充当“引雷针”，帮助审判官引蛇出洞。而他们的个人意愿，在审判官眼里无关紧要。
效果 Effects
将以下所有更改应用到你的角色上：
技能 Skills：你获得禁忌知识（变种人）或学术知识（动物学）技能。
天赋 Talents：你获得近战武器训练（震击）和平等待遇（地下势力）天赋。
堕落点 Corruption Points：你开局获得 1d5 点堕落。</t>
  </si>
  <si>
    <t>熟练地使用你选择的手枪类武器</t>
  </si>
  <si>
    <t>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t>
  </si>
  <si>
    <t>先决条件：Ag40，双武器攻击</t>
  </si>
  <si>
    <t>要求出身世界为：虚空生人
作为首屈一指的走私组织，冷行会游走于卡利西斯的群星之间，从事着相当简单的业务，那就是运输。冷行会历史悠久，能追溯到数个世纪以前，其成员构成复杂，既有匿名船员、腐败官僚、边缘商贩，也有一些私人船长。法务部认定冷行会为非法组织，宪章船长也曾公开谴责冷行会，但社会各界仍心照不宣地容忍了冷行会的存在，将它当做一个公开的秘密。这很大程度上归咎于冷行会的实用性，能满足许多权贵集团与秘密派系的需求。不过，冷行会并不会偏袒任何一方。他们鲜少运输普通的违禁品，多运输高利润、高风险的货物，如非法武器和禁忌物品。只要雇主出得起价格，他们就敢铤而走险。大到逃亡的活人，小到无法以传统方式走私的小件货物，冷行会都来者不拒。他们也总能找到办法完成运输，比方说将逃亡的叛逆贵族扮成死者混入运尸船，将禁忌的欢愉邪物藏在堕落牧师的天鹰挂坠内。倘若雇主无法交付高昂的佣金，那么冷行会在报复时更不会有丝毫顾忌。
为了刺探高层情报，审判官常常需要培养一批间谍与情报员。如此一来，冷行会的前成员就成了这些审判官眼中的宝贵资源。除此之外，冷行会的成员善于藏匿物品，在追查违禁危险物品时，他们的专业眼光往往能派上用场。尽管冷行会成员有着独一无二的宝贵技能，但仍有审判官不愿招募这些人。这一方面是因为他们的过往不干不净，另一方面是他们的身体往往存在某些问题，因为冷行会的工作性质，其成员常常要冷冻休眠或待在逼仄的货舱中，长此以往，他们的健康难免受损。
效果 Effects
将以下所有更改应用到你的角色上：
属性 Characteristics：你的感知属性提高 5 点，但坚韧属性减少 5 点。
天赋 Talents：你开局获得藏物暗袋、平等待遇（虚空生人）和天赋异禀（躲藏）天赋。</t>
  </si>
  <si>
    <t>双手同样灵活</t>
  </si>
  <si>
    <t>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t>
  </si>
  <si>
    <t xml:space="preserve">要求出身世界为：巢都世界或帝国世界
卡利西斯星区从不缺雇佣兵，但鲜少有佣兵组织能像托罗斯联盟一样有口皆碑。最初，托罗斯联盟仅在枪灰城的炼狱帮中招募成员，后来他们的招募范围扩大至整个星区，像污渍一样无孔不入，收容了各个底巢的狠角色，譬如西贝柳斯巢都的毒贩。托罗斯联盟收费高昂，却能提供星区中最为专业、彪悍的打手、保镖、盗贼与收赃人。托罗斯联盟并非对所有任务都来者不拒。他们深知决不能招惹位高权重的贵族门阀与帝国政府，不过，除此之外的人与物都可以成为下手的目标。托罗斯联盟的成员不只有出卖力气的雇佣兵，还有众多精明能干、数一数二的中间人、情报贩子和黑市商人。以狠辣为骨的有组织犯罪，正是大部分托罗斯联盟成员最为擅长的事情。
出身托罗斯联盟的流氓往往练就了一身本领，自诩犯罪界的“行家”。他们习惯了颠沛流离，尔虞我诈，能够自如应对飞来横祸。大部分托罗斯联盟前成员都保有庞大的关系网，这其中既有他们的前雇主与旧相识，也有不共戴天的仇家。对审判官而言，这些关系在某日或许能大有用处。
*译注：托罗斯联盟一名应该取自枪灰城同名的托罗斯火山（Mount Thollos）。
效果 Effects
将以下所有更改应用到你的角色上：
属性 Characteristics：你的起始近战技巧和坚韧属性提高 3 点，交际属性减少 5 点。
天赋 Talents：你开局获得街道斗殴和平等待遇（地下势力）天赋。
</t>
  </si>
  <si>
    <t>以多打少时获得额外+10加值</t>
  </si>
  <si>
    <t>宿敌*</t>
  </si>
  <si>
    <t>子项：罪犯，异教徒（指定教派），恶魔，外星人（指定种族），灵能者，邪教徒（译注：区别于异教徒，特指混沌信徒），变种人攻击憎恶的生物时WS检定+10。</t>
  </si>
  <si>
    <t>要求出身世界为：铸造世界或虚空生人
倘若说卡利西斯星区外的机械修会勘探者有一位领袖或精神向导，那无疑就是大贤者帕拉塞苏斯·图勒（Archmagos Paracelsus Thule）。图勒的年岁难以衡量，只知道他已活了数个世纪。每隔一段时间，他就会率领规模庞大的舰队前往人类疆域之外，一去便是数十年。许多探索者学士与贤者都接受过图勒的指导，随后又将他的理念传授给了下一代技术神甫。图勒主要教导同僚如何识别前帝国时代的人类科技，主张不惜一切代价，寻回人类黄金时代的遗物。正因这种冒进的行事风格，机械教内部将图勒及其追随者视为激进派。但在卡利西斯星区，图勒及其门徒有着举足轻重的影响力，绝非泛泛之辈。
图勒门徒专注于数据分析与学术研究，将知识视为最高追求。他们不屑于肢体冲突，常常因思索问题过于深入，完全忽略眼前之物。某些审判官欣赏这些技术神甫的好奇心。他们认为，虽然好奇心总伴随着风险，但也远胜于传统技术神甫所秉持的抱残守缺。
效果 Effects
将以下所有更改应用到你的角色上：
属性 Characteristics：你的起始近战技巧和感知属性减少 5 点。
技能 Skills：你获得常识（机械教），估价，禁忌知识（古代科技），逻辑，学术知识（密码学）技能。</t>
  </si>
  <si>
    <t>双手持武器时可攻击两次</t>
  </si>
  <si>
    <t>特种武器训练*</t>
  </si>
  <si>
    <t>子项：所有特种武器无减值地使用特殊武器</t>
  </si>
  <si>
    <t>要求出身世界为：铸造世界
索雷克斯圣光教是机械修会内部的分支派系，专精武器技术的研究，发源于德鲁苏斯边区的小型铸造世界哈德拉克（Haddrak）。但如今，它的势力早已扩散至发源世界之外，不少拉斯星系的军事贤者与卡利西斯舰队的技术神甫都追随该教派。索雷克斯圣光教崇尚战争，研习毁灭之道，专攻激光武器与全息装置的奥秘，力图在绽裂的光谱中寻求神圣启迪。多年来，索雷克斯圣光教制造出众多威力强大的先进武器和全息系统，据说他们的某些成果另有不可告人的晦涩用途。即使与其他机械修会派系相比，索雷克斯圣光教对自家机密的严防死守程度也堪称之最。
审判庭选择招募一位索雷克斯圣光教的技术神甫，很可能是看中他那丰富的战争学识与反异形经验，还有娴熟的武器技艺。索雷克斯圣光教技术神甫往往比其他同僚更加“非人”，他们狂热恪守机械教的神秘教条，不惮武力，誓要惩戒那些违逆万机神之辈。
效果 Effects
将以下所有更改应用到你的角色上：
属性 Characteristics：你的起始交际属性减少 5 点。
技能 Skills：你开局获得暗号（秘密组织：索雷克斯教派），常识（机械教），爆破和学术知识（帝国战术）技能。此外，当你处理激光枪或全息装置时，你的技术应用检定获得 +10 加值。
天赋 Talents：你获得宿敌（技术异端）和信仰坚定天赋。
失心点 Insanity Points：你开局获得 1d5 点失心。</t>
  </si>
  <si>
    <t>一次WS检定打击目标两次</t>
  </si>
  <si>
    <t>天赋异禀</t>
  </si>
  <si>
    <t>子项：任何已掌握的技能选定技能检定+10。</t>
  </si>
  <si>
    <t>出身世界：铸造世界或虚空生人
机械教贤者本影·玛琉格利斯（Umbra Malygris）是个恶名昭著的异端叛徒，审判庭在记录里将他称为“受诅者玛琉格利斯（Malygris the Damned）”。三百年前，玛琉格利斯领导技术异端教派，隐秘盘踞在马尔菲次星区，为祸一方。他曾制造禁忌的硅基智能体，研究尸体复生术，甚至向无辜民众投放实验病毒，只为测试其效果，这些罪行令人发指，不仅触犯帝国法律，也违逆了机械教教义。审判庭与机械教联合发起清洗运动，最终成功追捕到玛琉格利斯，在一场激战中将他与追随者尽数消灭。之后，帝国严令禁止他的著作与研究，却未能如愿，玛琉格利斯的异端学识依然流传至今。究其原因，归咎于某些技术神甫在追捕内部叛徒的过程中，走上了与审判庭激进派相似的道路。即，冒着被同僚毁灭的风险，这些人试图利用大敌的工具来反制其追随者，以毒攻毒。
有时，审判庭会招募一位研习了玛琉格利斯学识的技术神甫。而对于技术神甫本人而言，他每时每刻都如同行走于钢丝之上。一方面，他掌握着超乎常人的科学奥秘，能够有效抵御异端与黑暗力量。但另一方面，掌握这样的知识就等于半身已浸入阴影，其灵魂已受玷污，随时可能万劫不复。
效果 Effects
将以下所有更改应用到你的角色上：
技能 Skills：你开局获得暗号（玛琉格利斯秘码），禁忌知识（亚空间），禁忌知识（异形），学术知识（传说）和学术知识（数字命理学）技能。
堕落 Corruption：你开局获得 1d5 点堕落。
失心点 Insanity Points：你的失心程度视作“错乱（Unhinged）”，开局获得 1d5 点失心。
注意：学习这些知识不只会危及你的生命。倘若你暴露了自己的知识来源，机械修会的某些内部势力很可能会尝试除掉你。</t>
  </si>
  <si>
    <t>一次BS检定射击目标两次</t>
  </si>
  <si>
    <t>进入眩晕状态时可立刻进行坚韧检定以摆脱此效果。</t>
  </si>
  <si>
    <t>在战斗修女之中，有极少数人被祝福、或受诅咒，拥有一种奇特的天赋：看穿人们内心，洞察其灵魂中翻涌的浪潮的能力。这些人坚称自己并非异端，她们对神皇的信仰纯洁而坚定。然而，她们却被其他修女同袍谴责为异端和巫女。修女会既不宽恕、也不谅解，哪怕是最微小的灵能巫术迹象也必须被清除，即使代价是牺牲她们中的一员。
那些不幸被知晓秘密（或愚蠢到向同袍供认自己拥有“祝福”）的人，会被打上巫师的烙印，被指控与不洁者来往。她们在潮湿的牢房中遭受无尽的审讯与折磨，日复一日，直到她们整个存在都被疯狂与痛苦所吞噬。
大多数人都在黑暗中死去。然而，极少数人会被超越了她们原先修会权威之外的力量所注意，比如一位审判庭成员。一位审判官或许能看到这位堕落修女能力中所蕴含的神圣真理，拔擢她为神圣事业效力，但她再也无法将自己视为修女会中的一员。
效果 Effects
将以下所有更改应用到你的角色上。
命运点 Fate Point：你命定要成就比你所梦想更伟大的结局，因此你开局获得额外 1 命运点。
失心点 Insanity Points：你所经受的审讯与监禁措施已在你的心灵上留下创痕。你开局获得 2d10 点失心。
被判异端 Condemned as a Heretic：尽管你现在为神圣修会服务，但你永远无法回到修女同袍的怀抱中，国教教会将永远视你为可鄙之物。你无法获得以下天赋：平等待遇（国教教会）或有口皆碑（国教教会）。你也无法倚靠自己修女会成员的身份，换取国教教会或修女会的资源和善意。
巫师视觉 Witch Sight：你被赋予了一种奇特的天赋，能让你瞥见人们真实本性的片段，他们的谎言在你眼前仿佛被剥去伪装。你可以花费一个命运点来洞察某人灵魂的本质。其运作方式与灵魂视觉灵能完全相同（见《黑暗异端》原文规则书第 173 页），区别在于此能力自动生效，且不会引发任何灵能现象。你无需像灵能描述中那样进行灵能感应检定。取而代之，你进行一次感知检定，并根据你的成功度获得相应结果。
注意：巫师视觉的能力并不意味着你被视为灵能者，且该能力的效果不受任何影响灵能的规则影响。</t>
  </si>
  <si>
    <t>攻击憎恶的生物时WS检定+10</t>
  </si>
  <si>
    <t>铜墙铁壁</t>
  </si>
  <si>
    <t>每轮可以多进行一次格档。</t>
  </si>
  <si>
    <t>先决条件：Ag35</t>
  </si>
  <si>
    <t>帝国教义的信仰体系，因上千种不同解释和传统而分裂，这些传统在数千个星球上被视为神圣。尽管帝国国教的各个教派在仪式细节和表达信仰的方式上可能有所不同，但所有这些传统都因对人类帝皇之神性的信仰而凝聚在一起。然而，有时某个教派的信仰会滑出国教教会容忍的边界，该教派便会被谴责为异端。教派的追随者可能被迫放弃其异端信仰，或者干脆被处决，而他们的领袖则会被烧死，其奉献场所也被推倒。然而，有些教派却隐藏于国教教会的传教士、告解神父和牧师内部。这些隐藏的异端，一边戴着虔诚与纯洁的面具，一边暗中传承着其异端教派的传统和信条。对于一位比国教教会宽容度更高的审判官而言，发现并雇佣这样一个异端可能极为有用，因为他们常常掌握着隐秘的知识和秘密的信息网络。
效果 Effects
将以下所有更改应用到你的角色上。
技能 Skills：禁忌知识（异端）和禁忌知识（邪教）。
天赋 Talents：你开局获得平等待遇（你的教派）天赋。</t>
  </si>
  <si>
    <t>无减值地使用特殊武器</t>
  </si>
  <si>
    <t>投掷武器训练*</t>
  </si>
  <si>
    <t>子项：子项：原始武器，链锯武器，震击武器，能量武器无减值地使用你选择的投掷类武器。</t>
  </si>
  <si>
    <t>对于某些执法者而言，崇高的目的总是可以为手段辩护。这些堕落的正义守护者将未经批准的惩罚、非法处决以及通过贿赂或酷刑获取信息视为行业工具。这些仲裁者与执法者所身处的灰色地带，让人难以区分惯犯与执法人员——若不是因为其中一方佩戴着徽章并以帝国之名行事的话。尽管一名法务官可能滑向犯罪与世俗的腐败，但大多数人并非深层次的腐化。即便他们会谋杀、殴打、收受罪犯的金钱，他们往往只是认为自己是在用恶棍应得的方式与之战斗，并用能取得结果的方式与之打交道。这种灵活的道德观和应变能力，深受那些不关心“法律细枝末节”的审判官看重。他们非但不会谴责这些有问题的立法者（lawgiver），反而会将其从惩罚中解救出来，拔擢他们投身于一场更伟大的战争。
效果 Effects
将以下所有更改应用到你的角色上。
技能 Skills：欺诈和恐吓。
天赋 Talents：你开局获得平等待遇（地下势力）天赋。</t>
  </si>
  <si>
    <t>天赋异禀*</t>
  </si>
  <si>
    <t>特定技能检定+10</t>
  </si>
  <si>
    <t>长期药物滥用使你能抵抗麻醉品的影响。在摄入麻醉品检定时，仅当坚韧检定失败的次数达到了你坚韧加值的两倍以上之后，你才会晕倒。另外24小时之内持续用药进行的坚韧检定+10。</t>
  </si>
  <si>
    <t>先决条件：T30</t>
  </si>
  <si>
    <t>在某些激进派审判官麾下，偶尔会有一些侍仆，其自身便曾是卑鄙的异端、恶魔崇拜者、惯犯及巫师。他们曾为了私利、欢愉或憎恶而蔑视帝皇的纯洁。当这些受诅咒的灵魂被神圣修会的仆从发现时，他们所能奢望的只是罕能赐予的快速死亡。许多人在被允许以死亡解脱之前，会遭受数日、数周乃至数月的拷问、剥皮与烙印之刑。在这充满痛苦与审讯的时期里，有些人会在内心领悟到自己所犯下的罪行，明了自己已沦为何种存在。有些人乞求宽恕；但鲜有人能得到。极少数人会发现自己的祈求被一位愿意给予他们第二次生命的人听到了：那便是作为赎罪者，为人类帝皇效命一生。这些赎罪的仆从所拥有的生命完全由他们的主人赋予，他们对自己主人以及为自己曾经的罪孽赢得宽恕的机会，怀有狂热的忠诚。
效果 Effects
将以下所有更改应用到你的角色上。
技能 Skills：禁忌知识（任选两项）。
天赋 Talents：你开局获得黑暗灵魂、狂热信仰和苦修者天赋。
堕落 Corruption：你的过往经历使你获得 10+1d10 点堕落，并且角色开局自动获得一项病变（在《黑暗异端》原文规则书第 239 页的表 8-8：病变中掷骰决定）。</t>
  </si>
  <si>
    <t>可以进行坚韧检定避免眩晕</t>
  </si>
  <si>
    <t>所有医疗检定+10。照顾重伤或致命伤员时，恢复的承伤变为2点。如果伤员由于致命伤而有必须截肢的危险，你可以为伤员避免丧失肢体而进行的坚韧检定提供+20加值。</t>
  </si>
  <si>
    <t>先决条件：医疗技能+10</t>
  </si>
  <si>
    <t>对于那些觊觎禁忌学识的人而言，极少有比亚空间恶魔的真名更珍贵的奖赏。持有恶魔的真名，便意味着能够命令它、驾驭它，让它听从自己的差遣。很少有人足够幸运，或疯狂到能知晓如此重大的秘密，因为恶魔周全地把守着通往其本源的钥匙。然而，一个大胆的灵魂或许可以通过对邪恶与腐化之事进行长期钻研，从而习得某个实体名字的一个片段或短语。即使是掌握了恶魔真名的一个片段，也是一项巨大的奖赏，足以用来获取该恶魔的一部分力量，而所需付出的回报却微乎其微——除了自己的心智以及灵魂的缓慢腐蚀之外。
那些获得了恶魔真名片段的禁忌学者们，如果被审判庭成员发现，想必会担心自己被烈火净化。但对于某些走上激进派道路的审判官而言，这样有才能的个体须予以保留和培养，使其为帝国效力，将那些窃取来的力量与天赋转而用于对抗人类之敌。
效果 Effects
将以下所有更改应用到你的角色上。
技能 Skills：禁忌知识（恶魔学）。
天赋 Talents：开局获得抵抗（灵能）和天赋异禀（禁忌知识［恶魔学］）天赋。
堕落 Corruption：你的过往经历使你获得 1d5+5 点堕落。
失心点 Insanity Points：你开局获得 1d10 点失心。
恶魔之力 Power of the Daemon：你获得黑暗契约中的一项恩惠（boon）效果，可从《黑暗异端》原文规则书第 242-243 页中选择。你也可以尝试召唤那个你知晓其部分真名的恶魔，方式与召唤恶魔（Invoking the Daemon）完全相同（见《黑暗异端》原文规则书第八章：游戏主持人，第 244 页）。</t>
  </si>
  <si>
    <t>每轮可以多进行一次格档</t>
  </si>
  <si>
    <t>自动回忆起过去曾看到的某个细节或一段信息。过于复杂或具体的细节，例如一座监狱的完整地图，或者你在五年前读过的一页古代文献，GM可要求进行智力检定。</t>
  </si>
  <si>
    <t>特殊：无论是在创建角色还是后期发展过程中，你不得拥有其他能够赋予你灵能、神术或基于亚空间力量与能力的背景包、天赋、特性或任何类似事物。
不可接触者是极其罕见的个体，他们在亚空间中没有倒影。他们仅仅是存在本身就能抑制和扰乱灵能能量，其程度之深，连毫无灵能天赋的人类在他们身边都会感到不适和烦躁。拥有这种独特天性的人往往被边缘化、被孤立，几乎没有朋友，并经历过极其艰难的成长历程。许多人一生都活在帝国底层的犯罪边缘，最终孤独死去，无人哀悼。尽管他们令人不安且不受待见，但不可接触者的力量是独一无二的；可以想见，在对抗巫师与恶魔的战争中，审判庭有许多用途需要这样独特的个体。某些邪教、阴谋集团以及更邪恶的存在，出于他们自己的黑暗目的，也对此深有同感。
特注：尽管不可接触者本身极其罕见且鲜为人知，但也有其他人拥有相似的特征，或是其状况的变体，这些效果或弱于或远强于（其程度超出本书范围）不可接触者。这类噩梦般的个体会在未来的出版物中详细介绍。
效果 Effects
将以下所有更改应用到你的角色上。
属性 Characteristics：角色的起始交际属性降低 10 点（如果角色的交际属性已经是 10 或更低，则降低至 1），但之后可以正常提升。
瘆人存在 Unsettling Presence： 不可接触者在所有社交技能检定上承受 -10 减值。
灵能虚空 Psychic Blank：该角色永远无法获得灵能力量、纯净信仰、巫术或相关天赋。
灵能免疫 Psychic Invulnerability：不可接触者对针对自身的灵能力量及其效果（以及亚空间力量、附身、巫术、亚空间惊吓导致的堕落点等等）完全免疫。此外，他们也无法被灵能感应、感官延伸或类似能力探测到——这类直接以不可接触者为目标的灵能，即使成功施展，也会自动失效。如果不可接触者被笼罩在某类灵能的区域效应内，该能力同样无法影响他。同样身处区域效应内的其他人会正常遭受影响，但不可接触者可能干扰这种效果。
灵能干扰 Psychic Disruption：所有在不可接触者附近区域（半径为其意志加值米数）内施展的灵能和相关能力，其阈值提高 10 点，同时灵能者进行与这一灵能相关的任何检定（如意志检定）的难度提高为 -20 。此外，具有亚空间不稳定特性的实体在此区域内，会受到来自该特性的双倍伤害。
注意：仍有可能通过灵能间接影响不可接触者——例如，利用遥感灵能从高处扔下一块巨石，巨石仍然会把不可接触者砸扁。这一点完全交由游戏主持人裁定。
不可接触者与亵渎之力 The Untouchable and The Profane
不可接触者，由于其特殊天性，既免受与亚空间互动所带来的某些危险，也不受其某些潜在力量与益处的惠顾。例如，在任何正常情况下，不可接触者不能与亚空间实体缔结黑暗契约，也不能获得灵能、巫术或神术带来的增益。他们不能学习巫术，不能获得任何与之相关的天赋，也不能拥有信仰天赋（见《审判官手册》第 50-51 页）。一件力场武器、恶魔武器或奥秘神器（occult artefact）（或类似物品）在不可接触者手中，仅仅是一件与之外型相同的武器或物品。不可接触者无法释放或受益于这些武器的任何特殊能力，也无法（就恶魔武器而言）驾驭它。然而，同样的道理也适用于针对不可接触者使用的此类物品和武器。除了所列的基础伤害外（毕竟捅进肠子的剑依旧是把捅进肠子的剑），不可接触者能够忽略这类，游戏中的不可接触者发关于天性的奇怪问题，以及此类角色可能选取的选项在规则上该如何处理。在所有情况下，都交由游戏主持人凭其良好的判断力来决策。</t>
  </si>
  <si>
    <t>熟练地使用你选择的投掷武器</t>
  </si>
  <si>
    <t>对于作用你意志的灵能，如果你抵抗失败，可以重投一次意志检定。该天赋对不影响你意志的灵能——例如遥感学科的灵能——无效。</t>
  </si>
  <si>
    <t>先决条件：WP30，抵抗（灵能）</t>
  </si>
  <si>
    <t>在一些地方，现实与亚空间之间的屏障异常薄弱。跨越这道脆弱屏障，亚空间力量的影响便能触及附近之人。这并非那些在异空间能量潮汐中形成、被称为恶魔的智慧实体所带来的触碰。而是沸腾的灵能力量延伸出的——如无形雾气或尖啸狂风般渗入现实的——那带有抚触、侵犯与扭曲意味的卷须；它会改变其所接触的一切，并留下印记。在斯莱夫（Sleef），亚空间在火山的雷鸣中低语，能够改变任何听者之命运。在马拉（Mara），它嗡嗡作响、抓挠人心，令人坠入疯癫。而在黄昏星（Dusk），它像老妪的笑声一般在沼泽林木中颤动。那些被亚空间侵染的人，可能拥有流淌在血液、骨骼与心智中的奇异力量；这使他们几近非人。亚空间所埋下的种子是如此微妙而危险，几乎任何审判庭的仆从都会将这般被触及者付之一炬——但在神圣修会内部，有少数人认为，这些受触碰的个体应当被接纳并束缚于服务之中，哪怕仅仅是为了看看他们会变成什么样子。
效果 Effects
将以下所有更改应用到你的角色上。
特性 Traits：你开局获得异界存在特性（见《黑暗异端》原文规则书第 330 页）。
堕落 Corruption：角色开局获得 10+1d10 点堕落，并自动获得一项病变（在《黑暗异端》原文规则书第 239 页的表 8-8：病变中掷骰决定）。此外，你在任何抵抗获得额外堕落点的检定中承受 -10 减值。</t>
  </si>
  <si>
    <t>获得对麻醉品的超级抵抗力</t>
  </si>
  <si>
    <t>弱者在使用强后座力武器时会被撞飞，而你强劲的肌肉却撑得住！在使用重型武器的半自动或全自动射击模式时，你可以不使用支架。</t>
  </si>
  <si>
    <t>先决条件：S45</t>
  </si>
  <si>
    <t>系命者是那些拥有微小灵能火花的人。这些人或许并不认为自己是灵能者，而只是觉得自己天赋异禀、受眷顾或运气极佳——但他们的能力却是真实存在的。从能在众目睽睽之下行窃却无人留意的窃贼，到产生奇怪预感、在子弹击中上方墙壁前一秒及时躲闪的仲裁者，再到因能以触碰治愈伤口而被烧死的帮派分子。系命者的力量既可被视为关键的优势，亦是受诅的印记。这些人的力量微小而稳定，尽管他们永远无法达到哪怕是最低等灵能者的力量层次，却依然会吸引那些潜伏在亚空间中、渴望现实与血肉的掠食者。许多系命者终其一生都未被发现，但那些被发现者，将面临与更强大的真正灵能者相同的命运：黑船的幽暗舰舱，以及充满痛苦与折磨的一生。极少数系命者或许会引起某位审判官的注意，这位审判官正需要一位拥有独特优势、身怀技艺的个体。
效果 Effects
将以下所有更改应用到你的角色上。
堕落 Corruption：你开局获得 1d5 点堕落。
命能 Wyrd Power：你拥有一项灵能，在创建角色时随机生成（使用《黑暗异端》原文规则书第 149 页的表 5-15：随机灵能）。你没有灵能等级。取而代之，你在使用该能力时投掷 1d10，并加上你的意志加值。你照常引发灵能现象，但可以在显能检定中重掷一枚结果为 9 的骰子。你永远无法获得额外的灵能，除非你彻底转变为一位新生灵能者（见《审判官手册》第 89-90 页）。然而，在涉及灵能者的相关规则中，你仍被视为灵能者。</t>
  </si>
  <si>
    <t>可以进行更高级的医疗行为</t>
  </si>
  <si>
    <t>稳健一击</t>
  </si>
  <si>
    <t>近战攻击命中之后，你可以选择是否将掷骰结果对调以决定命中位置。例如，毕姆投出了37命中一名兽人，正常情况下，毕姆命中了部位73——右腿。但毕姆具有稳健一击天赋，因此他可以选择是命中右腿，还是命中部位37——躯干。</t>
  </si>
  <si>
    <t>帝国有一系列令人眼花缭乱的圣徒纪念日、节庆日和庆典。其中最为盛大的当属帝皇升天节，这是帝国历法中最神圣的日子。根据各地教派的不同传统，人们会举办盛宴、祭祀（有的高度象征化，有的真实得令人不安）、竞技、游行、神秘剧，或是狂欢及其他多到不胜枚举的形式来庆祝这一盛事。除此之外，还有数以百万计的其他节庆活动，规模或大或小。例如，在卡利西斯星区，德鲁苏斯日便广受庆祝，以纪念他逝世与神秘复活的那一天。
在各个世界上，人们还会庆祝其他更离奇的节日，例如伊科罗夫（Ichorov）的圣阿布索拉日（Saint Absolar's Day）。当地居民会在一整年中精心雕刻偶像破坏者圣阿布索拉的精美雕像，然后在碎片平原（Plains of Shards）上将它们砸得粉碎，以便圣人的形象能升入灵魂的领域，坐到帝皇的身旁。在巢都世界虔敬星（Piety）上，人们每年都会在熠熠生辉的氩气灯下，举行由数千万民众参与的盛大夜间街头游行，以纪念忠信之父（Father Faithful）的逝世——他是一位并未得到国教教会当局承认的当地伪经圣徒。尽管这些游行年复一年以骚动和混乱收场，但这一传统却已延续了数个世纪。
根据当地信仰体系的规定，在这些圣日诞生的孩子，往往承载着注定成就伟业的印记。人们认为他们可能具备与其诞辰同日的圣人的特质，或代表了该圣日所蕴含的深层寓意的某个方面。这样的孩子通常会以与他们诞辰同日的圣人命名。无论个人圣日的具体情况如何，他们都以某种难以言喻的方式，被所处世界的信仰所烙印。
效果 Effects
将以下所有效果应用到你的角色上：
命运点 Fate Point：你生于伟大的圣日，注定成就伟业。帝皇本人必定正亲自照看着你。你开局获得额外的 1 命运点，上限为 3 点。</t>
  </si>
  <si>
    <t>回忆起琐碎事件和微小细节</t>
  </si>
  <si>
    <t>你受过特殊训练，让你可以转化出一个无辜的人格，让他来应付审查。你抵抗精神控制和审讯的意志检定+20。</t>
  </si>
  <si>
    <t>要求出身世界为：蛮荒世界
帝国国教是一种狂热而热衷传教的信仰，它高声宣扬其神圣使命，注定要向全宇宙扩张，并消灭所有异教。然而，尽管帝国实力强大，却并未支配银河系的每一个角落。仍有许多独立世界和由人类掌控的帝国，那里盛行着古老的信仰。其中一些是帝国时代之前的宗教遗存，甚至可能源自旧泰拉；另一些则发源自当地，或许是巧妙而狡猾的异形所为，利用人类对灵性的渴求反来加害于人。
这些异教世界被银河传教团正直的传教士们视为目标。这些经验丰富的帝国仆从独自远行，研究当地的异端信仰，旨在将含有密语的长期预言植入当地的神话体系，或在条件允许时，通过布道或直接暴力来推翻当地的主流宗教。这些男女所展现的信仰、热忱与魅力如此之强，以至于他们往往能争取到对手宗教中最虔诚的信徒。许多异教世界的恐怖祭司君主，都曾被一支由银河传教团饱经风霜的老兵率领的庞大皈依者大军的冲锋所惊醒。
那些皈依帝国者通常会被国教教会欣然接纳（除非他们曾涉足毁灭之力），即使他们接受的宗教训导可能残缺不全且有所扭曲。神职人员会问：如果一个人愿意为帝皇献出生命，就算他敬拜的方式不完美，国教又何必拒之门外呢？
效果 Effects
将以下所有效果应用到你的角色上：
天赋 Talents：你获得信仰坚定天赋，因你是一位真正献身于帝皇的仆从。
质朴而坚韧的信仰 Rough and Ready Faith：你从一个遥远的边境世界——帝国教义刚刚在那里站住脚跟——跋涉而来，抵达了神皇的疆域。你曾在多种环境中历练求生之道，因此你获得了生存技能。
前异教徒 Former Heathen：作为帝国教义的皈依者，你的信仰固然坚定，但你对新信仰的具体细节仍有些模糊，因为你是在艰难境遇下迅速完成皈依的。你获得常识（国教仪典）技能，但若你使用此技能进行检定时，结果的失败度超过两级，则表明你对国教仪典的细节存在根本性误解，此时游戏主持人必须决定这一误解导致的最令人尴尬或危险的后果。即使你提升了该技能，这一倾向依然存在。</t>
  </si>
  <si>
    <t>重投失败的抵抗灵能检定</t>
  </si>
  <si>
    <t>免疫恐惧和压制，视为检定自动成功。但如果试图从近战脱离或者撤离战场，你必须先通过意志检定。</t>
  </si>
  <si>
    <t>特殊：若角色的职责允许其进行为期不少于两年的朝圣之旅，则可在角色创建之后选取此背景包。
总体而言，卡利西斯星区并不鼓励公众出行。大规模的人口流动会给行星总督带去治理上的困难，同时迫使卡利西斯舰队加强巡逻，以保护迁徙者免受海盗、奴隶贩子和异族渣滓几乎必然的袭击——他们经常突袭防御薄弱的星际飞船。
这条规则唯一的例外便是朝圣。宗教当局鼓励信徒崇敬帝国的各类圣地和圣殿世界。朝圣将四分五裂的民众凝聚在一起，激发对宗教的敬畏，也巩固了教会对一般公民封建思维的掌控，并增强了整个星区的帝国共同体意识。
朝圣绝非轻率的决定。往往是一位朝圣者的子辈甚至是孙辈，才得以完成这段旅程，而许多家族已在这条路上跋涉了数代。大多数公民终其一生都被束缚在其母星上，但少数勇敢者会背起微薄的行囊，登上庞大的耶利哥级朝圣舰，前往圣殿世界。这些舰船挤满了数以万计的信徒，踏上穿越卡利西斯星区的艰险旅途。国教为来自社会各阶层的信徒提供通行便利。无论朝圣者是带着随从出行的女爵，还是和格罗克斯兽一同蜷缩在五等舱里的卑微民众，帝国教会都能将他们这些虔信者送往圣殿世界。然而，这些旅途却不一定抵达朝圣者心仪的目的地。无良船长或亚空间航行的险境，都可能会将船上的人送往任何一个适宜居住的行星。
朝圣之旅往往持续数十年，其本身就是一场冒险。大多数朝圣者再未归来，但那些归来者的本质已然蜕变，他们身无分文，被十几个陌生世界的阳光晒得黝黑，又受圣徒箴言的感召，随身携带无数饱经风霜、因旅途磨损的个人圣物。朝圣绝非一条捷径。那些主要朝圣路线上的幸存者都是精明而警惕的旅人，对广阔的帝国疆域有着丰富的阅历。
效果 Effects
将以下所有效果应用到你的角色上：
技能 Skills：你开局获得常识（国教教会）和生存技能。
老道旅人 Seasoned Traveller：你获得坚忍体魄天赋。
身无分文 Penniless：游戏开始时（或从朝圣归来时），你仅拥有一件武器、一件虔诚的小饰品以及身上穿的衣服，除此之外一无所有。角色通常应有的其他装备均被移除。</t>
  </si>
  <si>
    <t>使用某些武器可无视支撑物要求</t>
  </si>
  <si>
    <t>以−10减值使用不熟悉的武器。</t>
  </si>
  <si>
    <t>先决条件：BS30，基本武器训练（任意两种）</t>
  </si>
  <si>
    <t>国教教会庞大臃肿、世俗腐败，这已不是什么秘密。每天都有无数亿人被以神皇之名剥削。天真的朝圣者将毕生积蓄投入有去无回的旅程，最终注定要葬身于哨兵星（Sentinel）的骸骨荒漠。贪得无厌的赦罪牧师玩弄花言巧语，承诺赎罪券可以洗清琐碎的罪孽，以此盘剥无知者。贫困的石匠抛家舍业，只为雕刻圣像，用以装点枢机主教华贵的宫殿。
然而，一次又一次，总有罕见的个体崛起。这些人以某种方式证明，帝国信仰背后确实存在着奇妙之物。当信徒深感身处人生低谷，遭受卑劣的异端迫害，或被恶意的异形奴役之时，圣徒总会出现，亲口说出帝皇的话语，施行奇迹，并闪耀着深沉的内在信仰之光——你曾亲眼目睹这一切。
这些极其罕见的个体的能力与行为，往往无法用逻辑解释。人们永远无法找出证据，证明究竟是什么赋予了他们成就如此奇迹的恩典——事实也理应如此，因为证据会否定信仰。在真正的信徒眼中，他们的成就便是帝皇神圣意志与设计的铁证，这些事迹在他们死后数个世纪，仍被反复争论、仔细研读。
你曾见证过伟大奇迹。其在你心中唤起的敬畏，足以令你将对帝国教义的信仰，凝练为单一而强大的内在真理。往后余生，无论你再有哪般见闻，你永远深知神皇的力量是毋庸置疑、毫无瑕疵的。
这份神圣感触，往往始于一颗微小而真挚的信仰之种。在这末世之中，真正保有这般信仰的人少之又少，而多数人仅仅维持着口头上的奉承。你身怀某种……与众不同的特质，将你与芸芸众生区分。某种程度上，你真正地与神性建立了联系，或曾目睹其恩惠。
也许你曾在大战中，见证过某位帝国英雄，身披帝皇之光，在密集火力下一举击溃数十名敌手。也许当某位帝国圣人领着一支由渣滓与鼠辈组成的杂乱军队，在不可能的劣势下取得惊人胜利时，你正身处现场。又或许，你见证了某个更为安静的奇迹：一位臭名昭著的异端在火刑柱上皈依，或是一艘迷失于亚空间的帝国舰船，在祈祷下获救。
无论你新获信仰的源头为何，它都深刻而隽永，并将永远触及你存在的核心。
效果 Effects
将以下所有效果应用到你的角色上：
天赋 Talents：你开局获得纯净信仰天赋（见《忠烈之血》第 103 页）。
奇迹事件 Miraculous Events
在帝国境内，每天都有不计其数的信仰祈祷。这些恳求大多落入了无垠星海、无人听取，但其中某些却能抵达帝皇身侧，唤来奇迹。散兵坑里没有变节者，而那些因奇迹事件而获救的卫队士兵，往往会因此永远改变。你得以见证的奇迹，未必是某位圣人光芒四射的图景，也可以是更个人化的经历。以下是一些可能的奇迹示例：
· 在那边饱受战争蹂躏的世界，你曾亲眼目睹一名低阶列兵冲过百米宽的开阔战场，用一柄断裂的靴刀刺入一名兽人雇佣兵首领的眼睛，杀死了那头猛兽。
· 当你搭乘的运输舰船体被击穿时，尽管身处没有空气的环境，你和你小队所在的隔舱（bulkhead）却无人伤亡——你们所有人都在庄重颂念真空祷文（Litany of Vacuum），直到碎片堵住了破口。
· 出于虔诚，你们小队那辆奇美拉战车（Chimera）的驾驶员在车体前方绘制了一枚天鹰。次日，这辆坦克遭到叛军激光炮的轰击。事后检查发现，所有命中点都恰好落在那枚天鹰上，却未能击穿其下的装甲。
· 当你们迷失在异星丛林中时，你所在排的牧师得到了圣德鲁苏斯的启示，指引你们穿越荒野。全排及时抵达一座航空港，正好将发起进攻的异形击退。
· 由于履带脱落，你和小队被困在沙漠中，断绝了补给。穷尽所能后，一名列兵在错乱中向帝皇尖声祈求，随后打开了一个燃料罐准备饮下。结果，包括这个罐子在内，所有储备燃料罐中都装满着水。</t>
  </si>
  <si>
    <t>成功进行攻击检定可选择命中部位</t>
  </si>
  <si>
    <t>武器卸除</t>
  </si>
  <si>
    <t>近战中，你可以用一个完整动作卸除对手的格斗武器。你们进行WS对抗检定，如果你胜出，则对手武器落在他脚下；如果你得到三个或以上成功度，你可以将对手的武器夺过来。</t>
  </si>
  <si>
    <t>人类帝国分为两大阵营，二者因共同的信仰而彼此分裂。国教宣称拥有无数万亿信徒的灵魂，这些信徒将帝皇奉为人类的救主；而机械修会则以欧姆尼赛亚之名，宣称掌控着人类中更少一部分人的肉体，对其信徒的灵魂则漠不关心。尽管在机械教信条中，帝皇名义上被承认为欧姆尼赛亚，但两大阵营中的某些极端分子却对对方的教义深感不满。卡里西斯国教内的许多狂热分子都暗自震惊：一个实质上由大量异端分子组成的庞大集团，竟被允许在帝国的怀抱中蓬勃发展。
受误入歧途的狂热驱使，某些虔诚却叛逆的国教教士渗透进了卡利西斯机械教那些伟大的铸造世界。他们企图以帝皇之名，从他们眼中那个机械怪物的巢穴中夺回迷失的灵魂。他们在广阔的工厂区角落设立秘密圣坛、教士藏身洞和庙宇，默默传授帝国教义，并为那些终其一生在喷吐浓烟的烟囱下劳作、只为服从他们半机械统治者乏味命令的人们带去希望。拉斯世界是卡利西斯国教的重点目标，因为它们历来对国教在该星区内的巨大权力、财富和影响力心怀怨恨。那些混乱不安的教士企图建立由长期潜伏特工组成的秘密网络，从内部动摇这三个铸造世界的根基。这些特工自出生起就被培养，暗中臣服于“真正的”帝皇。
据说，无人能真正侍奉两位主人。的确，技术神甫若在对伟大使命任何虔诚的表达上稍有偏离，哪怕只是一瞬间，便是在拿自己的性命冒险，因为卡利西斯的技术贤者（Technomagi）完全有权处决或将领地内任何背弃欧姆尼塞亚誓言者变成机仆。这些虔诚的帝皇仆从变得狡黠诡诈，精通机械之道，以此在暗中践行信仰。这类身陷矛盾的个体极为罕见，他们常为摆脱秘密生活带来的巨大压力与风险，同意前往遥远星球执行孤独的任务，或加入强大审判官的麾下。
效果 Effects
将以下所有效果应用到你的角色上：
技能 Skills：欺诈和常识（国教仪典）。
理性骗徒 Rational Liar：你擅长构建合乎逻辑的半真半假之词，除了那些最谨慎、最善思的观察者之外，大部分人会认为其合情合理。在所有欺诈检定中，你可以用智力代替交际属性。
绝罚于欧姆尼赛亚 Condemned in the Eyes of the Omnissiah：向帝国国教祈祷让你在卡利西斯机械教眼中被视为叛教者。你必须维持隐秘的生活，在暗中秘密崇拜，避开同僚视线以换取片刻时间与神皇交流。这种行为意味着你将永远无法获得以下天赋：平等待遇（机械修会），有口皆碑（机械修会）。此外，一旦被发现，你将受到严厉的惩罚。</t>
  </si>
  <si>
    <t>抵抗精神控制和审讯的检定+20</t>
  </si>
  <si>
    <t>线圈冲能</t>
  </si>
  <si>
    <t>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t>
  </si>
  <si>
    <t xml:space="preserve">面对来自帝国内外各方、持续不断的恶魔入侵威胁，卡利西斯星区的圣锤修会采取了一种独特的应对方法。通过一系列兼具神秘与科技手段的仪式，修会得以用驱退恶魔的防护符文覆盖个体全身。由于缺乏灵能者的精神力量为结界供能，这些符文被直接刻入受术者的骨骼与血肉之上。尽管过程极为痛苦，但成果斐然——获得这一殊荣的个体，将成为圣锤修会武库中最强大的恶魔克星之一。唯一弊端在于，防护结界对每个人的影响不尽相同。有人认为，这是由于受术者自身的潜意识以微妙方式为结界提供了不同能量；而另一些人——主要是独占派的审判官们——则认为这一过程本身就带有腐化，应当立即终止。
选择此背景包的角色，自幼便被卡利西斯圣锤修会带走，并被刻印上极其强大的结界符文与印记。帝国社会的大多数普通民众，都会对其避而远之——即便他们并不理解这些符号的含义，它们也往往会引发人们心中原始的恐惧。而审判官及其他学者则视其为神皇神圣意志的器皿，因此在其身边时也就不会像常人一般戒备。
效果 Effects
将以下所有效果应用到你的角色上：
圣锤心训 Malleus Conditioning：由于曾接受圣锤修会的严酷训练，角色获得圣锤心训天赋（见边栏）。
帝皇指引之手 The Guiding Hand of the Emperor：这一神秘仪式的效果因人而异，但执行这些奥秘手术的高超外科医师已逐渐学会识别并培养其中更为有益的副作用。在 表 2-1：圣化效果 上掷骰，并应用所有列出的效果。
表 2-1：圣化效果 Sanctification Effects
掷骰 (D10)      结果
    1-2             角色获得了关于不朽之敌的幻象，并获知了击败它们的方法，代价不过是付出些许理智。角色获得宿敌（恶魔）天赋，以及 1d10 点失心。
    3-4             圣化仪式摧残了角色的肉体，却让心智愈发敏锐。角色的力量降低 1d10，同时智力获得等量提升（仅掷骰一次，将结果同时应用于两者）。
    5-6             刻入骨骼的守护符文，令角色充盈着帝皇之光。但不幸的是，这股内在之火会不断炙烤角色的皮肤，使其大片地焦糊、脱落，且久久难以愈合。角色的交际属性降低 1d10，并获得 1 点命运点（命运点上限为 5 点）。
    7-8             受术者的双眼因体内铭刻的力量而常年泛着幽光，但这却使他成为了所有以灵能进行攻击的敌人的靶子。角色获得黑暗视觉特性，但在抵抗非恶魔生物所施放的灵能时，所有相关检定均承受 -10 减值。
    9-0             仪式符文没有在角色皮肤上留下任何外在痕迹，唯一可见的标志是舌头上一个小小的印记。然而，刻印在角色骨骼上的符文经过精心设计，旨在抵御某个特定亚空间实体的力量。由游戏主持人选择一种恶魔势力，角色对该实                        体造成的任何恐惧或堕落影响完全免疫。这个势力可以是一种特定类型的次级恶魔（例如恐虐的血腥刽子手 Bloodletters），也可以是与战役相关的某位强大恶魔。
天赋：圣锤心训 Malleus Conditioning
圣锤修会中的许多审判官不惜投入大量心血，只为确保自己的特工能有效抵御亚空间恶魔。因此，拥有此天赋的角色可无视恶魔氛围（Daemonic Presence）特性对意志检定带来的减值。此外，角色免疫亚空间惊吓。角色如常获得失心点，但不会因亚空间惊吓而获得堕落点。
</t>
  </si>
  <si>
    <t>免疫恐惧和压制</t>
  </si>
  <si>
    <t>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t>
  </si>
  <si>
    <t>帝皇召唤，听者皆当应召。能以战斗击败恶魔者寥寥，圣锤修会则倾力将这群无价的战士收为己用。无论是一对一的正面较量，还是与战友并肩作战（比如一整支帝国卫队），该名角色都曾击败过亚空间中的某个污秽之物。但凡听闻此事的人都看得出来，角色在面对如此可怖之敌时所展露的勇气，正是其蒙受帝皇庇佑的证明。
效果 Effects
将以下所有效果应用到你的角色上：
技能 Skills：角色获得禁忌知识（恶魔学）技能。
天赋 Talents：角色获得宿敌（恶魔）天赋。</t>
  </si>
  <si>
    <t>以−10减值使用不熟悉的武器</t>
  </si>
  <si>
    <t>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t>
  </si>
  <si>
    <t>神皇之光照耀着全体人类，引领着人类穿越亚空间。对神皇的信仰能够保护人们免受混沌侵害。帝国公民常会求助于帝皇塔罗，以期洞悉神皇的旨意，并知晓自己的天命。
然而，一些人被告知他们根本没有天命。人们相信，这些个体注定要犯下滔天异端之罪，以至于神皇已经对他们背过身去。另一些人则认为，这些个体正蒙受着神皇的恩典，以从某个强大恶魔的阴谋下脱身。或许两种说法都正确。
无论这些人的真相如何，他们都极为罕见。无人知晓这类人的未来，就连那些密谋危害人类之徒的扭曲计谋，也将这类人驱逐在外。圣锤修会热切寻求这类存在，将他们收为侍僧，用以对抗混沌诸神的势力。
这些没有宿命之人会带来未知的影响，他们会吞噬他人的命运。他们是未来织网上的一个空洞，那些死于其手者，本不应该在那时死去。故此，宿命噬者背负起了完成其受害者之宿命的职责，这既可能是诅咒，亦可能是祝福。
效果 Effects
将以下所有效果应用到你的角色上：
天赋 Talents：角色获得黑暗灵魂天赋。
预言 Divination：角色起始时没有预言。
宿命 Fate：角色的起始命运点比正常情况少 1 点（下限为 1 点）。
吞吃宿命 Consume Fate：每当角色参与杀死任何拥有命运点、拥有命运之触（Touched by the Fates）特性、或游戏主持人认为具有重要意义的角色时，角色在预言表上掷骰一次，并获得对应预言。请务必记录角色已经获得了哪些预言，因为任何宿命噬者都不能重复拥有相同的预言。</t>
  </si>
  <si>
    <t>强迫对手丢下武器</t>
  </si>
  <si>
    <t>信仰坚定</t>
  </si>
  <si>
    <t>重投失败的恐惧检定。</t>
  </si>
  <si>
    <t>在太空废船未缚堕落号（Unbound Corruption）上发现的那些静滞舱室，本会使任何称职的审判官下令，摧毁其中所有的低温棺柩。遗憾的是，恰恰是那位经过机械重生的审判官赫罗德（Herrod）偶然发现了那巨大舱室内的秘密。数百名帝国公民身上被施予了某种不为人知的黑暗仪式——他们本该成为一支恶魔宿主大军，为某个现已覆灭的阴谋集团（cabal）效力。然而，尽管他们的躯体已准备就绪，这些凡人却从未真正被恶魔填充过。由此，这些人获得了对亚空间的某种有限防御，在未缚堕落号中安然沉睡，直到被赫罗德发现。
暴君智谋团（Tyrantine Cabal）如今允许这些可怜的灵魂逐渐回流到普通人群之中，将他们安排进可被选为侍僧的位置上。他们中的大多数人与其他帝国公民一样，过着虔诚而平静的生活，相信自己只不过是作为朝圣者，结束了一段漫长的静滞之旅，来到了一颗新的行星。然而，仍有许多人被招募进圣锤修会，成为了对抗恶魔势力的工具。
效果 Effects
将以下所有效果应用到你的角色上：
天赋 Talents：角色获得抵抗（灵能）天赋。
不可撼动 Unscillable：角色对恶魔的物理攻击具有极高抗性。在对抗任何具有恶魔（Daemonic）特性的生物发起的近战攻击时，角色视作拥有一个防护等级为 25 的力场（见《恶魔猎手》第 72 页）。此力场不会过载。
灵能位点 Psychic Locus：角色开局获得 1d5 点堕落。此外，在宿主备身周围 10 米范围内，如有灵能者必须为亚空间危险（见《黑暗异端》原文规则书第 163 页）掷骰，则改为由宿主备身成为对应结果的承受者。将通常会影响该灵能者的效果，改为影响宿主备身；将任何范围效应改为以宿主备身为中心。</t>
  </si>
  <si>
    <t>进行坚韧检定以为设备供能/充电。导致虚弱</t>
  </si>
  <si>
    <t>学科专攻*</t>
  </si>
  <si>
    <t>子项：生物，预言，操火，遥感，传心施展选定学科的灵能时灵能检定+2。</t>
  </si>
  <si>
    <t>要求出身世界为：虚空生人
从事非法贸易的商人，其生活充满了危险与威胁。尽管他们贿赂了众多执法者——或是安排了打手站岗护卫——但帝皇的律法始终警醒不眠。从事冷贸易（Cold Trade）则更为恶劣，因为交易异形制品很容易引起卡利西斯攘外修会成员的注意。这还需要掌握人类帝国所禁绝的多领域学识。一个非法武器商可能只需要熟悉爆弹的工作原理或等离子泄压机制即可。然而，冷贸易商交易的是异形武器，需要掌握奇异的毒素、怪异的弹药，乃至异形生理构造的详细知识。还有一些狡诈的商人专精于伪造自己的异形造物，因为能辨认真伪者寥寥无几。
有些冷贸易商是在偶然间踏入这种生活方式的——通常是在不知情的情况下获得了一件异形装置，并在尝到了那笔交易的巨额利润后，决定再去寻找更多。另一些商人则可能是被有权势的贵族逼迫，要求他们寻得此类产品，否则将面临官方降下的怒火。极少数商人交易此类危险材料，是为了更好地将其散布到整个星区。他们或许在无意中执行着某个早已灭绝的异形种族的意志。的确，与这类物品打交道，极少能带来对人类有益的结果。即便那只是一件流光溢彩的织物，或一尊粗陋的偶像。每一件异形装置的背后，都潜藏着对帝国的威胁。
值得注意的是，审判官阿尔坦扬（Artanyan）已经在克罗努斯扩区附近，对冷贸易船只展开了一场猛烈的清扫行动。通过与一支专职杀戮小队（Kill-team）通力合作，并征用了行商浪人的舰船怒火纯洁号（Purity of Wrath），阿尔坦扬已拘留了数千名来自冷贸易船只的船员。被没收并销毁的异形造物，其数量之多令人咂舌。这也暗示着斯特里西斯（Stryxis）特工正集中力量，将各类异形技术走私至卡利西斯星区。一贯务实的审判官阿尔坦扬选择将其中一些“尚可挽救”的舰船人员加以利用，并开始把少数这些可怜之人提供给其他的卡利西斯审判官。这些审判官认为自己的行动小组很可能会接触到异形技术的扭曲造物。
效果 Effects
将以下所有效果应用到你的角色上：
技能 Skills：角色将禁忌知识（异形）和技术应用视为基础技能。
天赋 Talents：角色获得以下选项之一：
· 特种武器训练（毒针步枪）天赋，以及一把毒针步枪和两个额外弹匣。
· 特种武器训练（捕网手枪）天赋，以及一把捕网手枪和两个额外弹匣。
· 听说语言（选择一种异形）技能，和一套异型纤维甲。</t>
  </si>
  <si>
    <t>造成1d10+WB伤害的能量矢。导致虚弱</t>
  </si>
  <si>
    <t>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</si>
  <si>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人类帝国的无数世界，其上的行星政府同样不计其数。从松散的独裁政体，到代议制共和国，再到为争夺稀缺资源而征战不休的封建领主，唯一重要的是这些政府能够为神皇的事业缴纳什一税。正如这些政府形态各异，其上的执法者亦是多种多样。每一位行星总督都可自行其是，以维护其世界上所设定的法律。
执法者常处于对抗违法乱纪的前线，并在许多世界上协助维护民事秩序。当罪行足够严重时，他们会与法务部密切合作。在辛提拉的日常生活中，他们履行着治安官的职责，调查那些不威胁帝国什一税的犯罪行为。尽管这种司法往往偏向于富裕阶层，但可以说，只要贵族们得到妥善关照，个别执法者因调查底层民众的麻烦而受到斥责的情况并不多见。
在伊卡索斯，执法者有着诸多名号，他们的主要任务是将被指控者拖到巡回的“旗标（Flags）”面前接受裁决。他们不过是打手，是各个部落领袖麾下的士兵。
*译注：“旗标”象征着苦难法警（Suffering Marshals），是伊卡索斯上巡游的法务官。
在军事管制下的苏布里克（Subrigue）巢都，执法者为残存的行星政府（即尚未被法务部解散的那部分）效力。他们驻守在上层巢都的城墙，严防下方浪潮之下的战火喷溅到“体面”的巢都市民身上。这支准军事化部队被编组成类似帝国卫队驻军的体系。
效果 Effects
将以下所有效果应用在你的角色上：
赋任之权 Granted Authority：执法者习惯于被赋予的权威，因此往往对审判庭的工作适应良好。每场游戏聚会一次，当执法者援引其所效力的更高权威时，他们可以重掷一次交际检定。
老家执法者 Homeworld Enforcer：每位执法者都曾在自己的出身世界上服役一段时间。由于每个世界各有差别，这些增益也因世界类型而异。执法者获得天赋异禀（任选一项）天赋。该天赋必须提升一项由角色出身世界所提供的受训技能，或一项允许角色将其视作基础技能的技能。</t>
  </si>
  <si>
    <t>放电造成1d10+3能量伤害。导致虚弱</t>
  </si>
  <si>
    <t>亚空间选民</t>
  </si>
  <si>
    <t>引发灵能现象时，掷两次灵能现象并取较好者。</t>
  </si>
  <si>
    <t>先决条件：WP35</t>
  </si>
  <si>
    <t>要求出身世界为：巢都世界
像枪灰城和苏布里克巢都那黑暗、幽闭的底巢，这些地方是危险且近乎法外之地。在这些执法者或法务官甚少涉足的地方，帮派便是唯一的法律。这些帮派成员以松散的小团体形式活动，保护自己的地盘，并向当地居民收取“税款”。他们有时是受人尊敬的保卫者，有时则是小小的暴君，在底巢同胞面前作威作福。
审判庭的特工经常会征召当地的帮派成员协助调查，而如果某个无赖证明了自己的价值，审判官可能会将此任命转为永久服役。
帮派成员进入审判庭更常见的途径，是先被征召进帝国的各类组织，毕竟他们终究也是帝国公民。他们可能随着什一税被送入帝国卫队的新兵队伍，甚至被送上传闻中的黑船，无论如何，这些帮派成员必须先从极端环境中生存下来。这样的适应力会使他们成为审判庭理想的招募对象，其中一些人无疑会在为神圣修会的服务中找到自己的命运。
效果 Effects
将以下所有效果应用到你的角色上：
技能 Skills：角色在以下技能中选择两项获得受训：警觉、闪避、躲藏、赌博、估价，或技术应用。
天赋 Talents：角色获得以下天赋之一：基础武器训练（实体弹）、重型武器训练（实体弹）、手枪训练（实体弹），或近战武器训练（原始）。
收入 Income：无论其职业为何，角色的收入等级变为弃民（Outcast）（见《黑暗异端》原文规则书第 124 页）。</t>
  </si>
  <si>
    <t>重投失败的恐惧检定</t>
  </si>
  <si>
    <t>演说大师</t>
  </si>
  <si>
    <t>基于交际属性的检定可以影响10倍数量的目标。</t>
  </si>
  <si>
    <t>卡利西斯星区犹如一台庞大而粗粝的机器，其内部机构之间，甚至机构内部人员之间，都极少能实现有效的协调配合。官方文件随处可见，但往往已过时数十年，或因誊写错误等官僚系统内部的失误而完全失实。举例而言，除了某个名字或头衔之外，几乎没有人真正知道在内政部其他区域里工作的究竟是谁。只要穿着得体、道具齐全，展现出恰到好处的自信风范，一个人几乎可以扮演成任何角色。冒充者在卡利西斯星区内穿梭游走，从一段虚构的过往无缝切换到另一段，始终领先于那些欲置其于死地——甚至更糟——的众多机构一步。
冒充者所扮演的角色有多少种，让其过上这种生活的动机便有多少种。有些人渴望挣脱帝国生活中那极度僵化的桎梏。另一些人则受无序命运的干涉，被迫假借身份，以便在敌对环境或敌对集团的压力下求生。有许多人纯粹是骗财老手，利用伪装来服务于自己的犯罪营生。但唯有能力最顶尖的家伙才能长久存活，因为极少有官员欣赏这种技艺，反而宁愿迅速处决这些骗子。一位精明的审判官或许能察觉此人价值，并以饶其一命为条件换取其服务，从而（通常是在不情愿的情况下）将冒充者纳入自己的侍僧行列。有些冒充者则从未被识破，至今仍过得风生水起，他们的同僚与下属仍然相信其虚构的故事。
效果 Effects
将以下所有效果应用到你的角色上：
技能 Skills：角色在欺诈和伪装技能上受训。
天赋 Talents：角色获得天赋异禀（欺诈）天赋。</t>
  </si>
  <si>
    <t>施展选定学科的灵能时灵能检定+2</t>
  </si>
  <si>
    <t>野蛮冲锋</t>
  </si>
  <si>
    <t>冲锋时的WS检定变为+20，取代原本的+10。</t>
  </si>
  <si>
    <t>要求出身世界为：巢都世界或帝国世界
德鲁苏斯边区的犯罪巨头（crime barons）在卡利西斯星区各处、乃至克罗努斯扩区内部都有自己的爪牙。这些代理人中，有许多无耻之徒在“做生意”时胆大包天，藉此让自己飞黄腾达，攀升至远超其本分的高位。这些“低等公爵（Low Dukes）”（在塔苏斯巢都［Hive Tarsus］中，他们被如此戏称）通常不过被视为骗子与恶棍，但他们的影响力却使其得以与那些更体面的贵族平起平坐。
当这种情况发生时，卡斯巴利卡的领导层往往会试图约束自己的特工，因为他们的行为可能扰乱正当生意，并引来不必要的关注。卡斯巴利卡会切断关系，迫使代理人独立运作。极少数情况下，一个狡猾的“贵族”能设法保全自己，维持地位并凭借自己的力量跻身权力高层。更常见的情况是，他们会被指控，唯有仲裁官（Judge）或审判官的干预，才能从射入脑壳的子弹下拯救他们。
这种兼具精明、野心，以及与其他文化打交道而不“被同化”的能力，已经引起了数位卡利西斯攘外修会审判官的注意，其中尤以审判官维兰（Inquisitor Vilane）最为突出。他深入耶利哥区域的任务使他接触到了钛族，而正是这种足智多谋与窃取来的权威气息的罕见结合，使得他麾下的卡斯巴利卡“贵族”如此有用。
多数前卡斯巴利卡代理人是被审判庭强行征召服役，作为对其罪行（且往往是他们没有犯下的那些）的判罚。他们中的许多人厌恶侍僧的生活方式，并在执行任务时竭力改善自己的舒适度。这种“可疑”的忠诚可能在行动小组内引发冲突，但迄今为止，结果是值得的。
效果 Effects
将以下所有效果应用到你的角色上：
技能 Skills：角色获得扯淡技能。
也不打听打听我是谁？ Do You Know Who I Am?：任何试图恐吓卡斯巴利卡“贵族”的目标，在检定中承受 -10 减值。
不义之财 Shady Income：除正常收入外，卡斯巴利卡“贵族”每月按下表获得一笔额外收入，就像流氓职业那样：
卡斯巴利卡“贵族”收入
D10           结果             收入
  1             诈骗         1d10 + 10
2-3   “诚信”贸易    2d10 + FB
4-5       挪用公款        2d10 x IB
6-7           勒索          2d10 x SB
8-9       短期骗局       2d10 x FB
10        长期骗局       4d10 x FB</t>
  </si>
  <si>
    <t>以一个完整动作攻击两次</t>
  </si>
  <si>
    <t>花费一个部分动作，用仪式手法接触一把故障枪支，即可排除故障。一次仪式只能接触一把武器，否则是对机魂十分失礼的行为。</t>
  </si>
  <si>
    <t>神圣修会中流传着一句广为人知的格言：“清白无济于事（Innocence Proves Nothing）。”在无数异端面临处决、仍恳称自身无罪时，还予他们的便是这样一句残酷话语。此话含义之多，几乎在每位审判官或侍僧心中，都有自己独特的解读。一些审判官认为，无知于行为后果并不能免除罪责；另一些则相信，为清白辩护毫无意义——未能做到无可争辩，其本身便是罪行。
然而，极罕见的场合里，的确有人能够证明自己的清白，这番辩词也没有落入漠不关心者耳中。这样的机缘巧合，并不会让受指控者重获自由；相反，他们的监禁将会延续，直到观察者最终确认他们无罪。
更难得的情形是，某位已被指控并囚禁之人，恰好满足审判庭的需要——无论是因其所掌握的特殊技能，或是所知晓的秘密。于是，这些人被编入侍僧小组，时刻待命，在审判官的调遣下行动。为审判庭效命便是他们赎罪的途径，而未能摆脱被指控叛乱的嫌疑，就是他们的罪行。
效果 Effects
将以下所有效果应用到你的角色上：
逆势而行 Against the Odds：角色失去 1 命运点。
特例之资 Special Circumstances：侍僧所有属性值 +3，并增加 1 点承伤。
制度驯化 Institutionalisation：在审判庭的灌输下，侍僧坚信神圣修会正确无误——毕竟，他身上的囚印便是修会正确性的铁证，哪怕他本该是清白的。侍僧免疫任何试图通过悦服、指挥、欺诈或恐吓手段使其对抗审判官主人的行为。如果侍僧想对自己的小组或审判庭采取敌对行动，他必须通过一次艰难（-30）的意志检定。</t>
  </si>
  <si>
    <t>掷两次灵能现象并取较好者</t>
  </si>
  <si>
    <t>移动射击</t>
  </si>
  <si>
    <t>花费一个完整动作，你至多可移动你完整移动的距离，并用手枪射击一次。</t>
  </si>
  <si>
    <t>先决条件：BS40，Ag40</t>
  </si>
  <si>
    <t>要求出身世界为：巢都世界
在巢都世界中生存，往往意味着要在资源有限的条件下勉力维生。除非是尖塔贵族，否则大多数人只能靠被分配到的任何一份可怜差事勉强度日，但有些人却决定自己闯出一条路。从西贝柳斯的尖塔到逼仄的底巢，始终存在着对食物、住所和弹药的需求。
拾荒者既是机会主义者，也带有几分窃贼的色彩，他们时刻留意着下一个获取所需之物的机会。他们在西贝柳斯各处活动，寻找并获取他人丢弃之物。简单时仅需翻捡垃圾，困难时可能还得用长杆在熔融矿渣中打捞物品。
成群结队的拾荒者偶尔会冒险踏进巢都污水坑（hive sumps）那危险的地底深处，冒着洞穴坍塌和遭遇凶残变种人的风险，去搜寻传说中的失落宝藏。大多数搜寻活动的危险性相对较低，不过是贿赂一名低级官员，以争取片刻时间接近回收压缩机。
更为罕见的情况是，一伙拾荒者会悄悄潜入西贝柳斯的尖塔，去窃取那些更富有的人。对于底巢的居民而言，即使是帝国最卑微的仆人，其财富也超乎想象。国教的复合居住区（Hab-complex）遭抢劫、小件物品在午夜消失，此类事件并不少见。这些事多数时候只是个小麻烦，但若有某件足够重要的物品丢失，罪责往往会被归咎到拾荒者头上，而西贝柳斯当地的执法者便会强行征召一小队人马来寻找失物。
最著名的一次事件，是针对文士第三复合居住区（Tertiary Scriblock Habcomplex）的抢劫，导致了一枚伺服颅骨被盗。这枚伺服颅骨经过特殊改装，用于向讨逆修会的特工输送情报。由于关键情报遗失，一支侍僧小队招募了数十名拾荒者去寻回那枚至关重要的伺服颅骨。许多拾荒者从此再未在西贝柳斯的地下出现过；据传，这次行动极为成功，以至于那位审判官要么将拾荒者全部编入了侍僧队伍，要么出于原则将他们全部处决了。
效果 Effects
将以下所有效果应用到你的角色上：
技能 Skills：角色在以下技能上受训：交易、估价、技术应用、生计（勘探者）。
巢都老手 Hive Operator：身处底巢时，侍僧可将所有稀有度为一般及以下的物品，视为比其原本的稀有度再低一级，最低为充裕。</t>
  </si>
  <si>
    <t>基于交际的检定可以影响10倍的目标</t>
  </si>
  <si>
    <t>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t>
  </si>
  <si>
    <t>先决条件：WP50，顽强意志</t>
  </si>
  <si>
    <t>要求出身世界为：巢都世界
辛提拉及其他巢都世界的底巢，恐怕是除去战区或死亡世界之外，卡利西斯星区内最为危险的地方。在这里，法治往往不过是种建议，唯有当一个人全副武装、或被保镖簇拥时，才能获得些许安全感。对于武器、盔甲以及在底巢生存所必需的其他物品，这里始终有着强烈的需求，而商人正是来满足这一需求的人。他们中有些人作为有组织帮派的一部分运作，有些则独立经营，依靠自己的保镖力量担任防卫——但所有人都在这片暴力之地中扮演着不可或缺的角色。
大多数商人与居住在巢都更高层的供货商间维持着长期的交易关系，用以走私低等级的作战装备和补给。有些巢都领主（hive lords）甚至默许这种行为，因为他们深知武器与装备总会存在，并且乐于看见脚底的渣滓们为了那些残羹剩饭般的物资自相残杀。若有必要，巢都执法者可以轻易无视这些纷争。然而，很少有底巢的派系会对这样的残羹冷炙感到满足；能够找到更好货物出售的商人将会兴旺发达，但也往往会招来地方当局不必要的关注。
这名商人或许曾策划拦截运往巢都世界防御力量的更强军火——从军用级激光枪到用以抵御入侵的重型武器。狡诈的商人甚至可能试图贿赂军务部的官员，让他们睁一只眼闭一只眼，以确保这些拦截行动顺利进行。无论其招致当局注意的具体途径是什么，某位审判官已然发现，这样一个“富有进取心的个体”对侍僧小组的任务极为有用。
商人理应熟悉下层区域的地形和门路，能与罪犯打好交道，并能有效应对阻碍物资顺畅流通的许多官方关卡。他们通常也知道如何使用自己经手的武器——他们未必是巢都最精准的射手，但能够使用极为广泛的武器种类。在许多方面，他们是底巢的向导，正是他们的急智驱动着这片深处区域那以暴力为基础的经济。
效果 Effects
将以下所有效果应用到你的角色上：
技能 Skills：角色在以下技能中选择一项获得受训：交易、估价、生计（军械师），或生计（商人）。
天赋 Talents：角色获得一项自选的基础武器训练天赋。
凑合用用 Make Do：侍僧为清除武器卡壳而进行的远程技巧检定成功时，不会浪费武器中已有的弹药，也无需重新装填武器。</t>
  </si>
  <si>
    <t>冲锋时有+20加值</t>
  </si>
  <si>
    <t>施展灵能的检定+1。可多次选择，效果累加。</t>
  </si>
  <si>
    <t>用部分动作修好故障枪支</t>
  </si>
  <si>
    <t>有口皆碑*</t>
  </si>
  <si>
    <t>子项：内政部，帝国国教，帝国卫队，帝国海军，审判庭，下层社会与选定组织或群体打交道时，交际检定+10。加上平等待遇天赋的加值，总共+20。</t>
  </si>
  <si>
    <t>先决条件：Fel50，平等待遇</t>
  </si>
  <si>
    <t>完整移动时可进行一次自由攻击</t>
  </si>
  <si>
    <t>憎恶祷告</t>
  </si>
  <si>
    <t>（任意）花费一个完整动作进行一次吸引力检定，成功的话可以影响周围等于你交际加值个数的盟友，使他们得到和你一样的宿敌能力，持续到战斗结束。</t>
  </si>
  <si>
    <t>先决条件：宿敌</t>
  </si>
  <si>
    <t>防护灵能攻击</t>
  </si>
  <si>
    <t>战斗狂怒</t>
  </si>
  <si>
    <t>狂暴中可以进行格挡。</t>
  </si>
  <si>
    <t>先决条件：狂暴</t>
  </si>
  <si>
    <t>获得灵能检定加值</t>
  </si>
  <si>
    <t>你的植入式设备可以分析敌人的数据。花费本轮的反射动作来读取数据，需要进行一次技术应用检定，成功的话本轮你的WS和BS检定+10，但需要通过坚韧检定，否则得到1级虚弱。</t>
  </si>
  <si>
    <t>你在特定群体中间有个好名声</t>
  </si>
  <si>
    <t>你了解如何命中目标的要害。如果你的射击造成了致命伤害，它将增加2点。</t>
  </si>
  <si>
    <t>强化宿敌能力</t>
  </si>
  <si>
    <t>重型武器训练*</t>
  </si>
  <si>
    <t>子项：矢弹武器，火焰武器，激光武器，榴弹武器，热熔武器，等离子武器，原始武器，实体弹武器无减值地使用选定重型武器。</t>
  </si>
  <si>
    <t>狂暴中可以进行格挡</t>
  </si>
  <si>
    <t>瞄准特定部位射击的减值变为−10。</t>
  </si>
  <si>
    <t>先决条件：BS30</t>
  </si>
  <si>
    <t>成功的技术应用检定可以+10WS和BS</t>
  </si>
  <si>
    <t>你的血液由远古的受祝福科技透析。你体内的移植物可以帮你修复较小的伤口。在计算伤害恢复时，你总是被视为轻伤状态。另外，你每天可以自然恢复2点伤害。移植物还可以缓解疼痛，让你性格变得较为温和（无游戏影响）</t>
  </si>
  <si>
    <t>使用射击武器造成+2致命伤害</t>
  </si>
  <si>
    <t>熟练地使用你选择的重型武器</t>
  </si>
  <si>
    <t>瞄准特定部位射击的减值变为−10</t>
  </si>
  <si>
    <t>每天恢复2点伤害，总是处于轻伤状态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</si>
</sst>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145">
    <font>
      <sz val="11"/>
      <name val="等线"/>
      <charset val="134"/>
    </font>
    <font>
      <sz val="22"/>
      <color theme="0"/>
      <name val="微软雅黑"/>
      <charset val="134"/>
    </font>
    <font>
      <sz val="11"/>
      <color theme="0"/>
      <name val="微软雅黑"/>
      <charset val="134"/>
    </font>
    <font>
      <b/>
      <sz val="11"/>
      <color rgb="FFFFFFFF"/>
      <name val="微软雅黑"/>
      <charset val="134"/>
    </font>
    <font>
      <b/>
      <sz val="12"/>
      <color theme="0"/>
      <name val="微软雅黑"/>
      <charset val="134"/>
    </font>
    <font>
      <b/>
      <sz val="11"/>
      <color theme="0"/>
      <name val="微软雅黑"/>
      <charset val="134"/>
    </font>
    <font>
      <b/>
      <sz val="22"/>
      <color theme="0"/>
      <name val="微软雅黑"/>
      <charset val="134"/>
    </font>
    <font>
      <sz val="11"/>
      <color rgb="FF000000"/>
      <name val="等线"/>
      <charset val="134"/>
    </font>
    <font>
      <b/>
      <sz val="11"/>
      <color rgb="FF000000"/>
      <name val="等线"/>
      <charset val="134"/>
    </font>
    <font>
      <b/>
      <sz val="11"/>
      <name val="等线"/>
      <charset val="134"/>
    </font>
    <font>
      <sz val="11"/>
      <color theme="1"/>
      <name val="微软雅黑"/>
      <charset val="134"/>
    </font>
    <font>
      <sz val="11"/>
      <color rgb="FFFFFFFF"/>
      <name val="微软雅黑"/>
      <charset val="134"/>
    </font>
    <font>
      <b/>
      <sz val="11"/>
      <color rgb="FF121316"/>
      <name val="微软雅黑"/>
      <charset val="134"/>
    </font>
    <font>
      <sz val="11"/>
      <color rgb="FF121316"/>
      <name val="微软雅黑"/>
      <charset val="134"/>
    </font>
    <font>
      <sz val="11"/>
      <name val="微软雅黑"/>
      <charset val="134"/>
    </font>
    <font>
      <sz val="10.5"/>
      <color rgb="FF121316"/>
      <name val="Noto Sans"/>
      <charset val="134"/>
    </font>
    <font>
      <sz val="11"/>
      <color rgb="FF000000"/>
      <name val="微软雅黑"/>
      <charset val="134"/>
    </font>
    <font>
      <b/>
      <sz val="14"/>
      <color rgb="FFFFFFFF"/>
      <name val="等线"/>
      <charset val="134"/>
    </font>
    <font>
      <sz val="12"/>
      <color rgb="FF121316"/>
      <name val="Noto Sans"/>
      <charset val="134"/>
    </font>
    <font>
      <b/>
      <sz val="11"/>
      <name val="微软雅黑"/>
      <charset val="134"/>
    </font>
    <font>
      <b/>
      <sz val="11"/>
      <color rgb="FFFFFFFF"/>
      <name val="等线"/>
      <charset val="134"/>
    </font>
    <font>
      <sz val="10.5"/>
      <name val="微软雅黑"/>
      <charset val="134"/>
    </font>
    <font>
      <sz val="10.9"/>
      <color rgb="FF000000"/>
      <name val="微软雅黑"/>
      <charset val="134"/>
    </font>
    <font>
      <sz val="12"/>
      <color rgb="FF060A26"/>
      <name val="Arial"/>
      <charset val="134"/>
    </font>
    <font>
      <sz val="8"/>
      <name val="等线"/>
      <charset val="134"/>
    </font>
    <font>
      <sz val="12"/>
      <color rgb="FF000000"/>
      <name val="黑体"/>
      <charset val="134"/>
    </font>
    <font>
      <sz val="10"/>
      <color rgb="FF000000"/>
      <name val="微软雅黑"/>
      <charset val="134"/>
    </font>
    <font>
      <sz val="12"/>
      <color rgb="FF060A26"/>
      <name val="Segoe UI"/>
      <charset val="134"/>
    </font>
    <font>
      <sz val="12"/>
      <color rgb="FFFFFFFF"/>
      <name val="黑体"/>
      <charset val="134"/>
    </font>
    <font>
      <sz val="12"/>
      <name val="黑体"/>
      <charset val="134"/>
    </font>
    <font>
      <sz val="18"/>
      <color rgb="FFFFFFFF"/>
      <name val="微软雅黑"/>
      <charset val="134"/>
    </font>
    <font>
      <b/>
      <sz val="20"/>
      <color rgb="FFFFFFFF"/>
      <name val="微软雅黑"/>
      <charset val="134"/>
    </font>
    <font>
      <b/>
      <sz val="20"/>
      <color rgb="FF000000"/>
      <name val="微软雅黑"/>
      <charset val="134"/>
    </font>
    <font>
      <sz val="16"/>
      <color rgb="FF121316"/>
      <name val="微软雅黑"/>
      <charset val="134"/>
    </font>
    <font>
      <b/>
      <sz val="20"/>
      <color rgb="FF121316"/>
      <name val="微软雅黑"/>
      <charset val="134"/>
    </font>
    <font>
      <sz val="16"/>
      <name val="微软雅黑"/>
      <charset val="134"/>
    </font>
    <font>
      <sz val="18"/>
      <name val="微软雅黑"/>
      <charset val="134"/>
    </font>
    <font>
      <sz val="16"/>
      <color rgb="FF000000"/>
      <name val="微软雅黑"/>
      <charset val="134"/>
    </font>
    <font>
      <sz val="18"/>
      <color rgb="FF000000"/>
      <name val="微软雅黑"/>
      <charset val="134"/>
    </font>
    <font>
      <sz val="11"/>
      <name val="宋体"/>
      <charset val="134"/>
    </font>
    <font>
      <b/>
      <sz val="18"/>
      <color rgb="FF000000"/>
      <name val="宋体"/>
      <charset val="134"/>
    </font>
    <font>
      <b/>
      <sz val="26"/>
      <color rgb="FF000000"/>
      <name val="宋体"/>
      <charset val="134"/>
    </font>
    <font>
      <sz val="12"/>
      <color rgb="FF000000"/>
      <name val="宋体"/>
      <charset val="134"/>
    </font>
    <font>
      <b/>
      <sz val="12"/>
      <color rgb="FF000000"/>
      <name val="宋体"/>
      <charset val="134"/>
    </font>
    <font>
      <b/>
      <sz val="12"/>
      <color rgb="FFC00000"/>
      <name val="宋体"/>
      <charset val="134"/>
    </font>
    <font>
      <b/>
      <sz val="14"/>
      <color rgb="FFFFFFFF"/>
      <name val="宋体"/>
      <charset val="134"/>
    </font>
    <font>
      <b/>
      <sz val="12"/>
      <color rgb="FFFFFFFF"/>
      <name val="宋体"/>
      <charset val="134"/>
    </font>
    <font>
      <b/>
      <sz val="12"/>
      <name val="宋体"/>
      <charset val="134"/>
    </font>
    <font>
      <sz val="12"/>
      <name val="Calibri"/>
      <charset val="134"/>
    </font>
    <font>
      <sz val="12"/>
      <name val="宋体"/>
      <charset val="134"/>
    </font>
    <font>
      <sz val="12"/>
      <color rgb="FF231F20"/>
      <name val="宋体"/>
      <charset val="134"/>
    </font>
    <font>
      <sz val="12"/>
      <color rgb="FFFF0000"/>
      <name val="宋体"/>
      <charset val="134"/>
    </font>
    <font>
      <i/>
      <sz val="12.3"/>
      <color rgb="FF000000"/>
      <name val="宋体"/>
      <charset val="134"/>
    </font>
    <font>
      <sz val="11"/>
      <color rgb="FFFFFFFF"/>
      <name val="宋体"/>
      <charset val="134"/>
    </font>
    <font>
      <sz val="11"/>
      <color rgb="FF000000"/>
      <name val="宋体"/>
      <charset val="134"/>
    </font>
    <font>
      <sz val="11"/>
      <color rgb="FFFFFFFF"/>
      <name val="Calibri"/>
      <charset val="134"/>
    </font>
    <font>
      <b/>
      <sz val="11"/>
      <color rgb="FF000000"/>
      <name val="宋体"/>
      <charset val="134"/>
    </font>
    <font>
      <sz val="11"/>
      <color rgb="FF000000"/>
      <name val="Calibri"/>
      <charset val="134"/>
    </font>
    <font>
      <sz val="11"/>
      <name val="Calibri"/>
      <charset val="134"/>
    </font>
    <font>
      <b/>
      <sz val="11"/>
      <name val="宋体"/>
      <charset val="134"/>
    </font>
    <font>
      <b/>
      <sz val="18"/>
      <color rgb="FF231F20"/>
      <name val="宋体"/>
      <charset val="134"/>
    </font>
    <font>
      <b/>
      <sz val="11"/>
      <color rgb="FFFFFFFF"/>
      <name val="宋体"/>
      <charset val="134"/>
    </font>
    <font>
      <sz val="12"/>
      <color rgb="FFFFFFFF"/>
      <name val="宋体"/>
      <charset val="134"/>
    </font>
    <font>
      <b/>
      <sz val="12"/>
      <color rgb="FF231F20"/>
      <name val="宋体"/>
      <charset val="134"/>
    </font>
    <font>
      <sz val="10.45"/>
      <color rgb="FF000000"/>
      <name val="宋体"/>
      <charset val="134"/>
    </font>
    <font>
      <b/>
      <sz val="21.95"/>
      <color rgb="FF000000"/>
      <name val="宋体"/>
      <charset val="134"/>
    </font>
    <font>
      <b/>
      <sz val="10.45"/>
      <color rgb="FFC00000"/>
      <name val="宋体"/>
      <charset val="134"/>
    </font>
    <font>
      <b/>
      <sz val="14.05"/>
      <color rgb="FF000000"/>
      <name val="宋体"/>
      <charset val="134"/>
    </font>
    <font>
      <b/>
      <sz val="16"/>
      <color rgb="FFFFFFFF"/>
      <name val="宋体"/>
      <charset val="134"/>
    </font>
    <font>
      <sz val="20"/>
      <color rgb="FFFFFFFF"/>
      <name val="微软雅黑"/>
      <charset val="134"/>
    </font>
    <font>
      <b/>
      <sz val="14"/>
      <color rgb="FFFFFFFF"/>
      <name val="微软雅黑"/>
      <charset val="134"/>
    </font>
    <font>
      <sz val="14"/>
      <color rgb="FF000000"/>
      <name val="微软雅黑"/>
      <charset val="134"/>
    </font>
    <font>
      <sz val="14"/>
      <name val="微软雅黑"/>
      <charset val="134"/>
    </font>
    <font>
      <sz val="12"/>
      <name val="微软雅黑"/>
      <charset val="134"/>
    </font>
    <font>
      <sz val="12"/>
      <color rgb="FF000000"/>
      <name val="微软雅黑"/>
      <charset val="134"/>
    </font>
    <font>
      <sz val="11"/>
      <color theme="4" tint="-0.25"/>
      <name val="等线"/>
      <charset val="134"/>
    </font>
    <font>
      <sz val="22"/>
      <color rgb="FFFFFFFF"/>
      <name val="微软雅黑"/>
      <charset val="134"/>
    </font>
    <font>
      <b/>
      <sz val="11"/>
      <color rgb="FF000000"/>
      <name val="微软雅黑"/>
      <charset val="134"/>
    </font>
    <font>
      <sz val="20"/>
      <color rgb="FF000000"/>
      <name val="微软雅黑"/>
      <charset val="134"/>
    </font>
    <font>
      <b/>
      <sz val="16"/>
      <color rgb="FFFFFFFF"/>
      <name val="微软雅黑"/>
      <charset val="134"/>
    </font>
    <font>
      <b/>
      <sz val="12"/>
      <color rgb="FF000000"/>
      <name val="微软雅黑"/>
      <charset val="134"/>
    </font>
    <font>
      <b/>
      <sz val="14"/>
      <color theme="0"/>
      <name val="微软雅黑"/>
      <charset val="134"/>
    </font>
    <font>
      <sz val="12"/>
      <color theme="1"/>
      <name val="黑体"/>
      <charset val="134"/>
    </font>
    <font>
      <sz val="12"/>
      <color theme="0"/>
      <name val="黑体"/>
      <charset val="134"/>
    </font>
    <font>
      <b/>
      <sz val="12"/>
      <color theme="1"/>
      <name val="黑体"/>
      <charset val="134"/>
    </font>
    <font>
      <sz val="12"/>
      <name val="等线"/>
      <charset val="134"/>
    </font>
    <font>
      <sz val="10"/>
      <color theme="0"/>
      <name val="黑体"/>
      <charset val="134"/>
    </font>
    <font>
      <sz val="12"/>
      <color rgb="FF282828"/>
      <name val="黑体"/>
      <charset val="134"/>
    </font>
    <font>
      <sz val="9"/>
      <color theme="0"/>
      <name val="黑体"/>
      <charset val="134"/>
    </font>
    <font>
      <sz val="11"/>
      <color rgb="FFFFFFFF"/>
      <name val="黑体"/>
      <charset val="134"/>
    </font>
    <font>
      <sz val="11"/>
      <color rgb="FF305496"/>
      <name val="黑体"/>
      <charset val="134"/>
    </font>
    <font>
      <sz val="11"/>
      <color theme="0"/>
      <name val="黑体"/>
      <charset val="134"/>
    </font>
    <font>
      <sz val="11"/>
      <color rgb="FFFFFFFF"/>
      <name val="等线"/>
      <charset val="134"/>
    </font>
    <font>
      <sz val="11"/>
      <color theme="0"/>
      <name val="等线"/>
      <charset val="134"/>
    </font>
    <font>
      <sz val="12"/>
      <color rgb="FF2E75B6"/>
      <name val="黑体"/>
      <charset val="134"/>
    </font>
    <font>
      <sz val="12"/>
      <color rgb="FFA6A6A6"/>
      <name val="黑体"/>
      <charset val="134"/>
    </font>
    <font>
      <sz val="12"/>
      <color rgb="FFFF0000"/>
      <name val="黑体"/>
      <charset val="134"/>
    </font>
    <font>
      <sz val="9"/>
      <color rgb="FF000000"/>
      <name val="黑体"/>
      <charset val="134"/>
    </font>
    <font>
      <b/>
      <sz val="12"/>
      <color rgb="FFFFFFFF"/>
      <name val="黑体"/>
      <charset val="134"/>
    </font>
    <font>
      <sz val="12"/>
      <color theme="2" tint="-0.5"/>
      <name val="黑体"/>
      <charset val="134"/>
    </font>
    <font>
      <sz val="11"/>
      <color rgb="FF000000"/>
      <name val="黑体"/>
      <charset val="134"/>
    </font>
    <font>
      <sz val="12"/>
      <color rgb="FF8FAADC"/>
      <name val="黑体"/>
      <charset val="134"/>
    </font>
    <font>
      <sz val="12"/>
      <color rgb="FFC00000"/>
      <name val="黑体"/>
      <charset val="134"/>
    </font>
    <font>
      <sz val="10"/>
      <color rgb="FF000000"/>
      <name val="黑体"/>
      <charset val="134"/>
    </font>
    <font>
      <sz val="12"/>
      <color rgb="FF5B9BD5"/>
      <name val="黑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name val="汉仪书宋二KW"/>
      <charset val="134"/>
    </font>
    <font>
      <sz val="11"/>
      <color rgb="FF000000"/>
      <name val="CMR10"/>
      <charset val="134"/>
    </font>
    <font>
      <u/>
      <sz val="12"/>
      <color rgb="FF0000FF"/>
      <name val="宋体"/>
      <charset val="134"/>
    </font>
    <font>
      <b/>
      <sz val="10.45"/>
      <color rgb="FF000000"/>
      <name val="宋体"/>
      <charset val="134"/>
    </font>
    <font>
      <b/>
      <sz val="11"/>
      <color rgb="FF000000"/>
      <name val="Calibri"/>
      <charset val="134"/>
    </font>
    <font>
      <b/>
      <sz val="11"/>
      <color rgb="FF000000"/>
      <name val="CMBX10"/>
      <charset val="134"/>
    </font>
    <font>
      <b/>
      <sz val="14"/>
      <color rgb="FFFFFFFF"/>
      <name val="Calibri"/>
      <charset val="134"/>
    </font>
    <font>
      <b/>
      <sz val="12"/>
      <color rgb="FF060A26"/>
      <name val="宋体"/>
      <charset val="134"/>
    </font>
    <font>
      <b/>
      <sz val="11"/>
      <color rgb="FF000000"/>
      <name val="汉仪书宋二KW"/>
      <charset val="134"/>
    </font>
    <font>
      <sz val="12"/>
      <color rgb="FF060A26"/>
      <name val="宋体"/>
      <charset val="134"/>
    </font>
    <font>
      <i/>
      <sz val="11"/>
      <color rgb="FF000000"/>
      <name val="CMSY10"/>
      <charset val="134"/>
    </font>
    <font>
      <sz val="10.5"/>
      <name val="宋体"/>
      <charset val="134"/>
    </font>
    <font>
      <b/>
      <sz val="11"/>
      <color rgb="FF548235"/>
      <name val="微软雅黑"/>
      <charset val="134"/>
    </font>
    <font>
      <b/>
      <sz val="11"/>
      <color theme="0" tint="-0.05"/>
      <name val="微软雅黑"/>
      <charset val="134"/>
    </font>
    <font>
      <sz val="11"/>
      <color rgb="FF121316"/>
      <name val="汉仪书宋二KW"/>
      <charset val="134"/>
    </font>
    <font>
      <i/>
      <sz val="11"/>
      <color rgb="FF000000"/>
      <name val="CMMI10"/>
      <charset val="134"/>
    </font>
    <font>
      <b/>
      <sz val="11"/>
      <color rgb="FFC00000"/>
      <name val="微软雅黑"/>
      <charset val="134"/>
    </font>
    <font>
      <sz val="11"/>
      <color rgb="FFFF0000"/>
      <name val="宋体"/>
      <charset val="134"/>
    </font>
    <font>
      <sz val="9"/>
      <name val="宋体"/>
      <charset val="134"/>
    </font>
    <font>
      <b/>
      <sz val="9"/>
      <name val="宋体"/>
      <charset val="134"/>
    </font>
  </fonts>
  <fills count="69">
    <fill>
      <patternFill patternType="none"/>
    </fill>
    <fill>
      <patternFill patternType="gray125"/>
    </fill>
    <fill>
      <patternFill patternType="solid">
        <fgColor rgb="FFC00000"/>
        <bgColor indexed="64"/>
      </patternFill>
    </fill>
    <fill>
      <patternFill patternType="solid">
        <fgColor rgb="FF44546A"/>
        <bgColor indexed="64"/>
      </patternFill>
    </fill>
    <fill>
      <patternFill patternType="solid">
        <fgColor theme="3"/>
        <bgColor indexed="64"/>
      </patternFill>
    </fill>
    <fill>
      <patternFill patternType="solid">
        <fgColor rgb="FFFFC000"/>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
      <patternFill patternType="solid">
        <fgColor rgb="FF8497B0"/>
        <bgColor indexed="64"/>
      </patternFill>
    </fill>
    <fill>
      <patternFill patternType="solid">
        <fgColor rgb="FFD6DCE4"/>
        <bgColor indexed="64"/>
      </patternFill>
    </fill>
    <fill>
      <patternFill patternType="solid">
        <fgColor rgb="FFE7E6E6"/>
        <bgColor indexed="64"/>
      </patternFill>
    </fill>
    <fill>
      <patternFill patternType="solid">
        <fgColor rgb="FFEDEDED"/>
        <bgColor indexed="64"/>
      </patternFill>
    </fill>
    <fill>
      <patternFill patternType="solid">
        <fgColor rgb="FFFFF2CC"/>
        <bgColor indexed="64"/>
      </patternFill>
    </fill>
    <fill>
      <patternFill patternType="solid">
        <fgColor rgb="FFFBE5D6"/>
        <bgColor indexed="64"/>
      </patternFill>
    </fill>
    <fill>
      <patternFill patternType="solid">
        <fgColor rgb="FF000000"/>
        <bgColor indexed="64"/>
      </patternFill>
    </fill>
    <fill>
      <patternFill patternType="solid">
        <fgColor rgb="FFDEEBF7"/>
        <bgColor indexed="64"/>
      </patternFill>
    </fill>
    <fill>
      <patternFill patternType="solid">
        <fgColor rgb="FFAFABAB"/>
        <bgColor indexed="64"/>
      </patternFill>
    </fill>
    <fill>
      <patternFill patternType="solid">
        <fgColor rgb="FFD0CECE"/>
        <bgColor indexed="64"/>
      </patternFill>
    </fill>
    <fill>
      <patternFill patternType="solid">
        <fgColor rgb="FFD6DCE5"/>
        <bgColor indexed="64"/>
      </patternFill>
    </fill>
    <fill>
      <patternFill patternType="solid">
        <fgColor rgb="FFA6A6A6"/>
        <bgColor indexed="64"/>
      </patternFill>
    </fill>
    <fill>
      <patternFill patternType="solid">
        <fgColor rgb="FFD9D9D9"/>
        <bgColor indexed="64"/>
      </patternFill>
    </fill>
    <fill>
      <patternFill patternType="solid">
        <fgColor rgb="FF262626"/>
        <bgColor indexed="64"/>
      </patternFill>
    </fill>
    <fill>
      <patternFill patternType="solid">
        <fgColor rgb="FFACB9CA"/>
        <bgColor indexed="64"/>
      </patternFill>
    </fill>
    <fill>
      <patternFill patternType="solid">
        <fgColor rgb="FFE2EFDA"/>
        <bgColor indexed="64"/>
      </patternFill>
    </fill>
    <fill>
      <patternFill patternType="solid">
        <fgColor theme="5" tint="0.8"/>
        <bgColor indexed="64"/>
      </patternFill>
    </fill>
    <fill>
      <patternFill patternType="solid">
        <fgColor rgb="FFD4BBEB"/>
        <bgColor indexed="64"/>
      </patternFill>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282828"/>
        <bgColor rgb="FF121316"/>
      </patternFill>
    </fill>
    <fill>
      <patternFill patternType="solid">
        <fgColor rgb="FFACB9CA"/>
        <bgColor rgb="FF8B8B8B"/>
      </patternFill>
    </fill>
    <fill>
      <patternFill patternType="solid">
        <fgColor rgb="FFFEFDFB"/>
        <bgColor rgb="FFD9D9D9"/>
      </patternFill>
    </fill>
    <fill>
      <patternFill patternType="solid">
        <fgColor rgb="FF333F4F"/>
        <bgColor indexed="64"/>
      </patternFill>
    </fill>
    <fill>
      <patternFill patternType="solid">
        <fgColor theme="1"/>
        <bgColor indexed="64"/>
      </patternFill>
    </fill>
    <fill>
      <patternFill patternType="solid">
        <fgColor rgb="FF44546A"/>
        <bgColor rgb="FF595959"/>
      </patternFill>
    </fill>
    <fill>
      <patternFill patternType="solid">
        <fgColor rgb="FFACB9CA"/>
        <bgColor rgb="FFA6A6A6"/>
      </patternFill>
    </fill>
    <fill>
      <patternFill patternType="solid">
        <fgColor rgb="FFD6DCE4"/>
        <bgColor rgb="FFD9D9D9"/>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5">
    <border>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rgb="FF000000"/>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style="thin">
        <color rgb="FF282828"/>
      </left>
      <right style="thin">
        <color rgb="FF282828"/>
      </right>
      <top style="thin">
        <color rgb="FF282828"/>
      </top>
      <bottom style="thin">
        <color rgb="FF282828"/>
      </bottom>
      <diagonal/>
    </border>
    <border>
      <left style="thin">
        <color rgb="FF000000"/>
      </left>
      <right/>
      <top style="thin">
        <color auto="1"/>
      </top>
      <bottom/>
      <diagonal/>
    </border>
    <border>
      <left/>
      <right/>
      <top style="thin">
        <color auto="1"/>
      </top>
      <bottom/>
      <diagonal/>
    </border>
    <border>
      <left/>
      <right style="thin">
        <color rgb="FF000000"/>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style="thin">
        <color rgb="FF000000"/>
      </right>
      <top/>
      <bottom style="thin">
        <color auto="1"/>
      </bottom>
      <diagonal/>
    </border>
    <border>
      <left style="thin">
        <color rgb="FF000000"/>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rgb="FF000000"/>
      </bottom>
      <diagonal/>
    </border>
    <border>
      <left/>
      <right style="thin">
        <color auto="1"/>
      </right>
      <top style="thin">
        <color rgb="FF000000"/>
      </top>
      <bottom style="thin">
        <color rgb="FF000000"/>
      </bottom>
      <diagonal/>
    </border>
    <border>
      <left/>
      <right/>
      <top style="thin">
        <color rgb="FF000000"/>
      </top>
      <bottom style="thin">
        <color auto="1"/>
      </bottom>
      <diagonal/>
    </border>
    <border>
      <left style="thin">
        <color auto="1"/>
      </left>
      <right style="thin">
        <color auto="1"/>
      </right>
      <top style="thin">
        <color rgb="FF000000"/>
      </top>
      <bottom/>
      <diagonal/>
    </border>
    <border>
      <left style="thin">
        <color auto="1"/>
      </left>
      <right/>
      <top style="thin">
        <color rgb="FF000000"/>
      </top>
      <bottom/>
      <diagonal/>
    </border>
    <border>
      <left/>
      <right style="thin">
        <color auto="1"/>
      </right>
      <top style="thin">
        <color rgb="FF000000"/>
      </top>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lignment vertical="top"/>
      <protection locked="0"/>
    </xf>
    <xf numFmtId="44" fontId="105" fillId="0" borderId="0" applyFont="0" applyFill="0" applyBorder="0" applyAlignment="0" applyProtection="0">
      <alignment vertical="center"/>
    </xf>
    <xf numFmtId="9" fontId="105" fillId="0" borderId="0" applyFont="0" applyFill="0" applyBorder="0" applyAlignment="0" applyProtection="0">
      <alignment vertical="center"/>
    </xf>
    <xf numFmtId="41" fontId="105" fillId="0" borderId="0" applyFont="0" applyFill="0" applyBorder="0" applyAlignment="0" applyProtection="0">
      <alignment vertical="center"/>
    </xf>
    <xf numFmtId="42" fontId="105" fillId="0" borderId="0" applyFont="0" applyFill="0" applyBorder="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5" fillId="39" borderId="77" applyNumberFormat="0" applyFont="0" applyAlignment="0" applyProtection="0">
      <alignment vertical="center"/>
    </xf>
    <xf numFmtId="0" fontId="108"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0" borderId="78" applyNumberFormat="0" applyFill="0" applyAlignment="0" applyProtection="0">
      <alignment vertical="center"/>
    </xf>
    <xf numFmtId="0" fontId="112" fillId="0" borderId="78" applyNumberFormat="0" applyFill="0" applyAlignment="0" applyProtection="0">
      <alignment vertical="center"/>
    </xf>
    <xf numFmtId="0" fontId="113" fillId="0" borderId="79" applyNumberFormat="0" applyFill="0" applyAlignment="0" applyProtection="0">
      <alignment vertical="center"/>
    </xf>
    <xf numFmtId="0" fontId="113" fillId="0" borderId="0" applyNumberFormat="0" applyFill="0" applyBorder="0" applyAlignment="0" applyProtection="0">
      <alignment vertical="center"/>
    </xf>
    <xf numFmtId="0" fontId="114" fillId="40" borderId="80" applyNumberFormat="0" applyAlignment="0" applyProtection="0">
      <alignment vertical="center"/>
    </xf>
    <xf numFmtId="0" fontId="115" fillId="6" borderId="81" applyNumberFormat="0" applyAlignment="0" applyProtection="0">
      <alignment vertical="center"/>
    </xf>
    <xf numFmtId="0" fontId="116" fillId="6" borderId="80" applyNumberFormat="0" applyAlignment="0" applyProtection="0">
      <alignment vertical="center"/>
    </xf>
    <xf numFmtId="0" fontId="117" fillId="41" borderId="82" applyNumberFormat="0" applyAlignment="0" applyProtection="0">
      <alignment vertical="center"/>
    </xf>
    <xf numFmtId="0" fontId="118" fillId="0" borderId="83" applyNumberFormat="0" applyFill="0" applyAlignment="0" applyProtection="0">
      <alignment vertical="center"/>
    </xf>
    <xf numFmtId="0" fontId="119" fillId="0" borderId="84" applyNumberFormat="0" applyFill="0" applyAlignment="0" applyProtection="0">
      <alignment vertical="center"/>
    </xf>
    <xf numFmtId="0" fontId="120" fillId="42" borderId="0" applyNumberFormat="0" applyBorder="0" applyAlignment="0" applyProtection="0">
      <alignment vertical="center"/>
    </xf>
    <xf numFmtId="0" fontId="121" fillId="43" borderId="0" applyNumberFormat="0" applyBorder="0" applyAlignment="0" applyProtection="0">
      <alignment vertical="center"/>
    </xf>
    <xf numFmtId="0" fontId="122" fillId="44" borderId="0" applyNumberFormat="0" applyBorder="0" applyAlignment="0" applyProtection="0">
      <alignment vertical="center"/>
    </xf>
    <xf numFmtId="0" fontId="123" fillId="45" borderId="0" applyNumberFormat="0" applyBorder="0" applyAlignment="0" applyProtection="0">
      <alignment vertical="center"/>
    </xf>
    <xf numFmtId="0" fontId="124" fillId="46" borderId="0" applyNumberFormat="0" applyBorder="0" applyAlignment="0" applyProtection="0">
      <alignment vertical="center"/>
    </xf>
    <xf numFmtId="0" fontId="124" fillId="47" borderId="0" applyNumberFormat="0" applyBorder="0" applyAlignment="0" applyProtection="0">
      <alignment vertical="center"/>
    </xf>
    <xf numFmtId="0" fontId="123" fillId="48" borderId="0" applyNumberFormat="0" applyBorder="0" applyAlignment="0" applyProtection="0">
      <alignment vertical="center"/>
    </xf>
    <xf numFmtId="0" fontId="123" fillId="49" borderId="0" applyNumberFormat="0" applyBorder="0" applyAlignment="0" applyProtection="0">
      <alignment vertical="center"/>
    </xf>
    <xf numFmtId="0" fontId="124" fillId="50" borderId="0" applyNumberFormat="0" applyBorder="0" applyAlignment="0" applyProtection="0">
      <alignment vertical="center"/>
    </xf>
    <xf numFmtId="0" fontId="124" fillId="51" borderId="0" applyNumberFormat="0" applyBorder="0" applyAlignment="0" applyProtection="0">
      <alignment vertical="center"/>
    </xf>
    <xf numFmtId="0" fontId="123" fillId="52" borderId="0" applyNumberFormat="0" applyBorder="0" applyAlignment="0" applyProtection="0">
      <alignment vertical="center"/>
    </xf>
    <xf numFmtId="0" fontId="123" fillId="53" borderId="0" applyNumberFormat="0" applyBorder="0" applyAlignment="0" applyProtection="0">
      <alignment vertical="center"/>
    </xf>
    <xf numFmtId="0" fontId="124" fillId="54" borderId="0" applyNumberFormat="0" applyBorder="0" applyAlignment="0" applyProtection="0">
      <alignment vertical="center"/>
    </xf>
    <xf numFmtId="0" fontId="124" fillId="55" borderId="0" applyNumberFormat="0" applyBorder="0" applyAlignment="0" applyProtection="0">
      <alignment vertical="center"/>
    </xf>
    <xf numFmtId="0" fontId="123" fillId="56" borderId="0" applyNumberFormat="0" applyBorder="0" applyAlignment="0" applyProtection="0">
      <alignment vertical="center"/>
    </xf>
    <xf numFmtId="0" fontId="123" fillId="57" borderId="0" applyNumberFormat="0" applyBorder="0" applyAlignment="0" applyProtection="0">
      <alignment vertical="center"/>
    </xf>
    <xf numFmtId="0" fontId="124" fillId="58" borderId="0" applyNumberFormat="0" applyBorder="0" applyAlignment="0" applyProtection="0">
      <alignment vertical="center"/>
    </xf>
    <xf numFmtId="0" fontId="124" fillId="59" borderId="0" applyNumberFormat="0" applyBorder="0" applyAlignment="0" applyProtection="0">
      <alignment vertical="center"/>
    </xf>
    <xf numFmtId="0" fontId="123" fillId="60" borderId="0" applyNumberFormat="0" applyBorder="0" applyAlignment="0" applyProtection="0">
      <alignment vertical="center"/>
    </xf>
    <xf numFmtId="0" fontId="123" fillId="61" borderId="0" applyNumberFormat="0" applyBorder="0" applyAlignment="0" applyProtection="0">
      <alignment vertical="center"/>
    </xf>
    <xf numFmtId="0" fontId="124" fillId="62" borderId="0" applyNumberFormat="0" applyBorder="0" applyAlignment="0" applyProtection="0">
      <alignment vertical="center"/>
    </xf>
    <xf numFmtId="0" fontId="124" fillId="63" borderId="0" applyNumberFormat="0" applyBorder="0" applyAlignment="0" applyProtection="0">
      <alignment vertical="center"/>
    </xf>
    <xf numFmtId="0" fontId="123" fillId="64" borderId="0" applyNumberFormat="0" applyBorder="0" applyAlignment="0" applyProtection="0">
      <alignment vertical="center"/>
    </xf>
    <xf numFmtId="0" fontId="123" fillId="65" borderId="0" applyNumberFormat="0" applyBorder="0" applyAlignment="0" applyProtection="0">
      <alignment vertical="center"/>
    </xf>
    <xf numFmtId="0" fontId="124" fillId="66" borderId="0" applyNumberFormat="0" applyBorder="0" applyAlignment="0" applyProtection="0">
      <alignment vertical="center"/>
    </xf>
    <xf numFmtId="0" fontId="124" fillId="67" borderId="0" applyNumberFormat="0" applyBorder="0" applyAlignment="0" applyProtection="0">
      <alignment vertical="center"/>
    </xf>
    <xf numFmtId="0" fontId="123" fillId="68" borderId="0" applyNumberFormat="0" applyBorder="0" applyAlignment="0" applyProtection="0">
      <alignment vertical="center"/>
    </xf>
    <xf numFmtId="0" fontId="39" fillId="0" borderId="0">
      <protection locked="0"/>
    </xf>
  </cellStyleXfs>
  <cellXfs count="990">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xf>
    <xf numFmtId="0" fontId="0" fillId="3" borderId="0" xfId="0" applyFill="1">
      <alignment vertical="center"/>
    </xf>
    <xf numFmtId="0" fontId="2" fillId="4" borderId="0" xfId="0" applyFont="1" applyFill="1" applyAlignment="1">
      <alignment vertical="center"/>
    </xf>
    <xf numFmtId="0" fontId="2" fillId="4" borderId="0" xfId="0" applyFont="1" applyFill="1" applyAlignment="1">
      <alignment horizontal="center" vertical="center"/>
    </xf>
    <xf numFmtId="0" fontId="3" fillId="2" borderId="0" xfId="0" applyFont="1" applyFill="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7" fillId="0" borderId="0" xfId="0" applyFont="1">
      <alignment vertical="center"/>
    </xf>
    <xf numFmtId="0" fontId="0" fillId="0" borderId="0" xfId="0" applyFont="1">
      <alignment vertical="center"/>
    </xf>
    <xf numFmtId="0" fontId="8" fillId="0" borderId="8" xfId="0" applyFont="1" applyBorder="1">
      <alignment vertical="center"/>
    </xf>
    <xf numFmtId="0" fontId="9" fillId="0" borderId="0" xfId="0" applyFont="1">
      <alignment vertical="center"/>
    </xf>
    <xf numFmtId="0" fontId="10" fillId="0" borderId="4" xfId="0" applyFont="1" applyFill="1" applyBorder="1" applyAlignment="1">
      <alignment horizontal="center" vertical="center"/>
    </xf>
    <xf numFmtId="0" fontId="10" fillId="3" borderId="0" xfId="0" applyFont="1" applyFill="1" applyAlignment="1">
      <alignment horizontal="center" vertical="center"/>
    </xf>
    <xf numFmtId="0" fontId="5" fillId="4" borderId="0" xfId="0" applyFont="1" applyFill="1" applyAlignment="1">
      <alignment horizontal="center" vertical="center"/>
    </xf>
    <xf numFmtId="0" fontId="11" fillId="2" borderId="9" xfId="0" applyFont="1" applyFill="1" applyBorder="1" applyAlignment="1">
      <alignment horizontal="center" vertical="center" wrapText="1"/>
    </xf>
    <xf numFmtId="0" fontId="12" fillId="5" borderId="10" xfId="0" applyFont="1" applyFill="1" applyBorder="1" applyAlignment="1">
      <alignment vertical="center" wrapText="1"/>
    </xf>
    <xf numFmtId="0" fontId="13" fillId="6" borderId="10" xfId="0" applyFont="1" applyFill="1" applyBorder="1" applyAlignment="1">
      <alignment horizontal="center" vertical="center" wrapText="1"/>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4" xfId="0" applyFont="1" applyBorder="1" applyAlignment="1">
      <alignment horizontal="center" vertical="center"/>
    </xf>
    <xf numFmtId="0" fontId="6" fillId="2" borderId="8" xfId="0" applyFont="1" applyFill="1" applyBorder="1" applyAlignment="1">
      <alignment horizontal="center" vertical="center"/>
    </xf>
    <xf numFmtId="0" fontId="6" fillId="2" borderId="0" xfId="0" applyFont="1" applyFill="1" applyAlignment="1">
      <alignment horizontal="center" vertical="center"/>
    </xf>
    <xf numFmtId="0" fontId="6" fillId="2" borderId="13"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0" xfId="0" applyFont="1" applyFill="1" applyAlignment="1">
      <alignment horizontal="center" vertical="center"/>
    </xf>
    <xf numFmtId="0" fontId="1" fillId="4" borderId="13" xfId="0" applyFont="1" applyFill="1" applyBorder="1" applyAlignment="1">
      <alignment horizontal="center" vertical="center"/>
    </xf>
    <xf numFmtId="0" fontId="9" fillId="0" borderId="5" xfId="0" applyFont="1" applyBorder="1">
      <alignment vertical="center"/>
    </xf>
    <xf numFmtId="0" fontId="9" fillId="0" borderId="6" xfId="0" applyFont="1" applyBorder="1">
      <alignment vertical="center"/>
    </xf>
    <xf numFmtId="0" fontId="9" fillId="0" borderId="7" xfId="0" applyFont="1" applyBorder="1">
      <alignment vertical="center"/>
    </xf>
    <xf numFmtId="0" fontId="15" fillId="7" borderId="14" xfId="0" applyFont="1" applyFill="1" applyBorder="1" applyAlignment="1">
      <alignment horizontal="center" vertical="center" wrapText="1"/>
    </xf>
    <xf numFmtId="0" fontId="0" fillId="0" borderId="14" xfId="0" applyBorder="1" applyAlignment="1">
      <alignment horizontal="center" vertical="center" wrapText="1"/>
    </xf>
    <xf numFmtId="0" fontId="10" fillId="3" borderId="4" xfId="0" applyFont="1" applyFill="1" applyBorder="1" applyAlignment="1">
      <alignment horizontal="center" vertical="center"/>
    </xf>
    <xf numFmtId="0" fontId="16" fillId="0" borderId="4" xfId="0" applyFont="1" applyFill="1" applyBorder="1" applyAlignment="1">
      <alignment horizontal="left" vertical="center"/>
    </xf>
    <xf numFmtId="0" fontId="10" fillId="0" borderId="4" xfId="0" applyFont="1" applyFill="1" applyBorder="1" applyAlignment="1">
      <alignment vertical="center" wrapText="1"/>
    </xf>
    <xf numFmtId="0" fontId="10" fillId="0" borderId="4" xfId="0" applyFont="1" applyFill="1" applyBorder="1" applyAlignment="1">
      <alignment vertical="center"/>
    </xf>
    <xf numFmtId="0" fontId="11" fillId="2" borderId="15" xfId="0" applyFont="1" applyFill="1" applyBorder="1" applyAlignment="1">
      <alignment horizontal="center" vertical="center" wrapText="1"/>
    </xf>
    <xf numFmtId="0" fontId="12" fillId="5" borderId="14" xfId="0" applyFont="1" applyFill="1" applyBorder="1" applyAlignment="1">
      <alignment vertical="center" wrapText="1"/>
    </xf>
    <xf numFmtId="0" fontId="13" fillId="6" borderId="14" xfId="0" applyFont="1" applyFill="1" applyBorder="1" applyAlignment="1">
      <alignment horizontal="center" vertical="center" wrapText="1"/>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8" xfId="0" applyFont="1" applyFill="1" applyBorder="1" applyAlignment="1">
      <alignment horizontal="center" vertical="center"/>
    </xf>
    <xf numFmtId="0" fontId="7" fillId="0" borderId="0" xfId="0" applyFont="1" applyAlignment="1">
      <alignment horizontal="center" vertical="center"/>
    </xf>
    <xf numFmtId="0" fontId="9" fillId="0" borderId="8" xfId="0" applyFont="1" applyBorder="1">
      <alignment vertical="center"/>
    </xf>
    <xf numFmtId="0" fontId="9" fillId="0" borderId="13" xfId="0" applyFont="1" applyBorder="1">
      <alignment vertical="center"/>
    </xf>
    <xf numFmtId="0" fontId="2" fillId="2" borderId="14" xfId="0" applyFont="1" applyFill="1" applyBorder="1" applyAlignment="1">
      <alignment horizontal="center" vertical="center"/>
    </xf>
    <xf numFmtId="0" fontId="0" fillId="2" borderId="0" xfId="0" applyFill="1" applyBorder="1">
      <alignment vertical="center"/>
    </xf>
    <xf numFmtId="0" fontId="2" fillId="2" borderId="0" xfId="0" applyFont="1" applyFill="1" applyBorder="1" applyAlignment="1">
      <alignment horizontal="center" vertical="center"/>
    </xf>
    <xf numFmtId="0" fontId="16" fillId="0" borderId="4" xfId="0" applyFont="1" applyFill="1" applyBorder="1" applyAlignment="1">
      <alignment vertical="center" wrapText="1"/>
    </xf>
    <xf numFmtId="0" fontId="17" fillId="2" borderId="10" xfId="0" applyFont="1" applyFill="1" applyBorder="1" applyAlignment="1">
      <alignment horizontal="center" vertical="center"/>
    </xf>
    <xf numFmtId="0" fontId="2" fillId="4" borderId="14"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4" xfId="0" applyFont="1" applyFill="1" applyBorder="1">
      <alignment vertical="center"/>
    </xf>
    <xf numFmtId="0" fontId="7" fillId="0" borderId="14" xfId="0" applyFont="1" applyBorder="1" applyAlignment="1">
      <alignment horizontal="center" vertical="center" wrapText="1"/>
    </xf>
    <xf numFmtId="0" fontId="10" fillId="0" borderId="3"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0" xfId="0" applyFont="1" applyFill="1" applyBorder="1" applyAlignment="1">
      <alignment horizontal="center" vertical="center"/>
    </xf>
    <xf numFmtId="0" fontId="10" fillId="5" borderId="14" xfId="0" applyFont="1" applyFill="1" applyBorder="1" applyAlignment="1">
      <alignment horizontal="center" vertical="center"/>
    </xf>
    <xf numFmtId="0" fontId="7" fillId="8" borderId="14" xfId="0" applyFont="1" applyFill="1" applyBorder="1" applyAlignment="1">
      <alignment vertical="center" wrapText="1"/>
    </xf>
    <xf numFmtId="0" fontId="10" fillId="0" borderId="14" xfId="0" applyFont="1" applyFill="1" applyBorder="1" applyAlignment="1">
      <alignment horizontal="center" vertical="center"/>
    </xf>
    <xf numFmtId="0" fontId="7" fillId="0" borderId="14" xfId="0" applyFont="1" applyBorder="1" applyAlignment="1">
      <alignment vertical="center" wrapText="1"/>
    </xf>
    <xf numFmtId="0" fontId="8" fillId="0" borderId="0" xfId="0" applyFont="1">
      <alignment vertical="center"/>
    </xf>
    <xf numFmtId="0" fontId="16" fillId="5" borderId="14" xfId="0" applyFont="1" applyFill="1" applyBorder="1" applyAlignment="1">
      <alignment horizontal="center" vertical="center" wrapText="1"/>
    </xf>
    <xf numFmtId="0" fontId="10" fillId="5" borderId="19" xfId="0" applyFont="1" applyFill="1" applyBorder="1" applyAlignment="1">
      <alignment horizontal="center" vertical="center"/>
    </xf>
    <xf numFmtId="0" fontId="14" fillId="2" borderId="0" xfId="0" applyFont="1" applyFill="1" applyBorder="1" applyAlignment="1">
      <alignment horizontal="center" vertical="center"/>
    </xf>
    <xf numFmtId="0" fontId="14" fillId="5" borderId="20" xfId="0" applyFont="1" applyFill="1" applyBorder="1" applyAlignment="1">
      <alignment horizontal="center" vertical="center"/>
    </xf>
    <xf numFmtId="0" fontId="14" fillId="5" borderId="14" xfId="0" applyFont="1" applyFill="1" applyBorder="1" applyAlignment="1">
      <alignment horizontal="center" vertical="center"/>
    </xf>
    <xf numFmtId="0" fontId="9" fillId="0" borderId="16" xfId="0" applyFont="1" applyBorder="1">
      <alignment vertical="center"/>
    </xf>
    <xf numFmtId="0" fontId="9" fillId="0" borderId="17" xfId="0" applyFont="1" applyBorder="1">
      <alignment vertical="center"/>
    </xf>
    <xf numFmtId="0" fontId="9" fillId="0" borderId="18" xfId="0" applyFont="1" applyBorder="1">
      <alignment vertical="center"/>
    </xf>
    <xf numFmtId="0" fontId="16" fillId="7" borderId="14"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2" borderId="0"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5" borderId="14" xfId="0" applyFont="1" applyFill="1" applyBorder="1" applyAlignment="1">
      <alignment horizontal="center" vertical="center"/>
    </xf>
    <xf numFmtId="0" fontId="16" fillId="0" borderId="14" xfId="0" applyFont="1" applyFill="1" applyBorder="1" applyAlignment="1">
      <alignment horizontal="center" vertical="center" wrapText="1"/>
    </xf>
    <xf numFmtId="0" fontId="16" fillId="0" borderId="19" xfId="0" applyFont="1" applyFill="1" applyBorder="1" applyAlignment="1">
      <alignment horizontal="center" vertical="center" wrapText="1"/>
    </xf>
    <xf numFmtId="0" fontId="10" fillId="7" borderId="14"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20" xfId="0" applyFont="1" applyFill="1" applyBorder="1" applyAlignment="1">
      <alignment horizontal="center" vertical="center"/>
    </xf>
    <xf numFmtId="0" fontId="16" fillId="2" borderId="0" xfId="0" applyFont="1" applyFill="1" applyBorder="1" applyAlignment="1">
      <alignment horizontal="center" vertical="center"/>
    </xf>
    <xf numFmtId="0" fontId="16" fillId="5" borderId="20" xfId="0" applyFont="1" applyFill="1" applyBorder="1" applyAlignment="1">
      <alignment horizontal="center" vertical="center"/>
    </xf>
    <xf numFmtId="0" fontId="18" fillId="0" borderId="0" xfId="0" applyFont="1">
      <alignment vertical="center"/>
    </xf>
    <xf numFmtId="0" fontId="10" fillId="7" borderId="19" xfId="0" applyFont="1" applyFill="1" applyBorder="1" applyAlignment="1">
      <alignment horizontal="center" vertical="center"/>
    </xf>
    <xf numFmtId="0" fontId="16" fillId="7" borderId="20" xfId="0" applyFont="1" applyFill="1" applyBorder="1" applyAlignment="1">
      <alignment horizontal="center" vertical="center"/>
    </xf>
    <xf numFmtId="0" fontId="19" fillId="5" borderId="14" xfId="0" applyFont="1" applyFill="1" applyBorder="1">
      <alignment vertical="center"/>
    </xf>
    <xf numFmtId="0" fontId="14" fillId="6" borderId="14" xfId="0" applyFont="1" applyFill="1" applyBorder="1" applyAlignment="1">
      <alignment vertical="center" wrapText="1"/>
    </xf>
    <xf numFmtId="0" fontId="18" fillId="0" borderId="0" xfId="0" applyFont="1" applyAlignment="1">
      <alignment vertical="center" wrapText="1"/>
    </xf>
    <xf numFmtId="0" fontId="16" fillId="7" borderId="14"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2" xfId="0" applyFont="1" applyFill="1" applyBorder="1" applyAlignment="1">
      <alignment horizontal="center" vertical="center"/>
    </xf>
    <xf numFmtId="0" fontId="16" fillId="0" borderId="20" xfId="0" applyFont="1" applyBorder="1" applyAlignment="1">
      <alignment horizontal="center" vertical="center"/>
    </xf>
    <xf numFmtId="0" fontId="16" fillId="0" borderId="14" xfId="0" applyFont="1" applyFill="1" applyBorder="1" applyAlignment="1">
      <alignment horizontal="center" vertical="center"/>
    </xf>
    <xf numFmtId="0" fontId="16" fillId="0" borderId="19" xfId="0" applyFont="1" applyFill="1" applyBorder="1" applyAlignment="1">
      <alignment horizontal="center" vertical="center"/>
    </xf>
    <xf numFmtId="0" fontId="14" fillId="0" borderId="20" xfId="0" applyFont="1" applyBorder="1" applyAlignment="1">
      <alignment horizontal="center" vertical="center"/>
    </xf>
    <xf numFmtId="0" fontId="16" fillId="0" borderId="14" xfId="0" applyFont="1" applyBorder="1" applyAlignment="1">
      <alignment horizontal="center" vertical="center"/>
    </xf>
    <xf numFmtId="0" fontId="10" fillId="0" borderId="19" xfId="0" applyFont="1" applyFill="1" applyBorder="1" applyAlignment="1">
      <alignment horizontal="center" vertical="center"/>
    </xf>
    <xf numFmtId="0" fontId="16" fillId="6" borderId="14" xfId="0" applyFont="1" applyFill="1" applyBorder="1" applyAlignment="1">
      <alignment vertical="center" wrapText="1"/>
    </xf>
    <xf numFmtId="0" fontId="14" fillId="0" borderId="14" xfId="0" applyFont="1" applyBorder="1" applyAlignment="1">
      <alignment horizontal="center" vertical="center"/>
    </xf>
    <xf numFmtId="0" fontId="14" fillId="0" borderId="19" xfId="0" applyFont="1" applyBorder="1" applyAlignment="1">
      <alignment horizontal="center" vertical="center"/>
    </xf>
    <xf numFmtId="0" fontId="11" fillId="2" borderId="14" xfId="0" applyFont="1" applyFill="1" applyBorder="1" applyAlignment="1">
      <alignment horizontal="center" vertical="center" wrapText="1"/>
    </xf>
    <xf numFmtId="0" fontId="16" fillId="0" borderId="19" xfId="0" applyFont="1" applyBorder="1" applyAlignment="1">
      <alignment horizontal="center" vertical="center"/>
    </xf>
    <xf numFmtId="0" fontId="10" fillId="0" borderId="21" xfId="0" applyFont="1" applyFill="1" applyBorder="1" applyAlignment="1">
      <alignment horizontal="center" vertical="center"/>
    </xf>
    <xf numFmtId="0" fontId="16" fillId="7" borderId="19" xfId="0" applyFont="1" applyFill="1" applyBorder="1" applyAlignment="1">
      <alignment horizontal="center" vertical="center"/>
    </xf>
    <xf numFmtId="0" fontId="0" fillId="0" borderId="0" xfId="0" applyAlignment="1">
      <alignment vertical="center" wrapText="1"/>
    </xf>
    <xf numFmtId="0" fontId="14" fillId="0" borderId="22" xfId="0" applyFont="1" applyBorder="1" applyAlignment="1">
      <alignment horizontal="center" vertical="center"/>
    </xf>
    <xf numFmtId="0" fontId="16" fillId="5" borderId="19" xfId="0" applyFont="1" applyFill="1" applyBorder="1" applyAlignment="1">
      <alignment horizontal="center" vertical="center"/>
    </xf>
    <xf numFmtId="0" fontId="16" fillId="2" borderId="0" xfId="0" applyFont="1" applyFill="1" applyBorder="1">
      <alignment vertical="center"/>
    </xf>
    <xf numFmtId="0" fontId="16" fillId="5" borderId="20" xfId="0" applyFont="1" applyFill="1" applyBorder="1">
      <alignment vertical="center"/>
    </xf>
    <xf numFmtId="0" fontId="16" fillId="0" borderId="20" xfId="0" applyFont="1" applyBorder="1">
      <alignment vertical="center"/>
    </xf>
    <xf numFmtId="0" fontId="16" fillId="0" borderId="10" xfId="0" applyFont="1" applyBorder="1" applyAlignment="1">
      <alignment horizontal="center" vertical="center"/>
    </xf>
    <xf numFmtId="0" fontId="10" fillId="0" borderId="10" xfId="0" applyFont="1" applyFill="1" applyBorder="1" applyAlignment="1">
      <alignment horizontal="center" vertical="center"/>
    </xf>
    <xf numFmtId="0" fontId="16" fillId="0" borderId="10" xfId="0" applyFont="1" applyBorder="1">
      <alignment vertical="center"/>
    </xf>
    <xf numFmtId="0" fontId="16" fillId="0" borderId="10" xfId="0" applyFont="1" applyFill="1" applyBorder="1" applyAlignment="1">
      <alignment horizontal="center" vertical="center"/>
    </xf>
    <xf numFmtId="0" fontId="16" fillId="5" borderId="14" xfId="0" applyFont="1" applyFill="1" applyBorder="1">
      <alignment vertical="center"/>
    </xf>
    <xf numFmtId="0" fontId="16" fillId="0" borderId="14" xfId="0" applyFont="1" applyBorder="1">
      <alignment vertical="center"/>
    </xf>
    <xf numFmtId="0" fontId="20" fillId="2" borderId="9" xfId="0" applyFont="1" applyFill="1" applyBorder="1" applyAlignment="1">
      <alignment horizontal="center" vertical="center" wrapText="1"/>
    </xf>
    <xf numFmtId="0" fontId="16" fillId="0" borderId="4" xfId="0" applyFont="1" applyFill="1" applyBorder="1" applyAlignment="1">
      <alignment vertical="center"/>
    </xf>
    <xf numFmtId="0" fontId="20" fillId="2" borderId="15" xfId="0" applyFont="1" applyFill="1" applyBorder="1" applyAlignment="1">
      <alignment horizontal="center" vertical="center" wrapText="1"/>
    </xf>
    <xf numFmtId="0" fontId="14" fillId="0" borderId="23" xfId="0" applyFont="1" applyBorder="1" applyAlignment="1">
      <alignment horizontal="center" vertical="center"/>
    </xf>
    <xf numFmtId="0" fontId="14" fillId="0" borderId="14" xfId="0" applyFont="1" applyBorder="1">
      <alignment vertical="center"/>
    </xf>
    <xf numFmtId="0" fontId="7" fillId="0" borderId="14" xfId="0" applyFont="1" applyBorder="1">
      <alignment vertical="center"/>
    </xf>
    <xf numFmtId="0" fontId="20" fillId="2" borderId="10" xfId="0" applyFont="1" applyFill="1" applyBorder="1" applyAlignment="1">
      <alignment horizontal="center" vertical="center" wrapText="1"/>
    </xf>
    <xf numFmtId="0" fontId="0" fillId="0" borderId="24" xfId="0" applyBorder="1" applyAlignment="1">
      <alignment horizontal="center" vertical="center" wrapText="1"/>
    </xf>
    <xf numFmtId="0" fontId="16" fillId="0" borderId="14" xfId="0" applyFont="1" applyBorder="1" applyAlignment="1">
      <alignment vertical="center" wrapText="1"/>
    </xf>
    <xf numFmtId="0" fontId="14" fillId="0" borderId="14" xfId="0" applyFont="1" applyBorder="1" applyAlignment="1">
      <alignment vertical="center" wrapText="1"/>
    </xf>
    <xf numFmtId="0" fontId="21" fillId="0" borderId="14" xfId="0" applyFont="1" applyBorder="1" applyAlignment="1">
      <alignment horizontal="justify" vertical="top" wrapText="1"/>
    </xf>
    <xf numFmtId="0" fontId="0" fillId="0" borderId="22" xfId="0" applyBorder="1" applyAlignment="1">
      <alignment horizontal="center" vertical="center"/>
    </xf>
    <xf numFmtId="0" fontId="22" fillId="0" borderId="14" xfId="0" applyFont="1" applyBorder="1" applyAlignment="1">
      <alignment horizontal="center" vertical="center"/>
    </xf>
    <xf numFmtId="0" fontId="10" fillId="0" borderId="4" xfId="0" applyFont="1" applyFill="1" applyBorder="1" applyAlignment="1">
      <alignment horizontal="justify" vertical="center"/>
    </xf>
    <xf numFmtId="0" fontId="0" fillId="0" borderId="14" xfId="0" applyBorder="1">
      <alignment vertical="center"/>
    </xf>
    <xf numFmtId="0" fontId="7" fillId="0" borderId="0" xfId="0" applyFont="1" applyAlignment="1">
      <alignment vertical="center" wrapText="1"/>
    </xf>
    <xf numFmtId="0" fontId="0" fillId="0" borderId="0" xfId="0" applyAlignment="1">
      <alignment horizontal="center" vertical="center"/>
    </xf>
    <xf numFmtId="0" fontId="23" fillId="0" borderId="0" xfId="0" applyFont="1">
      <alignment vertical="center"/>
    </xf>
    <xf numFmtId="0" fontId="10" fillId="0" borderId="25" xfId="0" applyFont="1" applyFill="1" applyBorder="1" applyAlignment="1">
      <alignment vertical="center" wrapText="1"/>
    </xf>
    <xf numFmtId="0" fontId="10" fillId="0" borderId="14" xfId="0" applyFont="1" applyFill="1" applyBorder="1" applyAlignment="1">
      <alignment vertical="center" wrapText="1"/>
    </xf>
    <xf numFmtId="0" fontId="10" fillId="0" borderId="11" xfId="0" applyFont="1" applyFill="1" applyBorder="1" applyAlignment="1">
      <alignment vertical="center"/>
    </xf>
    <xf numFmtId="0" fontId="16" fillId="0" borderId="4" xfId="0" applyFont="1" applyFill="1" applyBorder="1" applyAlignment="1">
      <alignment horizontal="justify" vertical="center"/>
    </xf>
    <xf numFmtId="0" fontId="10" fillId="0" borderId="3" xfId="0" applyFont="1" applyFill="1" applyBorder="1" applyAlignment="1">
      <alignment vertical="center" wrapText="1"/>
    </xf>
    <xf numFmtId="0" fontId="24" fillId="0" borderId="26"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27" xfId="0" applyFont="1" applyBorder="1" applyAlignment="1">
      <alignment vertical="center" wrapText="1"/>
    </xf>
    <xf numFmtId="0" fontId="0" fillId="0" borderId="26" xfId="0" applyFont="1" applyBorder="1" applyAlignment="1">
      <alignment horizontal="center" vertical="center" wrapText="1"/>
    </xf>
    <xf numFmtId="0" fontId="0" fillId="0" borderId="28" xfId="0" applyFont="1" applyBorder="1" applyAlignment="1">
      <alignment horizontal="center" vertical="center" wrapText="1"/>
    </xf>
    <xf numFmtId="0" fontId="0" fillId="0" borderId="4" xfId="0" applyFont="1" applyBorder="1" applyAlignment="1">
      <alignment horizontal="center" vertical="center" wrapText="1"/>
    </xf>
    <xf numFmtId="0" fontId="0" fillId="0" borderId="4" xfId="0" applyBorder="1">
      <alignment vertical="center"/>
    </xf>
    <xf numFmtId="0" fontId="0" fillId="0" borderId="4" xfId="0" applyBorder="1" applyAlignment="1">
      <alignment vertical="center" wrapText="1"/>
    </xf>
    <xf numFmtId="0" fontId="0" fillId="0" borderId="0" xfId="0" applyNumberFormat="1">
      <alignment vertical="center"/>
    </xf>
    <xf numFmtId="0" fontId="25" fillId="7" borderId="4" xfId="0" applyFont="1" applyFill="1" applyBorder="1" applyAlignment="1">
      <alignment horizontal="center" vertical="center"/>
    </xf>
    <xf numFmtId="0" fontId="25" fillId="7" borderId="4" xfId="0" applyFont="1" applyFill="1" applyBorder="1" applyAlignment="1">
      <alignment horizontal="center" vertical="center" wrapText="1"/>
    </xf>
    <xf numFmtId="0" fontId="26" fillId="7" borderId="14" xfId="0" applyFont="1" applyFill="1" applyBorder="1" applyAlignment="1">
      <alignment horizontal="center" vertical="center"/>
    </xf>
    <xf numFmtId="0" fontId="25" fillId="7" borderId="14" xfId="0" applyFont="1" applyFill="1" applyBorder="1" applyAlignment="1">
      <alignment horizontal="center" vertical="center"/>
    </xf>
    <xf numFmtId="0" fontId="25" fillId="7" borderId="14" xfId="0" applyFont="1" applyFill="1" applyBorder="1" applyAlignment="1">
      <alignment horizontal="center" vertical="center" wrapText="1"/>
    </xf>
    <xf numFmtId="0" fontId="0" fillId="0" borderId="14" xfId="0" applyBorder="1" applyAlignment="1">
      <alignment vertical="center" wrapText="1"/>
    </xf>
    <xf numFmtId="0" fontId="24" fillId="0" borderId="29" xfId="0" applyFont="1" applyBorder="1" applyAlignment="1">
      <alignment horizontal="left" vertical="center" wrapText="1"/>
    </xf>
    <xf numFmtId="0" fontId="27" fillId="0" borderId="4" xfId="0" applyFont="1" applyBorder="1" applyAlignment="1">
      <alignment vertical="center" wrapText="1"/>
    </xf>
    <xf numFmtId="0" fontId="0" fillId="0" borderId="14" xfId="0" applyNumberFormat="1" applyBorder="1" applyAlignment="1">
      <alignment vertical="center" wrapText="1"/>
    </xf>
    <xf numFmtId="0" fontId="24" fillId="0" borderId="27" xfId="0" applyFont="1" applyBorder="1" applyAlignment="1">
      <alignment horizontal="center" vertical="center" wrapText="1"/>
    </xf>
    <xf numFmtId="0" fontId="24" fillId="0" borderId="30" xfId="0" applyFont="1" applyBorder="1" applyAlignment="1">
      <alignment horizontal="left" vertical="center" wrapText="1"/>
    </xf>
    <xf numFmtId="0" fontId="24" fillId="0" borderId="26" xfId="0" applyFont="1" applyBorder="1" applyAlignment="1">
      <alignment horizontal="left" vertical="center" wrapText="1"/>
    </xf>
    <xf numFmtId="3" fontId="24" fillId="0" borderId="27" xfId="0" applyNumberFormat="1" applyFont="1" applyBorder="1" applyAlignment="1">
      <alignment horizontal="center" vertical="center" wrapText="1"/>
    </xf>
    <xf numFmtId="0" fontId="0" fillId="0" borderId="4" xfId="0" applyFont="1" applyBorder="1" applyAlignment="1">
      <alignment vertical="center" wrapText="1"/>
    </xf>
    <xf numFmtId="0" fontId="24" fillId="0" borderId="30" xfId="0" applyFont="1" applyBorder="1" applyAlignment="1">
      <alignment horizontal="center" vertical="center" wrapText="1"/>
    </xf>
    <xf numFmtId="0" fontId="24" fillId="0" borderId="31" xfId="0" applyFont="1" applyBorder="1" applyAlignment="1">
      <alignment horizontal="center" vertical="center" wrapText="1"/>
    </xf>
    <xf numFmtId="0" fontId="24" fillId="0" borderId="31" xfId="0" applyFont="1" applyBorder="1" applyAlignment="1">
      <alignment horizontal="left" vertical="center" wrapText="1"/>
    </xf>
    <xf numFmtId="0" fontId="16" fillId="0" borderId="32" xfId="0" applyFont="1" applyBorder="1">
      <alignment vertical="center"/>
    </xf>
    <xf numFmtId="0" fontId="16" fillId="0" borderId="25" xfId="0" applyFont="1" applyBorder="1">
      <alignment vertical="center"/>
    </xf>
    <xf numFmtId="0" fontId="7" fillId="0" borderId="4" xfId="0" applyFont="1" applyBorder="1">
      <alignment vertical="center"/>
    </xf>
    <xf numFmtId="0" fontId="16" fillId="0" borderId="1" xfId="0" applyFont="1" applyBorder="1">
      <alignment vertical="center"/>
    </xf>
    <xf numFmtId="0" fontId="16" fillId="0" borderId="11" xfId="0" applyFont="1" applyBorder="1">
      <alignment vertical="center"/>
    </xf>
    <xf numFmtId="0" fontId="22" fillId="0" borderId="14" xfId="0" applyFont="1" applyBorder="1">
      <alignment vertical="center"/>
    </xf>
    <xf numFmtId="0" fontId="14" fillId="0" borderId="0" xfId="0" applyFont="1">
      <alignment vertical="center"/>
    </xf>
    <xf numFmtId="0" fontId="28" fillId="3" borderId="11" xfId="0" applyFont="1" applyFill="1" applyBorder="1" applyAlignment="1">
      <alignment horizontal="center" vertical="center"/>
    </xf>
    <xf numFmtId="0" fontId="28" fillId="3" borderId="33" xfId="0" applyFont="1" applyFill="1" applyBorder="1" applyAlignment="1">
      <alignment horizontal="center" vertical="center"/>
    </xf>
    <xf numFmtId="0" fontId="28" fillId="3" borderId="4" xfId="0" applyFont="1" applyFill="1" applyBorder="1" applyAlignment="1">
      <alignment horizontal="center" vertical="center"/>
    </xf>
    <xf numFmtId="0" fontId="28" fillId="3" borderId="4" xfId="0" applyFont="1" applyFill="1" applyBorder="1" applyAlignment="1" applyProtection="1">
      <alignment horizontal="center" vertical="center"/>
      <protection hidden="1"/>
    </xf>
    <xf numFmtId="0" fontId="25" fillId="9" borderId="4" xfId="0" applyFont="1" applyFill="1" applyBorder="1" applyAlignment="1">
      <alignment horizontal="center" vertical="center"/>
    </xf>
    <xf numFmtId="0" fontId="25" fillId="9" borderId="4" xfId="0" applyFont="1" applyFill="1" applyBorder="1">
      <alignment vertical="center"/>
    </xf>
    <xf numFmtId="0" fontId="29" fillId="9" borderId="4" xfId="0" applyFont="1" applyFill="1" applyBorder="1" applyAlignment="1">
      <alignment horizontal="center" vertical="center"/>
    </xf>
    <xf numFmtId="43" fontId="25" fillId="9" borderId="4" xfId="1" applyFont="1" applyFill="1" applyBorder="1" applyAlignment="1" applyProtection="1">
      <alignment horizontal="center" vertical="center"/>
    </xf>
    <xf numFmtId="0" fontId="29" fillId="9" borderId="4" xfId="0" applyFont="1" applyFill="1" applyBorder="1" applyAlignment="1" applyProtection="1">
      <alignment horizontal="center" vertical="center" wrapText="1"/>
      <protection hidden="1"/>
    </xf>
    <xf numFmtId="0" fontId="29" fillId="9" borderId="4" xfId="0" applyFont="1" applyFill="1" applyBorder="1" applyAlignment="1" applyProtection="1">
      <alignment horizontal="center" vertical="center"/>
      <protection hidden="1"/>
    </xf>
    <xf numFmtId="0" fontId="25" fillId="10" borderId="4" xfId="0" applyFont="1" applyFill="1" applyBorder="1" applyAlignment="1">
      <alignment horizontal="center" vertical="center"/>
    </xf>
    <xf numFmtId="0" fontId="0" fillId="10" borderId="4" xfId="0" applyFill="1" applyBorder="1" applyAlignment="1">
      <alignment horizontal="center" vertical="center"/>
    </xf>
    <xf numFmtId="0" fontId="0" fillId="0" borderId="4" xfId="0" applyBorder="1" applyAlignment="1">
      <alignment horizontal="center" vertical="center"/>
    </xf>
    <xf numFmtId="0" fontId="25" fillId="10" borderId="4" xfId="0" applyFont="1" applyFill="1" applyBorder="1" applyAlignment="1" applyProtection="1">
      <alignment horizontal="center" vertical="center"/>
      <protection hidden="1"/>
    </xf>
    <xf numFmtId="0" fontId="25" fillId="0" borderId="4" xfId="0" applyFont="1" applyBorder="1" applyAlignment="1" applyProtection="1">
      <alignment horizontal="center" vertical="top" wrapText="1"/>
      <protection hidden="1"/>
    </xf>
    <xf numFmtId="0" fontId="30" fillId="2" borderId="4" xfId="0" applyFont="1" applyFill="1" applyBorder="1" applyAlignment="1">
      <alignment horizontal="center" vertical="center"/>
    </xf>
    <xf numFmtId="0" fontId="31" fillId="2" borderId="4" xfId="0" applyFont="1" applyFill="1" applyBorder="1" applyAlignment="1">
      <alignment horizontal="center" vertical="center" wrapText="1"/>
    </xf>
    <xf numFmtId="0" fontId="32" fillId="11" borderId="4" xfId="0" applyFont="1" applyFill="1" applyBorder="1" applyAlignment="1">
      <alignment horizontal="center" vertical="center" wrapText="1"/>
    </xf>
    <xf numFmtId="0" fontId="33" fillId="7" borderId="4" xfId="0" applyFont="1" applyFill="1" applyBorder="1" applyAlignment="1">
      <alignment horizontal="center" vertical="center" wrapText="1"/>
    </xf>
    <xf numFmtId="0" fontId="34" fillId="12" borderId="4" xfId="0" applyFont="1" applyFill="1" applyBorder="1" applyAlignment="1">
      <alignment horizontal="center" vertical="center" wrapText="1"/>
    </xf>
    <xf numFmtId="0" fontId="35"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33" fillId="13" borderId="4" xfId="0" applyFont="1" applyFill="1" applyBorder="1" applyAlignment="1">
      <alignment horizontal="center" vertical="center" wrapText="1"/>
    </xf>
    <xf numFmtId="0" fontId="33" fillId="0" borderId="25" xfId="0" applyFont="1" applyFill="1" applyBorder="1" applyAlignment="1">
      <alignment horizontal="center" vertical="center" wrapText="1"/>
    </xf>
    <xf numFmtId="0" fontId="33" fillId="0" borderId="4" xfId="0" applyFont="1" applyFill="1" applyBorder="1" applyAlignment="1">
      <alignment horizontal="center" vertical="center" wrapText="1"/>
    </xf>
    <xf numFmtId="0" fontId="33" fillId="7" borderId="25" xfId="0" applyFont="1" applyFill="1" applyBorder="1" applyAlignment="1">
      <alignment horizontal="center" vertical="center" wrapText="1"/>
    </xf>
    <xf numFmtId="0" fontId="37" fillId="0" borderId="25" xfId="0" applyFont="1" applyBorder="1" applyAlignment="1">
      <alignment horizontal="center" vertical="center" wrapText="1"/>
    </xf>
    <xf numFmtId="0" fontId="33" fillId="0" borderId="32" xfId="0" applyFont="1" applyFill="1" applyBorder="1" applyAlignment="1">
      <alignment horizontal="center" vertical="center" wrapText="1"/>
    </xf>
    <xf numFmtId="0" fontId="33" fillId="7" borderId="32" xfId="0" applyFont="1" applyFill="1" applyBorder="1" applyAlignment="1">
      <alignment horizontal="center" vertical="center" wrapText="1"/>
    </xf>
    <xf numFmtId="0" fontId="37" fillId="0" borderId="32" xfId="0" applyFont="1" applyBorder="1" applyAlignment="1">
      <alignment horizontal="center" vertical="center" wrapText="1"/>
    </xf>
    <xf numFmtId="0" fontId="33" fillId="0" borderId="3" xfId="0" applyFont="1" applyFill="1" applyBorder="1" applyAlignment="1">
      <alignment horizontal="center" vertical="center" wrapText="1"/>
    </xf>
    <xf numFmtId="0" fontId="37" fillId="0" borderId="3" xfId="0" applyFont="1" applyBorder="1" applyAlignment="1">
      <alignment horizontal="center" vertical="center" wrapText="1"/>
    </xf>
    <xf numFmtId="0" fontId="37" fillId="0" borderId="25" xfId="0" applyFont="1" applyFill="1" applyBorder="1" applyAlignment="1">
      <alignment horizontal="center" vertical="center" wrapText="1"/>
    </xf>
    <xf numFmtId="0" fontId="33" fillId="7" borderId="3" xfId="0"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32" xfId="0" applyFont="1" applyFill="1" applyBorder="1" applyAlignment="1">
      <alignment horizontal="center" vertical="center" wrapText="1"/>
    </xf>
    <xf numFmtId="0" fontId="35" fillId="0" borderId="32" xfId="0" applyFont="1" applyBorder="1" applyAlignment="1">
      <alignment horizontal="center" vertical="center" wrapText="1"/>
    </xf>
    <xf numFmtId="0" fontId="14" fillId="0" borderId="0" xfId="0" applyFont="1" applyAlignment="1">
      <alignment horizontal="center" vertical="center"/>
    </xf>
    <xf numFmtId="0" fontId="35" fillId="0" borderId="3" xfId="0" applyFont="1" applyFill="1" applyBorder="1" applyAlignment="1">
      <alignment horizontal="center" vertical="center" wrapText="1"/>
    </xf>
    <xf numFmtId="0" fontId="35" fillId="0" borderId="3" xfId="0" applyFont="1" applyBorder="1" applyAlignment="1">
      <alignment horizontal="center" vertical="center" wrapText="1"/>
    </xf>
    <xf numFmtId="0" fontId="33" fillId="13" borderId="11" xfId="0" applyFont="1" applyFill="1" applyBorder="1" applyAlignment="1">
      <alignment horizontal="center" vertical="center" wrapText="1"/>
    </xf>
    <xf numFmtId="0" fontId="33" fillId="13" borderId="33" xfId="0" applyFont="1" applyFill="1" applyBorder="1" applyAlignment="1">
      <alignment horizontal="center" vertical="center" wrapText="1"/>
    </xf>
    <xf numFmtId="0" fontId="33" fillId="13" borderId="12"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33" fillId="13" borderId="14" xfId="0" applyFont="1" applyFill="1" applyBorder="1" applyAlignment="1">
      <alignment horizontal="center" vertical="center" wrapText="1"/>
    </xf>
    <xf numFmtId="0" fontId="33" fillId="7" borderId="9" xfId="0" applyFont="1" applyFill="1" applyBorder="1" applyAlignment="1">
      <alignment horizontal="center" vertical="center" wrapText="1"/>
    </xf>
    <xf numFmtId="0" fontId="33" fillId="7" borderId="15" xfId="0" applyFont="1" applyFill="1" applyBorder="1" applyAlignment="1">
      <alignment horizontal="center" vertical="center" wrapText="1"/>
    </xf>
    <xf numFmtId="0" fontId="31" fillId="2" borderId="14" xfId="0" applyFont="1" applyFill="1" applyBorder="1" applyAlignment="1">
      <alignment horizontal="center" vertical="center" wrapText="1"/>
    </xf>
    <xf numFmtId="0" fontId="34" fillId="12" borderId="14" xfId="0" applyFont="1" applyFill="1" applyBorder="1" applyAlignment="1">
      <alignment horizontal="center" vertical="center" wrapText="1"/>
    </xf>
    <xf numFmtId="0" fontId="37" fillId="0" borderId="14" xfId="0" applyFont="1" applyBorder="1" applyAlignment="1">
      <alignment horizontal="center" vertical="center" wrapText="1"/>
    </xf>
    <xf numFmtId="0" fontId="37" fillId="0" borderId="15" xfId="0" applyFont="1" applyBorder="1" applyAlignment="1">
      <alignment horizontal="center" vertical="center" wrapText="1"/>
    </xf>
    <xf numFmtId="0" fontId="33" fillId="7" borderId="10" xfId="0" applyFont="1" applyFill="1" applyBorder="1" applyAlignment="1">
      <alignment horizontal="center" vertical="center" wrapText="1"/>
    </xf>
    <xf numFmtId="0" fontId="35" fillId="0" borderId="14" xfId="0" applyFont="1" applyBorder="1" applyAlignment="1">
      <alignment horizontal="center" vertical="center" wrapText="1"/>
    </xf>
    <xf numFmtId="0" fontId="37" fillId="0" borderId="10"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15" xfId="0" applyFont="1" applyBorder="1" applyAlignment="1">
      <alignment horizontal="center" vertical="center" wrapText="1"/>
    </xf>
    <xf numFmtId="0" fontId="38" fillId="0" borderId="14" xfId="0" applyFont="1" applyBorder="1" applyAlignment="1">
      <alignment horizontal="center" vertical="center"/>
    </xf>
    <xf numFmtId="0" fontId="35" fillId="0" borderId="10" xfId="0" applyFont="1" applyBorder="1" applyAlignment="1">
      <alignment horizontal="center" vertical="center" wrapText="1"/>
    </xf>
    <xf numFmtId="0" fontId="36" fillId="0" borderId="14" xfId="0" applyFont="1" applyBorder="1" applyAlignment="1">
      <alignment horizontal="center" vertical="center"/>
    </xf>
    <xf numFmtId="49" fontId="39" fillId="7" borderId="0" xfId="0" applyNumberFormat="1" applyFont="1" applyFill="1">
      <alignment vertical="center"/>
    </xf>
    <xf numFmtId="49" fontId="40" fillId="7" borderId="0" xfId="0" applyNumberFormat="1" applyFont="1" applyFill="1" applyAlignment="1">
      <alignment horizontal="left" vertical="center"/>
    </xf>
    <xf numFmtId="49" fontId="41" fillId="12" borderId="14" xfId="0" applyNumberFormat="1" applyFont="1" applyFill="1" applyBorder="1" applyAlignment="1">
      <alignment horizontal="center" vertical="center" wrapText="1"/>
    </xf>
    <xf numFmtId="49" fontId="42" fillId="12" borderId="14" xfId="0" applyNumberFormat="1" applyFont="1" applyFill="1" applyBorder="1" applyAlignment="1">
      <alignment horizontal="center" vertical="center" wrapText="1"/>
    </xf>
    <xf numFmtId="49" fontId="42" fillId="7" borderId="0" xfId="0" applyNumberFormat="1" applyFont="1" applyFill="1" applyAlignment="1">
      <alignment horizontal="left" vertical="center"/>
    </xf>
    <xf numFmtId="49" fontId="43" fillId="7" borderId="0" xfId="0" applyNumberFormat="1" applyFont="1" applyFill="1" applyAlignment="1">
      <alignment horizontal="left" vertical="center"/>
    </xf>
    <xf numFmtId="49" fontId="39" fillId="14" borderId="0" xfId="0" applyNumberFormat="1" applyFont="1" applyFill="1">
      <alignment vertical="center"/>
    </xf>
    <xf numFmtId="49" fontId="42" fillId="14" borderId="0" xfId="0" applyNumberFormat="1" applyFont="1" applyFill="1" applyAlignment="1">
      <alignment horizontal="left" vertical="center"/>
    </xf>
    <xf numFmtId="49" fontId="44" fillId="14" borderId="0" xfId="0" applyNumberFormat="1" applyFont="1" applyFill="1" applyAlignment="1">
      <alignment horizontal="left" vertical="center"/>
    </xf>
    <xf numFmtId="49" fontId="39" fillId="7" borderId="0" xfId="0" applyNumberFormat="1" applyFont="1" applyFill="1" applyAlignment="1">
      <alignment horizontal="center" vertical="center"/>
    </xf>
    <xf numFmtId="49" fontId="39" fillId="7" borderId="14" xfId="0" applyNumberFormat="1" applyFont="1" applyFill="1" applyBorder="1" applyAlignment="1">
      <alignment horizontal="center" vertical="center"/>
    </xf>
    <xf numFmtId="49" fontId="45" fillId="15" borderId="34" xfId="0" applyNumberFormat="1" applyFont="1" applyFill="1" applyBorder="1" applyAlignment="1">
      <alignment horizontal="center" vertical="center" wrapText="1"/>
    </xf>
    <xf numFmtId="49" fontId="45" fillId="15" borderId="35" xfId="0" applyNumberFormat="1" applyFont="1" applyFill="1" applyBorder="1" applyAlignment="1">
      <alignment horizontal="center" vertical="center" wrapText="1"/>
    </xf>
    <xf numFmtId="49" fontId="45" fillId="15" borderId="36" xfId="0" applyNumberFormat="1" applyFont="1" applyFill="1" applyBorder="1" applyAlignment="1">
      <alignment horizontal="center" vertical="center" wrapText="1"/>
    </xf>
    <xf numFmtId="49" fontId="45" fillId="15" borderId="37" xfId="0" applyNumberFormat="1" applyFont="1" applyFill="1" applyBorder="1" applyAlignment="1">
      <alignment horizontal="center" vertical="center" wrapText="1"/>
    </xf>
    <xf numFmtId="49" fontId="45" fillId="15" borderId="14" xfId="0" applyNumberFormat="1" applyFont="1" applyFill="1" applyBorder="1" applyAlignment="1">
      <alignment horizontal="center" vertical="center" wrapText="1"/>
    </xf>
    <xf numFmtId="49" fontId="45" fillId="15" borderId="38" xfId="0" applyNumberFormat="1" applyFont="1" applyFill="1" applyBorder="1" applyAlignment="1">
      <alignment horizontal="center" vertical="center" wrapText="1"/>
    </xf>
    <xf numFmtId="49" fontId="46" fillId="15" borderId="37" xfId="0" applyNumberFormat="1" applyFont="1" applyFill="1" applyBorder="1" applyAlignment="1">
      <alignment horizontal="center" vertical="center" wrapText="1"/>
    </xf>
    <xf numFmtId="49" fontId="46" fillId="15" borderId="14" xfId="0" applyNumberFormat="1" applyFont="1" applyFill="1" applyBorder="1" applyAlignment="1">
      <alignment horizontal="center" vertical="center" wrapText="1"/>
    </xf>
    <xf numFmtId="49" fontId="46" fillId="15" borderId="38" xfId="0" applyNumberFormat="1" applyFont="1" applyFill="1" applyBorder="1" applyAlignment="1">
      <alignment horizontal="center" vertical="center" wrapText="1"/>
    </xf>
    <xf numFmtId="49" fontId="47" fillId="11" borderId="37" xfId="0" applyNumberFormat="1" applyFont="1" applyFill="1" applyBorder="1" applyAlignment="1">
      <alignment horizontal="center" vertical="center" wrapText="1"/>
    </xf>
    <xf numFmtId="49" fontId="47" fillId="11" borderId="14" xfId="0" applyNumberFormat="1" applyFont="1" applyFill="1" applyBorder="1" applyAlignment="1">
      <alignment horizontal="center" vertical="center" wrapText="1"/>
    </xf>
    <xf numFmtId="49" fontId="48" fillId="0" borderId="14" xfId="0" applyNumberFormat="1" applyFont="1" applyBorder="1" applyAlignment="1">
      <alignment horizontal="center" vertical="center" wrapText="1"/>
    </xf>
    <xf numFmtId="49" fontId="48" fillId="0" borderId="38" xfId="0" applyNumberFormat="1" applyFont="1" applyFill="1" applyBorder="1" applyAlignment="1">
      <alignment horizontal="center" vertical="center" wrapText="1"/>
    </xf>
    <xf numFmtId="49" fontId="49" fillId="0" borderId="14" xfId="0" applyNumberFormat="1" applyFont="1" applyBorder="1" applyAlignment="1">
      <alignment horizontal="center" vertical="center" wrapText="1"/>
    </xf>
    <xf numFmtId="49" fontId="50" fillId="7" borderId="0" xfId="0" applyNumberFormat="1" applyFont="1" applyFill="1" applyAlignment="1">
      <alignment horizontal="left" vertical="center"/>
    </xf>
    <xf numFmtId="49" fontId="49" fillId="0" borderId="38" xfId="0" applyNumberFormat="1" applyFont="1" applyFill="1" applyBorder="1" applyAlignment="1">
      <alignment horizontal="center" vertical="center" wrapText="1"/>
    </xf>
    <xf numFmtId="49" fontId="51" fillId="0" borderId="14" xfId="0" applyNumberFormat="1" applyFont="1" applyBorder="1" applyAlignment="1">
      <alignment horizontal="center" vertical="center" wrapText="1"/>
    </xf>
    <xf numFmtId="49" fontId="49" fillId="0" borderId="19" xfId="0" applyNumberFormat="1" applyFont="1" applyBorder="1" applyAlignment="1">
      <alignment horizontal="center" vertical="center" wrapText="1"/>
    </xf>
    <xf numFmtId="49" fontId="49" fillId="0" borderId="39" xfId="0" applyNumberFormat="1" applyFont="1" applyFill="1" applyBorder="1" applyAlignment="1">
      <alignment horizontal="center" vertical="center" wrapText="1"/>
    </xf>
    <xf numFmtId="49" fontId="47" fillId="11" borderId="40" xfId="0" applyNumberFormat="1" applyFont="1" applyFill="1" applyBorder="1" applyAlignment="1">
      <alignment horizontal="center" vertical="center" wrapText="1"/>
    </xf>
    <xf numFmtId="49" fontId="47" fillId="11" borderId="41" xfId="0" applyNumberFormat="1" applyFont="1" applyFill="1" applyBorder="1" applyAlignment="1">
      <alignment horizontal="center" vertical="center" wrapText="1"/>
    </xf>
    <xf numFmtId="49" fontId="48" fillId="0" borderId="41" xfId="0" applyNumberFormat="1" applyFont="1" applyBorder="1" applyAlignment="1">
      <alignment horizontal="center" vertical="center" wrapText="1"/>
    </xf>
    <xf numFmtId="49" fontId="49" fillId="0" borderId="41" xfId="0" applyNumberFormat="1" applyFont="1" applyBorder="1" applyAlignment="1">
      <alignment horizontal="center" vertical="center" wrapText="1"/>
    </xf>
    <xf numFmtId="49" fontId="49" fillId="0" borderId="42" xfId="0" applyNumberFormat="1" applyFont="1" applyBorder="1" applyAlignment="1">
      <alignment horizontal="center" vertical="center" wrapText="1"/>
    </xf>
    <xf numFmtId="49" fontId="49" fillId="0" borderId="43" xfId="0" applyNumberFormat="1" applyFont="1" applyFill="1" applyBorder="1" applyAlignment="1">
      <alignment horizontal="center" vertical="center" wrapText="1"/>
    </xf>
    <xf numFmtId="49" fontId="52" fillId="7" borderId="0" xfId="0" applyNumberFormat="1" applyFont="1" applyFill="1" applyAlignment="1">
      <alignment horizontal="left" vertical="center"/>
    </xf>
    <xf numFmtId="49" fontId="53" fillId="15" borderId="37" xfId="0" applyNumberFormat="1" applyFont="1" applyFill="1" applyBorder="1" applyAlignment="1">
      <alignment horizontal="center" vertical="center" wrapText="1"/>
    </xf>
    <xf numFmtId="49" fontId="53" fillId="15" borderId="14" xfId="0" applyNumberFormat="1" applyFont="1" applyFill="1" applyBorder="1" applyAlignment="1">
      <alignment horizontal="center" vertical="center" wrapText="1"/>
    </xf>
    <xf numFmtId="49" fontId="54" fillId="16" borderId="14" xfId="0" applyNumberFormat="1" applyFont="1" applyFill="1" applyBorder="1" applyAlignment="1">
      <alignment horizontal="center" vertical="center" wrapText="1"/>
    </xf>
    <xf numFmtId="49" fontId="54" fillId="14" borderId="14" xfId="0" applyNumberFormat="1" applyFont="1" applyFill="1" applyBorder="1" applyAlignment="1">
      <alignment horizontal="center" vertical="center" wrapText="1"/>
    </xf>
    <xf numFmtId="49" fontId="53" fillId="15" borderId="38" xfId="0" applyNumberFormat="1" applyFont="1" applyFill="1" applyBorder="1" applyAlignment="1">
      <alignment horizontal="center" vertical="center" wrapText="1"/>
    </xf>
    <xf numFmtId="49" fontId="55" fillId="15" borderId="14" xfId="0" applyNumberFormat="1" applyFont="1" applyFill="1" applyBorder="1" applyAlignment="1">
      <alignment horizontal="center" vertical="center" wrapText="1"/>
    </xf>
    <xf numFmtId="49" fontId="55" fillId="15" borderId="38" xfId="0" applyNumberFormat="1" applyFont="1" applyFill="1" applyBorder="1" applyAlignment="1">
      <alignment horizontal="center" vertical="center" wrapText="1"/>
    </xf>
    <xf numFmtId="49" fontId="56" fillId="17" borderId="37" xfId="0" applyNumberFormat="1" applyFont="1" applyFill="1" applyBorder="1" applyAlignment="1">
      <alignment horizontal="center" vertical="center" wrapText="1"/>
    </xf>
    <xf numFmtId="49" fontId="39" fillId="17" borderId="14" xfId="0" applyNumberFormat="1" applyFont="1" applyFill="1" applyBorder="1" applyAlignment="1">
      <alignment horizontal="center" vertical="center" wrapText="1"/>
    </xf>
    <xf numFmtId="49" fontId="39" fillId="17" borderId="38" xfId="0" applyNumberFormat="1" applyFont="1" applyFill="1" applyBorder="1" applyAlignment="1">
      <alignment horizontal="center" vertical="center" wrapText="1"/>
    </xf>
    <xf numFmtId="49" fontId="57" fillId="11" borderId="20" xfId="0" applyNumberFormat="1" applyFont="1" applyFill="1" applyBorder="1" applyAlignment="1">
      <alignment horizontal="center" vertical="center" wrapText="1"/>
    </xf>
    <xf numFmtId="49" fontId="57" fillId="11" borderId="14" xfId="0" applyNumberFormat="1" applyFont="1" applyFill="1" applyBorder="1" applyAlignment="1">
      <alignment horizontal="center" vertical="center" wrapText="1"/>
    </xf>
    <xf numFmtId="49" fontId="58" fillId="16" borderId="14" xfId="0" applyNumberFormat="1" applyFont="1" applyFill="1" applyBorder="1" applyAlignment="1">
      <alignment horizontal="center" vertical="center" wrapText="1"/>
    </xf>
    <xf numFmtId="49" fontId="57" fillId="11" borderId="38" xfId="0" applyNumberFormat="1" applyFont="1" applyFill="1" applyBorder="1" applyAlignment="1">
      <alignment horizontal="center" vertical="center" wrapText="1"/>
    </xf>
    <xf numFmtId="49" fontId="39" fillId="17" borderId="14" xfId="0" applyNumberFormat="1" applyFont="1" applyFill="1" applyBorder="1" applyAlignment="1">
      <alignment horizontal="center" vertical="center"/>
    </xf>
    <xf numFmtId="49" fontId="39" fillId="17" borderId="38" xfId="0" applyNumberFormat="1" applyFont="1" applyFill="1" applyBorder="1" applyAlignment="1">
      <alignment horizontal="center" vertical="center"/>
    </xf>
    <xf numFmtId="49" fontId="57" fillId="14" borderId="14" xfId="0" applyNumberFormat="1" applyFont="1" applyFill="1" applyBorder="1" applyAlignment="1">
      <alignment horizontal="center" vertical="center" wrapText="1"/>
    </xf>
    <xf numFmtId="49" fontId="56" fillId="17" borderId="40" xfId="0" applyNumberFormat="1" applyFont="1" applyFill="1" applyBorder="1" applyAlignment="1">
      <alignment horizontal="center" vertical="center" wrapText="1"/>
    </xf>
    <xf numFmtId="49" fontId="39" fillId="17" borderId="41" xfId="0" applyNumberFormat="1" applyFont="1" applyFill="1" applyBorder="1" applyAlignment="1">
      <alignment horizontal="center" vertical="center" wrapText="1"/>
    </xf>
    <xf numFmtId="49" fontId="39" fillId="17" borderId="44" xfId="0" applyNumberFormat="1" applyFont="1" applyFill="1" applyBorder="1" applyAlignment="1">
      <alignment horizontal="center" vertical="center" wrapText="1"/>
    </xf>
    <xf numFmtId="49" fontId="57" fillId="11" borderId="45" xfId="0" applyNumberFormat="1" applyFont="1" applyFill="1" applyBorder="1" applyAlignment="1">
      <alignment horizontal="center" vertical="center" wrapText="1"/>
    </xf>
    <xf numFmtId="49" fontId="57" fillId="11" borderId="41" xfId="0" applyNumberFormat="1" applyFont="1" applyFill="1" applyBorder="1" applyAlignment="1">
      <alignment horizontal="center" vertical="center" wrapText="1"/>
    </xf>
    <xf numFmtId="49" fontId="57" fillId="16" borderId="41" xfId="0" applyNumberFormat="1" applyFont="1" applyFill="1" applyBorder="1" applyAlignment="1">
      <alignment horizontal="center" vertical="center" wrapText="1"/>
    </xf>
    <xf numFmtId="49" fontId="57" fillId="14" borderId="41" xfId="0" applyNumberFormat="1" applyFont="1" applyFill="1" applyBorder="1" applyAlignment="1">
      <alignment horizontal="center" vertical="center" wrapText="1"/>
    </xf>
    <xf numFmtId="49" fontId="57" fillId="14" borderId="44" xfId="0" applyNumberFormat="1" applyFont="1" applyFill="1" applyBorder="1" applyAlignment="1">
      <alignment horizontal="center" vertical="center" wrapText="1"/>
    </xf>
    <xf numFmtId="49" fontId="59" fillId="18" borderId="46" xfId="0" applyNumberFormat="1" applyFont="1" applyFill="1" applyBorder="1" applyAlignment="1">
      <alignment horizontal="center" vertical="center" wrapText="1"/>
    </xf>
    <xf numFmtId="49" fontId="39" fillId="18" borderId="10" xfId="0" applyNumberFormat="1" applyFont="1" applyFill="1" applyBorder="1" applyAlignment="1">
      <alignment horizontal="center" vertical="center" wrapText="1"/>
    </xf>
    <xf numFmtId="49" fontId="39" fillId="18" borderId="47" xfId="0" applyNumberFormat="1" applyFont="1" applyFill="1" applyBorder="1" applyAlignment="1">
      <alignment horizontal="center" vertical="center" wrapText="1"/>
    </xf>
    <xf numFmtId="49" fontId="58" fillId="0" borderId="18" xfId="0" applyNumberFormat="1" applyFont="1" applyBorder="1" applyAlignment="1">
      <alignment horizontal="center" vertical="center" wrapText="1"/>
    </xf>
    <xf numFmtId="49" fontId="58" fillId="0" borderId="10" xfId="0" applyNumberFormat="1" applyFont="1" applyBorder="1" applyAlignment="1">
      <alignment horizontal="center" vertical="center" wrapText="1"/>
    </xf>
    <xf numFmtId="49" fontId="58" fillId="0" borderId="47" xfId="0" applyNumberFormat="1" applyFont="1" applyBorder="1" applyAlignment="1">
      <alignment horizontal="center" vertical="center" wrapText="1"/>
    </xf>
    <xf numFmtId="49" fontId="59" fillId="18" borderId="37" xfId="0" applyNumberFormat="1" applyFont="1" applyFill="1" applyBorder="1" applyAlignment="1">
      <alignment horizontal="center" vertical="center" wrapText="1"/>
    </xf>
    <xf numFmtId="49" fontId="39" fillId="18" borderId="14" xfId="0" applyNumberFormat="1" applyFont="1" applyFill="1" applyBorder="1" applyAlignment="1">
      <alignment horizontal="center" vertical="center" wrapText="1"/>
    </xf>
    <xf numFmtId="49" fontId="39" fillId="18" borderId="38" xfId="0" applyNumberFormat="1" applyFont="1" applyFill="1" applyBorder="1" applyAlignment="1">
      <alignment horizontal="center" vertical="center" wrapText="1"/>
    </xf>
    <xf numFmtId="49" fontId="58" fillId="0" borderId="20" xfId="0" applyNumberFormat="1" applyFont="1" applyBorder="1" applyAlignment="1">
      <alignment horizontal="center" vertical="center" wrapText="1"/>
    </xf>
    <xf numFmtId="49" fontId="58" fillId="0" borderId="14" xfId="0" applyNumberFormat="1" applyFont="1" applyBorder="1" applyAlignment="1">
      <alignment horizontal="center" vertical="center" wrapText="1"/>
    </xf>
    <xf numFmtId="49" fontId="57" fillId="14" borderId="38" xfId="0" applyNumberFormat="1" applyFont="1" applyFill="1" applyBorder="1" applyAlignment="1">
      <alignment horizontal="center" vertical="center" wrapText="1"/>
    </xf>
    <xf numFmtId="49" fontId="58" fillId="0" borderId="38" xfId="0" applyNumberFormat="1" applyFont="1" applyBorder="1" applyAlignment="1">
      <alignment horizontal="center" vertical="center" wrapText="1"/>
    </xf>
    <xf numFmtId="49" fontId="59" fillId="18" borderId="40" xfId="0" applyNumberFormat="1" applyFont="1" applyFill="1" applyBorder="1" applyAlignment="1">
      <alignment horizontal="center" vertical="center" wrapText="1"/>
    </xf>
    <xf numFmtId="49" fontId="39" fillId="18" borderId="41" xfId="0" applyNumberFormat="1" applyFont="1" applyFill="1" applyBorder="1" applyAlignment="1">
      <alignment horizontal="center" vertical="center" wrapText="1"/>
    </xf>
    <xf numFmtId="49" fontId="39" fillId="18" borderId="44" xfId="0" applyNumberFormat="1" applyFont="1" applyFill="1" applyBorder="1" applyAlignment="1">
      <alignment horizontal="center" vertical="center" wrapText="1"/>
    </xf>
    <xf numFmtId="49" fontId="58" fillId="0" borderId="45" xfId="0" applyNumberFormat="1" applyFont="1" applyBorder="1" applyAlignment="1">
      <alignment horizontal="center" vertical="center" wrapText="1"/>
    </xf>
    <xf numFmtId="49" fontId="58" fillId="0" borderId="41" xfId="0" applyNumberFormat="1" applyFont="1" applyBorder="1" applyAlignment="1">
      <alignment horizontal="center" vertical="center" wrapText="1"/>
    </xf>
    <xf numFmtId="49" fontId="58" fillId="16" borderId="41" xfId="0" applyNumberFormat="1" applyFont="1" applyFill="1" applyBorder="1" applyAlignment="1">
      <alignment horizontal="center" vertical="center" wrapText="1"/>
    </xf>
    <xf numFmtId="49" fontId="59" fillId="17" borderId="46" xfId="0" applyNumberFormat="1" applyFont="1" applyFill="1" applyBorder="1" applyAlignment="1">
      <alignment horizontal="center" vertical="center" wrapText="1"/>
    </xf>
    <xf numFmtId="49" fontId="39" fillId="17" borderId="10" xfId="0" applyNumberFormat="1" applyFont="1" applyFill="1" applyBorder="1" applyAlignment="1">
      <alignment horizontal="center" vertical="center" wrapText="1"/>
    </xf>
    <xf numFmtId="49" fontId="39" fillId="17" borderId="47" xfId="0" applyNumberFormat="1" applyFont="1" applyFill="1" applyBorder="1" applyAlignment="1">
      <alignment horizontal="center" vertical="center" wrapText="1"/>
    </xf>
    <xf numFmtId="49" fontId="58" fillId="11" borderId="18" xfId="0" applyNumberFormat="1" applyFont="1" applyFill="1" applyBorder="1" applyAlignment="1">
      <alignment horizontal="center" vertical="center" wrapText="1"/>
    </xf>
    <xf numFmtId="49" fontId="58" fillId="11" borderId="10" xfId="0" applyNumberFormat="1" applyFont="1" applyFill="1" applyBorder="1" applyAlignment="1">
      <alignment horizontal="center" vertical="center" wrapText="1"/>
    </xf>
    <xf numFmtId="49" fontId="58" fillId="11" borderId="47" xfId="0" applyNumberFormat="1" applyFont="1" applyFill="1" applyBorder="1" applyAlignment="1">
      <alignment horizontal="center" vertical="center" wrapText="1"/>
    </xf>
    <xf numFmtId="49" fontId="59" fillId="17" borderId="40" xfId="0" applyNumberFormat="1" applyFont="1" applyFill="1" applyBorder="1" applyAlignment="1">
      <alignment horizontal="center" vertical="center" wrapText="1"/>
    </xf>
    <xf numFmtId="49" fontId="58" fillId="11" borderId="45" xfId="0" applyNumberFormat="1" applyFont="1" applyFill="1" applyBorder="1" applyAlignment="1">
      <alignment horizontal="center" vertical="center" wrapText="1"/>
    </xf>
    <xf numFmtId="49" fontId="58" fillId="11" borderId="41" xfId="0" applyNumberFormat="1" applyFont="1" applyFill="1" applyBorder="1" applyAlignment="1">
      <alignment horizontal="center" vertical="center" wrapText="1"/>
    </xf>
    <xf numFmtId="49" fontId="58" fillId="11" borderId="44" xfId="0" applyNumberFormat="1" applyFont="1" applyFill="1" applyBorder="1" applyAlignment="1">
      <alignment horizontal="center" vertical="center" wrapText="1"/>
    </xf>
    <xf numFmtId="49" fontId="60" fillId="7" borderId="0" xfId="0" applyNumberFormat="1" applyFont="1" applyFill="1" applyAlignment="1">
      <alignment horizontal="left" vertical="center"/>
    </xf>
    <xf numFmtId="49" fontId="39" fillId="0" borderId="45" xfId="0" applyNumberFormat="1" applyFont="1" applyBorder="1" applyAlignment="1">
      <alignment horizontal="center" vertical="center" wrapText="1"/>
    </xf>
    <xf numFmtId="49" fontId="39" fillId="0" borderId="41" xfId="0" applyNumberFormat="1" applyFont="1" applyBorder="1" applyAlignment="1">
      <alignment horizontal="center" vertical="center" wrapText="1"/>
    </xf>
    <xf numFmtId="49" fontId="39" fillId="0" borderId="44" xfId="0" applyNumberFormat="1" applyFont="1" applyBorder="1" applyAlignment="1">
      <alignment horizontal="center" vertical="center" wrapText="1"/>
    </xf>
    <xf numFmtId="49" fontId="54" fillId="17" borderId="10" xfId="0" applyNumberFormat="1" applyFont="1" applyFill="1" applyBorder="1" applyAlignment="1">
      <alignment horizontal="center" vertical="center" wrapText="1"/>
    </xf>
    <xf numFmtId="49" fontId="54" fillId="17" borderId="47" xfId="0" applyNumberFormat="1" applyFont="1" applyFill="1" applyBorder="1" applyAlignment="1">
      <alignment horizontal="center" vertical="center" wrapText="1"/>
    </xf>
    <xf numFmtId="49" fontId="47" fillId="17" borderId="40" xfId="0" applyNumberFormat="1" applyFont="1" applyFill="1" applyBorder="1" applyAlignment="1">
      <alignment horizontal="center" vertical="center" wrapText="1"/>
    </xf>
    <xf numFmtId="49" fontId="54" fillId="17" borderId="41" xfId="0" applyNumberFormat="1" applyFont="1" applyFill="1" applyBorder="1" applyAlignment="1">
      <alignment horizontal="center" vertical="center" wrapText="1"/>
    </xf>
    <xf numFmtId="49" fontId="54" fillId="17" borderId="44" xfId="0" applyNumberFormat="1" applyFont="1" applyFill="1" applyBorder="1" applyAlignment="1">
      <alignment horizontal="center" vertical="center" wrapText="1"/>
    </xf>
    <xf numFmtId="49" fontId="59" fillId="18" borderId="48" xfId="0" applyNumberFormat="1" applyFont="1" applyFill="1" applyBorder="1" applyAlignment="1">
      <alignment horizontal="center" vertical="center" wrapText="1"/>
    </xf>
    <xf numFmtId="49" fontId="54" fillId="18" borderId="49" xfId="0" applyNumberFormat="1" applyFont="1" applyFill="1" applyBorder="1" applyAlignment="1">
      <alignment horizontal="center" vertical="center" wrapText="1"/>
    </xf>
    <xf numFmtId="49" fontId="54" fillId="18" borderId="50" xfId="0" applyNumberFormat="1" applyFont="1" applyFill="1" applyBorder="1" applyAlignment="1">
      <alignment horizontal="center" vertical="center" wrapText="1"/>
    </xf>
    <xf numFmtId="49" fontId="58" fillId="0" borderId="51" xfId="0" applyNumberFormat="1" applyFont="1" applyBorder="1" applyAlignment="1">
      <alignment horizontal="center" vertical="center" wrapText="1"/>
    </xf>
    <xf numFmtId="49" fontId="58" fillId="0" borderId="49" xfId="0" applyNumberFormat="1" applyFont="1" applyBorder="1" applyAlignment="1">
      <alignment horizontal="center" vertical="center" wrapText="1"/>
    </xf>
    <xf numFmtId="49" fontId="58" fillId="0" borderId="50" xfId="0" applyNumberFormat="1" applyFont="1" applyBorder="1" applyAlignment="1">
      <alignment horizontal="center" vertical="center" wrapText="1"/>
    </xf>
    <xf numFmtId="49" fontId="59" fillId="17" borderId="48" xfId="0" applyNumberFormat="1" applyFont="1" applyFill="1" applyBorder="1" applyAlignment="1">
      <alignment horizontal="center" vertical="center" wrapText="1"/>
    </xf>
    <xf numFmtId="49" fontId="54" fillId="17" borderId="49" xfId="0" applyNumberFormat="1" applyFont="1" applyFill="1" applyBorder="1" applyAlignment="1">
      <alignment horizontal="center" vertical="center" wrapText="1"/>
    </xf>
    <xf numFmtId="49" fontId="54" fillId="17" borderId="50" xfId="0" applyNumberFormat="1" applyFont="1" applyFill="1" applyBorder="1" applyAlignment="1">
      <alignment horizontal="center" vertical="center" wrapText="1"/>
    </xf>
    <xf numFmtId="49" fontId="58" fillId="11" borderId="51" xfId="0" applyNumberFormat="1" applyFont="1" applyFill="1" applyBorder="1" applyAlignment="1">
      <alignment horizontal="center" vertical="center" wrapText="1"/>
    </xf>
    <xf numFmtId="49" fontId="58" fillId="11" borderId="49" xfId="0" applyNumberFormat="1" applyFont="1" applyFill="1" applyBorder="1" applyAlignment="1">
      <alignment horizontal="center" vertical="center" wrapText="1"/>
    </xf>
    <xf numFmtId="49" fontId="58" fillId="11" borderId="50" xfId="0" applyNumberFormat="1" applyFont="1" applyFill="1" applyBorder="1" applyAlignment="1">
      <alignment horizontal="center" vertical="center" wrapText="1"/>
    </xf>
    <xf numFmtId="49" fontId="57" fillId="11" borderId="51" xfId="0" applyNumberFormat="1" applyFont="1" applyFill="1" applyBorder="1" applyAlignment="1">
      <alignment horizontal="center" vertical="center" wrapText="1"/>
    </xf>
    <xf numFmtId="49" fontId="57" fillId="11" borderId="49" xfId="0" applyNumberFormat="1" applyFont="1" applyFill="1" applyBorder="1" applyAlignment="1">
      <alignment horizontal="center" vertical="center" wrapText="1"/>
    </xf>
    <xf numFmtId="49" fontId="57" fillId="11" borderId="50" xfId="0" applyNumberFormat="1" applyFont="1" applyFill="1" applyBorder="1" applyAlignment="1">
      <alignment horizontal="center" vertical="center" wrapText="1"/>
    </xf>
    <xf numFmtId="49" fontId="47" fillId="7" borderId="0" xfId="0" applyNumberFormat="1" applyFont="1" applyFill="1" applyAlignment="1">
      <alignment horizontal="left" vertical="center"/>
    </xf>
    <xf numFmtId="49" fontId="0" fillId="7" borderId="0" xfId="0" applyNumberFormat="1" applyFill="1">
      <alignment vertical="center"/>
    </xf>
    <xf numFmtId="49" fontId="46" fillId="7" borderId="0" xfId="0" applyNumberFormat="1" applyFont="1" applyFill="1">
      <alignment vertical="center"/>
    </xf>
    <xf numFmtId="49" fontId="53" fillId="15" borderId="14" xfId="0" applyNumberFormat="1" applyFont="1" applyFill="1" applyBorder="1" applyAlignment="1">
      <alignment horizontal="center" vertical="center"/>
    </xf>
    <xf numFmtId="0" fontId="45" fillId="15" borderId="34" xfId="0" applyFont="1" applyFill="1" applyBorder="1" applyAlignment="1">
      <alignment horizontal="center" vertical="center" wrapText="1"/>
    </xf>
    <xf numFmtId="0" fontId="45" fillId="15" borderId="35" xfId="0" applyFont="1" applyFill="1" applyBorder="1" applyAlignment="1">
      <alignment horizontal="center" vertical="center" wrapText="1"/>
    </xf>
    <xf numFmtId="0" fontId="45" fillId="15" borderId="36" xfId="0" applyFont="1" applyFill="1" applyBorder="1" applyAlignment="1">
      <alignment horizontal="center" vertical="center" wrapText="1"/>
    </xf>
    <xf numFmtId="49" fontId="42" fillId="12" borderId="14" xfId="0" applyNumberFormat="1" applyFont="1" applyFill="1" applyBorder="1" applyAlignment="1">
      <alignment horizontal="center" vertical="center"/>
    </xf>
    <xf numFmtId="0" fontId="45" fillId="15" borderId="37" xfId="0" applyFont="1" applyFill="1" applyBorder="1" applyAlignment="1">
      <alignment horizontal="center" vertical="center" wrapText="1"/>
    </xf>
    <xf numFmtId="0" fontId="45" fillId="15" borderId="14" xfId="0" applyFont="1" applyFill="1" applyBorder="1" applyAlignment="1">
      <alignment horizontal="center" vertical="center" wrapText="1"/>
    </xf>
    <xf numFmtId="0" fontId="45" fillId="15" borderId="38" xfId="0" applyFont="1" applyFill="1" applyBorder="1" applyAlignment="1">
      <alignment horizontal="center" vertical="center" wrapText="1"/>
    </xf>
    <xf numFmtId="0" fontId="53" fillId="15" borderId="37" xfId="0" applyFont="1" applyFill="1" applyBorder="1" applyAlignment="1">
      <alignment horizontal="center" vertical="center" wrapText="1"/>
    </xf>
    <xf numFmtId="0" fontId="53" fillId="15" borderId="14" xfId="0" applyFont="1" applyFill="1" applyBorder="1" applyAlignment="1">
      <alignment horizontal="center" vertical="center" wrapText="1"/>
    </xf>
    <xf numFmtId="0" fontId="53" fillId="15" borderId="38" xfId="0" applyFont="1" applyFill="1" applyBorder="1" applyAlignment="1">
      <alignment horizontal="center" vertical="center" wrapText="1"/>
    </xf>
    <xf numFmtId="0" fontId="61" fillId="15" borderId="37" xfId="0" applyFont="1" applyFill="1" applyBorder="1" applyAlignment="1">
      <alignment horizontal="center" vertical="center" wrapText="1"/>
    </xf>
    <xf numFmtId="0" fontId="61" fillId="15" borderId="14" xfId="0" applyFont="1" applyFill="1" applyBorder="1" applyAlignment="1">
      <alignment horizontal="center" vertical="center" wrapText="1"/>
    </xf>
    <xf numFmtId="0" fontId="46" fillId="15" borderId="14" xfId="0" applyFont="1" applyFill="1" applyBorder="1" applyAlignment="1">
      <alignment horizontal="center" vertical="center" wrapText="1"/>
    </xf>
    <xf numFmtId="0" fontId="46" fillId="15" borderId="38" xfId="0" applyFont="1" applyFill="1" applyBorder="1" applyAlignment="1">
      <alignment horizontal="center" vertical="center" wrapText="1"/>
    </xf>
    <xf numFmtId="0" fontId="56" fillId="17" borderId="37" xfId="0" applyFont="1" applyFill="1" applyBorder="1" applyAlignment="1">
      <alignment horizontal="center" vertical="center" wrapText="1"/>
    </xf>
    <xf numFmtId="0" fontId="56" fillId="17" borderId="14" xfId="0" applyFont="1" applyFill="1" applyBorder="1" applyAlignment="1">
      <alignment horizontal="center" vertical="center" wrapText="1"/>
    </xf>
    <xf numFmtId="0" fontId="56" fillId="17" borderId="38" xfId="0" applyFont="1" applyFill="1" applyBorder="1" applyAlignment="1">
      <alignment horizontal="center" vertical="center" wrapText="1"/>
    </xf>
    <xf numFmtId="0" fontId="49" fillId="12" borderId="20" xfId="0" applyFont="1" applyFill="1" applyBorder="1" applyAlignment="1">
      <alignment horizontal="center" vertical="center" wrapText="1"/>
    </xf>
    <xf numFmtId="0" fontId="48" fillId="12" borderId="14" xfId="0" applyFont="1" applyFill="1" applyBorder="1" applyAlignment="1">
      <alignment horizontal="left" vertical="center" wrapText="1"/>
    </xf>
    <xf numFmtId="0" fontId="48" fillId="12" borderId="38" xfId="0" applyFont="1" applyFill="1" applyBorder="1" applyAlignment="1">
      <alignment horizontal="left" vertical="center" wrapText="1"/>
    </xf>
    <xf numFmtId="0" fontId="56" fillId="17" borderId="40" xfId="0" applyFont="1" applyFill="1" applyBorder="1" applyAlignment="1">
      <alignment horizontal="center" vertical="center" wrapText="1"/>
    </xf>
    <xf numFmtId="0" fontId="56" fillId="17" borderId="41" xfId="0" applyFont="1" applyFill="1" applyBorder="1" applyAlignment="1">
      <alignment horizontal="center" vertical="center" wrapText="1"/>
    </xf>
    <xf numFmtId="0" fontId="56" fillId="17" borderId="44" xfId="0" applyFont="1" applyFill="1" applyBorder="1" applyAlignment="1">
      <alignment horizontal="center" vertical="center" wrapText="1"/>
    </xf>
    <xf numFmtId="0" fontId="49" fillId="12" borderId="45" xfId="0" applyFont="1" applyFill="1" applyBorder="1" applyAlignment="1">
      <alignment horizontal="center" vertical="center" wrapText="1"/>
    </xf>
    <xf numFmtId="0" fontId="48" fillId="12" borderId="41" xfId="0" applyFont="1" applyFill="1" applyBorder="1" applyAlignment="1">
      <alignment horizontal="left" vertical="center" wrapText="1"/>
    </xf>
    <xf numFmtId="0" fontId="48" fillId="12" borderId="44" xfId="0" applyFont="1" applyFill="1" applyBorder="1" applyAlignment="1">
      <alignment horizontal="left" vertical="center" wrapText="1"/>
    </xf>
    <xf numFmtId="0" fontId="59" fillId="18" borderId="46" xfId="0" applyFont="1" applyFill="1" applyBorder="1" applyAlignment="1">
      <alignment horizontal="center" vertical="center" wrapText="1"/>
    </xf>
    <xf numFmtId="0" fontId="59" fillId="18" borderId="10" xfId="0" applyFont="1" applyFill="1" applyBorder="1" applyAlignment="1">
      <alignment horizontal="center" vertical="center" wrapText="1"/>
    </xf>
    <xf numFmtId="0" fontId="59" fillId="18" borderId="47" xfId="0" applyFont="1" applyFill="1" applyBorder="1" applyAlignment="1">
      <alignment horizontal="center" vertical="center" wrapText="1"/>
    </xf>
    <xf numFmtId="0" fontId="49" fillId="0" borderId="18" xfId="0" applyFont="1" applyBorder="1" applyAlignment="1">
      <alignment horizontal="center"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8" fillId="0" borderId="47" xfId="0" applyFont="1" applyFill="1" applyBorder="1" applyAlignment="1">
      <alignment horizontal="left" vertical="center" wrapText="1"/>
    </xf>
    <xf numFmtId="0" fontId="59" fillId="18" borderId="37" xfId="0" applyFont="1" applyFill="1" applyBorder="1" applyAlignment="1">
      <alignment horizontal="center" vertical="center" wrapText="1"/>
    </xf>
    <xf numFmtId="0" fontId="59" fillId="18" borderId="14" xfId="0" applyFont="1" applyFill="1" applyBorder="1" applyAlignment="1">
      <alignment horizontal="center" vertical="center" wrapText="1"/>
    </xf>
    <xf numFmtId="0" fontId="59" fillId="18" borderId="38" xfId="0" applyFont="1" applyFill="1" applyBorder="1" applyAlignment="1">
      <alignment horizontal="center" vertical="center" wrapText="1"/>
    </xf>
    <xf numFmtId="0" fontId="49" fillId="0" borderId="20" xfId="0" applyFont="1" applyBorder="1" applyAlignment="1">
      <alignment horizontal="center" vertical="center" wrapText="1"/>
    </xf>
    <xf numFmtId="0" fontId="48" fillId="0" borderId="14" xfId="0" applyFont="1" applyBorder="1" applyAlignment="1">
      <alignment horizontal="left" vertical="center" wrapText="1"/>
    </xf>
    <xf numFmtId="0" fontId="48" fillId="0" borderId="14" xfId="0" applyFont="1" applyFill="1" applyBorder="1" applyAlignment="1">
      <alignment horizontal="left" vertical="center" wrapText="1"/>
    </xf>
    <xf numFmtId="0" fontId="48" fillId="0" borderId="38" xfId="0" applyFont="1" applyFill="1" applyBorder="1" applyAlignment="1">
      <alignment horizontal="left" vertical="center" wrapText="1"/>
    </xf>
    <xf numFmtId="0" fontId="59" fillId="18" borderId="40" xfId="0" applyFont="1" applyFill="1" applyBorder="1" applyAlignment="1">
      <alignment horizontal="center" vertical="center" wrapText="1"/>
    </xf>
    <xf numFmtId="0" fontId="59" fillId="18" borderId="41" xfId="0" applyFont="1" applyFill="1" applyBorder="1" applyAlignment="1">
      <alignment horizontal="center" vertical="center" wrapText="1"/>
    </xf>
    <xf numFmtId="0" fontId="59" fillId="18" borderId="44" xfId="0" applyFont="1" applyFill="1" applyBorder="1" applyAlignment="1">
      <alignment horizontal="center" vertical="center" wrapText="1"/>
    </xf>
    <xf numFmtId="0" fontId="49" fillId="0" borderId="45" xfId="0" applyFont="1" applyBorder="1" applyAlignment="1">
      <alignment horizontal="center" vertical="center" wrapText="1"/>
    </xf>
    <xf numFmtId="0" fontId="48" fillId="0" borderId="41" xfId="0" applyFont="1" applyBorder="1" applyAlignment="1">
      <alignment horizontal="left" vertical="center" wrapText="1"/>
    </xf>
    <xf numFmtId="0" fontId="48" fillId="0" borderId="41" xfId="0" applyFont="1" applyFill="1" applyBorder="1" applyAlignment="1">
      <alignment horizontal="left" vertical="center" wrapText="1"/>
    </xf>
    <xf numFmtId="0" fontId="48" fillId="0" borderId="44" xfId="0" applyFont="1" applyFill="1" applyBorder="1" applyAlignment="1">
      <alignment horizontal="left" vertical="center" wrapText="1"/>
    </xf>
    <xf numFmtId="0" fontId="59" fillId="17" borderId="46" xfId="0" applyFont="1" applyFill="1" applyBorder="1" applyAlignment="1">
      <alignment horizontal="center" vertical="center" wrapText="1"/>
    </xf>
    <xf numFmtId="0" fontId="59" fillId="17" borderId="10" xfId="0" applyFont="1" applyFill="1" applyBorder="1" applyAlignment="1">
      <alignment horizontal="center" vertical="center" wrapText="1"/>
    </xf>
    <xf numFmtId="0" fontId="59" fillId="17" borderId="47" xfId="0" applyFont="1" applyFill="1" applyBorder="1" applyAlignment="1">
      <alignment horizontal="center" vertical="center" wrapText="1"/>
    </xf>
    <xf numFmtId="0" fontId="49" fillId="12" borderId="18" xfId="0" applyFont="1" applyFill="1" applyBorder="1" applyAlignment="1">
      <alignment horizontal="center" vertical="center" wrapText="1"/>
    </xf>
    <xf numFmtId="0" fontId="48" fillId="12" borderId="10" xfId="0" applyFont="1" applyFill="1" applyBorder="1" applyAlignment="1">
      <alignment horizontal="left" vertical="center" wrapText="1"/>
    </xf>
    <xf numFmtId="0" fontId="48" fillId="12" borderId="47" xfId="0" applyFont="1" applyFill="1" applyBorder="1" applyAlignment="1">
      <alignment horizontal="left" vertical="center" wrapText="1"/>
    </xf>
    <xf numFmtId="0" fontId="59" fillId="17" borderId="40" xfId="0" applyFont="1" applyFill="1" applyBorder="1" applyAlignment="1">
      <alignment horizontal="center" vertical="center" wrapText="1"/>
    </xf>
    <xf numFmtId="0" fontId="59" fillId="17" borderId="41" xfId="0" applyFont="1" applyFill="1" applyBorder="1" applyAlignment="1">
      <alignment horizontal="center" vertical="center" wrapText="1"/>
    </xf>
    <xf numFmtId="0" fontId="59" fillId="17" borderId="44" xfId="0" applyFont="1" applyFill="1" applyBorder="1" applyAlignment="1">
      <alignment horizontal="center" vertical="center" wrapText="1"/>
    </xf>
    <xf numFmtId="0" fontId="47" fillId="18" borderId="10" xfId="0" applyFont="1" applyFill="1" applyBorder="1" applyAlignment="1">
      <alignment horizontal="center" vertical="center" wrapText="1"/>
    </xf>
    <xf numFmtId="0" fontId="47" fillId="18" borderId="47" xfId="0" applyFont="1" applyFill="1" applyBorder="1" applyAlignment="1">
      <alignment horizontal="center" vertical="center" wrapText="1"/>
    </xf>
    <xf numFmtId="0" fontId="47" fillId="18" borderId="37" xfId="0" applyFont="1" applyFill="1" applyBorder="1" applyAlignment="1">
      <alignment horizontal="center" vertical="center" wrapText="1"/>
    </xf>
    <xf numFmtId="0" fontId="47" fillId="18" borderId="14" xfId="0" applyFont="1" applyFill="1" applyBorder="1" applyAlignment="1">
      <alignment horizontal="center" vertical="center" wrapText="1"/>
    </xf>
    <xf numFmtId="0" fontId="47" fillId="18" borderId="40" xfId="0" applyFont="1" applyFill="1" applyBorder="1" applyAlignment="1">
      <alignment horizontal="center" vertical="center" wrapText="1"/>
    </xf>
    <xf numFmtId="0" fontId="47" fillId="18" borderId="41" xfId="0" applyFont="1" applyFill="1" applyBorder="1" applyAlignment="1">
      <alignment horizontal="center" vertical="center" wrapText="1"/>
    </xf>
    <xf numFmtId="0" fontId="47" fillId="17" borderId="10" xfId="0" applyFont="1" applyFill="1" applyBorder="1" applyAlignment="1">
      <alignment horizontal="center" vertical="center" wrapText="1"/>
    </xf>
    <xf numFmtId="0" fontId="47" fillId="17" borderId="47" xfId="0" applyFont="1" applyFill="1" applyBorder="1" applyAlignment="1">
      <alignment horizontal="center" vertical="center" wrapText="1"/>
    </xf>
    <xf numFmtId="0" fontId="47" fillId="17" borderId="40" xfId="0" applyFont="1" applyFill="1" applyBorder="1" applyAlignment="1">
      <alignment horizontal="center" vertical="center" wrapText="1"/>
    </xf>
    <xf numFmtId="0" fontId="47" fillId="17" borderId="41" xfId="0" applyFont="1" applyFill="1" applyBorder="1" applyAlignment="1">
      <alignment horizontal="center" vertical="center" wrapText="1"/>
    </xf>
    <xf numFmtId="0" fontId="49" fillId="0" borderId="20" xfId="0" applyFont="1" applyBorder="1" applyAlignment="1">
      <alignment horizontal="center" vertical="center"/>
    </xf>
    <xf numFmtId="0" fontId="39" fillId="0" borderId="14" xfId="0" applyFont="1" applyBorder="1" applyAlignment="1">
      <alignment horizontal="left" vertical="center" wrapText="1"/>
    </xf>
    <xf numFmtId="0" fontId="39" fillId="0" borderId="14" xfId="0" applyFont="1" applyFill="1" applyBorder="1" applyAlignment="1">
      <alignment horizontal="left" vertical="center" wrapText="1"/>
    </xf>
    <xf numFmtId="0" fontId="39" fillId="0" borderId="38" xfId="0" applyFont="1" applyFill="1" applyBorder="1" applyAlignment="1">
      <alignment horizontal="left" vertical="center" wrapText="1"/>
    </xf>
    <xf numFmtId="0" fontId="49" fillId="0" borderId="45" xfId="0" applyFont="1" applyFill="1" applyBorder="1" applyAlignment="1">
      <alignment horizontal="center" vertical="center"/>
    </xf>
    <xf numFmtId="0" fontId="39" fillId="0" borderId="41" xfId="0" applyFont="1" applyFill="1" applyBorder="1" applyAlignment="1">
      <alignment horizontal="left" vertical="center" wrapText="1"/>
    </xf>
    <xf numFmtId="0" fontId="39" fillId="0" borderId="44" xfId="0" applyFont="1" applyFill="1" applyBorder="1" applyAlignment="1">
      <alignment horizontal="left" vertical="center" wrapText="1"/>
    </xf>
    <xf numFmtId="0" fontId="49" fillId="12" borderId="18" xfId="0" applyFont="1" applyFill="1" applyBorder="1" applyAlignment="1">
      <alignment horizontal="center" vertical="top" wrapText="1"/>
    </xf>
    <xf numFmtId="0" fontId="48" fillId="12" borderId="10" xfId="0" applyFont="1" applyFill="1" applyBorder="1" applyAlignment="1">
      <alignment horizontal="left" vertical="top" wrapText="1"/>
    </xf>
    <xf numFmtId="0" fontId="48" fillId="12" borderId="47" xfId="0" applyFont="1" applyFill="1" applyBorder="1" applyAlignment="1">
      <alignment horizontal="left" vertical="top" wrapText="1"/>
    </xf>
    <xf numFmtId="0" fontId="49" fillId="12" borderId="45" xfId="0" applyFont="1" applyFill="1" applyBorder="1" applyAlignment="1">
      <alignment horizontal="center" vertical="top" wrapText="1"/>
    </xf>
    <xf numFmtId="0" fontId="48" fillId="12" borderId="41" xfId="0" applyFont="1" applyFill="1" applyBorder="1" applyAlignment="1">
      <alignment horizontal="left" vertical="top" wrapText="1"/>
    </xf>
    <xf numFmtId="0" fontId="48" fillId="12" borderId="44" xfId="0" applyFont="1" applyFill="1" applyBorder="1" applyAlignment="1">
      <alignment horizontal="left" vertical="top" wrapText="1"/>
    </xf>
    <xf numFmtId="0" fontId="59" fillId="18" borderId="48" xfId="0" applyFont="1" applyFill="1" applyBorder="1" applyAlignment="1">
      <alignment horizontal="center" vertical="center" wrapText="1"/>
    </xf>
    <xf numFmtId="0" fontId="59" fillId="18" borderId="49" xfId="0" applyFont="1" applyFill="1" applyBorder="1" applyAlignment="1">
      <alignment horizontal="center" vertical="center" wrapText="1"/>
    </xf>
    <xf numFmtId="0" fontId="47" fillId="18" borderId="49" xfId="0" applyFont="1" applyFill="1" applyBorder="1" applyAlignment="1">
      <alignment horizontal="center" vertical="center" wrapText="1"/>
    </xf>
    <xf numFmtId="0" fontId="47" fillId="18" borderId="50" xfId="0" applyFont="1" applyFill="1" applyBorder="1" applyAlignment="1">
      <alignment horizontal="center" vertical="center" wrapText="1"/>
    </xf>
    <xf numFmtId="0" fontId="49" fillId="0" borderId="51" xfId="0" applyFont="1" applyBorder="1" applyAlignment="1">
      <alignment horizontal="center" vertical="top" wrapText="1"/>
    </xf>
    <xf numFmtId="0" fontId="48" fillId="0" borderId="49" xfId="0" applyFont="1" applyBorder="1" applyAlignment="1">
      <alignment horizontal="left" vertical="top" wrapText="1"/>
    </xf>
    <xf numFmtId="0" fontId="48" fillId="0" borderId="49" xfId="0" applyFont="1" applyFill="1" applyBorder="1" applyAlignment="1">
      <alignment horizontal="left" vertical="top" wrapText="1"/>
    </xf>
    <xf numFmtId="0" fontId="48" fillId="0" borderId="50" xfId="0" applyFont="1" applyFill="1" applyBorder="1" applyAlignment="1">
      <alignment horizontal="left" vertical="top" wrapText="1"/>
    </xf>
    <xf numFmtId="0" fontId="59" fillId="17" borderId="48" xfId="0" applyFont="1" applyFill="1" applyBorder="1" applyAlignment="1">
      <alignment horizontal="center" vertical="center" wrapText="1"/>
    </xf>
    <xf numFmtId="0" fontId="59" fillId="17" borderId="49" xfId="0" applyFont="1" applyFill="1" applyBorder="1" applyAlignment="1">
      <alignment horizontal="center" vertical="center" wrapText="1"/>
    </xf>
    <xf numFmtId="0" fontId="47" fillId="17" borderId="49" xfId="0" applyFont="1" applyFill="1" applyBorder="1" applyAlignment="1">
      <alignment horizontal="center" vertical="center" wrapText="1"/>
    </xf>
    <xf numFmtId="0" fontId="47" fillId="17" borderId="50" xfId="0" applyFont="1" applyFill="1" applyBorder="1" applyAlignment="1">
      <alignment horizontal="center" vertical="center" wrapText="1"/>
    </xf>
    <xf numFmtId="0" fontId="49" fillId="12" borderId="51" xfId="0" applyFont="1" applyFill="1" applyBorder="1" applyAlignment="1">
      <alignment horizontal="center" vertical="top" wrapText="1"/>
    </xf>
    <xf numFmtId="0" fontId="48" fillId="12" borderId="49" xfId="0" applyFont="1" applyFill="1" applyBorder="1" applyAlignment="1">
      <alignment horizontal="left" vertical="top" wrapText="1"/>
    </xf>
    <xf numFmtId="0" fontId="48" fillId="12" borderId="50" xfId="0" applyFont="1" applyFill="1" applyBorder="1" applyAlignment="1">
      <alignment horizontal="left" vertical="top" wrapText="1"/>
    </xf>
    <xf numFmtId="49" fontId="52" fillId="19" borderId="0" xfId="0" applyNumberFormat="1" applyFont="1" applyFill="1" applyAlignment="1">
      <alignment horizontal="left" vertical="center"/>
    </xf>
    <xf numFmtId="49" fontId="39" fillId="19" borderId="0" xfId="0" applyNumberFormat="1" applyFont="1" applyFill="1">
      <alignment vertical="center"/>
    </xf>
    <xf numFmtId="0" fontId="62" fillId="15" borderId="37" xfId="0" applyFont="1" applyFill="1" applyBorder="1" applyAlignment="1">
      <alignment horizontal="center" vertical="center" wrapText="1"/>
    </xf>
    <xf numFmtId="0" fontId="62" fillId="15" borderId="14" xfId="0" applyFont="1" applyFill="1" applyBorder="1" applyAlignment="1">
      <alignment horizontal="center" vertical="center" wrapText="1"/>
    </xf>
    <xf numFmtId="0" fontId="62" fillId="15" borderId="38" xfId="0" applyFont="1" applyFill="1" applyBorder="1" applyAlignment="1">
      <alignment horizontal="center" vertical="center" wrapText="1"/>
    </xf>
    <xf numFmtId="0" fontId="46" fillId="15" borderId="20" xfId="0" applyFont="1" applyFill="1" applyBorder="1" applyAlignment="1">
      <alignment horizontal="center" vertical="center" wrapText="1"/>
    </xf>
    <xf numFmtId="0" fontId="56" fillId="20" borderId="14" xfId="0" applyFont="1" applyFill="1" applyBorder="1" applyAlignment="1">
      <alignment horizontal="center" vertical="center" wrapText="1"/>
    </xf>
    <xf numFmtId="0" fontId="48" fillId="12" borderId="14" xfId="0" applyFont="1" applyFill="1" applyBorder="1" applyAlignment="1">
      <alignment horizontal="center" vertical="center" wrapText="1"/>
    </xf>
    <xf numFmtId="0" fontId="48" fillId="12" borderId="38" xfId="0" applyFont="1" applyFill="1" applyBorder="1" applyAlignment="1">
      <alignment horizontal="center" vertical="center" wrapText="1"/>
    </xf>
    <xf numFmtId="0" fontId="48" fillId="12" borderId="20" xfId="0" applyFont="1" applyFill="1" applyBorder="1" applyAlignment="1">
      <alignment horizontal="center" vertical="center" wrapText="1"/>
    </xf>
    <xf numFmtId="0" fontId="56" fillId="20" borderId="41" xfId="0" applyFont="1" applyFill="1" applyBorder="1" applyAlignment="1">
      <alignment horizontal="center" vertical="center" wrapText="1"/>
    </xf>
    <xf numFmtId="0" fontId="48" fillId="12" borderId="41" xfId="0" applyFont="1" applyFill="1" applyBorder="1" applyAlignment="1">
      <alignment horizontal="center" vertical="center" wrapText="1"/>
    </xf>
    <xf numFmtId="0" fontId="48" fillId="12" borderId="44" xfId="0" applyFont="1" applyFill="1" applyBorder="1" applyAlignment="1">
      <alignment horizontal="center" vertical="center" wrapText="1"/>
    </xf>
    <xf numFmtId="0" fontId="48" fillId="12" borderId="45" xfId="0" applyFont="1" applyFill="1" applyBorder="1" applyAlignment="1">
      <alignment horizontal="center" vertical="center" wrapText="1"/>
    </xf>
    <xf numFmtId="0" fontId="59" fillId="21" borderId="46" xfId="0" applyFont="1" applyFill="1" applyBorder="1" applyAlignment="1">
      <alignment horizontal="center" vertical="center" wrapText="1"/>
    </xf>
    <xf numFmtId="0" fontId="59" fillId="21" borderId="10" xfId="0" applyFont="1" applyFill="1" applyBorder="1" applyAlignment="1">
      <alignment horizontal="center" vertical="center" wrapText="1"/>
    </xf>
    <xf numFmtId="0" fontId="48" fillId="0" borderId="10" xfId="0" applyFont="1" applyBorder="1" applyAlignment="1">
      <alignment horizontal="center" vertical="center" wrapText="1"/>
    </xf>
    <xf numFmtId="0" fontId="48" fillId="0" borderId="47" xfId="0" applyFont="1" applyBorder="1" applyAlignment="1">
      <alignment horizontal="center" vertical="center" wrapText="1"/>
    </xf>
    <xf numFmtId="0" fontId="48" fillId="0" borderId="18" xfId="0" applyFont="1" applyBorder="1" applyAlignment="1">
      <alignment horizontal="center" vertical="center" wrapText="1"/>
    </xf>
    <xf numFmtId="0" fontId="59" fillId="21" borderId="37" xfId="0" applyFont="1" applyFill="1" applyBorder="1" applyAlignment="1">
      <alignment horizontal="center" vertical="center" wrapText="1"/>
    </xf>
    <xf numFmtId="0" fontId="59" fillId="21" borderId="14" xfId="0" applyFont="1" applyFill="1" applyBorder="1" applyAlignment="1">
      <alignment horizontal="center" vertical="center" wrapText="1"/>
    </xf>
    <xf numFmtId="0" fontId="48" fillId="0" borderId="14" xfId="0" applyFont="1" applyBorder="1" applyAlignment="1">
      <alignment horizontal="center" vertical="center" wrapText="1"/>
    </xf>
    <xf numFmtId="0" fontId="48" fillId="0" borderId="38" xfId="0" applyFont="1" applyBorder="1" applyAlignment="1">
      <alignment horizontal="center" vertical="center" wrapText="1"/>
    </xf>
    <xf numFmtId="0" fontId="48" fillId="0" borderId="20" xfId="0" applyFont="1" applyBorder="1" applyAlignment="1">
      <alignment horizontal="center" vertical="center" wrapText="1"/>
    </xf>
    <xf numFmtId="0" fontId="59" fillId="21" borderId="40" xfId="0" applyFont="1" applyFill="1" applyBorder="1" applyAlignment="1">
      <alignment horizontal="center" vertical="center" wrapText="1"/>
    </xf>
    <xf numFmtId="0" fontId="59" fillId="21" borderId="41" xfId="0" applyFont="1" applyFill="1" applyBorder="1" applyAlignment="1">
      <alignment horizontal="center" vertical="center" wrapText="1"/>
    </xf>
    <xf numFmtId="0" fontId="48" fillId="0" borderId="41" xfId="0" applyFont="1" applyBorder="1" applyAlignment="1">
      <alignment horizontal="center" vertical="center" wrapText="1"/>
    </xf>
    <xf numFmtId="0" fontId="48" fillId="0" borderId="44" xfId="0" applyFont="1" applyBorder="1" applyAlignment="1">
      <alignment horizontal="center" vertical="center" wrapText="1"/>
    </xf>
    <xf numFmtId="0" fontId="48" fillId="0" borderId="45" xfId="0" applyFont="1" applyBorder="1" applyAlignment="1">
      <alignment horizontal="center" vertical="center" wrapText="1"/>
    </xf>
    <xf numFmtId="0" fontId="59" fillId="20" borderId="10" xfId="0" applyFont="1" applyFill="1" applyBorder="1" applyAlignment="1">
      <alignment horizontal="center" vertical="center" wrapText="1"/>
    </xf>
    <xf numFmtId="0" fontId="48" fillId="12" borderId="10" xfId="0" applyFont="1" applyFill="1" applyBorder="1" applyAlignment="1">
      <alignment horizontal="center" vertical="center" wrapText="1"/>
    </xf>
    <xf numFmtId="0" fontId="48" fillId="12" borderId="47" xfId="0" applyFont="1" applyFill="1" applyBorder="1" applyAlignment="1">
      <alignment horizontal="center" vertical="center" wrapText="1"/>
    </xf>
    <xf numFmtId="0" fontId="48" fillId="12" borderId="18" xfId="0" applyFont="1" applyFill="1" applyBorder="1" applyAlignment="1">
      <alignment horizontal="center" vertical="center" wrapText="1"/>
    </xf>
    <xf numFmtId="0" fontId="59" fillId="20" borderId="41" xfId="0" applyFont="1" applyFill="1" applyBorder="1" applyAlignment="1">
      <alignment horizontal="center" vertical="center" wrapText="1"/>
    </xf>
    <xf numFmtId="0" fontId="47" fillId="21" borderId="10" xfId="0" applyFont="1" applyFill="1" applyBorder="1" applyAlignment="1">
      <alignment horizontal="center" vertical="center" wrapText="1"/>
    </xf>
    <xf numFmtId="0" fontId="47" fillId="21" borderId="37" xfId="0" applyFont="1" applyFill="1" applyBorder="1" applyAlignment="1">
      <alignment horizontal="center" vertical="center" wrapText="1"/>
    </xf>
    <xf numFmtId="0" fontId="47" fillId="21" borderId="14" xfId="0" applyFont="1" applyFill="1" applyBorder="1" applyAlignment="1">
      <alignment horizontal="center" vertical="center" wrapText="1"/>
    </xf>
    <xf numFmtId="0" fontId="47" fillId="21" borderId="40" xfId="0" applyFont="1" applyFill="1" applyBorder="1" applyAlignment="1">
      <alignment horizontal="center" vertical="center" wrapText="1"/>
    </xf>
    <xf numFmtId="0" fontId="47" fillId="21" borderId="41" xfId="0" applyFont="1" applyFill="1" applyBorder="1" applyAlignment="1">
      <alignment horizontal="center" vertical="center" wrapText="1"/>
    </xf>
    <xf numFmtId="0" fontId="47" fillId="20" borderId="10" xfId="0" applyFont="1" applyFill="1" applyBorder="1" applyAlignment="1">
      <alignment horizontal="center" vertical="center" wrapText="1"/>
    </xf>
    <xf numFmtId="0" fontId="59" fillId="21" borderId="48" xfId="0" applyFont="1" applyFill="1" applyBorder="1" applyAlignment="1">
      <alignment horizontal="center" vertical="center" wrapText="1"/>
    </xf>
    <xf numFmtId="0" fontId="59" fillId="21" borderId="49" xfId="0" applyFont="1" applyFill="1" applyBorder="1" applyAlignment="1">
      <alignment horizontal="center" vertical="center" wrapText="1"/>
    </xf>
    <xf numFmtId="0" fontId="47" fillId="21" borderId="49" xfId="0" applyFont="1" applyFill="1" applyBorder="1" applyAlignment="1">
      <alignment horizontal="center" vertical="center" wrapText="1"/>
    </xf>
    <xf numFmtId="0" fontId="49" fillId="0" borderId="49" xfId="0" applyFont="1" applyBorder="1" applyAlignment="1">
      <alignment horizontal="center" vertical="center" wrapText="1"/>
    </xf>
    <xf numFmtId="0" fontId="48" fillId="0" borderId="49" xfId="0" applyFont="1" applyBorder="1" applyAlignment="1">
      <alignment horizontal="center" vertical="center" wrapText="1"/>
    </xf>
    <xf numFmtId="0" fontId="48" fillId="0" borderId="50" xfId="0" applyFont="1" applyBorder="1" applyAlignment="1">
      <alignment horizontal="center" vertical="center" wrapText="1"/>
    </xf>
    <xf numFmtId="0" fontId="48" fillId="0" borderId="51" xfId="0" applyFont="1" applyBorder="1" applyAlignment="1">
      <alignment horizontal="center" vertical="center" wrapText="1"/>
    </xf>
    <xf numFmtId="0" fontId="59" fillId="20" borderId="48" xfId="0" applyFont="1" applyFill="1" applyBorder="1" applyAlignment="1">
      <alignment horizontal="center" vertical="center" wrapText="1"/>
    </xf>
    <xf numFmtId="0" fontId="59" fillId="20" borderId="49" xfId="0" applyFont="1" applyFill="1" applyBorder="1" applyAlignment="1">
      <alignment horizontal="center" vertical="center" wrapText="1"/>
    </xf>
    <xf numFmtId="0" fontId="47" fillId="20" borderId="49" xfId="0" applyFont="1" applyFill="1" applyBorder="1" applyAlignment="1">
      <alignment horizontal="center" vertical="center" wrapText="1"/>
    </xf>
    <xf numFmtId="0" fontId="48" fillId="12" borderId="49" xfId="0" applyFont="1" applyFill="1" applyBorder="1" applyAlignment="1">
      <alignment horizontal="center" vertical="center" wrapText="1"/>
    </xf>
    <xf numFmtId="0" fontId="48" fillId="12" borderId="50" xfId="0" applyFont="1" applyFill="1" applyBorder="1" applyAlignment="1">
      <alignment horizontal="center" vertical="center" wrapText="1"/>
    </xf>
    <xf numFmtId="0" fontId="48" fillId="12" borderId="51" xfId="0" applyFont="1" applyFill="1" applyBorder="1" applyAlignment="1">
      <alignment horizontal="center" vertical="center" wrapText="1"/>
    </xf>
    <xf numFmtId="0" fontId="0" fillId="12" borderId="50" xfId="0" applyFill="1" applyBorder="1">
      <alignment vertical="center"/>
    </xf>
    <xf numFmtId="0" fontId="0" fillId="12" borderId="51" xfId="0" applyFill="1" applyBorder="1">
      <alignment vertical="center"/>
    </xf>
    <xf numFmtId="0" fontId="0" fillId="12" borderId="49" xfId="0" applyFill="1" applyBorder="1">
      <alignment vertical="center"/>
    </xf>
    <xf numFmtId="49" fontId="63" fillId="7" borderId="0" xfId="0" applyNumberFormat="1" applyFont="1" applyFill="1" applyAlignment="1">
      <alignment horizontal="left" vertical="center"/>
    </xf>
    <xf numFmtId="49" fontId="64" fillId="14" borderId="0" xfId="0" applyNumberFormat="1" applyFont="1" applyFill="1" applyAlignment="1">
      <alignment horizontal="left" vertical="center"/>
    </xf>
    <xf numFmtId="49" fontId="44" fillId="7" borderId="0" xfId="0" applyNumberFormat="1" applyFont="1" applyFill="1" applyAlignment="1">
      <alignment horizontal="left" vertical="center"/>
    </xf>
    <xf numFmtId="49" fontId="39" fillId="22" borderId="0" xfId="0" applyNumberFormat="1" applyFont="1" applyFill="1">
      <alignment vertical="center"/>
    </xf>
    <xf numFmtId="49" fontId="65" fillId="7" borderId="0" xfId="0" applyNumberFormat="1" applyFont="1" applyFill="1" applyAlignment="1">
      <alignment horizontal="center" vertical="center"/>
    </xf>
    <xf numFmtId="49" fontId="66" fillId="7" borderId="0" xfId="0" applyNumberFormat="1" applyFont="1" applyFill="1" applyAlignment="1">
      <alignment horizontal="left" vertical="center"/>
    </xf>
    <xf numFmtId="49" fontId="54" fillId="7" borderId="0" xfId="0" applyNumberFormat="1" applyFont="1" applyFill="1">
      <alignment vertical="center"/>
    </xf>
    <xf numFmtId="49" fontId="46" fillId="15" borderId="14" xfId="0" applyNumberFormat="1" applyFont="1" applyFill="1" applyBorder="1" applyAlignment="1">
      <alignment horizontal="center" vertical="center"/>
    </xf>
    <xf numFmtId="49" fontId="46" fillId="7" borderId="0" xfId="0" applyNumberFormat="1" applyFont="1" applyFill="1" applyAlignment="1">
      <alignment horizontal="center" vertical="center"/>
    </xf>
    <xf numFmtId="49" fontId="42" fillId="7" borderId="14" xfId="0" applyNumberFormat="1" applyFont="1" applyFill="1" applyBorder="1" applyAlignment="1">
      <alignment horizontal="center" vertical="center"/>
    </xf>
    <xf numFmtId="49" fontId="67" fillId="7" borderId="0" xfId="0" applyNumberFormat="1" applyFont="1" applyFill="1" applyAlignment="1">
      <alignment horizontal="left" vertical="center"/>
    </xf>
    <xf numFmtId="49" fontId="68" fillId="15" borderId="14" xfId="0" applyNumberFormat="1" applyFont="1" applyFill="1" applyBorder="1" applyAlignment="1">
      <alignment horizontal="center" vertical="center"/>
    </xf>
    <xf numFmtId="49" fontId="56" fillId="20" borderId="14" xfId="0" applyNumberFormat="1" applyFont="1" applyFill="1" applyBorder="1" applyAlignment="1">
      <alignment horizontal="center" vertical="center"/>
    </xf>
    <xf numFmtId="49" fontId="57" fillId="12" borderId="14" xfId="0" applyNumberFormat="1" applyFont="1" applyFill="1" applyBorder="1" applyAlignment="1">
      <alignment horizontal="center" vertical="center"/>
    </xf>
    <xf numFmtId="49" fontId="56" fillId="12" borderId="14" xfId="0" applyNumberFormat="1" applyFont="1" applyFill="1" applyBorder="1" applyAlignment="1">
      <alignment horizontal="center" vertical="center" wrapText="1"/>
    </xf>
    <xf numFmtId="49" fontId="54" fillId="12" borderId="14" xfId="0" applyNumberFormat="1" applyFont="1" applyFill="1" applyBorder="1" applyAlignment="1">
      <alignment horizontal="center" vertical="center"/>
    </xf>
    <xf numFmtId="49" fontId="56" fillId="12" borderId="14" xfId="0" applyNumberFormat="1" applyFont="1" applyFill="1" applyBorder="1" applyAlignment="1">
      <alignment horizontal="center" vertical="center"/>
    </xf>
    <xf numFmtId="49" fontId="56" fillId="18" borderId="14" xfId="0" applyNumberFormat="1" applyFont="1" applyFill="1" applyBorder="1" applyAlignment="1">
      <alignment horizontal="center" vertical="center"/>
    </xf>
    <xf numFmtId="49" fontId="54" fillId="0" borderId="14" xfId="0" applyNumberFormat="1" applyFont="1" applyBorder="1" applyAlignment="1">
      <alignment horizontal="center" vertical="center"/>
    </xf>
    <xf numFmtId="49" fontId="54" fillId="0" borderId="14" xfId="0" applyNumberFormat="1" applyFont="1" applyFill="1" applyBorder="1" applyAlignment="1">
      <alignment horizontal="center" vertical="center"/>
    </xf>
    <xf numFmtId="49" fontId="42" fillId="7" borderId="19" xfId="0" applyNumberFormat="1" applyFont="1" applyFill="1" applyBorder="1" applyAlignment="1">
      <alignment horizontal="center" vertical="center"/>
    </xf>
    <xf numFmtId="49" fontId="42" fillId="7" borderId="52" xfId="0" applyNumberFormat="1" applyFont="1" applyFill="1" applyBorder="1" applyAlignment="1">
      <alignment horizontal="center" vertical="center"/>
    </xf>
    <xf numFmtId="49" fontId="42" fillId="7" borderId="20" xfId="0" applyNumberFormat="1" applyFont="1" applyFill="1" applyBorder="1" applyAlignment="1">
      <alignment horizontal="center" vertical="center"/>
    </xf>
    <xf numFmtId="0" fontId="0" fillId="7" borderId="0" xfId="0" applyFill="1">
      <alignment vertical="center"/>
    </xf>
    <xf numFmtId="0" fontId="69" fillId="3" borderId="14" xfId="0" applyFont="1" applyFill="1" applyBorder="1" applyAlignment="1">
      <alignment horizontal="center" vertical="center"/>
    </xf>
    <xf numFmtId="0" fontId="69" fillId="3" borderId="14" xfId="0" applyFont="1" applyFill="1" applyBorder="1" applyAlignment="1" applyProtection="1">
      <alignment horizontal="center" vertical="center"/>
    </xf>
    <xf numFmtId="0" fontId="70" fillId="2" borderId="10" xfId="0" applyFont="1" applyFill="1" applyBorder="1" applyAlignment="1">
      <alignment horizontal="center" vertical="center"/>
    </xf>
    <xf numFmtId="0" fontId="16" fillId="8" borderId="14" xfId="0" applyFont="1" applyFill="1" applyBorder="1" applyAlignment="1">
      <alignment vertical="center" wrapText="1"/>
    </xf>
    <xf numFmtId="0" fontId="71" fillId="23" borderId="19" xfId="0" applyFont="1" applyFill="1" applyBorder="1" applyAlignment="1">
      <alignment horizontal="center" vertical="center"/>
    </xf>
    <xf numFmtId="0" fontId="71" fillId="23" borderId="20" xfId="0" applyFont="1" applyFill="1" applyBorder="1" applyAlignment="1">
      <alignment horizontal="center" vertical="center"/>
    </xf>
    <xf numFmtId="0" fontId="71" fillId="23" borderId="52" xfId="0" applyFont="1" applyFill="1" applyBorder="1" applyAlignment="1">
      <alignment horizontal="center" vertical="center"/>
    </xf>
    <xf numFmtId="0" fontId="71" fillId="23" borderId="14" xfId="0" applyFont="1" applyFill="1" applyBorder="1" applyAlignment="1" applyProtection="1">
      <alignment horizontal="center" vertical="center"/>
    </xf>
    <xf numFmtId="0" fontId="71" fillId="23" borderId="14" xfId="0" applyFont="1" applyFill="1" applyBorder="1" applyAlignment="1">
      <alignment horizontal="center" vertical="center"/>
    </xf>
    <xf numFmtId="0" fontId="72" fillId="23" borderId="14" xfId="0" applyFont="1" applyFill="1" applyBorder="1" applyAlignment="1">
      <alignment horizontal="center" vertical="center"/>
    </xf>
    <xf numFmtId="0" fontId="72" fillId="7" borderId="14" xfId="0" applyFont="1" applyFill="1" applyBorder="1" applyAlignment="1">
      <alignment horizontal="center" vertical="center" wrapText="1"/>
    </xf>
    <xf numFmtId="0" fontId="72" fillId="7" borderId="19" xfId="0" applyFont="1" applyFill="1" applyBorder="1" applyAlignment="1">
      <alignment horizontal="center" vertical="center" wrapText="1"/>
    </xf>
    <xf numFmtId="0" fontId="73" fillId="7" borderId="53" xfId="0" applyFont="1" applyFill="1" applyBorder="1" applyAlignment="1">
      <alignment horizontal="center" vertical="center" wrapText="1"/>
    </xf>
    <xf numFmtId="0" fontId="72" fillId="7" borderId="14" xfId="0" applyFont="1" applyFill="1" applyBorder="1" applyAlignment="1" applyProtection="1">
      <alignment horizontal="center" vertical="center"/>
    </xf>
    <xf numFmtId="0" fontId="72" fillId="7" borderId="19" xfId="0" applyFont="1" applyFill="1" applyBorder="1" applyAlignment="1" applyProtection="1">
      <alignment horizontal="center" vertical="center"/>
    </xf>
    <xf numFmtId="0" fontId="74" fillId="7" borderId="53" xfId="0" applyFont="1" applyFill="1" applyBorder="1" applyAlignment="1" applyProtection="1">
      <alignment horizontal="center" vertical="center" wrapText="1"/>
      <protection hidden="1"/>
    </xf>
    <xf numFmtId="0" fontId="73" fillId="7" borderId="4" xfId="0" applyFont="1" applyFill="1" applyBorder="1" applyAlignment="1">
      <alignment horizontal="center" vertical="center" wrapText="1"/>
    </xf>
    <xf numFmtId="0" fontId="74" fillId="7" borderId="4" xfId="0" applyFont="1" applyFill="1" applyBorder="1" applyAlignment="1" applyProtection="1">
      <alignment horizontal="center" vertical="center" wrapText="1"/>
      <protection hidden="1"/>
    </xf>
    <xf numFmtId="0" fontId="72" fillId="7" borderId="14" xfId="0" applyFont="1" applyFill="1" applyBorder="1" applyAlignment="1">
      <alignment horizontal="center" vertical="center"/>
    </xf>
    <xf numFmtId="0" fontId="72" fillId="7" borderId="19" xfId="0" applyFont="1" applyFill="1" applyBorder="1" applyAlignment="1">
      <alignment horizontal="center" vertical="center"/>
    </xf>
    <xf numFmtId="0" fontId="72" fillId="23" borderId="14" xfId="0" applyFont="1" applyFill="1" applyBorder="1" applyAlignment="1" applyProtection="1">
      <alignment horizontal="center" vertical="center"/>
    </xf>
    <xf numFmtId="0" fontId="72" fillId="23" borderId="19" xfId="0" applyFont="1" applyFill="1" applyBorder="1" applyAlignment="1" applyProtection="1">
      <alignment horizontal="center" vertical="center"/>
    </xf>
    <xf numFmtId="0" fontId="72" fillId="7" borderId="14" xfId="0" applyFont="1" applyFill="1" applyBorder="1" applyAlignment="1" applyProtection="1">
      <alignment horizontal="center" vertical="center" wrapText="1"/>
    </xf>
    <xf numFmtId="0" fontId="72" fillId="7" borderId="19" xfId="0" applyFont="1" applyFill="1" applyBorder="1" applyAlignment="1" applyProtection="1">
      <alignment horizontal="center" vertical="center" wrapText="1"/>
    </xf>
    <xf numFmtId="0" fontId="72" fillId="23" borderId="19" xfId="0" applyFont="1" applyFill="1" applyBorder="1" applyAlignment="1">
      <alignment horizontal="center" vertical="center"/>
    </xf>
    <xf numFmtId="0" fontId="72" fillId="7" borderId="53" xfId="0" applyFont="1" applyFill="1" applyBorder="1" applyAlignment="1">
      <alignment horizontal="center" vertical="center" wrapText="1"/>
    </xf>
    <xf numFmtId="0" fontId="72" fillId="7" borderId="54" xfId="0" applyFont="1" applyFill="1" applyBorder="1" applyAlignment="1">
      <alignment horizontal="center" vertical="center" wrapText="1"/>
    </xf>
    <xf numFmtId="0" fontId="72" fillId="7" borderId="4" xfId="0" applyFont="1" applyFill="1" applyBorder="1" applyAlignment="1">
      <alignment horizontal="center" vertical="center" wrapText="1"/>
    </xf>
    <xf numFmtId="0" fontId="72" fillId="7" borderId="11" xfId="0" applyFont="1" applyFill="1" applyBorder="1" applyAlignment="1">
      <alignment horizontal="center" vertical="center" wrapText="1"/>
    </xf>
    <xf numFmtId="0" fontId="69" fillId="3" borderId="5" xfId="0" applyFont="1" applyFill="1" applyBorder="1" applyAlignment="1">
      <alignment horizontal="center" vertical="center"/>
    </xf>
    <xf numFmtId="0" fontId="69" fillId="3" borderId="6" xfId="0" applyFont="1" applyFill="1" applyBorder="1" applyAlignment="1">
      <alignment horizontal="center" vertical="center"/>
    </xf>
    <xf numFmtId="0" fontId="69" fillId="3" borderId="7" xfId="0" applyFont="1" applyFill="1" applyBorder="1" applyAlignment="1">
      <alignment horizontal="center" vertical="center"/>
    </xf>
    <xf numFmtId="0" fontId="69" fillId="3" borderId="16" xfId="0" applyFont="1" applyFill="1" applyBorder="1" applyAlignment="1">
      <alignment horizontal="center" vertical="center"/>
    </xf>
    <xf numFmtId="0" fontId="69" fillId="3" borderId="17" xfId="0" applyFont="1" applyFill="1" applyBorder="1" applyAlignment="1">
      <alignment horizontal="center" vertical="center"/>
    </xf>
    <xf numFmtId="0" fontId="69" fillId="3" borderId="0" xfId="0" applyFont="1" applyFill="1" applyBorder="1" applyAlignment="1">
      <alignment horizontal="center" vertical="center"/>
    </xf>
    <xf numFmtId="0" fontId="69" fillId="3" borderId="13" xfId="0" applyFont="1" applyFill="1" applyBorder="1" applyAlignment="1">
      <alignment horizontal="center" vertical="center"/>
    </xf>
    <xf numFmtId="0" fontId="74" fillId="23" borderId="8" xfId="0" applyFont="1" applyFill="1" applyBorder="1" applyAlignment="1">
      <alignment horizontal="center" vertical="center"/>
    </xf>
    <xf numFmtId="0" fontId="74" fillId="23" borderId="0" xfId="0" applyFont="1" applyFill="1" applyAlignment="1">
      <alignment horizontal="center" vertical="center"/>
    </xf>
    <xf numFmtId="0" fontId="7" fillId="23" borderId="14" xfId="0" applyFont="1" applyFill="1" applyBorder="1" applyAlignment="1">
      <alignment horizontal="center" vertical="center"/>
    </xf>
    <xf numFmtId="0" fontId="0" fillId="23" borderId="14" xfId="0" applyFill="1" applyBorder="1" applyAlignment="1">
      <alignment horizontal="center" vertical="center"/>
    </xf>
    <xf numFmtId="0" fontId="14" fillId="7" borderId="5" xfId="0" applyFont="1" applyFill="1" applyBorder="1" applyAlignment="1">
      <alignment horizontal="center" vertical="center"/>
    </xf>
    <xf numFmtId="0" fontId="14" fillId="7" borderId="6" xfId="0" applyFont="1" applyFill="1" applyBorder="1" applyAlignment="1">
      <alignment horizontal="center" vertical="center"/>
    </xf>
    <xf numFmtId="0" fontId="16" fillId="7" borderId="14" xfId="0" applyFont="1" applyFill="1" applyBorder="1" applyAlignment="1" applyProtection="1">
      <alignment horizontal="center" vertical="center" wrapText="1"/>
      <protection hidden="1"/>
    </xf>
    <xf numFmtId="0" fontId="14" fillId="7" borderId="8" xfId="0" applyFont="1" applyFill="1" applyBorder="1" applyAlignment="1">
      <alignment horizontal="center" vertical="center"/>
    </xf>
    <xf numFmtId="0" fontId="14" fillId="7" borderId="0" xfId="0" applyFont="1" applyFill="1" applyBorder="1" applyAlignment="1">
      <alignment horizontal="center" vertical="center"/>
    </xf>
    <xf numFmtId="0" fontId="14" fillId="7" borderId="16" xfId="0" applyFont="1" applyFill="1" applyBorder="1" applyAlignment="1">
      <alignment horizontal="center" vertical="center"/>
    </xf>
    <xf numFmtId="0" fontId="14" fillId="7" borderId="17" xfId="0" applyFont="1" applyFill="1" applyBorder="1" applyAlignment="1">
      <alignment horizontal="center" vertical="center"/>
    </xf>
    <xf numFmtId="0" fontId="74" fillId="23" borderId="19" xfId="0" applyFont="1" applyFill="1" applyBorder="1" applyAlignment="1">
      <alignment horizontal="center" vertical="center"/>
    </xf>
    <xf numFmtId="0" fontId="74" fillId="23" borderId="52" xfId="0" applyFont="1" applyFill="1" applyBorder="1" applyAlignment="1">
      <alignment horizontal="center" vertical="center"/>
    </xf>
    <xf numFmtId="0" fontId="25" fillId="7" borderId="0" xfId="0" applyFont="1" applyFill="1" applyAlignment="1" applyProtection="1">
      <alignment horizontal="center" vertical="center"/>
      <protection locked="0" hidden="1"/>
    </xf>
    <xf numFmtId="0" fontId="31" fillId="3" borderId="14" xfId="0" applyFont="1" applyFill="1" applyBorder="1" applyAlignment="1">
      <alignment horizontal="center" vertical="center"/>
    </xf>
    <xf numFmtId="0" fontId="16" fillId="0" borderId="14" xfId="0" applyFont="1" applyBorder="1" applyAlignment="1">
      <alignment horizontal="center" vertical="center" wrapText="1"/>
    </xf>
    <xf numFmtId="0" fontId="14" fillId="0" borderId="9" xfId="0" applyFont="1" applyBorder="1" applyAlignment="1">
      <alignment horizontal="center" vertical="center"/>
    </xf>
    <xf numFmtId="0" fontId="16" fillId="0" borderId="9" xfId="0" applyFont="1" applyBorder="1">
      <alignment vertical="center"/>
    </xf>
    <xf numFmtId="0" fontId="10" fillId="0" borderId="55" xfId="0" applyFont="1" applyFill="1" applyBorder="1" applyAlignment="1">
      <alignment horizontal="center" vertical="center"/>
    </xf>
    <xf numFmtId="0" fontId="14" fillId="0" borderId="25" xfId="0" applyFont="1" applyBorder="1" applyAlignment="1">
      <alignment horizontal="center" vertical="center"/>
    </xf>
    <xf numFmtId="0" fontId="14"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4" fillId="0" borderId="4"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4" fillId="0" borderId="4" xfId="0" applyFont="1" applyFill="1" applyBorder="1" applyAlignment="1">
      <alignment horizontal="center" vertical="center"/>
    </xf>
    <xf numFmtId="0" fontId="10" fillId="0" borderId="4" xfId="0" applyFont="1" applyFill="1" applyBorder="1" applyAlignment="1">
      <alignment horizontal="center" vertical="center" wrapText="1"/>
    </xf>
    <xf numFmtId="0" fontId="14" fillId="0" borderId="32" xfId="0" applyFont="1" applyFill="1" applyBorder="1" applyAlignment="1">
      <alignment horizontal="center" vertical="center"/>
    </xf>
    <xf numFmtId="0" fontId="14" fillId="0" borderId="3" xfId="0" applyFont="1" applyFill="1" applyBorder="1" applyAlignment="1">
      <alignment horizontal="center" vertical="center"/>
    </xf>
    <xf numFmtId="0" fontId="16" fillId="0" borderId="25" xfId="0" applyFont="1" applyBorder="1" applyAlignment="1">
      <alignment horizontal="center" vertical="center"/>
    </xf>
    <xf numFmtId="0" fontId="16"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14" fillId="0" borderId="25" xfId="0" applyFont="1" applyBorder="1" applyAlignment="1">
      <alignment horizontal="center" vertical="center" wrapText="1"/>
    </xf>
    <xf numFmtId="0" fontId="16" fillId="0" borderId="3" xfId="0" applyFont="1" applyFill="1" applyBorder="1" applyAlignment="1">
      <alignment horizontal="center" vertical="center"/>
    </xf>
    <xf numFmtId="0" fontId="16" fillId="0" borderId="3" xfId="0" applyFont="1" applyFill="1" applyBorder="1" applyAlignment="1">
      <alignment horizontal="center" vertical="center" wrapText="1"/>
    </xf>
    <xf numFmtId="0" fontId="21" fillId="0" borderId="3"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21" fillId="0" borderId="4" xfId="0" applyFont="1" applyBorder="1" applyAlignment="1">
      <alignment horizontal="center" vertical="center" wrapText="1"/>
    </xf>
    <xf numFmtId="0" fontId="22" fillId="0" borderId="4" xfId="0" applyFont="1" applyBorder="1" applyAlignment="1">
      <alignment horizontal="center" vertical="center"/>
    </xf>
    <xf numFmtId="0" fontId="21" fillId="0" borderId="4" xfId="0" applyFont="1" applyFill="1" applyBorder="1" applyAlignment="1">
      <alignment horizontal="center" vertical="center" wrapText="1"/>
    </xf>
    <xf numFmtId="0" fontId="22" fillId="0" borderId="4" xfId="0" applyFont="1" applyFill="1" applyBorder="1" applyAlignment="1">
      <alignment horizontal="center" vertical="center"/>
    </xf>
    <xf numFmtId="0" fontId="14" fillId="0" borderId="56" xfId="0" applyFont="1" applyBorder="1" applyAlignment="1">
      <alignment horizontal="center" vertical="center" wrapText="1"/>
    </xf>
    <xf numFmtId="0" fontId="14" fillId="0" borderId="2" xfId="0" applyFont="1" applyFill="1" applyBorder="1" applyAlignment="1">
      <alignment horizontal="center" vertical="center" wrapText="1"/>
    </xf>
    <xf numFmtId="0" fontId="14" fillId="0" borderId="57" xfId="0" applyFont="1" applyBorder="1" applyAlignment="1">
      <alignment horizontal="center" vertical="center" wrapText="1"/>
    </xf>
    <xf numFmtId="0" fontId="22" fillId="0" borderId="25" xfId="0" applyFont="1" applyBorder="1" applyAlignment="1">
      <alignment horizontal="center" vertical="center"/>
    </xf>
    <xf numFmtId="0" fontId="22" fillId="0" borderId="3" xfId="0" applyFont="1" applyFill="1" applyBorder="1" applyAlignment="1">
      <alignment horizontal="center" vertical="center"/>
    </xf>
    <xf numFmtId="0" fontId="75" fillId="7" borderId="0" xfId="0" applyFont="1" applyFill="1">
      <alignment vertical="center"/>
    </xf>
    <xf numFmtId="0" fontId="0" fillId="8" borderId="0" xfId="0" applyFill="1">
      <alignment vertical="center"/>
    </xf>
    <xf numFmtId="0" fontId="0" fillId="7" borderId="0" xfId="0" applyFill="1" applyAlignment="1">
      <alignment vertical="center" wrapText="1"/>
    </xf>
    <xf numFmtId="0" fontId="0" fillId="8" borderId="0" xfId="0" applyFill="1" applyProtection="1">
      <alignment vertical="center"/>
    </xf>
    <xf numFmtId="0" fontId="76" fillId="3" borderId="4" xfId="0" applyFont="1" applyFill="1" applyBorder="1" applyAlignment="1">
      <alignment horizontal="center" vertical="center"/>
    </xf>
    <xf numFmtId="0" fontId="76" fillId="3" borderId="11" xfId="0" applyFont="1" applyFill="1" applyBorder="1" applyAlignment="1">
      <alignment horizontal="center" vertical="center"/>
    </xf>
    <xf numFmtId="0" fontId="3" fillId="3" borderId="4" xfId="0" applyFont="1" applyFill="1" applyBorder="1" applyAlignment="1">
      <alignment horizontal="center" vertical="center"/>
    </xf>
    <xf numFmtId="0" fontId="77" fillId="13" borderId="4" xfId="0" applyFont="1" applyFill="1" applyBorder="1" applyAlignment="1">
      <alignment horizontal="center" vertical="center" wrapText="1"/>
    </xf>
    <xf numFmtId="0" fontId="78" fillId="9" borderId="4" xfId="0" applyFont="1" applyFill="1" applyBorder="1" applyAlignment="1">
      <alignment horizontal="center" vertical="center" textRotation="255"/>
    </xf>
    <xf numFmtId="0" fontId="16" fillId="0" borderId="11" xfId="0" applyFont="1" applyBorder="1" applyAlignment="1">
      <alignment horizontal="center" vertical="center" wrapText="1"/>
    </xf>
    <xf numFmtId="0" fontId="78" fillId="9" borderId="4" xfId="0" applyFont="1" applyFill="1" applyBorder="1" applyAlignment="1">
      <alignment horizontal="center" vertical="center"/>
    </xf>
    <xf numFmtId="0" fontId="11" fillId="3" borderId="4" xfId="0" applyFont="1" applyFill="1" applyBorder="1" applyAlignment="1">
      <alignment horizontal="center" vertical="center"/>
    </xf>
    <xf numFmtId="0" fontId="7" fillId="3" borderId="0" xfId="0" applyFont="1" applyFill="1">
      <alignment vertical="center"/>
    </xf>
    <xf numFmtId="0" fontId="77" fillId="23" borderId="4" xfId="0" applyFont="1" applyFill="1" applyBorder="1" applyAlignment="1">
      <alignment horizontal="center" vertical="center" wrapText="1"/>
    </xf>
    <xf numFmtId="0" fontId="16" fillId="23" borderId="4" xfId="0" applyFont="1" applyFill="1" applyBorder="1" applyAlignment="1">
      <alignment horizontal="center" vertical="center"/>
    </xf>
    <xf numFmtId="0" fontId="79" fillId="3" borderId="4" xfId="0" applyFont="1" applyFill="1" applyBorder="1" applyAlignment="1">
      <alignment horizontal="center" vertical="center"/>
    </xf>
    <xf numFmtId="0" fontId="7" fillId="3" borderId="0" xfId="0" applyFont="1" applyFill="1" applyBorder="1">
      <alignment vertical="center"/>
    </xf>
    <xf numFmtId="0" fontId="16" fillId="23" borderId="2" xfId="0" applyFont="1" applyFill="1" applyBorder="1" applyAlignment="1">
      <alignment horizontal="center" vertical="center"/>
    </xf>
    <xf numFmtId="0" fontId="16" fillId="23" borderId="3" xfId="0" applyFont="1" applyFill="1" applyBorder="1" applyAlignment="1">
      <alignment horizontal="center" vertical="center"/>
    </xf>
    <xf numFmtId="0" fontId="79" fillId="3" borderId="3" xfId="0" applyFont="1" applyFill="1" applyBorder="1" applyAlignment="1">
      <alignment horizontal="center" vertical="center"/>
    </xf>
    <xf numFmtId="0" fontId="16" fillId="0" borderId="4" xfId="0" applyFont="1" applyBorder="1" applyAlignment="1">
      <alignment horizontal="center" vertical="center"/>
    </xf>
    <xf numFmtId="0" fontId="16" fillId="0" borderId="12" xfId="0" applyFont="1" applyBorder="1" applyAlignment="1">
      <alignment horizontal="center" vertical="center"/>
    </xf>
    <xf numFmtId="0" fontId="16" fillId="13" borderId="4" xfId="0" applyFont="1" applyFill="1" applyBorder="1" applyAlignment="1">
      <alignment horizontal="center" vertical="center"/>
    </xf>
    <xf numFmtId="0" fontId="77" fillId="24" borderId="4" xfId="0" applyFont="1" applyFill="1" applyBorder="1" applyAlignment="1">
      <alignment horizontal="center" vertical="center" wrapText="1"/>
    </xf>
    <xf numFmtId="0" fontId="19" fillId="25" borderId="4" xfId="0" applyFont="1" applyFill="1" applyBorder="1" applyAlignment="1">
      <alignment horizontal="center" vertical="center"/>
    </xf>
    <xf numFmtId="0" fontId="77" fillId="26" borderId="14" xfId="0" applyFont="1" applyFill="1" applyBorder="1" applyAlignment="1">
      <alignment horizontal="center" vertical="center" wrapText="1"/>
    </xf>
    <xf numFmtId="0" fontId="70" fillId="3" borderId="4" xfId="0" applyFont="1" applyFill="1" applyBorder="1" applyAlignment="1">
      <alignment horizontal="center" vertical="center"/>
    </xf>
    <xf numFmtId="0" fontId="16" fillId="11" borderId="4" xfId="0" applyFont="1" applyFill="1" applyBorder="1" applyAlignment="1">
      <alignment horizontal="center" vertical="center"/>
    </xf>
    <xf numFmtId="0" fontId="70" fillId="3" borderId="4" xfId="0" applyFont="1" applyFill="1" applyBorder="1" applyAlignment="1">
      <alignment horizontal="center" vertical="center" wrapText="1"/>
    </xf>
    <xf numFmtId="0" fontId="16" fillId="0" borderId="56" xfId="0" applyFont="1" applyBorder="1" applyAlignment="1">
      <alignment horizontal="center" vertical="center"/>
    </xf>
    <xf numFmtId="0" fontId="79" fillId="3" borderId="25" xfId="0" applyFont="1" applyFill="1" applyBorder="1" applyAlignment="1">
      <alignment horizontal="center" vertical="center"/>
    </xf>
    <xf numFmtId="0" fontId="7" fillId="3" borderId="4" xfId="0" applyFont="1" applyFill="1" applyBorder="1" applyAlignment="1">
      <alignment horizontal="center" vertical="center"/>
    </xf>
    <xf numFmtId="0" fontId="31" fillId="3" borderId="4" xfId="0" applyFont="1" applyFill="1" applyBorder="1" applyAlignment="1">
      <alignment horizontal="center" vertical="center"/>
    </xf>
    <xf numFmtId="0" fontId="31" fillId="3" borderId="11" xfId="0" applyFont="1" applyFill="1" applyBorder="1" applyAlignment="1">
      <alignment horizontal="center" vertical="center"/>
    </xf>
    <xf numFmtId="0" fontId="80" fillId="9" borderId="4" xfId="0" applyFont="1" applyFill="1" applyBorder="1" applyAlignment="1">
      <alignment horizontal="center" vertical="center"/>
    </xf>
    <xf numFmtId="0" fontId="80" fillId="9" borderId="11" xfId="0" applyFont="1" applyFill="1" applyBorder="1" applyAlignment="1">
      <alignment horizontal="center" vertical="center"/>
    </xf>
    <xf numFmtId="0" fontId="16" fillId="25" borderId="4" xfId="0" applyFont="1" applyFill="1" applyBorder="1" applyAlignment="1">
      <alignment horizontal="center" vertical="center"/>
    </xf>
    <xf numFmtId="0" fontId="74" fillId="7" borderId="4" xfId="0" applyFont="1" applyFill="1" applyBorder="1" applyAlignment="1">
      <alignment horizontal="center" vertical="center"/>
    </xf>
    <xf numFmtId="0" fontId="74" fillId="7" borderId="11" xfId="0" applyFont="1" applyFill="1" applyBorder="1" applyAlignment="1">
      <alignment horizontal="center" vertical="center"/>
    </xf>
    <xf numFmtId="0" fontId="78" fillId="9" borderId="11" xfId="0" applyFont="1" applyFill="1" applyBorder="1" applyAlignment="1">
      <alignment horizontal="center" vertical="center"/>
    </xf>
    <xf numFmtId="0" fontId="78" fillId="0" borderId="4" xfId="0" applyFont="1" applyBorder="1" applyAlignment="1">
      <alignment horizontal="center" vertical="center"/>
    </xf>
    <xf numFmtId="0" fontId="16" fillId="24" borderId="4" xfId="0" applyFont="1" applyFill="1" applyBorder="1" applyAlignment="1">
      <alignment horizontal="center" vertical="center"/>
    </xf>
    <xf numFmtId="0" fontId="31" fillId="3" borderId="4" xfId="0" applyFont="1" applyFill="1" applyBorder="1" applyAlignment="1">
      <alignment horizontal="center" vertical="center" wrapText="1"/>
    </xf>
    <xf numFmtId="0" fontId="16" fillId="11" borderId="25"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33" xfId="0" applyFont="1" applyFill="1" applyBorder="1" applyAlignment="1">
      <alignment horizontal="center" vertical="center"/>
    </xf>
    <xf numFmtId="0" fontId="0" fillId="4" borderId="58" xfId="0" applyFill="1" applyBorder="1">
      <alignment vertical="center"/>
    </xf>
    <xf numFmtId="0" fontId="0" fillId="4" borderId="2" xfId="0" applyFill="1" applyBorder="1">
      <alignment vertical="center"/>
    </xf>
    <xf numFmtId="0" fontId="70" fillId="3" borderId="3" xfId="0" applyFont="1" applyFill="1" applyBorder="1" applyAlignment="1">
      <alignment horizontal="center" vertical="center"/>
    </xf>
    <xf numFmtId="0" fontId="0" fillId="4" borderId="0" xfId="0" applyFill="1">
      <alignment vertical="center"/>
    </xf>
    <xf numFmtId="0" fontId="81" fillId="4" borderId="4" xfId="0" applyFont="1" applyFill="1" applyBorder="1" applyAlignment="1">
      <alignment horizontal="center" vertical="center"/>
    </xf>
    <xf numFmtId="0" fontId="16" fillId="0" borderId="0" xfId="0" applyFont="1">
      <alignment vertical="center"/>
    </xf>
    <xf numFmtId="0" fontId="16" fillId="11" borderId="4" xfId="0" applyFont="1" applyFill="1" applyBorder="1" applyAlignment="1">
      <alignment horizontal="center" vertical="center" wrapText="1"/>
    </xf>
    <xf numFmtId="0" fontId="16" fillId="11" borderId="25" xfId="0" applyFont="1" applyFill="1" applyBorder="1" applyAlignment="1">
      <alignment horizontal="center" vertical="center" wrapText="1"/>
    </xf>
    <xf numFmtId="0" fontId="0" fillId="0" borderId="0" xfId="0" applyProtection="1">
      <alignment vertical="center"/>
      <protection locked="0"/>
    </xf>
    <xf numFmtId="0" fontId="81" fillId="4" borderId="25" xfId="0" applyFont="1" applyFill="1" applyBorder="1" applyAlignment="1">
      <alignment horizontal="center" vertical="center"/>
    </xf>
    <xf numFmtId="0" fontId="0" fillId="4" borderId="4" xfId="0" applyFill="1" applyBorder="1" applyAlignment="1">
      <alignment horizontal="center" vertical="center"/>
    </xf>
    <xf numFmtId="0" fontId="29" fillId="27" borderId="4" xfId="0" applyFont="1" applyFill="1" applyBorder="1" applyAlignment="1">
      <alignment horizontal="center" vertical="center"/>
    </xf>
    <xf numFmtId="0" fontId="82" fillId="28" borderId="4" xfId="0" applyFont="1" applyFill="1" applyBorder="1" applyAlignment="1">
      <alignment horizontal="center" vertical="center"/>
    </xf>
    <xf numFmtId="0" fontId="29" fillId="29" borderId="4" xfId="0" applyFont="1" applyFill="1" applyBorder="1" applyAlignment="1">
      <alignment horizontal="center" vertical="center"/>
    </xf>
    <xf numFmtId="0" fontId="83" fillId="27" borderId="4" xfId="0" applyFont="1" applyFill="1" applyBorder="1" applyAlignment="1">
      <alignment horizontal="center" vertical="center"/>
    </xf>
    <xf numFmtId="0" fontId="82" fillId="30" borderId="4" xfId="0" applyFont="1" applyFill="1" applyBorder="1" applyAlignment="1">
      <alignment horizontal="center" vertical="center"/>
    </xf>
    <xf numFmtId="0" fontId="82" fillId="27" borderId="4" xfId="0" applyFont="1" applyFill="1" applyBorder="1" applyAlignment="1">
      <alignment horizontal="center" vertical="center"/>
    </xf>
    <xf numFmtId="0" fontId="84" fillId="28" borderId="4" xfId="0" applyNumberFormat="1" applyFont="1" applyFill="1" applyBorder="1" applyAlignment="1" applyProtection="1">
      <alignment horizontal="center" vertical="center"/>
    </xf>
    <xf numFmtId="0" fontId="83" fillId="27" borderId="4" xfId="0" applyNumberFormat="1" applyFont="1" applyFill="1" applyBorder="1" applyAlignment="1" applyProtection="1">
      <alignment horizontal="center" vertical="center"/>
    </xf>
    <xf numFmtId="0" fontId="82" fillId="30" borderId="4" xfId="0" applyNumberFormat="1" applyFont="1" applyFill="1" applyBorder="1" applyAlignment="1" applyProtection="1">
      <alignment horizontal="center" vertical="center"/>
    </xf>
    <xf numFmtId="0" fontId="82" fillId="29" borderId="4" xfId="0" applyNumberFormat="1" applyFont="1" applyFill="1" applyBorder="1" applyAlignment="1" applyProtection="1">
      <alignment horizontal="center" vertical="center"/>
    </xf>
    <xf numFmtId="0" fontId="82" fillId="29" borderId="4" xfId="0" applyNumberFormat="1" applyFont="1" applyFill="1" applyBorder="1" applyAlignment="1" applyProtection="1">
      <alignment horizontal="center" vertical="center" wrapText="1"/>
    </xf>
    <xf numFmtId="0" fontId="85" fillId="28" borderId="0" xfId="0" applyFont="1" applyFill="1" applyBorder="1">
      <alignment vertical="center"/>
    </xf>
    <xf numFmtId="0" fontId="0" fillId="28" borderId="0" xfId="0" applyFill="1" applyBorder="1">
      <alignment vertical="center"/>
    </xf>
    <xf numFmtId="0" fontId="25" fillId="31" borderId="59" xfId="0" applyFont="1" applyFill="1" applyBorder="1" applyAlignment="1" applyProtection="1">
      <alignment horizontal="center" vertical="center"/>
      <protection hidden="1"/>
    </xf>
    <xf numFmtId="0" fontId="83" fillId="3" borderId="59" xfId="49" applyFont="1" applyFill="1" applyBorder="1" applyAlignment="1" applyProtection="1">
      <alignment horizontal="center" vertical="center"/>
    </xf>
    <xf numFmtId="0" fontId="29" fillId="23" borderId="59" xfId="49" applyFont="1" applyFill="1" applyBorder="1" applyAlignment="1" applyProtection="1">
      <alignment horizontal="center" vertical="center"/>
    </xf>
    <xf numFmtId="0" fontId="29" fillId="10" borderId="59" xfId="49" applyFont="1" applyFill="1" applyBorder="1" applyAlignment="1" applyProtection="1">
      <alignment horizontal="center" vertical="center"/>
    </xf>
    <xf numFmtId="0" fontId="29" fillId="28" borderId="59" xfId="49" applyFont="1" applyFill="1" applyBorder="1" applyAlignment="1" applyProtection="1">
      <alignment horizontal="center" vertical="center"/>
    </xf>
    <xf numFmtId="0" fontId="29" fillId="28" borderId="59" xfId="0" applyFont="1" applyFill="1" applyBorder="1" applyAlignment="1">
      <alignment horizontal="center" vertical="center"/>
    </xf>
    <xf numFmtId="0" fontId="29" fillId="32" borderId="59" xfId="49" applyFont="1" applyFill="1" applyBorder="1" applyAlignment="1" applyProtection="1">
      <alignment horizontal="center" vertical="center"/>
    </xf>
    <xf numFmtId="0" fontId="29" fillId="33" borderId="59" xfId="49" applyFont="1" applyFill="1" applyBorder="1" applyAlignment="1" applyProtection="1">
      <alignment horizontal="center" vertical="center"/>
    </xf>
    <xf numFmtId="0" fontId="85" fillId="28" borderId="59" xfId="0" applyFont="1" applyFill="1" applyBorder="1" applyAlignment="1">
      <alignment horizontal="center" vertical="center"/>
    </xf>
    <xf numFmtId="0" fontId="85" fillId="28" borderId="59" xfId="0" applyFont="1" applyFill="1" applyBorder="1" applyAlignment="1">
      <alignment horizontal="center" vertical="center" wrapText="1"/>
    </xf>
    <xf numFmtId="0" fontId="86" fillId="31" borderId="59" xfId="0" applyFont="1" applyFill="1" applyBorder="1" applyAlignment="1" applyProtection="1">
      <alignment horizontal="left" vertical="center"/>
      <protection hidden="1"/>
    </xf>
    <xf numFmtId="0" fontId="82" fillId="28" borderId="59" xfId="0" applyFont="1" applyFill="1" applyBorder="1" applyAlignment="1">
      <alignment horizontal="center" vertical="center" wrapText="1"/>
    </xf>
    <xf numFmtId="0" fontId="82" fillId="28" borderId="59" xfId="0" applyFont="1" applyFill="1" applyBorder="1" applyAlignment="1">
      <alignment horizontal="left" vertical="top" wrapText="1"/>
    </xf>
    <xf numFmtId="0" fontId="29" fillId="28" borderId="59" xfId="0" applyFont="1" applyFill="1" applyBorder="1" applyAlignment="1">
      <alignment horizontal="left" vertical="center" wrapText="1"/>
    </xf>
    <xf numFmtId="0" fontId="87" fillId="31" borderId="59" xfId="0" applyFont="1" applyFill="1" applyBorder="1" applyAlignment="1" applyProtection="1">
      <alignment horizontal="center" vertical="center"/>
      <protection hidden="1"/>
    </xf>
    <xf numFmtId="0" fontId="88" fillId="31" borderId="59" xfId="0" applyFont="1" applyFill="1" applyBorder="1" applyAlignment="1" applyProtection="1">
      <alignment horizontal="left" vertical="center"/>
      <protection hidden="1"/>
    </xf>
    <xf numFmtId="0" fontId="89" fillId="34" borderId="0" xfId="0" applyFont="1" applyFill="1" applyAlignment="1">
      <alignment horizontal="center" vertical="center"/>
    </xf>
    <xf numFmtId="0" fontId="90" fillId="34" borderId="0" xfId="0" applyFont="1" applyFill="1" applyAlignment="1">
      <alignment horizontal="center" vertical="center"/>
    </xf>
    <xf numFmtId="0" fontId="89" fillId="34" borderId="4" xfId="0" applyFont="1" applyFill="1" applyBorder="1" applyAlignment="1">
      <alignment horizontal="center" vertical="center"/>
    </xf>
    <xf numFmtId="0" fontId="91" fillId="34" borderId="4" xfId="0" applyFont="1" applyFill="1" applyBorder="1" applyAlignment="1">
      <alignment horizontal="center" vertical="center"/>
    </xf>
    <xf numFmtId="0" fontId="92" fillId="9" borderId="0" xfId="0" applyFont="1" applyFill="1" applyAlignment="1">
      <alignment horizontal="left" vertical="top" wrapText="1"/>
    </xf>
    <xf numFmtId="0" fontId="92" fillId="9" borderId="0" xfId="0" applyFont="1" applyFill="1" applyAlignment="1">
      <alignment horizontal="left" vertical="top"/>
    </xf>
    <xf numFmtId="0" fontId="0" fillId="0" borderId="4" xfId="0" applyBorder="1" applyAlignment="1">
      <alignment horizontal="center" vertical="center" wrapText="1"/>
    </xf>
    <xf numFmtId="0" fontId="7" fillId="0" borderId="0" xfId="0" applyFont="1" applyAlignment="1">
      <alignment horizontal="left" vertical="top" wrapText="1"/>
    </xf>
    <xf numFmtId="0" fontId="7" fillId="0" borderId="4" xfId="0" applyFont="1" applyBorder="1" applyAlignment="1">
      <alignment horizontal="center" vertical="center"/>
    </xf>
    <xf numFmtId="0" fontId="93" fillId="34" borderId="0" xfId="0" applyFont="1" applyFill="1" applyAlignment="1">
      <alignment horizontal="center" vertical="center"/>
    </xf>
    <xf numFmtId="0" fontId="92" fillId="34" borderId="14" xfId="0" applyFont="1" applyFill="1" applyBorder="1" applyAlignment="1">
      <alignment horizontal="center" vertical="center"/>
    </xf>
    <xf numFmtId="0" fontId="7" fillId="0" borderId="4" xfId="0" applyFont="1" applyBorder="1" applyAlignment="1">
      <alignment horizontal="center" vertical="center" wrapText="1"/>
    </xf>
    <xf numFmtId="0" fontId="7" fillId="7" borderId="5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93" fillId="34" borderId="4" xfId="0" applyFont="1" applyFill="1" applyBorder="1" applyAlignment="1">
      <alignment horizontal="center" vertical="center"/>
    </xf>
    <xf numFmtId="0" fontId="25" fillId="7" borderId="0" xfId="0" applyFont="1" applyFill="1" applyAlignment="1">
      <alignment horizontal="center" vertical="center"/>
    </xf>
    <xf numFmtId="0" fontId="25" fillId="15" borderId="0" xfId="0" applyFont="1" applyFill="1" applyAlignment="1">
      <alignment horizontal="center" vertical="center"/>
    </xf>
    <xf numFmtId="0" fontId="7" fillId="15" borderId="0" xfId="0" applyFont="1" applyFill="1">
      <alignment vertical="center"/>
    </xf>
    <xf numFmtId="0" fontId="25" fillId="15" borderId="14" xfId="0" applyFont="1" applyFill="1" applyBorder="1" applyAlignment="1">
      <alignment horizontal="center" vertical="center"/>
    </xf>
    <xf numFmtId="0" fontId="0" fillId="15" borderId="0" xfId="0" applyFill="1">
      <alignment vertical="center"/>
    </xf>
    <xf numFmtId="0" fontId="28" fillId="3" borderId="0" xfId="0" applyFont="1" applyFill="1" applyAlignment="1">
      <alignment horizontal="center" vertical="center"/>
    </xf>
    <xf numFmtId="0" fontId="25" fillId="10" borderId="14" xfId="0" applyFont="1" applyFill="1" applyBorder="1" applyAlignment="1">
      <alignment horizontal="center" vertical="center"/>
    </xf>
    <xf numFmtId="0" fontId="25" fillId="7" borderId="5" xfId="0" applyFont="1" applyFill="1" applyBorder="1" applyAlignment="1">
      <alignment horizontal="center" vertical="center"/>
    </xf>
    <xf numFmtId="0" fontId="25" fillId="7" borderId="6" xfId="0" applyFont="1" applyFill="1" applyBorder="1" applyAlignment="1">
      <alignment horizontal="center" vertical="center"/>
    </xf>
    <xf numFmtId="0" fontId="25" fillId="7" borderId="7" xfId="0" applyFont="1" applyFill="1" applyBorder="1" applyAlignment="1">
      <alignment horizontal="center" vertical="center"/>
    </xf>
    <xf numFmtId="0" fontId="25" fillId="7" borderId="5" xfId="0" applyFont="1" applyFill="1" applyBorder="1" applyAlignment="1">
      <alignment horizontal="center" vertical="center" wrapText="1"/>
    </xf>
    <xf numFmtId="0" fontId="25" fillId="7" borderId="6" xfId="0" applyFont="1" applyFill="1" applyBorder="1" applyAlignment="1">
      <alignment horizontal="center" vertical="center" wrapText="1"/>
    </xf>
    <xf numFmtId="0" fontId="25" fillId="7" borderId="7" xfId="0" applyFont="1" applyFill="1" applyBorder="1" applyAlignment="1">
      <alignment horizontal="center" vertical="center" wrapText="1"/>
    </xf>
    <xf numFmtId="0" fontId="25" fillId="7" borderId="16" xfId="0" applyFont="1" applyFill="1" applyBorder="1" applyAlignment="1">
      <alignment horizontal="center" vertical="center"/>
    </xf>
    <xf numFmtId="0" fontId="25" fillId="7" borderId="17" xfId="0" applyFont="1" applyFill="1" applyBorder="1" applyAlignment="1">
      <alignment horizontal="center" vertical="center"/>
    </xf>
    <xf numFmtId="0" fontId="25" fillId="7" borderId="18" xfId="0" applyFont="1" applyFill="1" applyBorder="1" applyAlignment="1">
      <alignment horizontal="center" vertical="center"/>
    </xf>
    <xf numFmtId="0" fontId="25" fillId="7" borderId="16" xfId="0" applyFont="1" applyFill="1" applyBorder="1" applyAlignment="1">
      <alignment horizontal="center" vertical="center" wrapText="1"/>
    </xf>
    <xf numFmtId="0" fontId="25" fillId="7" borderId="17" xfId="0" applyFont="1" applyFill="1" applyBorder="1" applyAlignment="1">
      <alignment horizontal="center" vertical="center" wrapText="1"/>
    </xf>
    <xf numFmtId="0" fontId="25" fillId="7" borderId="18" xfId="0" applyFont="1" applyFill="1" applyBorder="1" applyAlignment="1">
      <alignment horizontal="center" vertical="center" wrapText="1"/>
    </xf>
    <xf numFmtId="0" fontId="25" fillId="8" borderId="4" xfId="0" applyFont="1" applyFill="1" applyBorder="1" applyAlignment="1">
      <alignment horizontal="center" vertical="center"/>
    </xf>
    <xf numFmtId="0" fontId="28" fillId="3" borderId="14" xfId="0" applyFont="1" applyFill="1" applyBorder="1" applyAlignment="1">
      <alignment horizontal="center" vertical="center"/>
    </xf>
    <xf numFmtId="0" fontId="25" fillId="9" borderId="14" xfId="0" applyFont="1" applyFill="1" applyBorder="1" applyAlignment="1">
      <alignment horizontal="center" vertical="center"/>
    </xf>
    <xf numFmtId="0" fontId="94" fillId="7" borderId="14" xfId="0" applyFont="1" applyFill="1" applyBorder="1" applyAlignment="1">
      <alignment horizontal="center" vertical="center"/>
    </xf>
    <xf numFmtId="0" fontId="26" fillId="7" borderId="4" xfId="0" applyFont="1" applyFill="1" applyBorder="1" applyAlignment="1">
      <alignment horizontal="center" vertical="center"/>
    </xf>
    <xf numFmtId="0" fontId="25" fillId="9" borderId="4" xfId="0" applyFont="1" applyFill="1" applyBorder="1" applyAlignment="1">
      <alignment horizontal="center" vertical="center" wrapText="1"/>
    </xf>
    <xf numFmtId="0" fontId="82" fillId="23" borderId="4" xfId="0" applyFont="1" applyFill="1" applyBorder="1" applyAlignment="1">
      <alignment horizontal="center" vertical="center" wrapText="1"/>
    </xf>
    <xf numFmtId="0" fontId="82" fillId="23" borderId="4" xfId="0" applyFont="1" applyFill="1" applyBorder="1" applyAlignment="1">
      <alignment horizontal="center" vertical="center"/>
    </xf>
    <xf numFmtId="0" fontId="28" fillId="3" borderId="4" xfId="0" applyFont="1" applyFill="1" applyBorder="1" applyAlignment="1">
      <alignment horizontal="center" vertical="center" wrapText="1"/>
    </xf>
    <xf numFmtId="0" fontId="25" fillId="23" borderId="4" xfId="0" applyFont="1" applyFill="1" applyBorder="1" applyAlignment="1">
      <alignment horizontal="center" vertical="center"/>
    </xf>
    <xf numFmtId="0" fontId="29" fillId="0" borderId="4" xfId="0" applyFont="1" applyBorder="1" applyAlignment="1">
      <alignment horizontal="center" vertical="center"/>
    </xf>
    <xf numFmtId="0" fontId="29" fillId="0" borderId="4" xfId="0" applyFont="1" applyFill="1" applyBorder="1" applyAlignment="1">
      <alignment horizontal="center" vertical="center"/>
    </xf>
    <xf numFmtId="0" fontId="28" fillId="0" borderId="4" xfId="0" applyFont="1" applyBorder="1" applyAlignment="1">
      <alignment horizontal="center" vertical="center"/>
    </xf>
    <xf numFmtId="0" fontId="29" fillId="10" borderId="4" xfId="0" applyFont="1" applyFill="1" applyBorder="1" applyAlignment="1">
      <alignment horizontal="center" vertical="center"/>
    </xf>
    <xf numFmtId="0" fontId="29" fillId="23" borderId="4" xfId="0" applyFont="1" applyFill="1" applyBorder="1" applyAlignment="1">
      <alignment horizontal="center" vertical="center"/>
    </xf>
    <xf numFmtId="0" fontId="29" fillId="23" borderId="25" xfId="0" applyFont="1" applyFill="1" applyBorder="1" applyAlignment="1">
      <alignment horizontal="center" vertical="center"/>
    </xf>
    <xf numFmtId="0" fontId="25" fillId="23" borderId="25" xfId="0" applyFont="1" applyFill="1" applyBorder="1" applyAlignment="1">
      <alignment horizontal="center" vertical="center"/>
    </xf>
    <xf numFmtId="0" fontId="29" fillId="10" borderId="4" xfId="0" applyFont="1" applyFill="1" applyBorder="1" applyAlignment="1">
      <alignment horizontal="center" vertical="center" wrapText="1"/>
    </xf>
    <xf numFmtId="0" fontId="95" fillId="0" borderId="4" xfId="0" applyFont="1" applyBorder="1" applyAlignment="1">
      <alignment horizontal="center" vertical="center"/>
    </xf>
    <xf numFmtId="0" fontId="25" fillId="0" borderId="4" xfId="0" applyFont="1" applyBorder="1" applyAlignment="1">
      <alignment horizontal="center" vertical="center"/>
    </xf>
    <xf numFmtId="0" fontId="28" fillId="3" borderId="11" xfId="0" applyFont="1" applyFill="1" applyBorder="1" applyAlignment="1">
      <alignment horizontal="center" vertical="center" wrapText="1"/>
    </xf>
    <xf numFmtId="0" fontId="25" fillId="10" borderId="4" xfId="0" applyFont="1" applyFill="1" applyBorder="1" applyAlignment="1">
      <alignment horizontal="center" vertical="center" wrapText="1"/>
    </xf>
    <xf numFmtId="0" fontId="94" fillId="7" borderId="4" xfId="0" applyFont="1" applyFill="1" applyBorder="1" applyAlignment="1">
      <alignment horizontal="center" vertical="center" wrapText="1"/>
    </xf>
    <xf numFmtId="0" fontId="25" fillId="7" borderId="0" xfId="0" applyFont="1" applyFill="1" applyAlignment="1" applyProtection="1">
      <alignment horizontal="center" vertical="center"/>
      <protection hidden="1"/>
    </xf>
    <xf numFmtId="0" fontId="25" fillId="15" borderId="0" xfId="0" applyFont="1" applyFill="1" applyAlignment="1" applyProtection="1">
      <alignment horizontal="center" vertical="center"/>
      <protection hidden="1"/>
    </xf>
    <xf numFmtId="0" fontId="28" fillId="7" borderId="0" xfId="0" applyFont="1" applyFill="1" applyAlignment="1" applyProtection="1">
      <alignment horizontal="center" vertical="center" wrapText="1"/>
      <protection hidden="1"/>
    </xf>
    <xf numFmtId="0" fontId="28" fillId="3" borderId="11" xfId="0" applyFont="1" applyFill="1" applyBorder="1" applyAlignment="1" applyProtection="1">
      <alignment horizontal="center" vertical="center" wrapText="1"/>
      <protection hidden="1"/>
    </xf>
    <xf numFmtId="0" fontId="28" fillId="3" borderId="33" xfId="0" applyFont="1" applyFill="1" applyBorder="1" applyAlignment="1" applyProtection="1">
      <alignment horizontal="center" vertical="center" wrapText="1"/>
      <protection hidden="1"/>
    </xf>
    <xf numFmtId="0" fontId="28" fillId="3" borderId="12" xfId="0" applyFont="1" applyFill="1" applyBorder="1" applyAlignment="1" applyProtection="1">
      <alignment horizontal="center" vertical="center" wrapText="1"/>
      <protection hidden="1"/>
    </xf>
    <xf numFmtId="0" fontId="28" fillId="3" borderId="4" xfId="0" applyFont="1" applyFill="1" applyBorder="1" applyAlignment="1" applyProtection="1">
      <alignment horizontal="center" vertical="center" wrapText="1"/>
      <protection hidden="1"/>
    </xf>
    <xf numFmtId="0" fontId="25" fillId="0" borderId="4" xfId="0" applyFont="1" applyBorder="1" applyAlignment="1" applyProtection="1">
      <alignment horizontal="center" vertical="center"/>
      <protection hidden="1"/>
    </xf>
    <xf numFmtId="0" fontId="94" fillId="0" borderId="25" xfId="0" applyFont="1" applyBorder="1" applyAlignment="1" applyProtection="1">
      <alignment horizontal="center" vertical="center"/>
      <protection hidden="1"/>
    </xf>
    <xf numFmtId="0" fontId="94" fillId="0" borderId="4" xfId="0" applyFont="1" applyBorder="1" applyAlignment="1" applyProtection="1">
      <alignment horizontal="center" vertical="center"/>
      <protection hidden="1"/>
    </xf>
    <xf numFmtId="0" fontId="25" fillId="15" borderId="4" xfId="0" applyFont="1" applyFill="1" applyBorder="1" applyAlignment="1" applyProtection="1">
      <alignment horizontal="center" vertical="center"/>
      <protection hidden="1"/>
    </xf>
    <xf numFmtId="0" fontId="28" fillId="34" borderId="14" xfId="0" applyFont="1" applyFill="1" applyBorder="1" applyAlignment="1" applyProtection="1">
      <alignment horizontal="center" vertical="center"/>
      <protection hidden="1"/>
    </xf>
    <xf numFmtId="0" fontId="28" fillId="9" borderId="19" xfId="0" applyFont="1" applyFill="1" applyBorder="1" applyAlignment="1" applyProtection="1">
      <alignment horizontal="center" vertical="center"/>
      <protection hidden="1"/>
    </xf>
    <xf numFmtId="0" fontId="28" fillId="9" borderId="52" xfId="0" applyFont="1" applyFill="1" applyBorder="1" applyAlignment="1" applyProtection="1">
      <alignment horizontal="center" vertical="center"/>
      <protection hidden="1"/>
    </xf>
    <xf numFmtId="0" fontId="28" fillId="9" borderId="20" xfId="0" applyFont="1" applyFill="1" applyBorder="1" applyAlignment="1" applyProtection="1">
      <alignment horizontal="center" vertical="center"/>
      <protection hidden="1"/>
    </xf>
    <xf numFmtId="0" fontId="25" fillId="7" borderId="19" xfId="0" applyFont="1" applyFill="1" applyBorder="1" applyAlignment="1" applyProtection="1">
      <alignment horizontal="center" vertical="center" wrapText="1"/>
      <protection hidden="1"/>
    </xf>
    <xf numFmtId="0" fontId="25" fillId="7" borderId="20" xfId="0" applyFont="1" applyFill="1" applyBorder="1" applyAlignment="1" applyProtection="1">
      <alignment horizontal="center" vertical="center" wrapText="1"/>
      <protection hidden="1"/>
    </xf>
    <xf numFmtId="0" fontId="25" fillId="10" borderId="14" xfId="0" applyFont="1" applyFill="1" applyBorder="1" applyAlignment="1" applyProtection="1">
      <alignment horizontal="center" vertical="center" wrapText="1"/>
      <protection hidden="1"/>
    </xf>
    <xf numFmtId="0" fontId="25" fillId="7" borderId="11" xfId="0" applyFont="1" applyFill="1" applyBorder="1" applyAlignment="1" applyProtection="1">
      <alignment horizontal="center" vertical="center"/>
      <protection hidden="1"/>
    </xf>
    <xf numFmtId="0" fontId="25" fillId="35" borderId="0" xfId="0" applyFont="1" applyFill="1" applyAlignment="1" applyProtection="1">
      <alignment horizontal="center" vertical="center"/>
      <protection hidden="1"/>
    </xf>
    <xf numFmtId="0" fontId="28" fillId="9" borderId="60" xfId="0" applyFont="1" applyFill="1" applyBorder="1" applyAlignment="1" applyProtection="1">
      <alignment horizontal="center" vertical="center"/>
      <protection hidden="1"/>
    </xf>
    <xf numFmtId="0" fontId="28" fillId="9" borderId="61" xfId="0" applyFont="1" applyFill="1" applyBorder="1" applyAlignment="1" applyProtection="1">
      <alignment horizontal="center" vertical="center"/>
      <protection hidden="1"/>
    </xf>
    <xf numFmtId="0" fontId="28" fillId="9" borderId="62" xfId="0" applyFont="1" applyFill="1" applyBorder="1" applyAlignment="1" applyProtection="1">
      <alignment horizontal="center" vertical="center"/>
      <protection hidden="1"/>
    </xf>
    <xf numFmtId="0" fontId="28" fillId="9" borderId="9" xfId="0" applyFont="1" applyFill="1" applyBorder="1" applyAlignment="1" applyProtection="1">
      <alignment horizontal="center" vertical="center"/>
      <protection hidden="1"/>
    </xf>
    <xf numFmtId="0" fontId="25" fillId="0" borderId="22" xfId="0" applyFont="1" applyFill="1" applyBorder="1" applyAlignment="1" applyProtection="1">
      <alignment horizontal="center" vertical="center"/>
      <protection hidden="1"/>
    </xf>
    <xf numFmtId="0" fontId="28" fillId="3" borderId="14" xfId="0" applyFont="1" applyFill="1" applyBorder="1" applyAlignment="1" applyProtection="1">
      <alignment horizontal="center" vertical="center" wrapText="1"/>
      <protection hidden="1"/>
    </xf>
    <xf numFmtId="0" fontId="25" fillId="7" borderId="4" xfId="0" applyFont="1" applyFill="1" applyBorder="1" applyAlignment="1" applyProtection="1">
      <alignment horizontal="center" vertical="center"/>
      <protection hidden="1"/>
    </xf>
    <xf numFmtId="0" fontId="83" fillId="3" borderId="0" xfId="0" applyFont="1" applyFill="1" applyAlignment="1" applyProtection="1">
      <alignment horizontal="center" vertical="center"/>
      <protection hidden="1"/>
    </xf>
    <xf numFmtId="0" fontId="28" fillId="9" borderId="14" xfId="0" applyFont="1" applyFill="1" applyBorder="1" applyAlignment="1" applyProtection="1">
      <alignment horizontal="center" vertical="center"/>
      <protection hidden="1"/>
    </xf>
    <xf numFmtId="0" fontId="25" fillId="0" borderId="19" xfId="0" applyFont="1" applyBorder="1" applyAlignment="1" applyProtection="1">
      <alignment horizontal="center" vertical="center"/>
      <protection hidden="1"/>
    </xf>
    <xf numFmtId="0" fontId="25" fillId="0" borderId="52" xfId="0" applyFont="1" applyBorder="1" applyAlignment="1" applyProtection="1">
      <alignment horizontal="center" vertical="center"/>
      <protection hidden="1"/>
    </xf>
    <xf numFmtId="0" fontId="25" fillId="10" borderId="11" xfId="0" applyFont="1" applyFill="1" applyBorder="1" applyAlignment="1" applyProtection="1">
      <alignment horizontal="center" vertical="center"/>
      <protection hidden="1"/>
    </xf>
    <xf numFmtId="0" fontId="25" fillId="10" borderId="33" xfId="0" applyFont="1" applyFill="1" applyBorder="1" applyAlignment="1" applyProtection="1">
      <alignment horizontal="center" vertical="center"/>
      <protection hidden="1"/>
    </xf>
    <xf numFmtId="0" fontId="25" fillId="10" borderId="12" xfId="0" applyFont="1" applyFill="1" applyBorder="1" applyAlignment="1" applyProtection="1">
      <alignment horizontal="center" vertical="center"/>
      <protection hidden="1"/>
    </xf>
    <xf numFmtId="0" fontId="25" fillId="7" borderId="33" xfId="0" applyFont="1" applyFill="1" applyBorder="1" applyAlignment="1" applyProtection="1">
      <alignment horizontal="center" vertical="center"/>
      <protection hidden="1"/>
    </xf>
    <xf numFmtId="0" fontId="25" fillId="7" borderId="12" xfId="0" applyFont="1" applyFill="1" applyBorder="1" applyAlignment="1" applyProtection="1">
      <alignment horizontal="center" vertical="center"/>
      <protection hidden="1"/>
    </xf>
    <xf numFmtId="0" fontId="25" fillId="0" borderId="22" xfId="0" applyFont="1" applyBorder="1" applyAlignment="1" applyProtection="1">
      <alignment horizontal="center" vertical="center"/>
      <protection hidden="1"/>
    </xf>
    <xf numFmtId="0" fontId="25" fillId="23" borderId="14" xfId="0" applyFont="1" applyFill="1" applyBorder="1" applyAlignment="1" applyProtection="1">
      <alignment horizontal="center" vertical="center"/>
      <protection hidden="1"/>
    </xf>
    <xf numFmtId="0" fontId="29" fillId="0" borderId="14" xfId="0" applyFont="1" applyBorder="1" applyAlignment="1" applyProtection="1">
      <alignment horizontal="center" vertical="center" wrapText="1"/>
      <protection hidden="1"/>
    </xf>
    <xf numFmtId="0" fontId="25" fillId="0" borderId="14" xfId="0" applyFont="1" applyBorder="1" applyAlignment="1" applyProtection="1">
      <alignment horizontal="center" vertical="center"/>
      <protection hidden="1"/>
    </xf>
    <xf numFmtId="0" fontId="96" fillId="10" borderId="11" xfId="0" applyFont="1" applyFill="1" applyBorder="1" applyAlignment="1" applyProtection="1">
      <alignment horizontal="center" vertical="center"/>
      <protection hidden="1"/>
    </xf>
    <xf numFmtId="0" fontId="25" fillId="15" borderId="12" xfId="0" applyFont="1" applyFill="1" applyBorder="1" applyAlignment="1" applyProtection="1">
      <alignment horizontal="center" vertical="center"/>
      <protection hidden="1"/>
    </xf>
    <xf numFmtId="0" fontId="25" fillId="15" borderId="11" xfId="0" applyFont="1" applyFill="1" applyBorder="1" applyAlignment="1" applyProtection="1">
      <alignment horizontal="center" vertical="center"/>
      <protection hidden="1"/>
    </xf>
    <xf numFmtId="0" fontId="28" fillId="3" borderId="6" xfId="0" applyFont="1" applyFill="1" applyBorder="1" applyAlignment="1" applyProtection="1">
      <alignment horizontal="center" vertical="center" wrapText="1"/>
      <protection hidden="1"/>
    </xf>
    <xf numFmtId="0" fontId="28" fillId="3" borderId="7" xfId="0" applyFont="1" applyFill="1" applyBorder="1" applyAlignment="1" applyProtection="1">
      <alignment horizontal="center" vertical="center" wrapText="1"/>
      <protection hidden="1"/>
    </xf>
    <xf numFmtId="0" fontId="25" fillId="0" borderId="20" xfId="0" applyFont="1" applyBorder="1" applyAlignment="1" applyProtection="1">
      <alignment horizontal="center" vertical="center"/>
      <protection hidden="1"/>
    </xf>
    <xf numFmtId="0" fontId="25" fillId="23" borderId="19" xfId="0" applyFont="1" applyFill="1" applyBorder="1" applyAlignment="1" applyProtection="1">
      <alignment horizontal="center" vertical="center"/>
      <protection hidden="1"/>
    </xf>
    <xf numFmtId="0" fontId="25" fillId="23" borderId="4" xfId="0" applyFont="1" applyFill="1" applyBorder="1" applyAlignment="1" applyProtection="1">
      <alignment horizontal="center" vertical="center"/>
      <protection hidden="1"/>
    </xf>
    <xf numFmtId="0" fontId="25" fillId="23" borderId="11" xfId="0" applyFont="1" applyFill="1" applyBorder="1" applyAlignment="1" applyProtection="1">
      <alignment horizontal="center" vertical="center"/>
      <protection hidden="1"/>
    </xf>
    <xf numFmtId="0" fontId="25" fillId="23" borderId="33" xfId="0" applyFont="1" applyFill="1" applyBorder="1" applyAlignment="1" applyProtection="1">
      <alignment horizontal="center" vertical="center"/>
      <protection hidden="1"/>
    </xf>
    <xf numFmtId="0" fontId="28" fillId="9" borderId="11" xfId="0" applyFont="1" applyFill="1" applyBorder="1" applyAlignment="1" applyProtection="1">
      <alignment horizontal="center" vertical="center"/>
      <protection hidden="1"/>
    </xf>
    <xf numFmtId="0" fontId="28" fillId="9" borderId="33" xfId="0" applyFont="1" applyFill="1" applyBorder="1" applyAlignment="1" applyProtection="1">
      <alignment horizontal="center" vertical="center"/>
      <protection hidden="1"/>
    </xf>
    <xf numFmtId="0" fontId="28" fillId="9" borderId="12" xfId="0" applyFont="1" applyFill="1" applyBorder="1" applyAlignment="1" applyProtection="1">
      <alignment horizontal="center" vertical="center"/>
      <protection hidden="1"/>
    </xf>
    <xf numFmtId="0" fontId="28" fillId="3" borderId="17" xfId="0" applyFont="1" applyFill="1" applyBorder="1" applyAlignment="1" applyProtection="1">
      <alignment horizontal="center" vertical="center" wrapText="1"/>
      <protection hidden="1"/>
    </xf>
    <xf numFmtId="0" fontId="28" fillId="3" borderId="18" xfId="0" applyFont="1" applyFill="1" applyBorder="1" applyAlignment="1" applyProtection="1">
      <alignment horizontal="center" vertical="center" wrapText="1"/>
      <protection hidden="1"/>
    </xf>
    <xf numFmtId="0" fontId="97" fillId="7" borderId="11" xfId="0" applyFont="1" applyFill="1" applyBorder="1" applyAlignment="1" applyProtection="1">
      <alignment horizontal="center" vertical="center"/>
      <protection hidden="1"/>
    </xf>
    <xf numFmtId="0" fontId="97" fillId="7" borderId="33" xfId="0" applyFont="1" applyFill="1" applyBorder="1" applyAlignment="1" applyProtection="1">
      <alignment horizontal="center" vertical="center"/>
      <protection hidden="1"/>
    </xf>
    <xf numFmtId="0" fontId="97" fillId="7" borderId="12" xfId="0" applyFont="1" applyFill="1" applyBorder="1" applyAlignment="1" applyProtection="1">
      <alignment horizontal="center" vertical="center"/>
      <protection hidden="1"/>
    </xf>
    <xf numFmtId="0" fontId="25" fillId="7" borderId="0" xfId="0" applyFont="1" applyFill="1" applyAlignment="1" applyProtection="1">
      <alignment horizontal="left" vertical="center"/>
      <protection hidden="1"/>
    </xf>
    <xf numFmtId="0" fontId="25" fillId="15" borderId="0" xfId="0" applyFont="1" applyFill="1" applyAlignment="1" applyProtection="1">
      <alignment horizontal="center" vertical="center" wrapText="1"/>
      <protection hidden="1"/>
    </xf>
    <xf numFmtId="0" fontId="28" fillId="3" borderId="20" xfId="0" applyFont="1" applyFill="1" applyBorder="1" applyAlignment="1" applyProtection="1">
      <alignment horizontal="center" vertical="center" wrapText="1"/>
      <protection hidden="1"/>
    </xf>
    <xf numFmtId="0" fontId="97" fillId="23" borderId="14" xfId="0" applyFont="1" applyFill="1" applyBorder="1" applyAlignment="1" applyProtection="1">
      <alignment horizontal="center" vertical="center"/>
      <protection hidden="1"/>
    </xf>
    <xf numFmtId="0" fontId="96" fillId="15" borderId="61" xfId="0" applyFont="1" applyFill="1" applyBorder="1" applyAlignment="1" applyProtection="1">
      <alignment horizontal="center" vertical="center" wrapText="1"/>
      <protection hidden="1"/>
    </xf>
    <xf numFmtId="0" fontId="28" fillId="15" borderId="4" xfId="0" applyFont="1" applyFill="1" applyBorder="1" applyAlignment="1" applyProtection="1">
      <alignment horizontal="center" vertical="center"/>
      <protection hidden="1"/>
    </xf>
    <xf numFmtId="0" fontId="25" fillId="7" borderId="63" xfId="0" applyFont="1" applyFill="1" applyBorder="1" applyAlignment="1" applyProtection="1">
      <alignment horizontal="center" vertical="center"/>
      <protection hidden="1"/>
    </xf>
    <xf numFmtId="0" fontId="25" fillId="7" borderId="64" xfId="0" applyFont="1" applyFill="1" applyBorder="1" applyAlignment="1" applyProtection="1">
      <alignment horizontal="center" vertical="center"/>
      <protection hidden="1"/>
    </xf>
    <xf numFmtId="0" fontId="28" fillId="34" borderId="61" xfId="0" applyFont="1" applyFill="1" applyBorder="1" applyAlignment="1" applyProtection="1">
      <alignment horizontal="center" vertical="center"/>
      <protection hidden="1"/>
    </xf>
    <xf numFmtId="0" fontId="28" fillId="34" borderId="62" xfId="0" applyFont="1" applyFill="1" applyBorder="1" applyAlignment="1" applyProtection="1">
      <alignment horizontal="center" vertical="center"/>
      <protection hidden="1"/>
    </xf>
    <xf numFmtId="0" fontId="25" fillId="7" borderId="61" xfId="0" applyFont="1" applyFill="1" applyBorder="1" applyAlignment="1" applyProtection="1">
      <alignment horizontal="center" vertical="center"/>
      <protection hidden="1"/>
    </xf>
    <xf numFmtId="0" fontId="98" fillId="9" borderId="4" xfId="0" applyFont="1" applyFill="1" applyBorder="1" applyAlignment="1" applyProtection="1">
      <alignment horizontal="center" vertical="center"/>
      <protection hidden="1"/>
    </xf>
    <xf numFmtId="0" fontId="28" fillId="0" borderId="14" xfId="0" applyFont="1" applyBorder="1" applyAlignment="1" applyProtection="1">
      <alignment horizontal="center" vertical="center"/>
      <protection hidden="1"/>
    </xf>
    <xf numFmtId="0" fontId="29" fillId="10" borderId="14" xfId="0" applyFont="1" applyFill="1" applyBorder="1" applyAlignment="1" applyProtection="1">
      <alignment horizontal="center" vertical="center"/>
      <protection hidden="1"/>
    </xf>
    <xf numFmtId="0" fontId="96" fillId="0" borderId="14" xfId="0" applyFont="1" applyBorder="1" applyAlignment="1" applyProtection="1">
      <alignment horizontal="center" vertical="center"/>
      <protection hidden="1"/>
    </xf>
    <xf numFmtId="0" fontId="29" fillId="23" borderId="14" xfId="0" applyFont="1" applyFill="1" applyBorder="1" applyAlignment="1" applyProtection="1">
      <alignment horizontal="center" vertical="center"/>
      <protection hidden="1"/>
    </xf>
    <xf numFmtId="0" fontId="96" fillId="15" borderId="0" xfId="0" applyFont="1" applyFill="1" applyAlignment="1" applyProtection="1">
      <alignment horizontal="center" vertical="center" wrapText="1"/>
      <protection hidden="1"/>
    </xf>
    <xf numFmtId="0" fontId="28" fillId="0" borderId="0" xfId="0" applyFont="1" applyAlignment="1" applyProtection="1">
      <alignment horizontal="center" vertical="center"/>
      <protection hidden="1"/>
    </xf>
    <xf numFmtId="0" fontId="25" fillId="15" borderId="14" xfId="0" applyFont="1" applyFill="1" applyBorder="1" applyAlignment="1" applyProtection="1">
      <alignment horizontal="center" vertical="center"/>
      <protection hidden="1"/>
    </xf>
    <xf numFmtId="0" fontId="28" fillId="34" borderId="0" xfId="0" applyFont="1" applyFill="1" applyAlignment="1" applyProtection="1">
      <alignment horizontal="center" vertical="center"/>
      <protection hidden="1"/>
    </xf>
    <xf numFmtId="0" fontId="28" fillId="34" borderId="13" xfId="0" applyFont="1" applyFill="1" applyBorder="1" applyAlignment="1" applyProtection="1">
      <alignment horizontal="center" vertical="center"/>
      <protection hidden="1"/>
    </xf>
    <xf numFmtId="0" fontId="96" fillId="15" borderId="58" xfId="0" applyFont="1" applyFill="1" applyBorder="1" applyAlignment="1" applyProtection="1">
      <alignment horizontal="center" vertical="center" wrapText="1"/>
      <protection hidden="1"/>
    </xf>
    <xf numFmtId="0" fontId="28" fillId="9" borderId="4" xfId="0" applyFont="1" applyFill="1" applyBorder="1" applyAlignment="1" applyProtection="1">
      <alignment horizontal="center" vertical="center"/>
      <protection hidden="1"/>
    </xf>
    <xf numFmtId="0" fontId="29" fillId="10" borderId="4" xfId="0" applyFont="1" applyFill="1" applyBorder="1" applyAlignment="1" applyProtection="1">
      <alignment horizontal="center" vertical="center"/>
      <protection hidden="1"/>
    </xf>
    <xf numFmtId="0" fontId="96" fillId="7" borderId="4" xfId="0" applyFont="1" applyFill="1" applyBorder="1" applyAlignment="1" applyProtection="1">
      <alignment horizontal="center" vertical="center"/>
      <protection hidden="1"/>
    </xf>
    <xf numFmtId="0" fontId="25" fillId="7" borderId="25" xfId="0" applyFont="1" applyFill="1" applyBorder="1" applyAlignment="1" applyProtection="1">
      <alignment horizontal="center" vertical="center"/>
      <protection hidden="1"/>
    </xf>
    <xf numFmtId="0" fontId="25" fillId="7" borderId="3" xfId="0" applyFont="1" applyFill="1" applyBorder="1" applyAlignment="1" applyProtection="1">
      <alignment horizontal="center" vertical="center"/>
      <protection hidden="1"/>
    </xf>
    <xf numFmtId="0" fontId="28" fillId="15" borderId="61" xfId="0" applyFont="1" applyFill="1" applyBorder="1" applyAlignment="1" applyProtection="1">
      <alignment horizontal="center" vertical="center" wrapText="1"/>
      <protection hidden="1"/>
    </xf>
    <xf numFmtId="0" fontId="28" fillId="15" borderId="0" xfId="0" applyFont="1" applyFill="1" applyAlignment="1" applyProtection="1">
      <alignment horizontal="center" vertical="center"/>
      <protection hidden="1"/>
    </xf>
    <xf numFmtId="0" fontId="28" fillId="15" borderId="58" xfId="0" applyFont="1" applyFill="1" applyBorder="1" applyAlignment="1" applyProtection="1">
      <alignment horizontal="center" vertical="center"/>
      <protection hidden="1"/>
    </xf>
    <xf numFmtId="0" fontId="28" fillId="0" borderId="58" xfId="0" applyFont="1" applyBorder="1" applyAlignment="1" applyProtection="1">
      <alignment horizontal="center" vertical="center"/>
      <protection hidden="1"/>
    </xf>
    <xf numFmtId="0" fontId="28" fillId="34" borderId="58" xfId="0" applyFont="1" applyFill="1" applyBorder="1" applyAlignment="1" applyProtection="1">
      <alignment horizontal="center" vertical="center"/>
      <protection hidden="1"/>
    </xf>
    <xf numFmtId="0" fontId="28" fillId="34" borderId="65" xfId="0" applyFont="1" applyFill="1" applyBorder="1" applyAlignment="1" applyProtection="1">
      <alignment horizontal="center" vertical="center"/>
      <protection hidden="1"/>
    </xf>
    <xf numFmtId="0" fontId="25" fillId="7" borderId="58" xfId="0" applyFont="1" applyFill="1" applyBorder="1" applyAlignment="1" applyProtection="1">
      <alignment horizontal="center" vertical="center"/>
      <protection hidden="1"/>
    </xf>
    <xf numFmtId="0" fontId="99" fillId="15" borderId="4" xfId="0" applyFont="1" applyFill="1" applyBorder="1" applyAlignment="1" applyProtection="1">
      <alignment horizontal="center" vertical="center"/>
      <protection hidden="1"/>
    </xf>
    <xf numFmtId="0" fontId="25" fillId="15" borderId="33" xfId="0" applyFont="1" applyFill="1" applyBorder="1" applyAlignment="1" applyProtection="1">
      <alignment horizontal="center" vertical="center"/>
      <protection hidden="1"/>
    </xf>
    <xf numFmtId="0" fontId="28" fillId="3" borderId="19" xfId="0" applyFont="1" applyFill="1" applyBorder="1" applyAlignment="1" applyProtection="1">
      <alignment horizontal="center" vertical="center" wrapText="1"/>
      <protection hidden="1"/>
    </xf>
    <xf numFmtId="0" fontId="25" fillId="7" borderId="66" xfId="0" applyFont="1" applyFill="1" applyBorder="1" applyAlignment="1" applyProtection="1">
      <alignment horizontal="center" vertical="center"/>
      <protection hidden="1"/>
    </xf>
    <xf numFmtId="0" fontId="25" fillId="7" borderId="67" xfId="0" applyFont="1" applyFill="1" applyBorder="1" applyAlignment="1" applyProtection="1">
      <alignment horizontal="center" vertical="center"/>
      <protection hidden="1"/>
    </xf>
    <xf numFmtId="0" fontId="25" fillId="7" borderId="68" xfId="0" applyFont="1" applyFill="1" applyBorder="1" applyAlignment="1" applyProtection="1">
      <alignment horizontal="center" vertical="center"/>
      <protection hidden="1"/>
    </xf>
    <xf numFmtId="0" fontId="25" fillId="7" borderId="69" xfId="0" applyFont="1" applyFill="1" applyBorder="1" applyAlignment="1" applyProtection="1">
      <alignment horizontal="center" vertical="center"/>
      <protection hidden="1"/>
    </xf>
    <xf numFmtId="0" fontId="100" fillId="23" borderId="14" xfId="0" applyFont="1" applyFill="1" applyBorder="1" applyAlignment="1" applyProtection="1">
      <alignment horizontal="center" vertical="center"/>
      <protection hidden="1"/>
    </xf>
    <xf numFmtId="0" fontId="100" fillId="10" borderId="14" xfId="0" applyFont="1" applyFill="1" applyBorder="1" applyProtection="1">
      <alignment vertical="center"/>
      <protection hidden="1"/>
    </xf>
    <xf numFmtId="0" fontId="100" fillId="0" borderId="14" xfId="0" applyFont="1" applyBorder="1" applyAlignment="1" applyProtection="1">
      <alignment horizontal="center" vertical="center"/>
      <protection hidden="1"/>
    </xf>
    <xf numFmtId="0" fontId="100" fillId="10" borderId="19" xfId="0" applyFont="1" applyFill="1" applyBorder="1" applyAlignment="1" applyProtection="1">
      <alignment horizontal="center" vertical="center"/>
      <protection hidden="1"/>
    </xf>
    <xf numFmtId="0" fontId="25" fillId="10" borderId="14" xfId="0" applyFont="1" applyFill="1" applyBorder="1" applyAlignment="1" applyProtection="1">
      <alignment horizontal="center" vertical="center"/>
      <protection hidden="1"/>
    </xf>
    <xf numFmtId="0" fontId="25" fillId="10" borderId="66" xfId="0" applyFont="1" applyFill="1" applyBorder="1" applyAlignment="1" applyProtection="1">
      <alignment horizontal="center" vertical="center"/>
      <protection hidden="1"/>
    </xf>
    <xf numFmtId="0" fontId="25" fillId="10" borderId="67" xfId="0" applyFont="1" applyFill="1" applyBorder="1" applyAlignment="1" applyProtection="1">
      <alignment horizontal="center" vertical="center"/>
      <protection hidden="1"/>
    </xf>
    <xf numFmtId="0" fontId="25" fillId="7" borderId="54" xfId="0" applyFont="1" applyFill="1" applyBorder="1" applyAlignment="1" applyProtection="1">
      <alignment horizontal="center" vertical="center"/>
      <protection hidden="1"/>
    </xf>
    <xf numFmtId="0" fontId="25" fillId="10" borderId="54" xfId="0" applyFont="1" applyFill="1" applyBorder="1" applyAlignment="1" applyProtection="1">
      <alignment horizontal="center" vertical="center"/>
      <protection hidden="1"/>
    </xf>
    <xf numFmtId="0" fontId="25" fillId="10" borderId="70" xfId="0" applyFont="1" applyFill="1" applyBorder="1" applyAlignment="1" applyProtection="1">
      <alignment horizontal="center" vertical="center"/>
      <protection hidden="1"/>
    </xf>
    <xf numFmtId="0" fontId="28" fillId="3" borderId="52" xfId="0" applyFont="1" applyFill="1" applyBorder="1" applyAlignment="1" applyProtection="1">
      <alignment horizontal="center" vertical="center" wrapText="1"/>
      <protection hidden="1"/>
    </xf>
    <xf numFmtId="0" fontId="98" fillId="9" borderId="19" xfId="0" applyFont="1" applyFill="1" applyBorder="1" applyAlignment="1" applyProtection="1">
      <alignment horizontal="center" vertical="center"/>
      <protection hidden="1"/>
    </xf>
    <xf numFmtId="0" fontId="98" fillId="9" borderId="20" xfId="0" applyFont="1" applyFill="1" applyBorder="1" applyAlignment="1" applyProtection="1">
      <alignment horizontal="center" vertical="center"/>
      <protection hidden="1"/>
    </xf>
    <xf numFmtId="0" fontId="25" fillId="10" borderId="19" xfId="0" applyFont="1" applyFill="1" applyBorder="1" applyAlignment="1" applyProtection="1">
      <alignment horizontal="center" vertical="center" wrapText="1"/>
      <protection hidden="1"/>
    </xf>
    <xf numFmtId="0" fontId="25" fillId="10" borderId="20" xfId="0" applyFont="1" applyFill="1" applyBorder="1" applyAlignment="1" applyProtection="1">
      <alignment horizontal="center" vertical="center" wrapText="1"/>
      <protection hidden="1"/>
    </xf>
    <xf numFmtId="0" fontId="96" fillId="10" borderId="19" xfId="0" applyFont="1" applyFill="1" applyBorder="1" applyAlignment="1" applyProtection="1">
      <alignment horizontal="center" vertical="center" wrapText="1"/>
      <protection hidden="1"/>
    </xf>
    <xf numFmtId="0" fontId="96" fillId="10" borderId="52" xfId="0" applyFont="1" applyFill="1" applyBorder="1" applyAlignment="1" applyProtection="1">
      <alignment horizontal="center" vertical="center" wrapText="1"/>
      <protection hidden="1"/>
    </xf>
    <xf numFmtId="0" fontId="25" fillId="23" borderId="20" xfId="0" applyFont="1" applyFill="1" applyBorder="1" applyAlignment="1" applyProtection="1">
      <alignment horizontal="center" vertical="center" wrapText="1"/>
      <protection hidden="1"/>
    </xf>
    <xf numFmtId="0" fontId="25" fillId="23" borderId="14" xfId="0" applyFont="1" applyFill="1" applyBorder="1" applyAlignment="1" applyProtection="1">
      <alignment horizontal="center" vertical="center" wrapText="1"/>
      <protection hidden="1"/>
    </xf>
    <xf numFmtId="0" fontId="29" fillId="0" borderId="14" xfId="0" applyFont="1" applyBorder="1" applyAlignment="1" applyProtection="1">
      <alignment horizontal="center" vertical="center"/>
      <protection hidden="1"/>
    </xf>
    <xf numFmtId="0" fontId="96" fillId="10" borderId="14" xfId="0" applyFont="1" applyFill="1" applyBorder="1" applyAlignment="1" applyProtection="1">
      <alignment horizontal="center" vertical="center"/>
      <protection hidden="1"/>
    </xf>
    <xf numFmtId="0" fontId="98" fillId="9" borderId="5" xfId="0" applyFont="1" applyFill="1" applyBorder="1" applyAlignment="1" applyProtection="1">
      <alignment horizontal="center" vertical="center"/>
      <protection hidden="1"/>
    </xf>
    <xf numFmtId="0" fontId="98" fillId="9" borderId="7" xfId="0" applyFont="1" applyFill="1" applyBorder="1" applyAlignment="1" applyProtection="1">
      <alignment horizontal="center" vertical="center"/>
      <protection hidden="1"/>
    </xf>
    <xf numFmtId="0" fontId="25" fillId="23" borderId="19" xfId="0" applyFont="1" applyFill="1" applyBorder="1" applyAlignment="1" applyProtection="1">
      <alignment horizontal="center" vertical="center" wrapText="1"/>
      <protection hidden="1"/>
    </xf>
    <xf numFmtId="0" fontId="25" fillId="10" borderId="71" xfId="0" applyFont="1" applyFill="1" applyBorder="1" applyAlignment="1" applyProtection="1">
      <alignment horizontal="center" vertical="center" wrapText="1"/>
      <protection hidden="1"/>
    </xf>
    <xf numFmtId="0" fontId="98" fillId="9" borderId="16" xfId="0" applyFont="1" applyFill="1" applyBorder="1" applyAlignment="1" applyProtection="1">
      <alignment horizontal="center" vertical="center"/>
      <protection hidden="1"/>
    </xf>
    <xf numFmtId="0" fontId="98" fillId="9" borderId="18" xfId="0" applyFont="1" applyFill="1" applyBorder="1" applyAlignment="1" applyProtection="1">
      <alignment horizontal="center" vertical="center"/>
      <protection hidden="1"/>
    </xf>
    <xf numFmtId="0" fontId="25" fillId="10" borderId="52" xfId="0" applyFont="1" applyFill="1" applyBorder="1" applyAlignment="1" applyProtection="1">
      <alignment horizontal="center" vertical="center" wrapText="1"/>
      <protection hidden="1"/>
    </xf>
    <xf numFmtId="0" fontId="25" fillId="23" borderId="20" xfId="0" applyFont="1" applyFill="1" applyBorder="1" applyAlignment="1" applyProtection="1">
      <alignment horizontal="center" vertical="center"/>
      <protection hidden="1"/>
    </xf>
    <xf numFmtId="0" fontId="25" fillId="10" borderId="32" xfId="0" applyFont="1" applyFill="1" applyBorder="1" applyAlignment="1" applyProtection="1">
      <alignment horizontal="center" vertical="center" wrapText="1"/>
      <protection hidden="1"/>
    </xf>
    <xf numFmtId="0" fontId="28" fillId="3" borderId="72" xfId="0" applyFont="1" applyFill="1" applyBorder="1" applyAlignment="1" applyProtection="1">
      <alignment horizontal="center" vertical="center" wrapText="1"/>
      <protection hidden="1"/>
    </xf>
    <xf numFmtId="0" fontId="28" fillId="3" borderId="73" xfId="0" applyFont="1" applyFill="1" applyBorder="1" applyAlignment="1" applyProtection="1">
      <alignment horizontal="center" vertical="center" wrapText="1"/>
      <protection hidden="1"/>
    </xf>
    <xf numFmtId="0" fontId="29" fillId="10" borderId="73" xfId="0" applyFont="1" applyFill="1" applyBorder="1" applyAlignment="1" applyProtection="1">
      <alignment horizontal="center" vertical="center"/>
      <protection hidden="1"/>
    </xf>
    <xf numFmtId="0" fontId="94" fillId="7" borderId="0" xfId="0" applyFont="1" applyFill="1" applyAlignment="1" applyProtection="1">
      <alignment horizontal="center" vertical="center"/>
      <protection hidden="1"/>
    </xf>
    <xf numFmtId="0" fontId="25" fillId="10" borderId="3" xfId="0" applyFont="1" applyFill="1" applyBorder="1" applyAlignment="1" applyProtection="1">
      <alignment horizontal="center" vertical="center" wrapText="1"/>
      <protection hidden="1"/>
    </xf>
    <xf numFmtId="0" fontId="25" fillId="0" borderId="33" xfId="0" applyFont="1" applyBorder="1" applyAlignment="1" applyProtection="1">
      <alignment horizontal="center" vertical="center"/>
      <protection hidden="1"/>
    </xf>
    <xf numFmtId="0" fontId="28" fillId="3" borderId="1" xfId="0" applyFont="1" applyFill="1" applyBorder="1" applyAlignment="1" applyProtection="1">
      <alignment horizontal="center" vertical="center" wrapText="1"/>
      <protection hidden="1"/>
    </xf>
    <xf numFmtId="0" fontId="28" fillId="3" borderId="2" xfId="0" applyFont="1" applyFill="1" applyBorder="1" applyAlignment="1" applyProtection="1">
      <alignment horizontal="center" vertical="center" wrapText="1"/>
      <protection hidden="1"/>
    </xf>
    <xf numFmtId="0" fontId="29" fillId="10" borderId="2" xfId="0" applyFont="1" applyFill="1" applyBorder="1" applyAlignment="1" applyProtection="1">
      <alignment horizontal="center" vertical="center"/>
      <protection hidden="1"/>
    </xf>
    <xf numFmtId="0" fontId="94" fillId="7" borderId="19" xfId="0" applyFont="1" applyFill="1" applyBorder="1" applyAlignment="1" applyProtection="1">
      <alignment horizontal="left" vertical="center" wrapText="1"/>
      <protection hidden="1"/>
    </xf>
    <xf numFmtId="0" fontId="25" fillId="7" borderId="52" xfId="0" applyFont="1" applyFill="1" applyBorder="1" applyAlignment="1" applyProtection="1">
      <alignment horizontal="left" vertical="center" wrapText="1"/>
      <protection hidden="1"/>
    </xf>
    <xf numFmtId="0" fontId="101" fillId="7" borderId="0" xfId="0" applyFont="1" applyFill="1" applyAlignment="1" applyProtection="1">
      <alignment horizontal="center" vertical="center"/>
      <protection hidden="1"/>
    </xf>
    <xf numFmtId="0" fontId="25" fillId="7" borderId="19" xfId="0" applyFont="1" applyFill="1" applyBorder="1" applyAlignment="1" applyProtection="1">
      <alignment horizontal="left" vertical="center" wrapText="1"/>
      <protection hidden="1"/>
    </xf>
    <xf numFmtId="0" fontId="25" fillId="23" borderId="52" xfId="0" applyFont="1" applyFill="1" applyBorder="1" applyAlignment="1" applyProtection="1">
      <alignment horizontal="center" vertical="center" wrapText="1"/>
      <protection hidden="1"/>
    </xf>
    <xf numFmtId="0" fontId="25" fillId="23" borderId="69" xfId="0" applyFont="1" applyFill="1" applyBorder="1" applyAlignment="1" applyProtection="1">
      <alignment horizontal="center" vertical="center" wrapText="1"/>
      <protection hidden="1"/>
    </xf>
    <xf numFmtId="0" fontId="25" fillId="23" borderId="68" xfId="0" applyFont="1" applyFill="1" applyBorder="1" applyAlignment="1" applyProtection="1">
      <alignment horizontal="center" vertical="center" wrapText="1"/>
      <protection hidden="1"/>
    </xf>
    <xf numFmtId="0" fontId="25" fillId="7" borderId="52" xfId="0" applyFont="1" applyFill="1" applyBorder="1" applyAlignment="1" applyProtection="1">
      <alignment horizontal="center" vertical="center" wrapText="1"/>
      <protection hidden="1"/>
    </xf>
    <xf numFmtId="0" fontId="25" fillId="7" borderId="69" xfId="0" applyFont="1" applyFill="1" applyBorder="1" applyAlignment="1" applyProtection="1">
      <alignment horizontal="center" vertical="center" wrapText="1"/>
      <protection hidden="1"/>
    </xf>
    <xf numFmtId="0" fontId="25" fillId="7" borderId="68" xfId="0" applyFont="1" applyFill="1" applyBorder="1" applyAlignment="1" applyProtection="1">
      <alignment horizontal="center" vertical="center" wrapText="1"/>
      <protection hidden="1"/>
    </xf>
    <xf numFmtId="0" fontId="25" fillId="7" borderId="52" xfId="0" applyFont="1" applyFill="1" applyBorder="1" applyAlignment="1" applyProtection="1">
      <alignment horizontal="center" vertical="center"/>
      <protection hidden="1"/>
    </xf>
    <xf numFmtId="0" fontId="28" fillId="15" borderId="61" xfId="0" applyFont="1" applyFill="1" applyBorder="1" applyAlignment="1" applyProtection="1">
      <alignment horizontal="center" vertical="center"/>
      <protection hidden="1"/>
    </xf>
    <xf numFmtId="0" fontId="102" fillId="7" borderId="0" xfId="0" applyFont="1" applyFill="1" applyAlignment="1" applyProtection="1">
      <alignment horizontal="left" vertical="center"/>
      <protection hidden="1"/>
    </xf>
    <xf numFmtId="0" fontId="28" fillId="3" borderId="74" xfId="0" applyFont="1" applyFill="1" applyBorder="1" applyAlignment="1" applyProtection="1">
      <alignment horizontal="center" vertical="center" wrapText="1"/>
      <protection hidden="1"/>
    </xf>
    <xf numFmtId="0" fontId="28" fillId="3" borderId="64" xfId="0" applyFont="1" applyFill="1" applyBorder="1" applyAlignment="1" applyProtection="1">
      <alignment horizontal="center" vertical="center" wrapText="1"/>
      <protection hidden="1"/>
    </xf>
    <xf numFmtId="0" fontId="25" fillId="10" borderId="5" xfId="0" applyFont="1" applyFill="1" applyBorder="1" applyAlignment="1" applyProtection="1">
      <alignment horizontal="center" vertical="center" wrapText="1"/>
      <protection hidden="1"/>
    </xf>
    <xf numFmtId="0" fontId="25" fillId="10" borderId="7" xfId="0" applyFont="1" applyFill="1" applyBorder="1" applyAlignment="1" applyProtection="1">
      <alignment horizontal="center" vertical="center" wrapText="1"/>
      <protection hidden="1"/>
    </xf>
    <xf numFmtId="0" fontId="94" fillId="7" borderId="52" xfId="0" applyFont="1" applyFill="1" applyBorder="1" applyAlignment="1" applyProtection="1">
      <alignment horizontal="left" vertical="center" wrapText="1"/>
      <protection hidden="1"/>
    </xf>
    <xf numFmtId="0" fontId="94" fillId="7" borderId="0" xfId="0" applyFont="1" applyFill="1" applyAlignment="1" applyProtection="1">
      <alignment horizontal="left" vertical="center"/>
      <protection hidden="1"/>
    </xf>
    <xf numFmtId="0" fontId="29" fillId="23" borderId="52" xfId="0" applyFont="1" applyFill="1" applyBorder="1" applyAlignment="1" applyProtection="1">
      <alignment horizontal="center" vertical="center"/>
      <protection hidden="1"/>
    </xf>
    <xf numFmtId="0" fontId="29" fillId="23" borderId="20" xfId="0" applyFont="1" applyFill="1" applyBorder="1" applyAlignment="1" applyProtection="1">
      <alignment horizontal="center" vertical="center"/>
      <protection hidden="1"/>
    </xf>
    <xf numFmtId="0" fontId="28" fillId="3" borderId="14" xfId="0" applyFont="1" applyFill="1" applyBorder="1" applyAlignment="1" applyProtection="1">
      <alignment horizontal="center" vertical="center"/>
      <protection hidden="1"/>
    </xf>
    <xf numFmtId="0" fontId="29" fillId="23" borderId="19" xfId="0" applyFont="1" applyFill="1" applyBorder="1" applyAlignment="1" applyProtection="1">
      <alignment horizontal="center" vertical="center"/>
      <protection hidden="1"/>
    </xf>
    <xf numFmtId="0" fontId="25" fillId="10" borderId="16" xfId="0" applyFont="1" applyFill="1" applyBorder="1" applyAlignment="1" applyProtection="1">
      <alignment horizontal="center" vertical="center" wrapText="1"/>
      <protection hidden="1"/>
    </xf>
    <xf numFmtId="0" fontId="25" fillId="10" borderId="18" xfId="0" applyFont="1" applyFill="1" applyBorder="1" applyAlignment="1" applyProtection="1">
      <alignment horizontal="center" vertical="center" wrapText="1"/>
      <protection hidden="1"/>
    </xf>
    <xf numFmtId="0" fontId="29" fillId="10" borderId="52" xfId="0" applyFont="1" applyFill="1" applyBorder="1" applyAlignment="1" applyProtection="1">
      <alignment horizontal="center" vertical="center" wrapText="1"/>
      <protection hidden="1"/>
    </xf>
    <xf numFmtId="0" fontId="29" fillId="10" borderId="20" xfId="0" applyFont="1" applyFill="1" applyBorder="1" applyAlignment="1" applyProtection="1">
      <alignment horizontal="center" vertical="center" wrapText="1"/>
      <protection hidden="1"/>
    </xf>
    <xf numFmtId="0" fontId="102" fillId="0" borderId="14" xfId="0" applyFont="1" applyBorder="1" applyAlignment="1" applyProtection="1">
      <alignment horizontal="center" vertical="center"/>
      <protection hidden="1"/>
    </xf>
    <xf numFmtId="176" fontId="29" fillId="10" borderId="14" xfId="0" applyNumberFormat="1" applyFont="1" applyFill="1" applyBorder="1" applyAlignment="1" applyProtection="1">
      <alignment horizontal="center" vertical="center"/>
      <protection hidden="1"/>
    </xf>
    <xf numFmtId="0" fontId="29" fillId="0" borderId="19" xfId="0" applyFont="1" applyBorder="1" applyAlignment="1" applyProtection="1">
      <alignment horizontal="center" vertical="center"/>
      <protection hidden="1"/>
    </xf>
    <xf numFmtId="0" fontId="29" fillId="0" borderId="52" xfId="0" applyFont="1" applyBorder="1" applyAlignment="1" applyProtection="1">
      <alignment horizontal="center" vertical="center"/>
      <protection hidden="1"/>
    </xf>
    <xf numFmtId="0" fontId="29" fillId="0" borderId="20" xfId="0" applyFont="1" applyBorder="1" applyAlignment="1" applyProtection="1">
      <alignment horizontal="center" vertical="center"/>
      <protection hidden="1"/>
    </xf>
    <xf numFmtId="0" fontId="103" fillId="10" borderId="11" xfId="0" applyFont="1" applyFill="1" applyBorder="1" applyAlignment="1">
      <alignment horizontal="center" vertical="center"/>
    </xf>
    <xf numFmtId="0" fontId="103" fillId="10" borderId="12" xfId="0" applyFont="1" applyFill="1" applyBorder="1" applyAlignment="1">
      <alignment horizontal="center" vertical="center"/>
    </xf>
    <xf numFmtId="0" fontId="29" fillId="0" borderId="63" xfId="0" applyFont="1" applyBorder="1" applyAlignment="1" applyProtection="1">
      <alignment horizontal="center" vertical="center"/>
      <protection hidden="1"/>
    </xf>
    <xf numFmtId="0" fontId="29" fillId="0" borderId="75" xfId="0" applyFont="1" applyBorder="1" applyAlignment="1" applyProtection="1">
      <alignment horizontal="center" vertical="center"/>
      <protection hidden="1"/>
    </xf>
    <xf numFmtId="0" fontId="29" fillId="0" borderId="68" xfId="0" applyFont="1" applyBorder="1" applyAlignment="1" applyProtection="1">
      <alignment horizontal="center" vertical="center"/>
      <protection hidden="1"/>
    </xf>
    <xf numFmtId="0" fontId="29" fillId="0" borderId="69" xfId="0" applyFont="1" applyBorder="1" applyAlignment="1" applyProtection="1">
      <alignment horizontal="center" vertical="center"/>
      <protection hidden="1"/>
    </xf>
    <xf numFmtId="0" fontId="16" fillId="7" borderId="0" xfId="0" applyFont="1" applyFill="1" applyAlignment="1" applyProtection="1">
      <alignment horizontal="center" vertical="center" wrapText="1"/>
      <protection hidden="1"/>
    </xf>
    <xf numFmtId="0" fontId="94" fillId="7" borderId="4" xfId="0" applyFont="1" applyFill="1" applyBorder="1" applyAlignment="1" applyProtection="1">
      <alignment horizontal="center" vertical="top" wrapText="1"/>
      <protection hidden="1"/>
    </xf>
    <xf numFmtId="0" fontId="29" fillId="10" borderId="14" xfId="0" applyFont="1" applyFill="1" applyBorder="1" applyAlignment="1" applyProtection="1">
      <alignment horizontal="center" vertical="center" wrapText="1"/>
      <protection hidden="1"/>
    </xf>
    <xf numFmtId="0" fontId="99" fillId="15" borderId="0" xfId="0" applyFont="1" applyFill="1" applyAlignment="1" applyProtection="1">
      <alignment horizontal="center" vertical="center"/>
      <protection hidden="1"/>
    </xf>
    <xf numFmtId="0" fontId="29" fillId="23" borderId="7" xfId="0" applyFont="1" applyFill="1" applyBorder="1" applyAlignment="1" applyProtection="1">
      <alignment horizontal="center" vertical="center" wrapText="1"/>
      <protection hidden="1"/>
    </xf>
    <xf numFmtId="0" fontId="29" fillId="23" borderId="9" xfId="0" applyFont="1" applyFill="1" applyBorder="1" applyAlignment="1" applyProtection="1">
      <alignment horizontal="center" vertical="center" wrapText="1"/>
      <protection hidden="1"/>
    </xf>
    <xf numFmtId="0" fontId="29" fillId="23" borderId="9" xfId="0" applyFont="1" applyFill="1" applyBorder="1" applyAlignment="1" applyProtection="1">
      <alignment horizontal="center" vertical="center"/>
      <protection hidden="1"/>
    </xf>
    <xf numFmtId="0" fontId="25" fillId="23" borderId="4" xfId="0" applyFont="1" applyFill="1" applyBorder="1" applyAlignment="1" applyProtection="1">
      <alignment horizontal="center" vertical="center" wrapText="1"/>
      <protection hidden="1"/>
    </xf>
    <xf numFmtId="0" fontId="29" fillId="10" borderId="12" xfId="0" applyFont="1" applyFill="1" applyBorder="1" applyAlignment="1" applyProtection="1">
      <alignment horizontal="center" vertical="center" wrapText="1"/>
      <protection hidden="1"/>
    </xf>
    <xf numFmtId="0" fontId="29" fillId="0" borderId="4" xfId="0" applyFont="1" applyBorder="1" applyAlignment="1" applyProtection="1">
      <alignment horizontal="center" vertical="center"/>
      <protection hidden="1"/>
    </xf>
    <xf numFmtId="176" fontId="29" fillId="23" borderId="20" xfId="0" applyNumberFormat="1" applyFont="1" applyFill="1" applyBorder="1" applyAlignment="1" applyProtection="1">
      <alignment horizontal="center" vertical="center"/>
      <protection hidden="1"/>
    </xf>
    <xf numFmtId="0" fontId="25" fillId="0" borderId="4" xfId="0" applyFont="1" applyBorder="1" applyAlignment="1" applyProtection="1">
      <alignment horizontal="center" vertical="center" wrapText="1"/>
      <protection hidden="1"/>
    </xf>
    <xf numFmtId="0" fontId="29" fillId="23" borderId="4" xfId="0" applyFont="1" applyFill="1" applyBorder="1" applyAlignment="1" applyProtection="1">
      <alignment vertical="center" wrapText="1"/>
      <protection hidden="1"/>
    </xf>
    <xf numFmtId="0" fontId="29" fillId="0" borderId="4" xfId="0" applyFont="1" applyBorder="1" applyAlignment="1" applyProtection="1">
      <alignment horizontal="center" vertical="center" wrapText="1"/>
      <protection hidden="1"/>
    </xf>
    <xf numFmtId="0" fontId="94" fillId="0" borderId="4" xfId="0" applyFont="1" applyBorder="1" applyAlignment="1" applyProtection="1">
      <alignment horizontal="left" vertical="top" wrapText="1"/>
      <protection hidden="1"/>
    </xf>
    <xf numFmtId="0" fontId="25" fillId="0" borderId="4" xfId="0" applyFont="1" applyBorder="1" applyAlignment="1" applyProtection="1">
      <alignment horizontal="left" vertical="top" wrapText="1"/>
      <protection hidden="1"/>
    </xf>
    <xf numFmtId="0" fontId="25" fillId="10" borderId="12" xfId="0" applyFont="1" applyFill="1" applyBorder="1" applyAlignment="1" applyProtection="1">
      <alignment horizontal="center" vertical="center" wrapText="1"/>
      <protection hidden="1"/>
    </xf>
    <xf numFmtId="0" fontId="25" fillId="10" borderId="56" xfId="0" applyFont="1" applyFill="1" applyBorder="1" applyAlignment="1" applyProtection="1">
      <alignment horizontal="center" vertical="center" wrapText="1"/>
      <protection hidden="1"/>
    </xf>
    <xf numFmtId="0" fontId="25" fillId="10" borderId="2" xfId="0" applyFont="1" applyFill="1" applyBorder="1" applyAlignment="1" applyProtection="1">
      <alignment horizontal="center" vertical="center" wrapText="1"/>
      <protection hidden="1"/>
    </xf>
    <xf numFmtId="0" fontId="29" fillId="10" borderId="12" xfId="0" applyFont="1" applyFill="1" applyBorder="1" applyAlignment="1" applyProtection="1">
      <alignment horizontal="center" vertical="center"/>
      <protection hidden="1"/>
    </xf>
    <xf numFmtId="0" fontId="29" fillId="10" borderId="11" xfId="0" applyFont="1" applyFill="1" applyBorder="1" applyAlignment="1" applyProtection="1">
      <alignment horizontal="center" vertical="center"/>
      <protection hidden="1"/>
    </xf>
    <xf numFmtId="0" fontId="29" fillId="10" borderId="33" xfId="0" applyFont="1" applyFill="1" applyBorder="1" applyAlignment="1" applyProtection="1">
      <alignment horizontal="center" vertical="center"/>
      <protection hidden="1"/>
    </xf>
    <xf numFmtId="0" fontId="25" fillId="10" borderId="57" xfId="0" applyFont="1" applyFill="1" applyBorder="1" applyAlignment="1" applyProtection="1">
      <alignment horizontal="center" vertical="center" wrapText="1"/>
      <protection hidden="1"/>
    </xf>
    <xf numFmtId="0" fontId="29" fillId="7" borderId="4" xfId="0" applyFont="1" applyFill="1" applyBorder="1" applyAlignment="1" applyProtection="1">
      <alignment horizontal="left" vertical="top" wrapText="1"/>
      <protection hidden="1"/>
    </xf>
    <xf numFmtId="0" fontId="25" fillId="10" borderId="33" xfId="0" applyFont="1" applyFill="1" applyBorder="1" applyAlignment="1" applyProtection="1">
      <alignment horizontal="center" vertical="center" wrapText="1"/>
      <protection hidden="1"/>
    </xf>
    <xf numFmtId="0" fontId="29" fillId="10" borderId="4" xfId="0" applyFont="1" applyFill="1" applyBorder="1" applyAlignment="1" applyProtection="1">
      <alignment horizontal="center" vertical="center" wrapText="1"/>
      <protection hidden="1"/>
    </xf>
    <xf numFmtId="0" fontId="25" fillId="15" borderId="56" xfId="0" applyFont="1" applyFill="1" applyBorder="1" applyAlignment="1" applyProtection="1">
      <alignment horizontal="center" vertical="center"/>
      <protection hidden="1"/>
    </xf>
    <xf numFmtId="0" fontId="25" fillId="15" borderId="25" xfId="0" applyFont="1" applyFill="1" applyBorder="1" applyAlignment="1" applyProtection="1">
      <alignment horizontal="center" vertical="center"/>
      <protection hidden="1"/>
    </xf>
    <xf numFmtId="0" fontId="99" fillId="15" borderId="25" xfId="0" applyFont="1" applyFill="1" applyBorder="1" applyAlignment="1" applyProtection="1">
      <alignment horizontal="center" vertical="center"/>
      <protection hidden="1"/>
    </xf>
    <xf numFmtId="0" fontId="25" fillId="15" borderId="32" xfId="0" applyFont="1" applyFill="1" applyBorder="1" applyAlignment="1" applyProtection="1">
      <alignment horizontal="center" vertical="center"/>
      <protection hidden="1"/>
    </xf>
    <xf numFmtId="0" fontId="25" fillId="15" borderId="76" xfId="0" applyFont="1" applyFill="1" applyBorder="1" applyAlignment="1" applyProtection="1">
      <alignment horizontal="center" vertical="center"/>
      <protection hidden="1"/>
    </xf>
    <xf numFmtId="0" fontId="25" fillId="15" borderId="0" xfId="0" applyFont="1" applyFill="1" applyBorder="1" applyAlignment="1" applyProtection="1">
      <alignment horizontal="center" vertical="center"/>
      <protection hidden="1"/>
    </xf>
    <xf numFmtId="0" fontId="28" fillId="3" borderId="21" xfId="0" applyFont="1" applyFill="1" applyBorder="1" applyAlignment="1" applyProtection="1">
      <alignment horizontal="center" vertical="center"/>
      <protection hidden="1"/>
    </xf>
    <xf numFmtId="0" fontId="29" fillId="23" borderId="21" xfId="0" applyFont="1" applyFill="1" applyBorder="1" applyAlignment="1" applyProtection="1">
      <alignment horizontal="center" vertical="center" wrapText="1"/>
      <protection hidden="1"/>
    </xf>
    <xf numFmtId="0" fontId="29" fillId="23" borderId="4" xfId="0" applyFont="1" applyFill="1" applyBorder="1" applyAlignment="1" applyProtection="1">
      <alignment horizontal="center" vertical="center" wrapText="1"/>
      <protection hidden="1"/>
    </xf>
    <xf numFmtId="0" fontId="29" fillId="23" borderId="4" xfId="0" applyFont="1" applyFill="1" applyBorder="1" applyAlignment="1" applyProtection="1">
      <alignment horizontal="center" vertical="center"/>
      <protection hidden="1"/>
    </xf>
    <xf numFmtId="0" fontId="25" fillId="10" borderId="21" xfId="0" applyFont="1" applyFill="1" applyBorder="1" applyAlignment="1" applyProtection="1">
      <alignment horizontal="center" vertical="center" wrapText="1"/>
      <protection hidden="1"/>
    </xf>
    <xf numFmtId="0" fontId="25" fillId="10" borderId="4" xfId="0" applyFont="1" applyFill="1" applyBorder="1" applyAlignment="1" applyProtection="1">
      <alignment horizontal="center" vertical="center" wrapText="1"/>
      <protection hidden="1"/>
    </xf>
    <xf numFmtId="0" fontId="94" fillId="0" borderId="4" xfId="0" applyFont="1" applyBorder="1" applyAlignment="1" applyProtection="1">
      <alignment horizontal="center" vertical="center" wrapText="1"/>
      <protection hidden="1"/>
    </xf>
    <xf numFmtId="0" fontId="25" fillId="10" borderId="21" xfId="0" applyFont="1" applyFill="1" applyBorder="1" applyAlignment="1" applyProtection="1">
      <alignment horizontal="center" vertical="center"/>
      <protection hidden="1"/>
    </xf>
    <xf numFmtId="0" fontId="25" fillId="15" borderId="57" xfId="0" applyFont="1" applyFill="1" applyBorder="1" applyAlignment="1" applyProtection="1">
      <alignment horizontal="center" vertical="center"/>
      <protection hidden="1"/>
    </xf>
    <xf numFmtId="0" fontId="99" fillId="15" borderId="32" xfId="0" applyFont="1" applyFill="1" applyBorder="1" applyAlignment="1" applyProtection="1">
      <alignment horizontal="center" vertical="center"/>
      <protection hidden="1"/>
    </xf>
    <xf numFmtId="0" fontId="28" fillId="36" borderId="21" xfId="0" applyFont="1" applyFill="1" applyBorder="1" applyAlignment="1" applyProtection="1">
      <alignment horizontal="center" vertical="center"/>
      <protection hidden="1"/>
    </xf>
    <xf numFmtId="0" fontId="28" fillId="36" borderId="4" xfId="0" applyFont="1" applyFill="1" applyBorder="1" applyAlignment="1" applyProtection="1">
      <alignment horizontal="center" vertical="center"/>
      <protection hidden="1"/>
    </xf>
    <xf numFmtId="0" fontId="29" fillId="37" borderId="21" xfId="0" applyFont="1" applyFill="1" applyBorder="1" applyAlignment="1" applyProtection="1">
      <alignment horizontal="center" vertical="center" wrapText="1"/>
      <protection hidden="1"/>
    </xf>
    <xf numFmtId="0" fontId="29" fillId="37" borderId="4" xfId="0" applyFont="1" applyFill="1" applyBorder="1" applyAlignment="1" applyProtection="1">
      <alignment horizontal="center" vertical="center" wrapText="1"/>
      <protection hidden="1"/>
    </xf>
    <xf numFmtId="0" fontId="25" fillId="37" borderId="4" xfId="0" applyFont="1" applyFill="1" applyBorder="1" applyAlignment="1" applyProtection="1">
      <alignment horizontal="center" vertical="center"/>
      <protection hidden="1"/>
    </xf>
    <xf numFmtId="0" fontId="29" fillId="37" borderId="4" xfId="0" applyFont="1" applyFill="1" applyBorder="1" applyAlignment="1" applyProtection="1">
      <alignment horizontal="center" vertical="center"/>
      <protection hidden="1"/>
    </xf>
    <xf numFmtId="0" fontId="25" fillId="38" borderId="21" xfId="0" applyFont="1" applyFill="1" applyBorder="1" applyAlignment="1" applyProtection="1">
      <alignment horizontal="center" vertical="center" wrapText="1"/>
      <protection hidden="1"/>
    </xf>
    <xf numFmtId="0" fontId="25" fillId="38" borderId="4" xfId="0" applyFont="1" applyFill="1" applyBorder="1" applyAlignment="1" applyProtection="1">
      <alignment horizontal="center" vertical="center" wrapText="1"/>
      <protection hidden="1"/>
    </xf>
    <xf numFmtId="0" fontId="25" fillId="7" borderId="4" xfId="0" applyFont="1" applyFill="1" applyBorder="1" applyAlignment="1" applyProtection="1">
      <alignment horizontal="center" vertical="center" wrapText="1"/>
      <protection hidden="1"/>
    </xf>
    <xf numFmtId="0" fontId="104" fillId="7" borderId="21" xfId="0" applyFont="1" applyFill="1" applyBorder="1" applyAlignment="1" applyProtection="1">
      <alignment horizontal="left" vertical="top" wrapText="1"/>
      <protection hidden="1"/>
    </xf>
    <xf numFmtId="0" fontId="25" fillId="7" borderId="4" xfId="0" applyFont="1" applyFill="1" applyBorder="1" applyAlignment="1" applyProtection="1">
      <alignment horizontal="left" vertical="top" wrapText="1"/>
      <protection hidden="1"/>
    </xf>
    <xf numFmtId="0" fontId="25" fillId="7" borderId="21" xfId="0" applyFont="1" applyFill="1" applyBorder="1" applyAlignment="1" applyProtection="1">
      <alignment horizontal="left" vertical="top" wrapText="1"/>
      <protection hidden="1"/>
    </xf>
    <xf numFmtId="0" fontId="29" fillId="23" borderId="14" xfId="0" applyFont="1" applyFill="1" applyBorder="1" applyAlignment="1" applyProtection="1" quotePrefix="1">
      <alignment horizontal="center" vertical="center"/>
      <protection hidden="1"/>
    </xf>
    <xf numFmtId="0" fontId="29" fillId="23" borderId="9" xfId="0" applyFont="1" applyFill="1" applyBorder="1" applyAlignment="1" applyProtection="1" quotePrefix="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0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D6DCE4"/>
      <color rgb="008497B0"/>
      <color rgb="00ACB9CA"/>
      <color rgb="00333F4F"/>
      <color rgb="0044546A"/>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www.wps.cn/officeDocument/2020/cellImage" Target="cellimages.xml"/><Relationship Id="rId21" Type="http://schemas.openxmlformats.org/officeDocument/2006/relationships/sheetMetadata" Target="metadata.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4.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人物!$K$10:$K$18</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00b8c966-2401-4ac9-9bad-40bf8c97a83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武备!$M$59:$M$67</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e600a4ca-3667-4542-b45d-1d5421e7406b}"/>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9</xdr:row>
      <xdr:rowOff>3810</xdr:rowOff>
    </xdr:from>
    <xdr:to>
      <xdr:col>17</xdr:col>
      <xdr:colOff>382905</xdr:colOff>
      <xdr:row>17</xdr:row>
      <xdr:rowOff>219075</xdr:rowOff>
    </xdr:to>
    <xdr:graphicFrame>
      <xdr:nvGraphicFramePr>
        <xdr:cNvPr id="2" name="图表 1"/>
        <xdr:cNvGraphicFramePr/>
      </xdr:nvGraphicFramePr>
      <xdr:xfrm>
        <a:off x="5076825" y="2061210"/>
        <a:ext cx="1957705" cy="20440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12065</xdr:colOff>
      <xdr:row>57</xdr:row>
      <xdr:rowOff>227965</xdr:rowOff>
    </xdr:from>
    <xdr:to>
      <xdr:col>18</xdr:col>
      <xdr:colOff>380365</xdr:colOff>
      <xdr:row>66</xdr:row>
      <xdr:rowOff>198120</xdr:rowOff>
    </xdr:to>
    <xdr:graphicFrame>
      <xdr:nvGraphicFramePr>
        <xdr:cNvPr id="2" name="图表 1"/>
        <xdr:cNvGraphicFramePr/>
      </xdr:nvGraphicFramePr>
      <xdr:xfrm>
        <a:off x="5314315" y="13258165"/>
        <a:ext cx="1943100" cy="20275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13</xdr:row>
      <xdr:rowOff>126541</xdr:rowOff>
    </xdr:from>
    <xdr:to>
      <xdr:col>12</xdr:col>
      <xdr:colOff>647677</xdr:colOff>
      <xdr:row>30</xdr:row>
      <xdr:rowOff>0</xdr:rowOff>
    </xdr:to>
    <xdr:sp>
      <xdr:nvSpPr>
        <xdr:cNvPr id="2" name=" "/>
        <xdr:cNvSpPr txBox="1"/>
      </xdr:nvSpPr>
      <xdr:spPr>
        <a:xfrm>
          <a:off x="685800" y="2479040"/>
          <a:ext cx="8190865" cy="295021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250190</xdr:colOff>
      <xdr:row>0</xdr:row>
      <xdr:rowOff>129540</xdr:rowOff>
    </xdr:from>
    <xdr:to>
      <xdr:col>17</xdr:col>
      <xdr:colOff>404495</xdr:colOff>
      <xdr:row>13</xdr:row>
      <xdr:rowOff>0</xdr:rowOff>
    </xdr:to>
    <xdr:pic>
      <xdr:nvPicPr>
        <xdr:cNvPr id="2" name="ID_1939B781985A4DCE81AC48A995C1C2ED" descr="core_image_url__exec_download_514981092"/>
        <xdr:cNvPicPr/>
      </xdr:nvPicPr>
      <xdr:blipFill>
        <a:stretch>
          <a:fillRect/>
        </a:stretch>
      </xdr:blipFill>
      <xdr:spPr>
        <a:xfrm>
          <a:off x="6003290" y="129540"/>
          <a:ext cx="1897380" cy="2842260"/>
        </a:xfrm>
        <a:prstGeom prst="rect">
          <a:avLst/>
        </a:prstGeom>
      </xdr:spPr>
    </xdr:pic>
    <xdr:clientData/>
  </xdr:twoCellAnchor>
  <xdr:twoCellAnchor editAs="oneCell">
    <xdr:from>
      <xdr:col>1</xdr:col>
      <xdr:colOff>570865</xdr:colOff>
      <xdr:row>1</xdr:row>
      <xdr:rowOff>44450</xdr:rowOff>
    </xdr:from>
    <xdr:to>
      <xdr:col>5</xdr:col>
      <xdr:colOff>582930</xdr:colOff>
      <xdr:row>13</xdr:row>
      <xdr:rowOff>53340</xdr:rowOff>
    </xdr:to>
    <xdr:pic>
      <xdr:nvPicPr>
        <xdr:cNvPr id="3" name="图片 2"/>
        <xdr:cNvPicPr/>
      </xdr:nvPicPr>
      <xdr:blipFill>
        <a:blip r:embed="rId1"/>
        <a:stretch>
          <a:fillRect/>
        </a:stretch>
      </xdr:blipFill>
      <xdr:spPr>
        <a:xfrm>
          <a:off x="770890" y="273050"/>
          <a:ext cx="1821815" cy="275209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16</xdr:col>
      <xdr:colOff>518160</xdr:colOff>
      <xdr:row>44</xdr:row>
      <xdr:rowOff>153035</xdr:rowOff>
    </xdr:to>
    <xdr:pic>
      <xdr:nvPicPr>
        <xdr:cNvPr id="7" name="ID_4EBE80AC15F543A096196B1DBCE013B0" descr="post_object_image_3518221890"/>
        <xdr:cNvPicPr>
          <a:picLocks noChangeAspect="1"/>
        </xdr:cNvPicPr>
      </xdr:nvPicPr>
      <xdr:blipFill>
        <a:blip r:embed="rId1"/>
        <a:stretch>
          <a:fillRect/>
        </a:stretch>
      </xdr:blipFill>
      <xdr:spPr>
        <a:xfrm>
          <a:off x="10307320" y="8014970"/>
          <a:ext cx="11490960" cy="8115935"/>
        </a:xfrm>
        <a:prstGeom prst="rect">
          <a:avLst/>
        </a:prstGeom>
      </xdr:spPr>
    </xdr:pic>
    <xdr:clientData/>
  </xdr:twoCellAnchor>
  <xdr:twoCellAnchor editAs="oneCell">
    <xdr:from>
      <xdr:col>0</xdr:col>
      <xdr:colOff>0</xdr:colOff>
      <xdr:row>0</xdr:row>
      <xdr:rowOff>0</xdr:rowOff>
    </xdr:from>
    <xdr:to>
      <xdr:col>16</xdr:col>
      <xdr:colOff>528955</xdr:colOff>
      <xdr:row>44</xdr:row>
      <xdr:rowOff>160655</xdr:rowOff>
    </xdr:to>
    <xdr:pic>
      <xdr:nvPicPr>
        <xdr:cNvPr id="8" name="ID_7B27FAFB66D6434AAC944D5641527747" descr="post_object_image_3025005607"/>
        <xdr:cNvPicPr>
          <a:picLocks noChangeAspect="1"/>
        </xdr:cNvPicPr>
      </xdr:nvPicPr>
      <xdr:blipFill>
        <a:blip r:embed="rId2"/>
        <a:stretch>
          <a:fillRect/>
        </a:stretch>
      </xdr:blipFill>
      <xdr:spPr>
        <a:xfrm>
          <a:off x="10307320" y="64643000"/>
          <a:ext cx="11501755" cy="8123555"/>
        </a:xfrm>
        <a:prstGeom prst="rect">
          <a:avLst/>
        </a:prstGeom>
      </xdr:spPr>
    </xdr:pic>
    <xdr:clientData/>
  </xdr:twoCellAnchor>
  <xdr:twoCellAnchor editAs="oneCell">
    <xdr:from>
      <xdr:col>0</xdr:col>
      <xdr:colOff>0</xdr:colOff>
      <xdr:row>0</xdr:row>
      <xdr:rowOff>0</xdr:rowOff>
    </xdr:from>
    <xdr:to>
      <xdr:col>16</xdr:col>
      <xdr:colOff>518160</xdr:colOff>
      <xdr:row>44</xdr:row>
      <xdr:rowOff>153035</xdr:rowOff>
    </xdr:to>
    <xdr:pic>
      <xdr:nvPicPr>
        <xdr:cNvPr id="9" name="ID_7B28EE7E1C9644F689F18F17F347C8C6" descr="post_object_image_606497063"/>
        <xdr:cNvPicPr>
          <a:picLocks noChangeAspect="1"/>
        </xdr:cNvPicPr>
      </xdr:nvPicPr>
      <xdr:blipFill>
        <a:blip r:embed="rId3"/>
        <a:stretch>
          <a:fillRect/>
        </a:stretch>
      </xdr:blipFill>
      <xdr:spPr>
        <a:xfrm>
          <a:off x="10307320" y="73787000"/>
          <a:ext cx="11490960" cy="8115935"/>
        </a:xfrm>
        <a:prstGeom prst="rect">
          <a:avLst/>
        </a:prstGeom>
      </xdr:spPr>
    </xdr:pic>
    <xdr:clientData/>
  </xdr:twoCellAnchor>
  <xdr:twoCellAnchor editAs="oneCell">
    <xdr:from>
      <xdr:col>0</xdr:col>
      <xdr:colOff>0</xdr:colOff>
      <xdr:row>0</xdr:row>
      <xdr:rowOff>0</xdr:rowOff>
    </xdr:from>
    <xdr:to>
      <xdr:col>16</xdr:col>
      <xdr:colOff>528955</xdr:colOff>
      <xdr:row>44</xdr:row>
      <xdr:rowOff>160020</xdr:rowOff>
    </xdr:to>
    <xdr:pic>
      <xdr:nvPicPr>
        <xdr:cNvPr id="10" name="ID_34DFA299CABB4F3D8BD8F63927FD9C76" descr="post_object_image_3517272766"/>
        <xdr:cNvPicPr>
          <a:picLocks noChangeAspect="1"/>
        </xdr:cNvPicPr>
      </xdr:nvPicPr>
      <xdr:blipFill>
        <a:blip r:embed="rId4"/>
        <a:stretch>
          <a:fillRect/>
        </a:stretch>
      </xdr:blipFill>
      <xdr:spPr>
        <a:xfrm>
          <a:off x="10296525" y="82955765"/>
          <a:ext cx="11501755" cy="8122920"/>
        </a:xfrm>
        <a:prstGeom prst="rect">
          <a:avLst/>
        </a:prstGeom>
      </xdr:spPr>
    </xdr:pic>
    <xdr:clientData/>
  </xdr:twoCellAnchor>
</xdr:wsDr>
</file>

<file path=xl/tables/table1.xml><?xml version="1.0" encoding="utf-8"?>
<table xmlns="http://schemas.openxmlformats.org/spreadsheetml/2006/main" id="1" name="灵能表" displayName="灵能表" ref="B2:I135" totalsRowShown="0">
  <autoFilter xmlns:etc="http://www.wps.cn/officeDocument/2017/etCustomData" ref="B2:I135" etc:filterBottomFollowUsedRange="0"/>
  <tableColumns count="8">
    <tableColumn id="1" name="灵能名称"/>
    <tableColumn id="2" name="灵能类别"/>
    <tableColumn id="3" name="阈值"/>
    <tableColumn id="4" name="聚焦"/>
    <tableColumn id="5" name="维持"/>
    <tableColumn id="6" name="范围"/>
    <tableColumn id="7" name="能力"/>
    <tableColumn id="8" name="超量释放"/>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4"/>
  <sheetViews>
    <sheetView tabSelected="1" workbookViewId="0">
      <selection activeCell="AY26" sqref="AY26"/>
    </sheetView>
  </sheetViews>
  <sheetFormatPr defaultColWidth="5" defaultRowHeight="18" customHeight="1"/>
  <cols>
    <col min="1" max="1" width="2.41666666666667" style="760" customWidth="1"/>
    <col min="2" max="4" width="5.16666666666667" style="760"/>
    <col min="5" max="5" width="7.375" style="760"/>
    <col min="6" max="18" width="5.16666666666667" style="760"/>
    <col min="19" max="19" width="2.41666666666667" style="760" customWidth="1"/>
    <col min="20" max="26" width="5.16666666666667" style="760"/>
    <col min="27" max="27" width="5.16666666666667" style="760" customWidth="1"/>
    <col min="28" max="28" width="2.41666666666667" style="760" customWidth="1"/>
    <col min="29" max="29" width="7.25" style="760" customWidth="1"/>
    <col min="30" max="16384" width="5.16666666666667" style="760"/>
  </cols>
  <sheetData>
    <row r="1" customHeight="1" spans="1:45">
      <c r="A1" s="761"/>
      <c r="B1" s="761"/>
      <c r="C1" s="761"/>
      <c r="D1" s="761"/>
      <c r="E1" s="761"/>
      <c r="F1" s="761"/>
      <c r="G1" s="761"/>
      <c r="H1" s="761"/>
      <c r="I1" s="761"/>
      <c r="J1" s="761"/>
      <c r="K1" s="761"/>
      <c r="L1" s="761"/>
      <c r="M1" s="761"/>
      <c r="N1" s="761"/>
      <c r="O1" s="761"/>
      <c r="P1" s="761"/>
      <c r="Q1" s="761"/>
      <c r="R1" s="761"/>
      <c r="S1" s="761"/>
      <c r="T1" s="761"/>
      <c r="U1" s="761"/>
      <c r="V1" s="761"/>
      <c r="W1" s="761"/>
      <c r="X1" s="761"/>
      <c r="Y1" s="761"/>
      <c r="Z1" s="761"/>
      <c r="AA1" s="761"/>
      <c r="AB1" s="761"/>
      <c r="AC1" s="762" t="str">
        <f>".st"&amp;"格斗"&amp;K10&amp;"射击"&amp;K11&amp;"力量"&amp;K12&amp;"坚韧"&amp;K13&amp;"敏捷"&amp;K14&amp;"智力"&amp;K15&amp;"感知"&amp;K16&amp;"意志"&amp;K17&amp;"交际"&amp;K18&amp;"生命值"&amp;R28&amp;"生命值上限"&amp;P28&amp;"命运点"&amp;M17&amp;"命运点上限"&amp;M12&amp;"威胁"&amp;I42&amp;"恐吓"&amp;I42&amp;"攀爬"&amp;I43&amp;"运动"&amp;I43&amp;B44&amp;I44&amp;"酗酒"&amp;I45&amp;"狂欢"&amp;I45&amp;B46&amp;I46&amp;B47&amp;I47&amp;B48&amp;I48&amp;B49&amp;I49&amp;B50&amp;I50&amp;B51&amp;I51&amp;B52&amp;I52&amp;"搜查"&amp;I53&amp;"搜索"&amp;I53&amp;B54&amp;I54&amp;B55&amp;I55&amp;B56&amp;I56&amp;B57&amp;I57&amp;B58&amp;I58&amp;B59&amp;I59&amp;B60&amp;I60&amp;B61&amp;I61&amp;A65&amp;A68&amp;A70&amp;A72&amp;A75&amp;A78&amp;A80&amp;A82&amp;A87&amp;A89</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AD1" s="763" t="s">
        <v>0</v>
      </c>
      <c r="AE1" s="764"/>
      <c r="AF1" s="764"/>
      <c r="AG1" s="764"/>
      <c r="AH1" s="764"/>
      <c r="AI1" s="764"/>
      <c r="AJ1" s="764"/>
      <c r="AK1" s="764"/>
      <c r="AL1" s="764"/>
      <c r="AM1" s="764"/>
      <c r="AN1" s="764"/>
      <c r="AO1" s="764"/>
      <c r="AP1" s="764"/>
      <c r="AQ1" s="764"/>
      <c r="AR1" s="764"/>
      <c r="AS1" s="765"/>
    </row>
    <row r="2" customHeight="1" spans="1:45">
      <c r="A2" s="761"/>
      <c r="B2" s="765" t="s">
        <v>1</v>
      </c>
      <c r="C2" s="766"/>
      <c r="D2" s="767"/>
      <c r="E2" s="767"/>
      <c r="F2" s="767"/>
      <c r="G2" s="767"/>
      <c r="H2" s="766" t="s">
        <v>2</v>
      </c>
      <c r="I2" s="766"/>
      <c r="J2" s="768" t="s">
        <v>3</v>
      </c>
      <c r="K2" s="768"/>
      <c r="L2" s="769"/>
      <c r="M2" s="769"/>
      <c r="N2" s="769"/>
      <c r="O2" s="769"/>
      <c r="P2" s="769"/>
      <c r="Q2" s="769"/>
      <c r="R2" s="769"/>
      <c r="S2" s="770"/>
      <c r="T2" s="771" t="s">
        <v>4</v>
      </c>
      <c r="U2" s="772" t="s">
        <v>5</v>
      </c>
      <c r="V2" s="773"/>
      <c r="W2" s="774"/>
      <c r="X2" s="775" t="s">
        <v>6</v>
      </c>
      <c r="Y2" s="776"/>
      <c r="Z2" s="777" t="s">
        <v>7</v>
      </c>
      <c r="AA2" s="778">
        <f ca="1">IFERROR(IF(X2="是",AR3,0),"")</f>
        <v>0</v>
      </c>
      <c r="AB2" s="779"/>
      <c r="AD2" s="780" t="s">
        <v>8</v>
      </c>
      <c r="AE2" s="781"/>
      <c r="AF2" s="781"/>
      <c r="AG2" s="781"/>
      <c r="AH2" s="782"/>
      <c r="AI2" s="783" t="s">
        <v>9</v>
      </c>
      <c r="AJ2" s="783"/>
      <c r="AK2" s="783" t="s">
        <v>10</v>
      </c>
      <c r="AL2" s="783"/>
      <c r="AM2" s="783" t="s">
        <v>11</v>
      </c>
      <c r="AN2" s="783"/>
      <c r="AO2" s="780" t="s">
        <v>12</v>
      </c>
      <c r="AP2" s="781"/>
      <c r="AQ2" s="781"/>
      <c r="AR2" s="783" t="s">
        <v>13</v>
      </c>
      <c r="AS2" s="783"/>
    </row>
    <row r="3" customHeight="1" spans="1:45">
      <c r="A3" s="761"/>
      <c r="B3" s="765" t="s">
        <v>14</v>
      </c>
      <c r="C3" s="766"/>
      <c r="D3" s="767"/>
      <c r="E3" s="767"/>
      <c r="F3" s="767"/>
      <c r="G3" s="767"/>
      <c r="H3" s="766" t="s">
        <v>15</v>
      </c>
      <c r="I3" s="766"/>
      <c r="J3" s="767"/>
      <c r="K3" s="784"/>
      <c r="L3" s="785" t="s">
        <v>16</v>
      </c>
      <c r="M3" s="786"/>
      <c r="N3" s="785" t="s">
        <v>17</v>
      </c>
      <c r="O3" s="786"/>
      <c r="P3" s="787" t="s">
        <v>18</v>
      </c>
      <c r="S3" s="770"/>
      <c r="T3" s="771"/>
      <c r="U3" s="788" t="s">
        <v>19</v>
      </c>
      <c r="V3" s="788"/>
      <c r="W3" s="789"/>
      <c r="X3" s="790"/>
      <c r="Y3" s="790"/>
      <c r="Z3" s="788" t="s">
        <v>20</v>
      </c>
      <c r="AA3" s="778">
        <f>SUM(武备!AB4:AB7)+SUM(武备!T4:T7)+SUM(武备!AB10:AB17)+SUM(武备!AB20:AB25)+SUM(武备!AB28:AB32)+SUM(武备!AB35:AB40)+SUM(武备!AB43:AB56)+SUM(武备!I75:I92)+SUM(武备!AJ65:AJ104)+SUM(武备!AO65:AO104)-SUM(武备!AJ22:AJ61)-SUM(武备!AO22:AO61)</f>
        <v>0</v>
      </c>
      <c r="AB3" s="779"/>
      <c r="AD3" s="791"/>
      <c r="AE3" s="792"/>
      <c r="AF3" s="792"/>
      <c r="AG3" s="792"/>
      <c r="AH3" s="793"/>
      <c r="AI3" s="794" t="str">
        <f>IF(AD3="","",IF(N4&gt;=10000,8,IF(N4&gt;=8000,7,IF(N4&gt;=6000,6,IF(N4&gt;=3000,5,IF(N4&gt;=2000,4,IF(N4&gt;=1000,3,IF(N4&gt;=500,2,IF(N4&gt;=1,1,"")))))))))</f>
        <v/>
      </c>
      <c r="AJ3" s="795"/>
      <c r="AK3" s="794" t="str">
        <f>IF(AD3="","",VLOOKUP(AD3,职业数据!E:G,3,FALSE))</f>
        <v/>
      </c>
      <c r="AL3" s="795"/>
      <c r="AM3" s="778" t="str">
        <f>IF(AD3="","",VLOOKUP(AD3,职业数据!E2:G8,2,FALSE)+(AI3-1)*VLOOKUP(AD3,职业数据!E2:G8,3,FALSE))</f>
        <v/>
      </c>
      <c r="AN3" s="795"/>
      <c r="AO3" s="778" t="str">
        <f>IF(AD3="","",MAX(0,INT((MIN(N4,15000)-400)/400)))</f>
        <v/>
      </c>
      <c r="AP3" s="794"/>
      <c r="AQ3" s="794"/>
      <c r="AR3" s="778" t="str">
        <f ca="1" t="array" ref="AR3">IF(AD3="","",IF(AO3=0,0,SUMPRODUCT(--((ROW(INDEX(职业数据!E:E,1):INDEX(职业数据!E:E,AO3))*400+400)&lt;=MIN(N4,15000)),VLOOKUP(AD3,职业数据!E2:G8,2,FALSE)+(LOOKUP(ROW(INDEX(职业数据!E:E,1):INDEX(职业数据!E:E,AO3))*400+400,{0,500,1000,2000,3000,6000,8000,10000},{0,1,2,3,4,5,6,7})*VLOOKUP(AD3,职业数据!E2:G8,3,FALSE)))))</f>
        <v/>
      </c>
      <c r="AS3" s="795"/>
    </row>
    <row r="4" customHeight="1" spans="1:45">
      <c r="A4" s="761"/>
      <c r="B4" s="765" t="s">
        <v>21</v>
      </c>
      <c r="C4" s="766"/>
      <c r="D4" s="767"/>
      <c r="E4" s="767"/>
      <c r="F4" s="767"/>
      <c r="G4" s="767"/>
      <c r="H4" s="766" t="s">
        <v>22</v>
      </c>
      <c r="I4" s="766"/>
      <c r="J4" s="767" t="s">
        <v>23</v>
      </c>
      <c r="K4" s="796"/>
      <c r="L4" s="785" t="s">
        <v>24</v>
      </c>
      <c r="M4" s="797" t="s">
        <v>25</v>
      </c>
      <c r="N4" s="798"/>
      <c r="O4" s="798"/>
      <c r="P4" s="797" t="s">
        <v>20</v>
      </c>
      <c r="Q4" s="767">
        <f>I19+R62+Z65+Z80+R91+AA120</f>
        <v>0</v>
      </c>
      <c r="R4" s="767"/>
      <c r="S4" s="770"/>
      <c r="T4" s="771"/>
      <c r="U4" s="788" t="s">
        <v>26</v>
      </c>
      <c r="V4" s="788"/>
      <c r="W4" s="799"/>
      <c r="X4" s="799"/>
      <c r="Y4" s="799"/>
      <c r="Z4" s="788" t="s">
        <v>27</v>
      </c>
      <c r="AA4" s="800" t="str">
        <f>IFERROR(W4+W3+AR7-AA3,"")</f>
        <v/>
      </c>
      <c r="AB4" s="779"/>
    </row>
    <row r="5" customHeight="1" spans="1:45">
      <c r="A5" s="761"/>
      <c r="B5" s="801"/>
      <c r="C5" s="770"/>
      <c r="D5" s="770"/>
      <c r="E5" s="770"/>
      <c r="F5" s="770"/>
      <c r="G5" s="770"/>
      <c r="H5" s="770"/>
      <c r="I5" s="770"/>
      <c r="J5" s="770"/>
      <c r="K5" s="770"/>
      <c r="L5" s="770"/>
      <c r="M5" s="770"/>
      <c r="N5" s="770"/>
      <c r="O5" s="770"/>
      <c r="P5" s="770"/>
      <c r="Q5" s="770"/>
      <c r="R5" s="770"/>
      <c r="S5" s="770"/>
      <c r="T5" s="770"/>
      <c r="U5" s="770"/>
      <c r="V5" s="770"/>
      <c r="W5" s="770"/>
      <c r="X5" s="770"/>
      <c r="Y5" s="770"/>
      <c r="Z5" s="770"/>
      <c r="AA5" s="802"/>
      <c r="AB5" s="779"/>
      <c r="AD5" s="763" t="s">
        <v>28</v>
      </c>
      <c r="AE5" s="764"/>
      <c r="AF5" s="764"/>
      <c r="AG5" s="764"/>
      <c r="AH5" s="764"/>
      <c r="AI5" s="764"/>
      <c r="AJ5" s="764"/>
      <c r="AK5" s="764"/>
      <c r="AL5" s="764"/>
      <c r="AM5" s="764"/>
      <c r="AN5" s="764"/>
      <c r="AO5" s="764"/>
      <c r="AP5" s="764"/>
      <c r="AQ5" s="764"/>
      <c r="AR5" s="764"/>
      <c r="AS5" s="765"/>
    </row>
    <row r="6" customHeight="1" spans="1:45">
      <c r="A6" s="761"/>
      <c r="B6" s="803" t="s">
        <v>29</v>
      </c>
      <c r="C6" s="804"/>
      <c r="D6" s="797" t="s">
        <v>30</v>
      </c>
      <c r="E6" s="789"/>
      <c r="F6" s="805"/>
      <c r="G6" s="797" t="s">
        <v>31</v>
      </c>
      <c r="H6" s="789"/>
      <c r="I6" s="805"/>
      <c r="J6" s="797" t="s">
        <v>32</v>
      </c>
      <c r="K6" s="789"/>
      <c r="L6" s="805"/>
      <c r="M6" s="806" t="s">
        <v>33</v>
      </c>
      <c r="N6" s="807" t="s">
        <v>34</v>
      </c>
      <c r="O6" s="808" t="s">
        <v>33</v>
      </c>
      <c r="P6" s="809"/>
      <c r="Q6" s="809"/>
      <c r="R6" s="809"/>
      <c r="S6" s="809"/>
      <c r="T6" s="809"/>
      <c r="U6" s="809"/>
      <c r="V6" s="809"/>
      <c r="W6" s="809"/>
      <c r="X6" s="808" t="s">
        <v>35</v>
      </c>
      <c r="Y6" s="809"/>
      <c r="Z6" s="809"/>
      <c r="AA6" s="809"/>
      <c r="AB6" s="779"/>
      <c r="AD6" s="780" t="s">
        <v>14</v>
      </c>
      <c r="AE6" s="781"/>
      <c r="AF6" s="781"/>
      <c r="AG6" s="781"/>
      <c r="AH6" s="781"/>
      <c r="AI6" s="810" t="s">
        <v>36</v>
      </c>
      <c r="AJ6" s="811"/>
      <c r="AK6" s="811"/>
      <c r="AL6" s="811"/>
      <c r="AM6" s="811"/>
      <c r="AN6" s="811"/>
      <c r="AO6" s="811"/>
      <c r="AP6" s="811"/>
      <c r="AQ6" s="812"/>
      <c r="AR6" s="811" t="s">
        <v>37</v>
      </c>
      <c r="AS6" s="812"/>
    </row>
    <row r="7" customHeight="1" spans="1:45">
      <c r="A7" s="761"/>
      <c r="B7" s="813"/>
      <c r="C7" s="814"/>
      <c r="D7" s="797" t="s">
        <v>38</v>
      </c>
      <c r="E7" s="789"/>
      <c r="F7" s="805"/>
      <c r="G7" s="797" t="s">
        <v>39</v>
      </c>
      <c r="H7" s="789"/>
      <c r="I7" s="805"/>
      <c r="J7" s="797" t="s">
        <v>40</v>
      </c>
      <c r="K7" s="789"/>
      <c r="L7" s="805"/>
      <c r="M7" s="806"/>
      <c r="N7" s="786"/>
      <c r="O7" s="815" t="str">
        <f>IF(N7="","",VLOOKUP(N7,人物数据!A:C,2,FALSE))</f>
        <v/>
      </c>
      <c r="P7" s="816"/>
      <c r="Q7" s="816"/>
      <c r="R7" s="816"/>
      <c r="S7" s="816"/>
      <c r="T7" s="816"/>
      <c r="U7" s="816"/>
      <c r="V7" s="816"/>
      <c r="W7" s="817"/>
      <c r="X7" s="816" t="str">
        <f>IF(N7="","",VLOOKUP(N7,人物数据!A:C,3,FALSE))</f>
        <v/>
      </c>
      <c r="Y7" s="816"/>
      <c r="Z7" s="816"/>
      <c r="AA7" s="816"/>
      <c r="AB7" s="779"/>
      <c r="AD7" s="791"/>
      <c r="AE7" s="792"/>
      <c r="AF7" s="792"/>
      <c r="AG7" s="792"/>
      <c r="AH7" s="793"/>
      <c r="AI7" s="791" t="str">
        <f>IF(AD7="","",VLOOKUP(AD7,职业数据!A:D,2,FALSE))</f>
        <v/>
      </c>
      <c r="AJ7" s="793"/>
      <c r="AK7" s="807" t="s">
        <v>41</v>
      </c>
      <c r="AL7" s="792" t="str">
        <f>IF(AD7="","",VLOOKUP(AD7,职业数据!A:D,3,FALSE))</f>
        <v/>
      </c>
      <c r="AM7" s="793" t="str">
        <f>IF(AD7="","",VLOOKUP(AD7,职业数据!A:D,4,FALSE))</f>
        <v/>
      </c>
      <c r="AN7" s="807" t="s">
        <v>42</v>
      </c>
      <c r="AO7" s="786">
        <v>1</v>
      </c>
      <c r="AP7" s="807" t="s">
        <v>43</v>
      </c>
      <c r="AQ7" s="807" t="s">
        <v>44</v>
      </c>
      <c r="AR7" s="791" t="str">
        <f>IF(AD7="","",AI7+AL7*AO7)</f>
        <v/>
      </c>
      <c r="AS7" s="793"/>
    </row>
    <row r="8" customHeight="1" spans="1:45">
      <c r="A8" s="761"/>
      <c r="B8" s="801"/>
      <c r="C8" s="770"/>
      <c r="D8" s="770"/>
      <c r="E8" s="770"/>
      <c r="F8" s="770"/>
      <c r="G8" s="770"/>
      <c r="H8" s="770"/>
      <c r="I8" s="770"/>
      <c r="J8" s="770"/>
      <c r="K8" s="770"/>
      <c r="L8" s="770"/>
      <c r="M8" s="770"/>
      <c r="N8" s="770"/>
      <c r="O8" s="770"/>
      <c r="P8" s="770"/>
      <c r="Q8" s="770"/>
      <c r="R8" s="770"/>
      <c r="S8" s="770"/>
      <c r="T8" s="770"/>
      <c r="U8" s="770"/>
      <c r="V8" s="770"/>
      <c r="W8" s="770"/>
      <c r="X8" s="770"/>
      <c r="Y8" s="770"/>
      <c r="Z8" s="770"/>
      <c r="AA8" s="802"/>
      <c r="AB8" s="779"/>
      <c r="AN8" s="818" t="s">
        <v>45</v>
      </c>
      <c r="AO8" s="818"/>
      <c r="AP8" s="818"/>
      <c r="AQ8" s="818"/>
    </row>
    <row r="9" customHeight="1" spans="1:45">
      <c r="A9" s="819"/>
      <c r="B9" s="820" t="s">
        <v>46</v>
      </c>
      <c r="C9" s="785"/>
      <c r="D9" s="797" t="s">
        <v>47</v>
      </c>
      <c r="E9" s="797" t="s">
        <v>48</v>
      </c>
      <c r="F9" s="797" t="s">
        <v>49</v>
      </c>
      <c r="G9" s="797" t="s">
        <v>50</v>
      </c>
      <c r="H9" s="797" t="s">
        <v>51</v>
      </c>
      <c r="I9" s="821" t="s">
        <v>52</v>
      </c>
      <c r="J9" s="797" t="s">
        <v>53</v>
      </c>
      <c r="K9" s="785" t="s">
        <v>54</v>
      </c>
      <c r="L9" s="797" t="s">
        <v>55</v>
      </c>
      <c r="M9" s="822" t="s">
        <v>56</v>
      </c>
      <c r="N9" s="823" t="s">
        <v>57</v>
      </c>
      <c r="O9" s="824"/>
      <c r="P9" s="825"/>
      <c r="Q9" s="823" t="s">
        <v>58</v>
      </c>
      <c r="R9" s="786"/>
      <c r="S9" s="770"/>
      <c r="T9" s="826" t="s">
        <v>59</v>
      </c>
      <c r="U9" s="827"/>
      <c r="V9" s="828" t="s">
        <v>60</v>
      </c>
      <c r="W9" s="828"/>
      <c r="X9" s="828"/>
      <c r="Y9" s="828"/>
      <c r="Z9" s="828"/>
      <c r="AA9" s="828"/>
      <c r="AB9" s="779"/>
    </row>
    <row r="10" customHeight="1" spans="1:45">
      <c r="A10" s="819"/>
      <c r="B10" s="820" t="s">
        <v>61</v>
      </c>
      <c r="C10" s="785"/>
      <c r="D10" s="829"/>
      <c r="E10" s="830">
        <v>1</v>
      </c>
      <c r="F10" s="830"/>
      <c r="G10" s="831"/>
      <c r="H10" s="831"/>
      <c r="I10" s="832"/>
      <c r="J10" s="830"/>
      <c r="K10" s="833">
        <f>D10+G10+H10-J10</f>
        <v>0</v>
      </c>
      <c r="L10" s="831">
        <f>INT(K10/10)*E10</f>
        <v>0</v>
      </c>
      <c r="M10" s="834"/>
      <c r="N10" s="835"/>
      <c r="O10" s="835"/>
      <c r="P10" s="835"/>
      <c r="Q10" s="835"/>
      <c r="R10" s="835"/>
      <c r="S10" s="836">
        <v>80</v>
      </c>
      <c r="T10" s="837"/>
      <c r="U10" s="838"/>
      <c r="AB10" s="779"/>
      <c r="AD10" s="763" t="s">
        <v>62</v>
      </c>
      <c r="AE10" s="764"/>
      <c r="AF10" s="764"/>
      <c r="AG10" s="764"/>
      <c r="AH10" s="764"/>
      <c r="AI10" s="764"/>
      <c r="AJ10" s="764"/>
      <c r="AK10" s="764"/>
      <c r="AL10" s="764"/>
      <c r="AM10" s="764"/>
      <c r="AN10" s="764"/>
      <c r="AO10" s="764"/>
      <c r="AP10" s="764"/>
      <c r="AQ10" s="764"/>
      <c r="AR10" s="764"/>
      <c r="AS10" s="765"/>
    </row>
    <row r="11" customHeight="1" spans="1:45">
      <c r="A11" s="761"/>
      <c r="B11" s="820" t="s">
        <v>63</v>
      </c>
      <c r="C11" s="785"/>
      <c r="D11" s="829"/>
      <c r="E11" s="830">
        <v>1</v>
      </c>
      <c r="F11" s="830"/>
      <c r="G11" s="831"/>
      <c r="H11" s="831"/>
      <c r="I11" s="832"/>
      <c r="J11" s="830"/>
      <c r="K11" s="833">
        <f t="shared" ref="K11:K18" si="0">D11+G11+H11-J11</f>
        <v>0</v>
      </c>
      <c r="L11" s="831">
        <f t="shared" ref="L11:L18" si="1">INT(K11/10)*E11</f>
        <v>0</v>
      </c>
      <c r="M11" s="839"/>
      <c r="N11" s="835"/>
      <c r="O11" s="835"/>
      <c r="P11" s="835"/>
      <c r="Q11" s="835"/>
      <c r="R11" s="835"/>
      <c r="S11" s="836">
        <v>81</v>
      </c>
      <c r="T11" s="837"/>
      <c r="U11" s="838"/>
      <c r="AB11" s="779"/>
      <c r="AD11" s="840" t="s">
        <v>64</v>
      </c>
      <c r="AE11" s="840"/>
      <c r="AF11" s="840" t="s">
        <v>65</v>
      </c>
      <c r="AG11" s="840"/>
      <c r="AH11" s="840" t="s">
        <v>49</v>
      </c>
      <c r="AI11" s="840"/>
      <c r="AJ11" s="840" t="s">
        <v>66</v>
      </c>
      <c r="AK11" s="840"/>
      <c r="AL11" s="840" t="s">
        <v>67</v>
      </c>
      <c r="AM11" s="840"/>
      <c r="AN11" s="840" t="s">
        <v>49</v>
      </c>
      <c r="AO11" s="840"/>
      <c r="AP11" s="840" t="s">
        <v>68</v>
      </c>
      <c r="AQ11" s="840"/>
      <c r="AR11" s="840" t="s">
        <v>49</v>
      </c>
      <c r="AS11" s="840"/>
    </row>
    <row r="12" customHeight="1" spans="1:45">
      <c r="A12" s="761"/>
      <c r="B12" s="820" t="s">
        <v>69</v>
      </c>
      <c r="C12" s="785"/>
      <c r="D12" s="829"/>
      <c r="E12" s="830">
        <v>1</v>
      </c>
      <c r="F12" s="786"/>
      <c r="G12" s="831"/>
      <c r="H12" s="841"/>
      <c r="I12" s="842"/>
      <c r="J12" s="786"/>
      <c r="K12" s="833">
        <f t="shared" si="0"/>
        <v>0</v>
      </c>
      <c r="L12" s="831">
        <f t="shared" si="1"/>
        <v>0</v>
      </c>
      <c r="M12" s="843"/>
      <c r="N12" s="835"/>
      <c r="O12" s="835"/>
      <c r="P12" s="835"/>
      <c r="Q12" s="835"/>
      <c r="R12" s="835"/>
      <c r="S12" s="836">
        <v>82</v>
      </c>
      <c r="T12" s="837"/>
      <c r="U12" s="838"/>
      <c r="AB12" s="779"/>
      <c r="AD12" s="197"/>
      <c r="AE12" s="197"/>
      <c r="AF12" s="786"/>
      <c r="AG12" s="786"/>
      <c r="AH12" s="197"/>
      <c r="AI12" s="197"/>
      <c r="AJ12" s="786"/>
      <c r="AK12" s="786"/>
      <c r="AL12" s="197"/>
      <c r="AM12" s="197"/>
      <c r="AN12" s="786"/>
      <c r="AO12" s="786"/>
      <c r="AP12" s="197"/>
      <c r="AQ12" s="197"/>
      <c r="AR12" s="786"/>
      <c r="AS12" s="786"/>
    </row>
    <row r="13" customHeight="1" spans="1:45">
      <c r="A13" s="761"/>
      <c r="B13" s="820" t="s">
        <v>70</v>
      </c>
      <c r="C13" s="785"/>
      <c r="D13" s="829"/>
      <c r="E13" s="830">
        <v>1</v>
      </c>
      <c r="F13" s="786"/>
      <c r="G13" s="831"/>
      <c r="H13" s="841"/>
      <c r="I13" s="842"/>
      <c r="J13" s="786"/>
      <c r="K13" s="833">
        <f t="shared" si="0"/>
        <v>0</v>
      </c>
      <c r="L13" s="831">
        <f t="shared" si="1"/>
        <v>0</v>
      </c>
      <c r="M13" s="844"/>
      <c r="N13" s="835"/>
      <c r="O13" s="835"/>
      <c r="P13" s="835"/>
      <c r="Q13" s="835"/>
      <c r="R13" s="835"/>
      <c r="S13" s="836">
        <v>83</v>
      </c>
      <c r="T13" s="837"/>
      <c r="U13" s="838"/>
      <c r="AB13" s="779"/>
      <c r="AD13" s="197"/>
      <c r="AE13" s="197"/>
      <c r="AF13" s="786"/>
      <c r="AG13" s="786"/>
      <c r="AH13" s="197"/>
      <c r="AI13" s="197"/>
      <c r="AJ13" s="786"/>
      <c r="AK13" s="786"/>
      <c r="AL13" s="197"/>
      <c r="AM13" s="197"/>
      <c r="AN13" s="786"/>
      <c r="AO13" s="786"/>
      <c r="AP13" s="197"/>
      <c r="AQ13" s="197"/>
      <c r="AR13" s="786"/>
      <c r="AS13" s="786"/>
    </row>
    <row r="14" customHeight="1" spans="1:45">
      <c r="A14" s="761"/>
      <c r="B14" s="820" t="s">
        <v>71</v>
      </c>
      <c r="C14" s="785"/>
      <c r="D14" s="829"/>
      <c r="E14" s="830">
        <v>1</v>
      </c>
      <c r="F14" s="786"/>
      <c r="G14" s="831"/>
      <c r="H14" s="841"/>
      <c r="I14" s="842"/>
      <c r="J14" s="786"/>
      <c r="K14" s="833">
        <f t="shared" si="0"/>
        <v>0</v>
      </c>
      <c r="L14" s="831">
        <f t="shared" si="1"/>
        <v>0</v>
      </c>
      <c r="M14" s="845" t="s">
        <v>72</v>
      </c>
      <c r="N14" s="835"/>
      <c r="O14" s="835"/>
      <c r="P14" s="835"/>
      <c r="Q14" s="835"/>
      <c r="R14" s="835"/>
      <c r="S14" s="836">
        <v>84</v>
      </c>
      <c r="T14" s="837"/>
      <c r="U14" s="838"/>
      <c r="AB14" s="779"/>
      <c r="AD14" s="197"/>
      <c r="AE14" s="197"/>
      <c r="AF14" s="786"/>
      <c r="AG14" s="786"/>
      <c r="AH14" s="197"/>
      <c r="AI14" s="197"/>
      <c r="AJ14" s="786"/>
      <c r="AK14" s="786"/>
      <c r="AL14" s="197"/>
      <c r="AM14" s="197"/>
      <c r="AN14" s="786"/>
      <c r="AO14" s="786"/>
      <c r="AP14" s="197"/>
      <c r="AQ14" s="197"/>
      <c r="AR14" s="786"/>
      <c r="AS14" s="786"/>
    </row>
    <row r="15" customHeight="1" spans="1:45">
      <c r="A15" s="819"/>
      <c r="B15" s="820" t="s">
        <v>73</v>
      </c>
      <c r="C15" s="785"/>
      <c r="D15" s="829"/>
      <c r="E15" s="830">
        <v>1</v>
      </c>
      <c r="F15" s="786"/>
      <c r="G15" s="841"/>
      <c r="H15" s="841"/>
      <c r="I15" s="842"/>
      <c r="J15" s="786"/>
      <c r="K15" s="833">
        <f t="shared" si="0"/>
        <v>0</v>
      </c>
      <c r="L15" s="831">
        <f t="shared" si="1"/>
        <v>0</v>
      </c>
      <c r="M15" s="846"/>
      <c r="N15" s="835"/>
      <c r="O15" s="835"/>
      <c r="P15" s="835"/>
      <c r="Q15" s="835"/>
      <c r="R15" s="835"/>
      <c r="S15" s="836">
        <v>85</v>
      </c>
      <c r="T15" s="837"/>
      <c r="U15" s="838"/>
      <c r="AB15" s="779"/>
      <c r="AD15" s="197"/>
      <c r="AE15" s="197"/>
      <c r="AF15" s="786"/>
      <c r="AG15" s="786"/>
      <c r="AH15" s="197"/>
      <c r="AI15" s="197"/>
      <c r="AJ15" s="786"/>
      <c r="AK15" s="786"/>
      <c r="AL15" s="197"/>
      <c r="AM15" s="197"/>
      <c r="AN15" s="786"/>
      <c r="AO15" s="786"/>
      <c r="AP15" s="197"/>
      <c r="AQ15" s="197"/>
      <c r="AR15" s="786"/>
      <c r="AS15" s="786"/>
    </row>
    <row r="16" customHeight="1" spans="1:45">
      <c r="A16" s="761"/>
      <c r="B16" s="820" t="s">
        <v>74</v>
      </c>
      <c r="C16" s="785"/>
      <c r="D16" s="829"/>
      <c r="E16" s="830">
        <v>1</v>
      </c>
      <c r="F16" s="830"/>
      <c r="G16" s="831"/>
      <c r="H16" s="831"/>
      <c r="I16" s="842"/>
      <c r="J16" s="830"/>
      <c r="K16" s="833">
        <f t="shared" si="0"/>
        <v>0</v>
      </c>
      <c r="L16" s="831">
        <f t="shared" si="1"/>
        <v>0</v>
      </c>
      <c r="M16" s="847"/>
      <c r="N16" s="835"/>
      <c r="O16" s="835"/>
      <c r="P16" s="835"/>
      <c r="Q16" s="835"/>
      <c r="R16" s="835"/>
      <c r="S16" s="836">
        <v>86</v>
      </c>
      <c r="T16" s="837"/>
      <c r="U16" s="838"/>
      <c r="AB16" s="779"/>
      <c r="AD16" s="197"/>
      <c r="AE16" s="197"/>
      <c r="AF16" s="786"/>
      <c r="AG16" s="786"/>
      <c r="AH16" s="197"/>
      <c r="AI16" s="197"/>
      <c r="AJ16" s="786"/>
      <c r="AK16" s="786"/>
      <c r="AL16" s="197"/>
      <c r="AM16" s="197"/>
      <c r="AN16" s="786"/>
      <c r="AO16" s="786"/>
      <c r="AP16" s="197"/>
      <c r="AQ16" s="197"/>
      <c r="AR16" s="786"/>
      <c r="AS16" s="786"/>
    </row>
    <row r="17" customHeight="1" spans="1:55">
      <c r="A17" s="761"/>
      <c r="B17" s="820" t="s">
        <v>75</v>
      </c>
      <c r="C17" s="785"/>
      <c r="D17" s="829"/>
      <c r="E17" s="830">
        <v>1</v>
      </c>
      <c r="F17" s="786"/>
      <c r="G17" s="831"/>
      <c r="H17" s="841"/>
      <c r="I17" s="842"/>
      <c r="J17" s="786"/>
      <c r="K17" s="833">
        <f t="shared" si="0"/>
        <v>0</v>
      </c>
      <c r="L17" s="831">
        <f t="shared" si="1"/>
        <v>0</v>
      </c>
      <c r="M17" s="843"/>
      <c r="N17" s="835"/>
      <c r="O17" s="835"/>
      <c r="P17" s="835"/>
      <c r="Q17" s="835"/>
      <c r="R17" s="835"/>
      <c r="S17" s="836">
        <v>87</v>
      </c>
      <c r="T17" s="837"/>
      <c r="U17" s="838"/>
      <c r="AB17" s="779"/>
      <c r="AD17" s="197"/>
      <c r="AE17" s="197"/>
      <c r="AF17" s="786"/>
      <c r="AG17" s="786"/>
      <c r="AH17" s="197"/>
      <c r="AI17" s="197"/>
      <c r="AJ17" s="786"/>
      <c r="AK17" s="786"/>
      <c r="AL17" s="197"/>
      <c r="AM17" s="197"/>
      <c r="AN17" s="786"/>
      <c r="AO17" s="786"/>
      <c r="AP17" s="197"/>
      <c r="AQ17" s="197"/>
      <c r="AR17" s="786"/>
      <c r="AS17" s="786"/>
    </row>
    <row r="18" customHeight="1" spans="1:55">
      <c r="A18" s="761"/>
      <c r="B18" s="820" t="s">
        <v>76</v>
      </c>
      <c r="C18" s="785"/>
      <c r="D18" s="829"/>
      <c r="E18" s="830">
        <v>1</v>
      </c>
      <c r="F18" s="786"/>
      <c r="G18" s="831"/>
      <c r="H18" s="841"/>
      <c r="I18" s="842"/>
      <c r="J18" s="786"/>
      <c r="K18" s="833">
        <f t="shared" si="0"/>
        <v>0</v>
      </c>
      <c r="L18" s="831">
        <f t="shared" si="1"/>
        <v>0</v>
      </c>
      <c r="M18" s="844"/>
      <c r="N18" s="848"/>
      <c r="O18" s="848"/>
      <c r="P18" s="848"/>
      <c r="Q18" s="848"/>
      <c r="R18" s="848"/>
      <c r="S18" s="836">
        <v>88</v>
      </c>
      <c r="T18" s="849"/>
      <c r="U18" s="850"/>
      <c r="V18" s="851"/>
      <c r="W18" s="851"/>
      <c r="X18" s="851"/>
      <c r="Y18" s="851"/>
      <c r="Z18" s="851"/>
      <c r="AA18" s="851"/>
      <c r="AB18" s="779"/>
      <c r="AD18" s="197"/>
      <c r="AE18" s="197"/>
      <c r="AF18" s="786"/>
      <c r="AG18" s="786"/>
      <c r="AH18" s="197"/>
      <c r="AI18" s="197"/>
      <c r="AJ18" s="786"/>
      <c r="AK18" s="786"/>
      <c r="AL18" s="197"/>
      <c r="AM18" s="197"/>
      <c r="AN18" s="786"/>
      <c r="AO18" s="786"/>
      <c r="AP18" s="197"/>
      <c r="AQ18" s="197"/>
      <c r="AR18" s="786"/>
      <c r="AS18" s="786"/>
    </row>
    <row r="19" customHeight="1" spans="1:55">
      <c r="A19" s="761"/>
      <c r="B19" s="801"/>
      <c r="C19" s="770"/>
      <c r="D19" s="770"/>
      <c r="E19" s="770"/>
      <c r="F19" s="770"/>
      <c r="G19" s="770"/>
      <c r="H19" s="770"/>
      <c r="I19" s="852">
        <f>SUM(I10:I18)</f>
        <v>0</v>
      </c>
      <c r="J19" s="770"/>
      <c r="K19" s="770"/>
      <c r="L19" s="770"/>
      <c r="M19" s="770"/>
      <c r="N19" s="770"/>
      <c r="O19" s="770"/>
      <c r="P19" s="770"/>
      <c r="Q19" s="770"/>
      <c r="R19" s="770"/>
      <c r="S19" s="770"/>
      <c r="T19" s="770"/>
      <c r="U19" s="770"/>
      <c r="V19" s="770"/>
      <c r="W19" s="802" t="s">
        <v>2</v>
      </c>
      <c r="X19" s="853"/>
      <c r="Y19" s="853"/>
      <c r="Z19" s="853"/>
      <c r="AA19" s="853"/>
      <c r="AB19" s="779"/>
      <c r="AD19" s="197"/>
      <c r="AE19" s="197"/>
      <c r="AF19" s="786"/>
      <c r="AG19" s="786"/>
      <c r="AH19" s="197"/>
      <c r="AI19" s="197"/>
      <c r="AJ19" s="786"/>
      <c r="AK19" s="786"/>
      <c r="AL19" s="197"/>
      <c r="AM19" s="197"/>
      <c r="AN19" s="786"/>
      <c r="AO19" s="786"/>
      <c r="AP19" s="197"/>
      <c r="AQ19" s="197"/>
      <c r="AR19" s="786"/>
      <c r="AS19" s="786"/>
    </row>
    <row r="20" customHeight="1" spans="1:55">
      <c r="A20" s="761"/>
      <c r="B20" s="820" t="s">
        <v>77</v>
      </c>
      <c r="C20" s="785"/>
      <c r="D20" s="797" t="s">
        <v>78</v>
      </c>
      <c r="E20" s="797"/>
      <c r="F20" s="797" t="s">
        <v>79</v>
      </c>
      <c r="G20" s="797"/>
      <c r="H20" s="797" t="s">
        <v>80</v>
      </c>
      <c r="I20" s="797"/>
      <c r="J20" s="797" t="s">
        <v>81</v>
      </c>
      <c r="K20" s="797"/>
      <c r="L20" s="797" t="s">
        <v>82</v>
      </c>
      <c r="M20" s="797"/>
      <c r="N20" s="797" t="s">
        <v>83</v>
      </c>
      <c r="O20" s="797"/>
      <c r="P20" s="797" t="s">
        <v>84</v>
      </c>
      <c r="Q20" s="797"/>
      <c r="R20" s="797" t="s">
        <v>49</v>
      </c>
      <c r="S20" s="770"/>
      <c r="T20" s="785" t="s">
        <v>85</v>
      </c>
      <c r="U20" s="785"/>
      <c r="V20" s="785"/>
      <c r="W20" s="785"/>
      <c r="X20" s="785"/>
      <c r="Y20" s="785"/>
      <c r="Z20" s="785"/>
      <c r="AA20" s="854"/>
      <c r="AB20" s="779"/>
      <c r="AD20" s="197"/>
      <c r="AE20" s="197"/>
      <c r="AF20" s="786"/>
      <c r="AG20" s="786"/>
      <c r="AH20" s="197"/>
      <c r="AI20" s="197"/>
      <c r="AJ20" s="786"/>
      <c r="AK20" s="786"/>
      <c r="AL20" s="197"/>
      <c r="AM20" s="197"/>
      <c r="AN20" s="786"/>
      <c r="AO20" s="786"/>
      <c r="AP20" s="197"/>
      <c r="AQ20" s="197"/>
      <c r="AR20" s="786"/>
      <c r="AS20" s="786"/>
    </row>
    <row r="21" customHeight="1" spans="1:55">
      <c r="A21" s="761"/>
      <c r="B21" s="820" t="s">
        <v>86</v>
      </c>
      <c r="C21" s="785"/>
      <c r="D21" s="855">
        <f>L14</f>
        <v>0</v>
      </c>
      <c r="E21" s="856"/>
      <c r="F21" s="855">
        <f>D21*2</f>
        <v>0</v>
      </c>
      <c r="G21" s="856"/>
      <c r="H21" s="855">
        <f>D21*3</f>
        <v>0</v>
      </c>
      <c r="I21" s="856"/>
      <c r="J21" s="855">
        <f>D21*6</f>
        <v>0</v>
      </c>
      <c r="K21" s="856"/>
      <c r="L21" s="855" t="str">
        <f>VLOOKUP(L14,人物数据!I2:P12,6,FALSE)</f>
        <v>12m</v>
      </c>
      <c r="M21" s="856"/>
      <c r="N21" s="857" t="str">
        <f>VLOOKUP(L14,人物数据!I2:P12,7,FALSE)</f>
        <v>0.75km</v>
      </c>
      <c r="O21" s="858"/>
      <c r="P21" s="857" t="str">
        <f>VLOOKUP(L14,人物数据!I2:P12,8,FALSE)</f>
        <v>7km</v>
      </c>
      <c r="Q21" s="858"/>
      <c r="R21" s="786" t="s">
        <v>87</v>
      </c>
      <c r="S21" s="770"/>
      <c r="T21" s="859" t="s">
        <v>88</v>
      </c>
      <c r="U21" s="859"/>
      <c r="V21" s="860"/>
      <c r="W21" s="861"/>
      <c r="X21" s="861"/>
      <c r="Y21" s="859" t="s">
        <v>89</v>
      </c>
      <c r="Z21" s="859"/>
      <c r="AA21" s="862"/>
      <c r="AB21" s="779"/>
      <c r="AD21" s="197"/>
      <c r="AE21" s="197"/>
      <c r="AF21" s="786"/>
      <c r="AG21" s="786"/>
      <c r="AH21" s="197"/>
      <c r="AI21" s="197"/>
      <c r="AJ21" s="786"/>
      <c r="AK21" s="786"/>
      <c r="AL21" s="197"/>
      <c r="AM21" s="197"/>
      <c r="AN21" s="786"/>
      <c r="AO21" s="786"/>
      <c r="AP21" s="197"/>
      <c r="AQ21" s="197"/>
      <c r="AR21" s="786"/>
      <c r="AS21" s="786"/>
    </row>
    <row r="22" customHeight="1" spans="1:55">
      <c r="A22" s="761"/>
      <c r="B22" s="820" t="s">
        <v>90</v>
      </c>
      <c r="C22" s="785"/>
      <c r="D22" s="863" t="s">
        <v>91</v>
      </c>
      <c r="E22" s="863"/>
      <c r="F22" s="863" t="s">
        <v>91</v>
      </c>
      <c r="G22" s="863"/>
      <c r="H22" s="863" t="s">
        <v>91</v>
      </c>
      <c r="I22" s="863"/>
      <c r="J22" s="864">
        <f>J21*2</f>
        <v>0</v>
      </c>
      <c r="K22" s="865"/>
      <c r="L22" s="863" t="s">
        <v>91</v>
      </c>
      <c r="M22" s="863"/>
      <c r="N22" s="863" t="s">
        <v>91</v>
      </c>
      <c r="O22" s="863"/>
      <c r="P22" s="863" t="s">
        <v>91</v>
      </c>
      <c r="Q22" s="863"/>
      <c r="R22" s="863" t="s">
        <v>87</v>
      </c>
      <c r="S22" s="770"/>
      <c r="T22" s="859" t="s">
        <v>92</v>
      </c>
      <c r="U22" s="859"/>
      <c r="V22" s="860"/>
      <c r="W22" s="861"/>
      <c r="X22" s="861"/>
      <c r="Y22" s="859" t="s">
        <v>93</v>
      </c>
      <c r="Z22" s="859"/>
      <c r="AA22" s="862"/>
      <c r="AB22" s="779"/>
      <c r="AD22" s="197"/>
      <c r="AE22" s="197"/>
      <c r="AF22" s="786"/>
      <c r="AG22" s="786"/>
      <c r="AH22" s="197"/>
      <c r="AI22" s="197"/>
      <c r="AJ22" s="786"/>
      <c r="AK22" s="786"/>
      <c r="AL22" s="197"/>
      <c r="AM22" s="197"/>
      <c r="AN22" s="786"/>
      <c r="AO22" s="786"/>
      <c r="AP22" s="197"/>
      <c r="AQ22" s="197"/>
      <c r="AR22" s="786"/>
      <c r="AS22" s="786"/>
    </row>
    <row r="23" customHeight="1" spans="1:55">
      <c r="A23" s="761"/>
      <c r="B23" s="801"/>
      <c r="C23" s="770"/>
      <c r="D23" s="770"/>
      <c r="E23" s="770"/>
      <c r="F23" s="770"/>
      <c r="G23" s="770"/>
      <c r="H23" s="770"/>
      <c r="I23" s="770"/>
      <c r="J23" s="770"/>
      <c r="K23" s="770"/>
      <c r="L23" s="770"/>
      <c r="M23" s="770"/>
      <c r="N23" s="770"/>
      <c r="O23" s="770"/>
      <c r="P23" s="770"/>
      <c r="Q23" s="770"/>
      <c r="R23" s="770"/>
      <c r="S23" s="770"/>
      <c r="T23" s="859" t="s">
        <v>94</v>
      </c>
      <c r="U23" s="859"/>
      <c r="V23" s="860"/>
      <c r="W23" s="861"/>
      <c r="X23" s="861"/>
      <c r="Y23" s="859" t="s">
        <v>95</v>
      </c>
      <c r="Z23" s="859"/>
      <c r="AA23" s="862"/>
      <c r="AB23" s="779"/>
      <c r="AD23" s="197"/>
      <c r="AE23" s="197"/>
      <c r="AF23" s="786"/>
      <c r="AG23" s="786"/>
      <c r="AH23" s="197"/>
      <c r="AI23" s="197"/>
      <c r="AJ23" s="786"/>
      <c r="AK23" s="786"/>
      <c r="AL23" s="197"/>
      <c r="AM23" s="197"/>
      <c r="AN23" s="786"/>
      <c r="AO23" s="786"/>
      <c r="AP23" s="197"/>
      <c r="AQ23" s="197"/>
      <c r="AR23" s="786"/>
      <c r="AS23" s="786"/>
    </row>
    <row r="24" customHeight="1" spans="1:55">
      <c r="A24" s="761"/>
      <c r="B24" s="820" t="s">
        <v>96</v>
      </c>
      <c r="C24" s="785"/>
      <c r="D24" s="797" t="s">
        <v>47</v>
      </c>
      <c r="E24" s="797"/>
      <c r="F24" s="797" t="s">
        <v>97</v>
      </c>
      <c r="G24" s="797"/>
      <c r="H24" s="797" t="s">
        <v>98</v>
      </c>
      <c r="I24" s="797"/>
      <c r="J24" s="797" t="s">
        <v>99</v>
      </c>
      <c r="K24" s="797"/>
      <c r="L24" s="797" t="s">
        <v>100</v>
      </c>
      <c r="M24" s="797"/>
      <c r="N24" s="785" t="s">
        <v>54</v>
      </c>
      <c r="O24" s="785"/>
      <c r="P24" s="785"/>
      <c r="Q24" s="785"/>
      <c r="R24" s="785"/>
      <c r="S24" s="770"/>
      <c r="T24" s="859" t="s">
        <v>100</v>
      </c>
      <c r="U24" s="859"/>
      <c r="V24" s="860"/>
      <c r="W24" s="861"/>
      <c r="X24" s="861"/>
      <c r="Y24" s="859" t="s">
        <v>100</v>
      </c>
      <c r="Z24" s="859"/>
      <c r="AA24" s="862"/>
      <c r="AB24" s="779"/>
      <c r="AD24" s="197"/>
      <c r="AE24" s="197"/>
      <c r="AF24" s="786"/>
      <c r="AG24" s="786"/>
      <c r="AH24" s="197"/>
      <c r="AI24" s="197"/>
      <c r="AJ24" s="786"/>
      <c r="AK24" s="786"/>
      <c r="AL24" s="197"/>
      <c r="AM24" s="197"/>
      <c r="AN24" s="786"/>
      <c r="AO24" s="786"/>
      <c r="AP24" s="197"/>
      <c r="AQ24" s="197"/>
      <c r="AR24" s="786"/>
      <c r="AS24" s="786"/>
    </row>
    <row r="25" customHeight="1" spans="1:55">
      <c r="A25" s="761"/>
      <c r="B25" s="820"/>
      <c r="C25" s="785"/>
      <c r="D25" s="866">
        <f>L14</f>
        <v>0</v>
      </c>
      <c r="E25" s="856"/>
      <c r="F25" s="866" t="s">
        <v>6</v>
      </c>
      <c r="G25" s="856"/>
      <c r="H25" s="866" t="s">
        <v>6</v>
      </c>
      <c r="I25" s="856"/>
      <c r="J25" s="866" t="s">
        <v>6</v>
      </c>
      <c r="K25" s="856"/>
      <c r="L25" s="866" t="s">
        <v>101</v>
      </c>
      <c r="M25" s="856"/>
      <c r="N25" s="867" t="str">
        <f>"1D10+"&amp;(IF(H25="是",D25*2,D25)+IF(F25="是",2,0)+IF(J25="是",1,0))</f>
        <v>1D10+0</v>
      </c>
      <c r="O25" s="868"/>
      <c r="P25" s="868"/>
      <c r="Q25" s="868"/>
      <c r="R25" s="865"/>
      <c r="S25" s="770"/>
      <c r="T25" s="779"/>
      <c r="U25" s="779"/>
      <c r="V25" s="779"/>
      <c r="W25" s="779"/>
      <c r="X25" s="779"/>
      <c r="Y25" s="779"/>
      <c r="Z25" s="779"/>
      <c r="AA25" s="779"/>
      <c r="AB25" s="779"/>
      <c r="AD25" s="197"/>
      <c r="AE25" s="197"/>
      <c r="AF25" s="786"/>
      <c r="AG25" s="786"/>
      <c r="AH25" s="197"/>
      <c r="AI25" s="197"/>
      <c r="AJ25" s="786"/>
      <c r="AK25" s="786"/>
      <c r="AL25" s="197"/>
      <c r="AM25" s="197"/>
      <c r="AN25" s="786"/>
      <c r="AO25" s="786"/>
      <c r="AP25" s="197"/>
      <c r="AQ25" s="197"/>
      <c r="AR25" s="786"/>
      <c r="AS25" s="786"/>
    </row>
    <row r="26" customHeight="1" spans="1:55">
      <c r="A26" s="761"/>
      <c r="B26" s="801"/>
      <c r="C26" s="770"/>
      <c r="D26" s="770"/>
      <c r="E26" s="770"/>
      <c r="F26" s="770"/>
      <c r="G26" s="770"/>
      <c r="H26" s="770"/>
      <c r="I26" s="770"/>
      <c r="J26" s="770"/>
      <c r="K26" s="770"/>
      <c r="L26" s="770"/>
      <c r="M26" s="770"/>
      <c r="N26" s="770"/>
      <c r="O26" s="770"/>
      <c r="P26" s="770"/>
      <c r="Q26" s="770"/>
      <c r="R26" s="770"/>
      <c r="S26" s="770"/>
      <c r="T26" s="854" t="s">
        <v>102</v>
      </c>
      <c r="U26" s="869"/>
      <c r="V26" s="869"/>
      <c r="W26" s="869"/>
      <c r="X26" s="869"/>
      <c r="Y26" s="869"/>
      <c r="Z26" s="869"/>
      <c r="AA26" s="869"/>
      <c r="AB26" s="779"/>
      <c r="AD26" s="197"/>
      <c r="AE26" s="197"/>
      <c r="AF26" s="786"/>
      <c r="AG26" s="786"/>
      <c r="AH26" s="197"/>
      <c r="AI26" s="197"/>
      <c r="AJ26" s="786"/>
      <c r="AK26" s="786"/>
      <c r="AL26" s="197"/>
      <c r="AM26" s="197"/>
      <c r="AN26" s="786"/>
      <c r="AO26" s="786"/>
      <c r="AP26" s="197"/>
      <c r="AQ26" s="197"/>
      <c r="AR26" s="786"/>
      <c r="AS26" s="786"/>
    </row>
    <row r="27" customHeight="1" spans="1:55">
      <c r="A27" s="761"/>
      <c r="B27" s="820" t="s">
        <v>103</v>
      </c>
      <c r="C27" s="785"/>
      <c r="D27" s="785"/>
      <c r="E27" s="785"/>
      <c r="F27" s="785"/>
      <c r="G27" s="785"/>
      <c r="H27" s="785"/>
      <c r="I27" s="785"/>
      <c r="J27" s="785"/>
      <c r="K27" s="785"/>
      <c r="L27" s="785"/>
      <c r="M27" s="785"/>
      <c r="N27" s="785"/>
      <c r="O27" s="785"/>
      <c r="P27" s="785"/>
      <c r="Q27" s="785"/>
      <c r="R27" s="785"/>
      <c r="S27" s="770"/>
      <c r="T27" s="870" t="s">
        <v>104</v>
      </c>
      <c r="U27" s="871"/>
      <c r="V27" s="872">
        <f>VLOOKUP(V29,人物数据!D2:G22,2,FALSE)</f>
        <v>0.9</v>
      </c>
      <c r="W27" s="873"/>
      <c r="X27" s="870" t="s">
        <v>105</v>
      </c>
      <c r="Y27" s="871"/>
      <c r="Z27" s="874">
        <f>SUM(武备!S4:S7)+SUM(武备!Z11:Z17)+SUM(武备!AA20:AA25)+SUM(武备!AA28:AA32)+SUM(武备!AA35:AA40)+SUM(武备!AA43:AA56)</f>
        <v>0</v>
      </c>
      <c r="AA27" s="875"/>
      <c r="AB27" s="779"/>
      <c r="AD27" s="197"/>
      <c r="AE27" s="197"/>
      <c r="AF27" s="786"/>
      <c r="AG27" s="786"/>
      <c r="AH27" s="197"/>
      <c r="AI27" s="197"/>
      <c r="AJ27" s="786"/>
      <c r="AK27" s="786"/>
      <c r="AL27" s="197"/>
      <c r="AM27" s="197"/>
      <c r="AN27" s="786"/>
      <c r="AO27" s="786"/>
      <c r="AP27" s="197"/>
      <c r="AQ27" s="197"/>
      <c r="AR27" s="786"/>
      <c r="AS27" s="786"/>
    </row>
    <row r="28" customHeight="1" spans="1:55">
      <c r="A28" s="761"/>
      <c r="B28" s="876" t="s">
        <v>106</v>
      </c>
      <c r="C28" s="877"/>
      <c r="D28" s="863" t="s">
        <v>47</v>
      </c>
      <c r="E28" s="878"/>
      <c r="F28" s="863" t="s">
        <v>50</v>
      </c>
      <c r="G28" s="878"/>
      <c r="H28" s="863" t="s">
        <v>49</v>
      </c>
      <c r="I28" s="799"/>
      <c r="J28" s="879" t="s">
        <v>53</v>
      </c>
      <c r="K28" s="878"/>
      <c r="L28" s="863" t="s">
        <v>49</v>
      </c>
      <c r="M28" s="878"/>
      <c r="N28" s="863" t="s">
        <v>107</v>
      </c>
      <c r="O28" s="863"/>
      <c r="P28" s="878">
        <f>E28+G28-K28</f>
        <v>0</v>
      </c>
      <c r="Q28" s="877" t="s">
        <v>108</v>
      </c>
      <c r="R28" s="863"/>
      <c r="S28" s="770"/>
      <c r="T28" s="880" t="s">
        <v>109</v>
      </c>
      <c r="U28" s="881"/>
      <c r="V28" s="772" t="s">
        <v>110</v>
      </c>
      <c r="W28" s="774"/>
      <c r="X28" s="772" t="s">
        <v>111</v>
      </c>
      <c r="Y28" s="774"/>
      <c r="Z28" s="772" t="s">
        <v>112</v>
      </c>
      <c r="AA28" s="773"/>
      <c r="AB28" s="779"/>
      <c r="AD28" s="197"/>
      <c r="AE28" s="197"/>
      <c r="AF28" s="786"/>
      <c r="AG28" s="786"/>
      <c r="AH28" s="197"/>
      <c r="AI28" s="197"/>
      <c r="AJ28" s="786"/>
      <c r="AK28" s="786"/>
      <c r="AL28" s="197"/>
      <c r="AM28" s="197"/>
      <c r="AN28" s="786"/>
      <c r="AO28" s="786"/>
      <c r="AP28" s="197"/>
      <c r="AQ28" s="197"/>
      <c r="AR28" s="786"/>
      <c r="AS28" s="786"/>
    </row>
    <row r="29" customHeight="1" spans="1:55">
      <c r="A29" s="761"/>
      <c r="B29" s="876" t="s">
        <v>113</v>
      </c>
      <c r="C29" s="882"/>
      <c r="D29" s="883" t="s">
        <v>114</v>
      </c>
      <c r="E29" s="790"/>
      <c r="F29" s="883" t="s">
        <v>115</v>
      </c>
      <c r="G29" s="790"/>
      <c r="H29" s="883" t="s">
        <v>116</v>
      </c>
      <c r="I29" s="790"/>
      <c r="J29" s="883" t="s">
        <v>117</v>
      </c>
      <c r="K29" s="790"/>
      <c r="L29" s="883" t="s">
        <v>118</v>
      </c>
      <c r="M29" s="790"/>
      <c r="N29" s="883" t="s">
        <v>119</v>
      </c>
      <c r="O29" s="805"/>
      <c r="P29" s="797" t="s">
        <v>120</v>
      </c>
      <c r="Q29" s="797"/>
      <c r="R29" s="799">
        <v>0</v>
      </c>
      <c r="S29" s="770"/>
      <c r="T29" s="884"/>
      <c r="U29" s="885"/>
      <c r="V29" s="872">
        <f>L12+L13</f>
        <v>0</v>
      </c>
      <c r="W29" s="873"/>
      <c r="X29" s="872">
        <f>VLOOKUP(V29,人物数据!D2:G22,3,FALSE)</f>
        <v>2.25</v>
      </c>
      <c r="Y29" s="873"/>
      <c r="Z29" s="872">
        <f>VLOOKUP(V29,人物数据!D2:G22,4,FALSE)</f>
        <v>4.5</v>
      </c>
      <c r="AA29" s="886"/>
      <c r="AB29" s="779"/>
      <c r="AD29" s="197"/>
      <c r="AE29" s="197"/>
      <c r="AF29" s="786"/>
      <c r="AG29" s="786"/>
      <c r="AH29" s="197"/>
      <c r="AI29" s="197"/>
      <c r="AJ29" s="786"/>
      <c r="AK29" s="786"/>
      <c r="AL29" s="197"/>
      <c r="AM29" s="197"/>
      <c r="AN29" s="786"/>
      <c r="AO29" s="786"/>
      <c r="AP29" s="197"/>
      <c r="AQ29" s="197"/>
      <c r="AR29" s="786"/>
      <c r="AS29" s="786"/>
    </row>
    <row r="30" customHeight="1" spans="1:55">
      <c r="A30" s="761"/>
      <c r="B30" s="887" t="s">
        <v>121</v>
      </c>
      <c r="C30" s="806"/>
      <c r="D30" s="888"/>
      <c r="E30" s="790"/>
      <c r="F30" s="888"/>
      <c r="G30" s="790"/>
      <c r="H30" s="888"/>
      <c r="I30" s="790"/>
      <c r="J30" s="888"/>
      <c r="K30" s="790"/>
      <c r="L30" s="888"/>
      <c r="M30" s="790"/>
      <c r="N30" s="888"/>
      <c r="O30" s="805"/>
      <c r="P30" s="797" t="s">
        <v>122</v>
      </c>
      <c r="Q30" s="797"/>
      <c r="R30" s="799" t="s">
        <v>123</v>
      </c>
      <c r="S30" s="770"/>
      <c r="T30" s="779"/>
      <c r="U30" s="779"/>
      <c r="V30" s="779"/>
      <c r="W30" s="779"/>
      <c r="X30" s="779"/>
      <c r="Y30" s="779"/>
      <c r="Z30" s="779"/>
      <c r="AA30" s="779"/>
      <c r="AB30" s="779"/>
      <c r="AD30" s="197"/>
      <c r="AE30" s="197"/>
      <c r="AF30" s="786"/>
      <c r="AG30" s="786"/>
      <c r="AH30" s="197"/>
      <c r="AI30" s="197"/>
      <c r="AJ30" s="786"/>
      <c r="AK30" s="786"/>
      <c r="AL30" s="197"/>
      <c r="AM30" s="197"/>
      <c r="AN30" s="786"/>
      <c r="AO30" s="786"/>
      <c r="AP30" s="197"/>
      <c r="AQ30" s="197"/>
      <c r="AR30" s="786"/>
      <c r="AS30" s="786"/>
    </row>
    <row r="31" customHeight="1" spans="1:55">
      <c r="A31" s="761"/>
      <c r="B31" s="887" t="s">
        <v>124</v>
      </c>
      <c r="C31" s="806"/>
      <c r="D31" s="888"/>
      <c r="E31" s="790"/>
      <c r="F31" s="888"/>
      <c r="G31" s="790"/>
      <c r="H31" s="888"/>
      <c r="I31" s="790"/>
      <c r="J31" s="888"/>
      <c r="K31" s="790"/>
      <c r="L31" s="888"/>
      <c r="M31" s="790"/>
      <c r="N31" s="888"/>
      <c r="O31" s="790"/>
      <c r="P31" s="889" t="s">
        <v>125</v>
      </c>
      <c r="Q31" s="890"/>
      <c r="R31" s="891">
        <f>L13</f>
        <v>0</v>
      </c>
      <c r="S31" s="770"/>
      <c r="T31" s="854" t="s">
        <v>126</v>
      </c>
      <c r="U31" s="869"/>
      <c r="V31" s="869"/>
      <c r="W31" s="869"/>
      <c r="X31" s="869"/>
      <c r="Y31" s="869"/>
      <c r="Z31" s="869"/>
      <c r="AA31" s="869"/>
      <c r="AB31" s="779"/>
      <c r="AD31" s="197"/>
      <c r="AE31" s="197"/>
      <c r="AF31" s="786"/>
      <c r="AG31" s="786"/>
      <c r="AH31" s="197"/>
      <c r="AI31" s="197"/>
      <c r="AJ31" s="786"/>
      <c r="AK31" s="786"/>
      <c r="AL31" s="197"/>
      <c r="AM31" s="197"/>
      <c r="AN31" s="786"/>
      <c r="AO31" s="786"/>
      <c r="AP31" s="197"/>
      <c r="AQ31" s="197"/>
      <c r="AR31" s="786"/>
      <c r="AS31" s="786"/>
      <c r="BB31" s="892"/>
      <c r="BC31" s="892"/>
    </row>
    <row r="32" customHeight="1" spans="1:55">
      <c r="A32" s="761"/>
      <c r="B32" s="809" t="s">
        <v>127</v>
      </c>
      <c r="C32" s="809"/>
      <c r="D32" s="893"/>
      <c r="E32" s="894">
        <f>+E29+E30+E31+R31</f>
        <v>0</v>
      </c>
      <c r="F32" s="893"/>
      <c r="G32" s="894">
        <f>+G29+G30+G31+R31</f>
        <v>0</v>
      </c>
      <c r="H32" s="893"/>
      <c r="I32" s="894">
        <f>+I29+I30+I31+R31</f>
        <v>0</v>
      </c>
      <c r="J32" s="893"/>
      <c r="K32" s="894">
        <f>+K29+K30+K31+R31</f>
        <v>0</v>
      </c>
      <c r="L32" s="893"/>
      <c r="M32" s="894">
        <f>+M29+M30+M31+R31</f>
        <v>0</v>
      </c>
      <c r="N32" s="893"/>
      <c r="O32" s="894">
        <f>+O29+O30+O31+R31</f>
        <v>0</v>
      </c>
      <c r="P32" s="895"/>
      <c r="Q32" s="896"/>
      <c r="R32" s="897"/>
      <c r="S32" s="770"/>
      <c r="T32" s="777" t="s">
        <v>47</v>
      </c>
      <c r="U32" s="777"/>
      <c r="V32" s="898" t="s">
        <v>128</v>
      </c>
      <c r="W32" s="899"/>
      <c r="X32" s="899"/>
      <c r="Y32" s="899"/>
      <c r="Z32" s="899"/>
      <c r="AA32" s="899"/>
      <c r="AB32" s="779"/>
      <c r="AD32" s="197"/>
      <c r="AE32" s="197"/>
      <c r="AF32" s="786"/>
      <c r="AG32" s="786"/>
      <c r="AH32" s="197"/>
      <c r="AI32" s="197"/>
      <c r="AJ32" s="786"/>
      <c r="AK32" s="786"/>
      <c r="AL32" s="197"/>
      <c r="AM32" s="197"/>
      <c r="AN32" s="786"/>
      <c r="AO32" s="786"/>
      <c r="AP32" s="197"/>
      <c r="AQ32" s="197"/>
      <c r="AR32" s="786"/>
      <c r="AS32" s="786"/>
      <c r="BC32" s="900"/>
    </row>
    <row r="33" customHeight="1" spans="1:68">
      <c r="A33" s="761"/>
      <c r="B33" s="779"/>
      <c r="C33" s="779"/>
      <c r="D33" s="779"/>
      <c r="E33" s="779"/>
      <c r="F33" s="779"/>
      <c r="G33" s="779"/>
      <c r="H33" s="779"/>
      <c r="I33" s="779"/>
      <c r="J33" s="779"/>
      <c r="K33" s="779"/>
      <c r="L33" s="779"/>
      <c r="M33" s="779"/>
      <c r="N33" s="779"/>
      <c r="O33" s="779"/>
      <c r="P33" s="779"/>
      <c r="Q33" s="779"/>
      <c r="R33" s="779"/>
      <c r="S33" s="770"/>
      <c r="T33" s="777" t="s">
        <v>129</v>
      </c>
      <c r="U33" s="777"/>
      <c r="V33" s="901"/>
      <c r="W33" s="899"/>
      <c r="X33" s="899"/>
      <c r="Y33" s="899"/>
      <c r="Z33" s="899"/>
      <c r="AA33" s="899"/>
      <c r="AB33" s="779"/>
      <c r="AD33" s="197"/>
      <c r="AE33" s="197"/>
      <c r="AF33" s="786"/>
      <c r="AG33" s="786"/>
      <c r="AH33" s="197"/>
      <c r="AI33" s="197"/>
      <c r="AJ33" s="786"/>
      <c r="AK33" s="786"/>
      <c r="AL33" s="197"/>
      <c r="AM33" s="197"/>
      <c r="AN33" s="786"/>
      <c r="AO33" s="786"/>
      <c r="AP33" s="197"/>
      <c r="AQ33" s="197"/>
      <c r="AR33" s="786"/>
      <c r="AS33" s="786"/>
    </row>
    <row r="34" customHeight="1" spans="1:68">
      <c r="A34" s="761"/>
      <c r="B34" s="820" t="s">
        <v>130</v>
      </c>
      <c r="C34" s="785"/>
      <c r="D34" s="785"/>
      <c r="E34" s="785"/>
      <c r="F34" s="785"/>
      <c r="G34" s="785"/>
      <c r="H34" s="785"/>
      <c r="I34" s="785"/>
      <c r="J34" s="785"/>
      <c r="K34" s="785"/>
      <c r="L34" s="785"/>
      <c r="M34" s="785"/>
      <c r="N34" s="785"/>
      <c r="O34" s="785"/>
      <c r="P34" s="785"/>
      <c r="Q34" s="785"/>
      <c r="R34" s="785"/>
      <c r="S34" s="770"/>
      <c r="T34" s="777" t="s">
        <v>131</v>
      </c>
      <c r="U34" s="777"/>
      <c r="V34" s="901"/>
      <c r="W34" s="899"/>
      <c r="X34" s="899"/>
      <c r="Y34" s="899"/>
      <c r="Z34" s="899"/>
      <c r="AA34" s="899"/>
      <c r="AB34" s="779"/>
      <c r="AD34" s="197"/>
      <c r="AE34" s="197"/>
      <c r="AF34" s="786"/>
      <c r="AG34" s="786"/>
      <c r="AH34" s="197"/>
      <c r="AI34" s="197"/>
      <c r="AJ34" s="786"/>
      <c r="AK34" s="786"/>
      <c r="AL34" s="197"/>
      <c r="AM34" s="197"/>
      <c r="AN34" s="786"/>
      <c r="AO34" s="786"/>
      <c r="AP34" s="197"/>
      <c r="AQ34" s="197"/>
      <c r="AR34" s="786"/>
      <c r="AS34" s="786"/>
    </row>
    <row r="35" customHeight="1" spans="1:68">
      <c r="A35" s="761"/>
      <c r="B35" s="902" t="s">
        <v>132</v>
      </c>
      <c r="C35" s="902"/>
      <c r="D35" s="903"/>
      <c r="E35" s="904" t="s">
        <v>133</v>
      </c>
      <c r="F35" s="903"/>
      <c r="G35" s="902" t="s">
        <v>134</v>
      </c>
      <c r="H35" s="903"/>
      <c r="I35" s="902" t="s">
        <v>135</v>
      </c>
      <c r="J35" s="902"/>
      <c r="K35" s="903"/>
      <c r="L35" s="902" t="s">
        <v>136</v>
      </c>
      <c r="M35" s="902"/>
      <c r="N35" s="903"/>
      <c r="O35" s="902" t="s">
        <v>137</v>
      </c>
      <c r="P35" s="902"/>
      <c r="Q35" s="902"/>
      <c r="R35" s="903"/>
      <c r="S35" s="770"/>
      <c r="T35" s="777" t="s">
        <v>138</v>
      </c>
      <c r="U35" s="777"/>
      <c r="V35" s="901"/>
      <c r="W35" s="899"/>
      <c r="X35" s="899"/>
      <c r="Y35" s="899"/>
      <c r="Z35" s="899"/>
      <c r="AA35" s="899"/>
      <c r="AB35" s="779"/>
      <c r="AD35" s="197"/>
      <c r="AE35" s="197"/>
      <c r="AF35" s="786"/>
      <c r="AG35" s="786"/>
      <c r="AH35" s="197"/>
      <c r="AI35" s="197"/>
      <c r="AJ35" s="786"/>
      <c r="AK35" s="786"/>
      <c r="AL35" s="197"/>
      <c r="AM35" s="197"/>
      <c r="AN35" s="786"/>
      <c r="AO35" s="786"/>
      <c r="AP35" s="197"/>
      <c r="AQ35" s="197"/>
      <c r="AR35" s="786"/>
      <c r="AS35" s="786"/>
    </row>
    <row r="36" customHeight="1" spans="1:68">
      <c r="A36" s="761"/>
      <c r="B36" s="905"/>
      <c r="C36" s="905"/>
      <c r="D36" s="906"/>
      <c r="E36" s="907"/>
      <c r="F36" s="906"/>
      <c r="G36" s="857"/>
      <c r="H36" s="858"/>
      <c r="I36" s="857"/>
      <c r="J36" s="908"/>
      <c r="K36" s="858"/>
      <c r="L36" s="907"/>
      <c r="M36" s="905"/>
      <c r="N36" s="906"/>
      <c r="O36" s="857"/>
      <c r="P36" s="908"/>
      <c r="Q36" s="908"/>
      <c r="R36" s="858"/>
      <c r="S36" s="770"/>
      <c r="T36" s="777" t="s">
        <v>139</v>
      </c>
      <c r="U36" s="777"/>
      <c r="V36" s="901"/>
      <c r="W36" s="899"/>
      <c r="X36" s="899"/>
      <c r="Y36" s="899"/>
      <c r="Z36" s="899"/>
      <c r="AA36" s="899"/>
      <c r="AB36" s="779"/>
      <c r="AF36" s="909">
        <f>SUM(AF12:AG35)</f>
        <v>0</v>
      </c>
      <c r="AG36" s="909"/>
      <c r="AL36" s="909">
        <f>SUM(AL12:AM35)</f>
        <v>0</v>
      </c>
      <c r="AM36" s="909"/>
      <c r="AP36" s="909">
        <f>SUM(AP12:AQ35)</f>
        <v>0</v>
      </c>
      <c r="AQ36" s="909"/>
    </row>
    <row r="37" customHeight="1" spans="1:68">
      <c r="A37" s="761"/>
      <c r="B37" s="905"/>
      <c r="C37" s="905"/>
      <c r="D37" s="906"/>
      <c r="E37" s="905"/>
      <c r="F37" s="776"/>
      <c r="G37" s="857"/>
      <c r="H37" s="858"/>
      <c r="I37" s="857"/>
      <c r="J37" s="908"/>
      <c r="K37" s="858"/>
      <c r="L37" s="907"/>
      <c r="M37" s="905"/>
      <c r="N37" s="906"/>
      <c r="O37" s="857"/>
      <c r="P37" s="908"/>
      <c r="Q37" s="908"/>
      <c r="R37" s="858"/>
      <c r="S37" s="770"/>
      <c r="T37" s="777" t="s">
        <v>100</v>
      </c>
      <c r="U37" s="777"/>
      <c r="V37" s="901"/>
      <c r="W37" s="899"/>
      <c r="X37" s="899"/>
      <c r="Y37" s="899"/>
      <c r="Z37" s="899"/>
      <c r="AA37" s="899"/>
      <c r="AB37" s="779"/>
    </row>
    <row r="38" customHeight="1" spans="1:68">
      <c r="A38" s="761"/>
      <c r="B38" s="905"/>
      <c r="C38" s="905"/>
      <c r="D38" s="906"/>
      <c r="E38" s="905"/>
      <c r="F38" s="776"/>
      <c r="G38" s="857"/>
      <c r="H38" s="858"/>
      <c r="I38" s="857"/>
      <c r="J38" s="908"/>
      <c r="K38" s="858"/>
      <c r="L38" s="907"/>
      <c r="M38" s="905"/>
      <c r="N38" s="906"/>
      <c r="O38" s="857"/>
      <c r="P38" s="908"/>
      <c r="Q38" s="908"/>
      <c r="R38" s="858"/>
      <c r="S38" s="770"/>
      <c r="T38" s="779"/>
      <c r="U38" s="779"/>
      <c r="V38" s="779"/>
      <c r="W38" s="779"/>
      <c r="X38" s="779"/>
      <c r="Y38" s="779"/>
      <c r="Z38" s="779"/>
      <c r="AA38" s="779"/>
      <c r="AB38" s="779"/>
      <c r="AD38" s="910" t="s">
        <v>140</v>
      </c>
    </row>
    <row r="39" customHeight="1" spans="1:68">
      <c r="A39" s="761"/>
      <c r="B39" s="779"/>
      <c r="C39" s="779"/>
      <c r="D39" s="779"/>
      <c r="E39" s="779"/>
      <c r="F39" s="779"/>
      <c r="G39" s="779"/>
      <c r="H39" s="779"/>
      <c r="I39" s="779"/>
      <c r="J39" s="779"/>
      <c r="K39" s="779"/>
      <c r="L39" s="779"/>
      <c r="M39" s="779"/>
      <c r="N39" s="779"/>
      <c r="O39" s="779"/>
      <c r="P39" s="779"/>
      <c r="Q39" s="779"/>
      <c r="R39" s="779"/>
      <c r="S39" s="770"/>
      <c r="T39" s="854" t="s">
        <v>141</v>
      </c>
      <c r="U39" s="869"/>
      <c r="V39" s="869"/>
      <c r="W39" s="869"/>
      <c r="X39" s="869"/>
      <c r="Y39" s="869"/>
      <c r="Z39" s="869"/>
      <c r="AA39" s="869"/>
      <c r="AB39" s="779"/>
    </row>
    <row r="40" customHeight="1" spans="1:68">
      <c r="A40" s="761"/>
      <c r="B40" s="911" t="s">
        <v>142</v>
      </c>
      <c r="C40" s="911"/>
      <c r="D40" s="911"/>
      <c r="E40" s="911"/>
      <c r="F40" s="911"/>
      <c r="G40" s="911"/>
      <c r="H40" s="911"/>
      <c r="I40" s="911"/>
      <c r="J40" s="911"/>
      <c r="K40" s="911"/>
      <c r="L40" s="911"/>
      <c r="M40" s="911"/>
      <c r="N40" s="911"/>
      <c r="O40" s="911"/>
      <c r="P40" s="911"/>
      <c r="Q40" s="911"/>
      <c r="R40" s="912"/>
      <c r="S40" s="770"/>
      <c r="T40" s="913" t="s">
        <v>143</v>
      </c>
      <c r="U40" s="914"/>
      <c r="V40" s="898" t="s">
        <v>144</v>
      </c>
      <c r="W40" s="915"/>
      <c r="X40" s="915"/>
      <c r="Y40" s="915"/>
      <c r="Z40" s="915"/>
      <c r="AA40" s="915"/>
      <c r="AB40" s="779"/>
      <c r="AD40" s="916" t="s">
        <v>145</v>
      </c>
    </row>
    <row r="41" customHeight="1" spans="1:68">
      <c r="A41" s="761"/>
      <c r="B41" s="917" t="s">
        <v>132</v>
      </c>
      <c r="C41" s="918"/>
      <c r="D41" s="833" t="s">
        <v>146</v>
      </c>
      <c r="E41" s="833" t="s">
        <v>147</v>
      </c>
      <c r="F41" s="990" t="s">
        <v>148</v>
      </c>
      <c r="G41" s="990" t="s">
        <v>149</v>
      </c>
      <c r="H41" s="833" t="s">
        <v>150</v>
      </c>
      <c r="I41" s="919" t="s">
        <v>151</v>
      </c>
      <c r="J41" s="920" t="s">
        <v>152</v>
      </c>
      <c r="K41" s="917"/>
      <c r="L41" s="917"/>
      <c r="M41" s="917"/>
      <c r="N41" s="917"/>
      <c r="O41" s="917"/>
      <c r="P41" s="917"/>
      <c r="Q41" s="918"/>
      <c r="R41" s="833" t="s">
        <v>65</v>
      </c>
      <c r="S41" s="770"/>
      <c r="T41" s="921"/>
      <c r="U41" s="922"/>
      <c r="V41" s="901"/>
      <c r="W41" s="899"/>
      <c r="X41" s="899"/>
      <c r="Y41" s="899"/>
      <c r="Z41" s="899"/>
      <c r="AA41" s="899"/>
      <c r="AB41" s="779"/>
      <c r="AW41" s="585"/>
      <c r="BF41" s="585"/>
      <c r="BG41" s="585"/>
      <c r="BH41" s="585"/>
      <c r="BI41" s="585"/>
      <c r="BJ41" s="585"/>
      <c r="BK41" s="585"/>
      <c r="BL41" s="585"/>
      <c r="BM41" s="585"/>
      <c r="BN41" s="585"/>
      <c r="BO41" s="585"/>
    </row>
    <row r="42" customHeight="1" spans="1:68">
      <c r="A42" s="761"/>
      <c r="B42" s="923" t="s">
        <v>153</v>
      </c>
      <c r="C42" s="924"/>
      <c r="D42" s="831" t="s">
        <v>154</v>
      </c>
      <c r="E42" s="878"/>
      <c r="F42" s="878"/>
      <c r="G42" s="925"/>
      <c r="H42" s="925"/>
      <c r="I42" s="926">
        <f>IF(E42&lt;&gt;"",K12,ROUNDUP(K12/2,0))+IF(F42&lt;&gt;"",10,0)+IF(G42&lt;&gt;"",10,0)+IF(H42&lt;&gt;"",10,0)</f>
        <v>0</v>
      </c>
      <c r="J42" s="927"/>
      <c r="K42" s="928"/>
      <c r="L42" s="928"/>
      <c r="M42" s="928"/>
      <c r="N42" s="928"/>
      <c r="O42" s="928"/>
      <c r="P42" s="928"/>
      <c r="Q42" s="929"/>
      <c r="R42" s="799">
        <f>E42+F42+G42+H42</f>
        <v>0</v>
      </c>
      <c r="S42" s="770"/>
      <c r="T42" s="913" t="s">
        <v>155</v>
      </c>
      <c r="U42" s="914"/>
      <c r="V42" s="901"/>
      <c r="W42" s="899"/>
      <c r="X42" s="899"/>
      <c r="Y42" s="899"/>
      <c r="Z42" s="899"/>
      <c r="AA42" s="899"/>
      <c r="AB42" s="779"/>
      <c r="AD42" s="916" t="s">
        <v>156</v>
      </c>
      <c r="AW42" s="585"/>
      <c r="BF42" s="585"/>
      <c r="BG42" s="585"/>
      <c r="BH42" s="585"/>
      <c r="BI42" s="585"/>
      <c r="BJ42" s="585"/>
      <c r="BK42" s="585"/>
      <c r="BL42" s="585"/>
      <c r="BM42" s="585"/>
      <c r="BN42" s="585"/>
      <c r="BO42" s="585"/>
      <c r="BP42" s="585"/>
    </row>
    <row r="43" customHeight="1" spans="1:68">
      <c r="A43" s="761"/>
      <c r="B43" s="923" t="s">
        <v>157</v>
      </c>
      <c r="C43" s="924"/>
      <c r="D43" s="831" t="s">
        <v>154</v>
      </c>
      <c r="E43" s="878"/>
      <c r="F43" s="878"/>
      <c r="G43" s="925"/>
      <c r="H43" s="925"/>
      <c r="I43" s="926">
        <f>IF(E43&lt;&gt;"",K12,ROUNDUP(K12/2,0))+IF(F43&lt;&gt;"",10,0)+IF(G43&lt;&gt;"",10,0)+IF(H43&lt;&gt;"",10,0)</f>
        <v>0</v>
      </c>
      <c r="J43" s="927"/>
      <c r="K43" s="928"/>
      <c r="L43" s="928"/>
      <c r="M43" s="928"/>
      <c r="N43" s="928"/>
      <c r="O43" s="928"/>
      <c r="P43" s="928"/>
      <c r="Q43" s="929"/>
      <c r="R43" s="799">
        <f t="shared" ref="R43:R61" si="2">E43+F43+G43+H43</f>
        <v>0</v>
      </c>
      <c r="S43" s="770"/>
      <c r="T43" s="921"/>
      <c r="U43" s="922"/>
      <c r="V43" s="775"/>
      <c r="W43" s="905"/>
      <c r="X43" s="905"/>
      <c r="Y43" s="905"/>
      <c r="Z43" s="905"/>
      <c r="AA43" s="905"/>
      <c r="AB43" s="779"/>
      <c r="AW43" s="585"/>
      <c r="BF43" s="585"/>
      <c r="BG43" s="585"/>
      <c r="BH43" s="585"/>
      <c r="BI43" s="585"/>
      <c r="BJ43" s="585"/>
      <c r="BK43" s="585"/>
      <c r="BL43" s="585"/>
      <c r="BM43" s="585"/>
      <c r="BN43" s="585"/>
      <c r="BO43" s="585"/>
      <c r="BP43" s="585"/>
    </row>
    <row r="44" customHeight="1" spans="1:68">
      <c r="A44" s="761"/>
      <c r="B44" s="923" t="s">
        <v>158</v>
      </c>
      <c r="C44" s="924"/>
      <c r="D44" s="831" t="s">
        <v>154</v>
      </c>
      <c r="E44" s="878"/>
      <c r="F44" s="878"/>
      <c r="G44" s="925"/>
      <c r="H44" s="925"/>
      <c r="I44" s="926">
        <f>IF(E44&lt;&gt;"",K12,ROUNDUP(K12/2,0))+IF(F44&lt;&gt;"",10,0)+IF(G44&lt;&gt;"",10,0)+IF(H44&lt;&gt;"",10,0)</f>
        <v>0</v>
      </c>
      <c r="J44" s="927"/>
      <c r="K44" s="928"/>
      <c r="L44" s="928"/>
      <c r="M44" s="928"/>
      <c r="N44" s="928"/>
      <c r="O44" s="928"/>
      <c r="P44" s="928"/>
      <c r="Q44" s="929"/>
      <c r="R44" s="799">
        <f t="shared" si="2"/>
        <v>0</v>
      </c>
      <c r="S44" s="770"/>
      <c r="T44" s="913" t="s">
        <v>159</v>
      </c>
      <c r="U44" s="914"/>
      <c r="V44" s="901"/>
      <c r="W44" s="899"/>
      <c r="X44" s="899"/>
      <c r="Y44" s="899"/>
      <c r="Z44" s="899"/>
      <c r="AA44" s="899"/>
      <c r="AB44" s="779"/>
      <c r="AW44" s="585"/>
      <c r="BF44" s="585"/>
      <c r="BG44" s="585"/>
      <c r="BH44" s="585"/>
      <c r="BI44" s="585"/>
      <c r="BJ44" s="585"/>
      <c r="BK44" s="585"/>
      <c r="BL44" s="585"/>
      <c r="BM44" s="585"/>
      <c r="BN44" s="585"/>
      <c r="BO44" s="585"/>
      <c r="BP44" s="585"/>
    </row>
    <row r="45" customHeight="1" spans="1:68">
      <c r="A45" s="761"/>
      <c r="B45" s="923" t="s">
        <v>160</v>
      </c>
      <c r="C45" s="924"/>
      <c r="D45" s="831" t="s">
        <v>161</v>
      </c>
      <c r="E45" s="878"/>
      <c r="F45" s="878"/>
      <c r="G45" s="878"/>
      <c r="H45" s="878"/>
      <c r="I45" s="926">
        <f>IF(E45&lt;&gt;"",K13,ROUNDUP(K13/2,0))+IF(F45&lt;&gt;"",10,0)+IF(G45&lt;&gt;"",10,0)+IF(H45&lt;&gt;"",10,0)</f>
        <v>0</v>
      </c>
      <c r="J45" s="927"/>
      <c r="K45" s="928"/>
      <c r="L45" s="928"/>
      <c r="M45" s="928"/>
      <c r="N45" s="928"/>
      <c r="O45" s="928"/>
      <c r="P45" s="928"/>
      <c r="Q45" s="929"/>
      <c r="R45" s="799">
        <f t="shared" si="2"/>
        <v>0</v>
      </c>
      <c r="S45" s="770"/>
      <c r="T45" s="921"/>
      <c r="U45" s="922"/>
      <c r="V45" s="901"/>
      <c r="W45" s="899"/>
      <c r="X45" s="899"/>
      <c r="Y45" s="899"/>
      <c r="Z45" s="899"/>
      <c r="AA45" s="899"/>
      <c r="AB45" s="779"/>
      <c r="AD45" s="763" t="s">
        <v>162</v>
      </c>
      <c r="AE45" s="764"/>
      <c r="AF45" s="764"/>
      <c r="AG45" s="764"/>
      <c r="AH45" s="764"/>
      <c r="AI45" s="764"/>
      <c r="AJ45" s="764"/>
      <c r="AK45" s="764"/>
      <c r="AL45" s="764"/>
      <c r="AM45" s="764"/>
      <c r="AN45" s="764"/>
      <c r="AO45" s="764"/>
      <c r="AP45" s="764"/>
      <c r="AQ45" s="764"/>
      <c r="AR45" s="764"/>
      <c r="AS45" s="764"/>
      <c r="AT45" s="764"/>
      <c r="AU45" s="764"/>
      <c r="AV45" s="765"/>
      <c r="AW45" s="585"/>
      <c r="BF45" s="585"/>
      <c r="BG45" s="585"/>
      <c r="BH45" s="585"/>
      <c r="BI45" s="585"/>
      <c r="BJ45" s="585"/>
      <c r="BK45" s="585"/>
      <c r="BL45" s="585"/>
      <c r="BM45" s="585"/>
      <c r="BN45" s="585"/>
      <c r="BO45" s="585"/>
      <c r="BP45" s="585"/>
    </row>
    <row r="46" customHeight="1" spans="1:68">
      <c r="A46" s="761"/>
      <c r="B46" s="923" t="s">
        <v>163</v>
      </c>
      <c r="C46" s="924"/>
      <c r="D46" s="831" t="s">
        <v>164</v>
      </c>
      <c r="E46" s="878"/>
      <c r="F46" s="878"/>
      <c r="G46" s="878"/>
      <c r="H46" s="878"/>
      <c r="I46" s="926">
        <f>IF(E46&lt;&gt;"",K14,ROUNDUP(K14/2,0))+IF(F46&lt;&gt;"",10,0)+IF(G46&lt;&gt;"",10,0)+IF(H46&lt;&gt;"",10,0)</f>
        <v>0</v>
      </c>
      <c r="J46" s="927"/>
      <c r="K46" s="928"/>
      <c r="L46" s="928"/>
      <c r="M46" s="928"/>
      <c r="N46" s="928"/>
      <c r="O46" s="928"/>
      <c r="P46" s="928"/>
      <c r="Q46" s="929"/>
      <c r="R46" s="799">
        <f t="shared" si="2"/>
        <v>0</v>
      </c>
      <c r="S46" s="770"/>
      <c r="T46" s="913" t="s">
        <v>165</v>
      </c>
      <c r="U46" s="914"/>
      <c r="V46" s="901"/>
      <c r="W46" s="899"/>
      <c r="X46" s="899"/>
      <c r="Y46" s="899"/>
      <c r="Z46" s="899"/>
      <c r="AA46" s="899"/>
      <c r="AB46" s="779"/>
      <c r="AD46" s="840" t="s">
        <v>22</v>
      </c>
      <c r="AE46" s="810">
        <v>1</v>
      </c>
      <c r="AF46" s="812"/>
      <c r="AG46" s="810">
        <v>2</v>
      </c>
      <c r="AH46" s="812"/>
      <c r="AI46" s="810">
        <v>3</v>
      </c>
      <c r="AJ46" s="812"/>
      <c r="AK46" s="810">
        <v>4</v>
      </c>
      <c r="AL46" s="812"/>
      <c r="AM46" s="810">
        <v>5</v>
      </c>
      <c r="AN46" s="812"/>
      <c r="AO46" s="810">
        <v>6</v>
      </c>
      <c r="AP46" s="812"/>
      <c r="AQ46" s="810">
        <v>7</v>
      </c>
      <c r="AR46" s="812"/>
      <c r="AS46" s="810">
        <v>8</v>
      </c>
      <c r="AT46" s="812"/>
      <c r="AU46" s="810" t="s">
        <v>166</v>
      </c>
      <c r="AV46" s="812"/>
      <c r="AW46" s="585"/>
      <c r="BF46" s="585"/>
      <c r="BG46" s="585"/>
      <c r="BH46" s="585"/>
      <c r="BI46" s="585"/>
      <c r="BJ46" s="585"/>
      <c r="BK46" s="585"/>
      <c r="BL46" s="585"/>
      <c r="BM46" s="585"/>
      <c r="BN46" s="585"/>
      <c r="BO46" s="585"/>
      <c r="BP46" s="585"/>
    </row>
    <row r="47" customHeight="1" spans="1:68">
      <c r="A47" s="761"/>
      <c r="B47" s="923" t="s">
        <v>167</v>
      </c>
      <c r="C47" s="924"/>
      <c r="D47" s="831" t="s">
        <v>164</v>
      </c>
      <c r="E47" s="878"/>
      <c r="F47" s="878"/>
      <c r="G47" s="878"/>
      <c r="H47" s="878"/>
      <c r="I47" s="926">
        <f>IF(E47&lt;&gt;"",K14,ROUNDUP(K14/2,0))+IF(F47&lt;&gt;"",10,0)+IF(G47&lt;&gt;"",10,0)+IF(H47&lt;&gt;"",10,0)</f>
        <v>0</v>
      </c>
      <c r="J47" s="927"/>
      <c r="K47" s="928"/>
      <c r="L47" s="928"/>
      <c r="M47" s="928"/>
      <c r="N47" s="928"/>
      <c r="O47" s="928"/>
      <c r="P47" s="928"/>
      <c r="Q47" s="929"/>
      <c r="R47" s="799">
        <f t="shared" si="2"/>
        <v>0</v>
      </c>
      <c r="S47" s="770"/>
      <c r="T47" s="921"/>
      <c r="U47" s="922"/>
      <c r="V47" s="901"/>
      <c r="W47" s="899"/>
      <c r="X47" s="899"/>
      <c r="Y47" s="899"/>
      <c r="Z47" s="899"/>
      <c r="AA47" s="899"/>
      <c r="AB47" s="779"/>
      <c r="AD47" s="840" t="s">
        <v>168</v>
      </c>
      <c r="AE47" s="930">
        <f>SUM(AE48:AF50)</f>
        <v>0</v>
      </c>
      <c r="AF47" s="931" t="s">
        <v>169</v>
      </c>
      <c r="AG47" s="930">
        <f>SUM(AG48:AH50)</f>
        <v>0</v>
      </c>
      <c r="AH47" s="931" t="s">
        <v>170</v>
      </c>
      <c r="AI47" s="930">
        <f>SUM(AI48:AJ50)</f>
        <v>0</v>
      </c>
      <c r="AJ47" s="931" t="s">
        <v>171</v>
      </c>
      <c r="AK47" s="930">
        <f>SUM(AK48:AL50)</f>
        <v>0</v>
      </c>
      <c r="AL47" s="931" t="s">
        <v>172</v>
      </c>
      <c r="AM47" s="930">
        <f>SUM(AM48:AN50)</f>
        <v>0</v>
      </c>
      <c r="AN47" s="931" t="s">
        <v>173</v>
      </c>
      <c r="AO47" s="930">
        <f>SUM(AO48:AP50)</f>
        <v>0</v>
      </c>
      <c r="AP47" s="931" t="s">
        <v>174</v>
      </c>
      <c r="AQ47" s="930">
        <f>SUM(AQ48:AR50)</f>
        <v>0</v>
      </c>
      <c r="AR47" s="931" t="s">
        <v>175</v>
      </c>
      <c r="AS47" s="930">
        <f>SUM(AS48:AT50)</f>
        <v>0</v>
      </c>
      <c r="AT47" s="931" t="s">
        <v>176</v>
      </c>
      <c r="AU47" s="930">
        <f>SUM(AU48:AV50)</f>
        <v>0</v>
      </c>
      <c r="AV47" s="931"/>
      <c r="AW47" s="585"/>
      <c r="BF47" s="585"/>
      <c r="BG47" s="585"/>
      <c r="BH47" s="585"/>
      <c r="BI47" s="585"/>
      <c r="BJ47" s="585"/>
      <c r="BK47" s="585"/>
      <c r="BL47" s="585"/>
      <c r="BM47" s="585"/>
      <c r="BN47" s="585"/>
      <c r="BO47" s="585"/>
      <c r="BP47" s="585"/>
    </row>
    <row r="48" customHeight="1" spans="1:68">
      <c r="A48" s="761"/>
      <c r="B48" s="923" t="s">
        <v>177</v>
      </c>
      <c r="C48" s="924"/>
      <c r="D48" s="831" t="s">
        <v>164</v>
      </c>
      <c r="E48" s="878"/>
      <c r="F48" s="878"/>
      <c r="G48" s="878"/>
      <c r="H48" s="878"/>
      <c r="I48" s="926">
        <f>IF(E48&lt;&gt;"",K14,ROUNDUP(K14/2,0))+IF(F48&lt;&gt;"",10,0)+IF(G48&lt;&gt;"",10,0)+IF(H48&lt;&gt;"",10,0)</f>
        <v>0</v>
      </c>
      <c r="J48" s="927"/>
      <c r="K48" s="928"/>
      <c r="L48" s="928"/>
      <c r="M48" s="928"/>
      <c r="N48" s="928"/>
      <c r="O48" s="928"/>
      <c r="P48" s="928"/>
      <c r="Q48" s="929"/>
      <c r="R48" s="799">
        <f t="shared" si="2"/>
        <v>0</v>
      </c>
      <c r="S48" s="770"/>
      <c r="T48" s="779"/>
      <c r="U48" s="779"/>
      <c r="V48" s="779"/>
      <c r="W48" s="779"/>
      <c r="X48" s="779"/>
      <c r="Y48" s="779"/>
      <c r="Z48" s="779"/>
      <c r="AA48" s="779"/>
      <c r="AB48" s="779"/>
      <c r="AD48" s="840" t="s">
        <v>146</v>
      </c>
      <c r="AE48" s="932"/>
      <c r="AF48" s="933"/>
      <c r="AG48" s="932"/>
      <c r="AH48" s="933"/>
      <c r="AI48" s="932"/>
      <c r="AJ48" s="933"/>
      <c r="AK48" s="932"/>
      <c r="AL48" s="933"/>
      <c r="AM48" s="932"/>
      <c r="AN48" s="933"/>
      <c r="AO48" s="932"/>
      <c r="AP48" s="933"/>
      <c r="AQ48" s="932"/>
      <c r="AR48" s="933"/>
      <c r="AS48" s="932"/>
      <c r="AT48" s="933"/>
      <c r="AU48" s="932"/>
      <c r="AV48" s="933"/>
      <c r="AW48" s="585"/>
      <c r="BF48" s="585"/>
      <c r="BG48" s="585"/>
      <c r="BH48" s="585"/>
      <c r="BI48" s="585"/>
      <c r="BJ48" s="585"/>
      <c r="BK48" s="585"/>
      <c r="BL48" s="585"/>
      <c r="BM48" s="585"/>
      <c r="BN48" s="585"/>
      <c r="BO48" s="585"/>
      <c r="BP48" s="585"/>
    </row>
    <row r="49" customHeight="1" spans="1:68">
      <c r="A49" s="761"/>
      <c r="B49" s="923" t="s">
        <v>178</v>
      </c>
      <c r="C49" s="924"/>
      <c r="D49" s="831" t="s">
        <v>179</v>
      </c>
      <c r="E49" s="878"/>
      <c r="F49" s="878"/>
      <c r="G49" s="878"/>
      <c r="H49" s="878"/>
      <c r="I49" s="926">
        <f>IF(E49&lt;&gt;"",K15,ROUNDUP(K15/2,0))+IF(F49&lt;&gt;"",10,0)+IF(G49&lt;&gt;"",10,0)+IF(H49&lt;&gt;"",10,0)</f>
        <v>0</v>
      </c>
      <c r="J49" s="927"/>
      <c r="K49" s="928"/>
      <c r="L49" s="928"/>
      <c r="M49" s="928"/>
      <c r="N49" s="928"/>
      <c r="O49" s="928"/>
      <c r="P49" s="928"/>
      <c r="Q49" s="929"/>
      <c r="R49" s="799">
        <f t="shared" si="2"/>
        <v>0</v>
      </c>
      <c r="S49" s="802"/>
      <c r="T49" s="766" t="s">
        <v>180</v>
      </c>
      <c r="U49" s="766"/>
      <c r="V49" s="766"/>
      <c r="W49" s="766"/>
      <c r="X49" s="766" t="s">
        <v>181</v>
      </c>
      <c r="Y49" s="766"/>
      <c r="Z49" s="766"/>
      <c r="AA49" s="766"/>
      <c r="AB49" s="779"/>
      <c r="AD49" s="840" t="s">
        <v>182</v>
      </c>
      <c r="AE49" s="934"/>
      <c r="AF49" s="929"/>
      <c r="AG49" s="934"/>
      <c r="AH49" s="929"/>
      <c r="AI49" s="934"/>
      <c r="AJ49" s="929"/>
      <c r="AK49" s="934"/>
      <c r="AL49" s="929"/>
      <c r="AM49" s="934"/>
      <c r="AN49" s="929"/>
      <c r="AO49" s="934"/>
      <c r="AP49" s="929"/>
      <c r="AQ49" s="934"/>
      <c r="AR49" s="929"/>
      <c r="AS49" s="934"/>
      <c r="AT49" s="929"/>
      <c r="AU49" s="934"/>
      <c r="AV49" s="929"/>
      <c r="AW49" s="585"/>
      <c r="BF49" s="585"/>
      <c r="BG49" s="585"/>
      <c r="BH49" s="585"/>
      <c r="BI49" s="585"/>
      <c r="BJ49" s="585"/>
      <c r="BK49" s="585"/>
      <c r="BL49" s="585"/>
      <c r="BM49" s="585"/>
      <c r="BN49" s="585"/>
      <c r="BO49" s="585"/>
      <c r="BP49" s="585"/>
    </row>
    <row r="50" customHeight="1" spans="1:68">
      <c r="A50" s="761"/>
      <c r="B50" s="923" t="s">
        <v>183</v>
      </c>
      <c r="C50" s="924"/>
      <c r="D50" s="831" t="s">
        <v>179</v>
      </c>
      <c r="E50" s="878"/>
      <c r="F50" s="878"/>
      <c r="G50" s="878"/>
      <c r="H50" s="878"/>
      <c r="I50" s="926">
        <f>IF(E50&lt;&gt;"",K15,ROUNDUP(K15/2,0))+IF(F50&lt;&gt;"",10,0)+IF(G50&lt;&gt;"",10,0)+IF(H50&lt;&gt;"",10,0)</f>
        <v>0</v>
      </c>
      <c r="J50" s="927"/>
      <c r="K50" s="928"/>
      <c r="L50" s="928"/>
      <c r="M50" s="928"/>
      <c r="N50" s="928"/>
      <c r="O50" s="928"/>
      <c r="P50" s="928"/>
      <c r="Q50" s="929"/>
      <c r="R50" s="799">
        <f t="shared" si="2"/>
        <v>0</v>
      </c>
      <c r="S50" s="802"/>
      <c r="T50" s="786"/>
      <c r="U50" s="786"/>
      <c r="V50" s="786"/>
      <c r="W50" s="786"/>
      <c r="X50" s="786"/>
      <c r="Y50" s="786"/>
      <c r="Z50" s="786"/>
      <c r="AA50" s="786"/>
      <c r="AB50" s="779"/>
      <c r="AD50" s="840" t="s">
        <v>150</v>
      </c>
      <c r="AE50" s="934"/>
      <c r="AF50" s="929"/>
      <c r="AG50" s="927"/>
      <c r="AH50" s="935"/>
      <c r="AI50" s="934"/>
      <c r="AJ50" s="935"/>
      <c r="AK50" s="934"/>
      <c r="AL50" s="935"/>
      <c r="AM50" s="934"/>
      <c r="AN50" s="935"/>
      <c r="AO50" s="934"/>
      <c r="AP50" s="935"/>
      <c r="AQ50" s="934"/>
      <c r="AR50" s="935"/>
      <c r="AS50" s="934"/>
      <c r="AT50" s="935"/>
      <c r="AU50" s="934"/>
      <c r="AV50" s="929"/>
      <c r="AW50" s="936"/>
      <c r="BF50" s="585"/>
      <c r="BG50" s="585"/>
      <c r="BH50" s="585"/>
      <c r="BI50" s="585"/>
      <c r="BJ50" s="585"/>
      <c r="BK50" s="585"/>
      <c r="BL50" s="585"/>
      <c r="BM50" s="585"/>
      <c r="BN50" s="585"/>
      <c r="BO50" s="585"/>
      <c r="BP50" s="585"/>
    </row>
    <row r="51" customHeight="1" spans="1:68">
      <c r="A51" s="761"/>
      <c r="B51" s="923" t="s">
        <v>184</v>
      </c>
      <c r="C51" s="924"/>
      <c r="D51" s="831" t="s">
        <v>179</v>
      </c>
      <c r="E51" s="878"/>
      <c r="F51" s="878"/>
      <c r="G51" s="878"/>
      <c r="H51" s="878"/>
      <c r="I51" s="926">
        <f>IF(E51&lt;&gt;"",K15,ROUNDUP(K15/2,0))+IF(F51&lt;&gt;"",10,0)+IF(G51&lt;&gt;"",10,0)+IF(H51&lt;&gt;"",10,0)</f>
        <v>0</v>
      </c>
      <c r="J51" s="927"/>
      <c r="K51" s="928"/>
      <c r="L51" s="928"/>
      <c r="M51" s="928"/>
      <c r="N51" s="928"/>
      <c r="O51" s="928"/>
      <c r="P51" s="928"/>
      <c r="Q51" s="929"/>
      <c r="R51" s="799">
        <f t="shared" si="2"/>
        <v>0</v>
      </c>
      <c r="S51" s="802"/>
      <c r="T51" s="937" t="s">
        <v>185</v>
      </c>
      <c r="U51" s="937"/>
      <c r="V51" s="937"/>
      <c r="W51" s="937"/>
      <c r="X51" s="937"/>
      <c r="Y51" s="937"/>
      <c r="Z51" s="937"/>
      <c r="AA51" s="937"/>
      <c r="AB51" s="779"/>
      <c r="AD51" s="535"/>
      <c r="AE51" s="535"/>
      <c r="AF51" s="535"/>
      <c r="AG51" s="535"/>
      <c r="AH51" s="535"/>
      <c r="AI51" s="535"/>
      <c r="AJ51" s="535"/>
      <c r="AK51" s="535"/>
      <c r="AL51" s="535"/>
      <c r="AM51" s="535"/>
      <c r="AN51" s="535"/>
      <c r="AO51" s="535"/>
      <c r="AP51" s="535"/>
      <c r="AQ51" s="535"/>
      <c r="AR51" s="535"/>
      <c r="AS51" s="535"/>
      <c r="AT51" s="535"/>
      <c r="AU51" s="535"/>
      <c r="AV51" s="535"/>
      <c r="AW51" s="936"/>
      <c r="BF51" s="585"/>
      <c r="BG51" s="585"/>
      <c r="BH51" s="585"/>
      <c r="BI51" s="585"/>
      <c r="BJ51" s="585"/>
      <c r="BK51" s="585"/>
      <c r="BL51" s="585"/>
      <c r="BM51" s="585"/>
      <c r="BN51" s="585"/>
      <c r="BO51" s="585"/>
      <c r="BP51" s="585"/>
    </row>
    <row r="52" customHeight="1" spans="1:68">
      <c r="A52" s="761"/>
      <c r="B52" s="923" t="s">
        <v>186</v>
      </c>
      <c r="C52" s="924"/>
      <c r="D52" s="831" t="s">
        <v>187</v>
      </c>
      <c r="E52" s="878"/>
      <c r="F52" s="878"/>
      <c r="G52" s="878"/>
      <c r="H52" s="878"/>
      <c r="I52" s="926">
        <f>IF(E52&lt;&gt;"",K16,ROUNDUP(K16/2,0))+IF(F52&lt;&gt;"",10,0)+IF(G52&lt;&gt;"",10,0)+IF(H52&lt;&gt;"",10,0)</f>
        <v>0</v>
      </c>
      <c r="J52" s="927"/>
      <c r="K52" s="928"/>
      <c r="L52" s="928"/>
      <c r="M52" s="928"/>
      <c r="N52" s="928"/>
      <c r="O52" s="928"/>
      <c r="P52" s="928"/>
      <c r="Q52" s="929"/>
      <c r="R52" s="799">
        <f t="shared" si="2"/>
        <v>0</v>
      </c>
      <c r="S52" s="802"/>
      <c r="T52" s="937"/>
      <c r="U52" s="937"/>
      <c r="V52" s="937"/>
      <c r="W52" s="937"/>
      <c r="X52" s="937"/>
      <c r="Y52" s="937"/>
      <c r="Z52" s="937"/>
      <c r="AA52" s="937"/>
      <c r="AB52" s="779"/>
      <c r="AD52" s="535"/>
      <c r="AE52" s="535"/>
      <c r="AF52" s="535"/>
      <c r="AG52" s="535"/>
      <c r="AH52" s="535"/>
      <c r="AI52" s="535"/>
      <c r="AJ52" s="535"/>
      <c r="AK52" s="535"/>
      <c r="AL52" s="535"/>
      <c r="AM52" s="535"/>
      <c r="AN52" s="535"/>
      <c r="AO52" s="535"/>
      <c r="AP52" s="535"/>
      <c r="AQ52" s="535"/>
      <c r="BF52" s="585"/>
      <c r="BG52" s="585"/>
      <c r="BH52" s="585"/>
      <c r="BI52" s="585"/>
      <c r="BJ52" s="585"/>
      <c r="BK52" s="585"/>
      <c r="BL52" s="585"/>
      <c r="BM52" s="585"/>
      <c r="BN52" s="585"/>
      <c r="BO52" s="585"/>
      <c r="BP52" s="585"/>
    </row>
    <row r="53" customHeight="1" spans="1:68">
      <c r="A53" s="761"/>
      <c r="B53" s="886" t="s">
        <v>188</v>
      </c>
      <c r="C53" s="873"/>
      <c r="D53" s="831" t="s">
        <v>187</v>
      </c>
      <c r="E53" s="878"/>
      <c r="F53" s="878"/>
      <c r="G53" s="878"/>
      <c r="H53" s="878"/>
      <c r="I53" s="926">
        <f>IF(E53&lt;&gt;"",K16,ROUNDUP(K16/2,0))+IF(F53&lt;&gt;"",10,0)+IF(G53&lt;&gt;"",10,0)+IF(H53&lt;&gt;"",10,0)</f>
        <v>0</v>
      </c>
      <c r="J53" s="927"/>
      <c r="K53" s="928"/>
      <c r="L53" s="928"/>
      <c r="M53" s="928"/>
      <c r="N53" s="928"/>
      <c r="O53" s="928"/>
      <c r="P53" s="928"/>
      <c r="Q53" s="929"/>
      <c r="R53" s="799">
        <f t="shared" si="2"/>
        <v>0</v>
      </c>
      <c r="S53" s="802"/>
      <c r="T53" s="937"/>
      <c r="U53" s="937"/>
      <c r="V53" s="937"/>
      <c r="W53" s="937"/>
      <c r="X53" s="937"/>
      <c r="Y53" s="937"/>
      <c r="Z53" s="937"/>
      <c r="AA53" s="937"/>
      <c r="AB53" s="779"/>
      <c r="AD53" s="535"/>
      <c r="AE53" s="535"/>
      <c r="AF53" s="535"/>
      <c r="AG53" s="535"/>
      <c r="AH53" s="535"/>
      <c r="AI53" s="535"/>
      <c r="AJ53" s="535"/>
      <c r="AK53" s="535"/>
      <c r="AL53" s="535"/>
      <c r="AM53" s="535"/>
      <c r="AN53" s="535"/>
      <c r="AO53" s="535"/>
      <c r="AP53" s="535"/>
      <c r="AQ53" s="535"/>
      <c r="BF53" s="585"/>
      <c r="BG53" s="585"/>
      <c r="BH53" s="585"/>
      <c r="BI53" s="585"/>
      <c r="BJ53" s="585"/>
      <c r="BK53" s="585"/>
      <c r="BL53" s="585"/>
      <c r="BM53" s="585"/>
      <c r="BN53" s="585"/>
      <c r="BO53" s="585"/>
      <c r="BP53" s="585"/>
    </row>
    <row r="54" customHeight="1" spans="1:68">
      <c r="A54" s="761"/>
      <c r="B54" s="923" t="s">
        <v>189</v>
      </c>
      <c r="C54" s="924"/>
      <c r="D54" s="831" t="s">
        <v>187</v>
      </c>
      <c r="E54" s="878"/>
      <c r="F54" s="878"/>
      <c r="G54" s="878"/>
      <c r="H54" s="878"/>
      <c r="I54" s="926">
        <f>IF(E54&lt;&gt;"",K16,ROUNDUP(K16/2,0))+IF(F54&lt;&gt;"",10,0)+IF(G54&lt;&gt;"",10,0)+IF(H54&lt;&gt;"",10,0)</f>
        <v>0</v>
      </c>
      <c r="J54" s="927"/>
      <c r="K54" s="928"/>
      <c r="L54" s="928"/>
      <c r="M54" s="928"/>
      <c r="N54" s="928"/>
      <c r="O54" s="928"/>
      <c r="P54" s="928"/>
      <c r="Q54" s="929"/>
      <c r="R54" s="799">
        <f t="shared" si="2"/>
        <v>0</v>
      </c>
      <c r="S54" s="802"/>
      <c r="T54" s="937"/>
      <c r="U54" s="937"/>
      <c r="V54" s="937"/>
      <c r="W54" s="937"/>
      <c r="X54" s="937"/>
      <c r="Y54" s="937"/>
      <c r="Z54" s="937"/>
      <c r="AA54" s="937"/>
      <c r="AB54" s="779"/>
      <c r="AD54" s="535"/>
      <c r="AE54" s="535"/>
      <c r="BF54" s="585"/>
      <c r="BG54" s="585"/>
      <c r="BH54" s="585"/>
      <c r="BI54" s="585"/>
      <c r="BJ54" s="585"/>
      <c r="BK54" s="585"/>
      <c r="BL54" s="585"/>
      <c r="BM54" s="585"/>
      <c r="BN54" s="585"/>
      <c r="BO54" s="585"/>
      <c r="BP54" s="585"/>
    </row>
    <row r="55" customHeight="1" spans="1:68">
      <c r="A55" s="761"/>
      <c r="B55" s="923" t="s">
        <v>190</v>
      </c>
      <c r="C55" s="924"/>
      <c r="D55" s="831" t="s">
        <v>191</v>
      </c>
      <c r="E55" s="878"/>
      <c r="F55" s="878"/>
      <c r="G55" s="878"/>
      <c r="H55" s="878"/>
      <c r="I55" s="926">
        <f>IF(E55&lt;&gt;"",K18,ROUNDUP(K18/2,0))+IF(F55&lt;&gt;"",10,0)+IF(G55&lt;&gt;"",10,0)+IF(H55&lt;&gt;"",10,0)</f>
        <v>0</v>
      </c>
      <c r="J55" s="927"/>
      <c r="K55" s="928"/>
      <c r="L55" s="928"/>
      <c r="M55" s="928"/>
      <c r="N55" s="928"/>
      <c r="O55" s="928"/>
      <c r="P55" s="928"/>
      <c r="Q55" s="929"/>
      <c r="R55" s="799">
        <f t="shared" si="2"/>
        <v>0</v>
      </c>
      <c r="S55" s="802"/>
      <c r="T55" s="937"/>
      <c r="U55" s="937"/>
      <c r="V55" s="937"/>
      <c r="W55" s="937"/>
      <c r="X55" s="937"/>
      <c r="Y55" s="937"/>
      <c r="Z55" s="937"/>
      <c r="AA55" s="937"/>
      <c r="AB55" s="779"/>
      <c r="AD55" s="535"/>
      <c r="AE55" s="535"/>
      <c r="BF55" s="585"/>
      <c r="BG55" s="585"/>
      <c r="BH55" s="585"/>
      <c r="BI55" s="585"/>
      <c r="BJ55" s="585"/>
      <c r="BK55" s="585"/>
      <c r="BL55" s="585"/>
      <c r="BM55" s="585"/>
      <c r="BN55" s="585"/>
      <c r="BO55" s="585"/>
      <c r="BP55" s="585"/>
    </row>
    <row r="56" customHeight="1" spans="1:68">
      <c r="A56" s="761"/>
      <c r="B56" s="924" t="s">
        <v>192</v>
      </c>
      <c r="C56" s="938"/>
      <c r="D56" s="831" t="s">
        <v>191</v>
      </c>
      <c r="E56" s="878"/>
      <c r="F56" s="878"/>
      <c r="G56" s="878"/>
      <c r="H56" s="878"/>
      <c r="I56" s="926">
        <f>IF(E56&lt;&gt;"",K18,ROUNDUP(K18/2,0))+IF(F56&lt;&gt;"",10,0)+IF(G56&lt;&gt;"",10,0)+IF(H56&lt;&gt;"",10,0)</f>
        <v>0</v>
      </c>
      <c r="J56" s="927"/>
      <c r="K56" s="928"/>
      <c r="L56" s="928"/>
      <c r="M56" s="928"/>
      <c r="N56" s="928"/>
      <c r="O56" s="928"/>
      <c r="P56" s="928"/>
      <c r="Q56" s="929"/>
      <c r="R56" s="799">
        <f t="shared" si="2"/>
        <v>0</v>
      </c>
      <c r="S56" s="802"/>
      <c r="T56" s="937"/>
      <c r="U56" s="937"/>
      <c r="V56" s="937"/>
      <c r="W56" s="937"/>
      <c r="X56" s="937"/>
      <c r="Y56" s="937"/>
      <c r="Z56" s="937"/>
      <c r="AA56" s="937"/>
      <c r="AB56" s="779"/>
      <c r="AD56" s="535"/>
      <c r="AE56" s="535"/>
      <c r="BF56" s="585"/>
      <c r="BG56" s="585"/>
      <c r="BH56" s="585"/>
      <c r="BI56" s="585"/>
      <c r="BJ56" s="585"/>
      <c r="BK56" s="585"/>
      <c r="BL56" s="585"/>
      <c r="BM56" s="585"/>
      <c r="BN56" s="585"/>
      <c r="BO56" s="585"/>
      <c r="BP56" s="585"/>
    </row>
    <row r="57" customHeight="1" spans="1:68">
      <c r="A57" s="761"/>
      <c r="B57" s="924" t="s">
        <v>193</v>
      </c>
      <c r="C57" s="938"/>
      <c r="D57" s="831" t="s">
        <v>191</v>
      </c>
      <c r="E57" s="878"/>
      <c r="F57" s="878"/>
      <c r="G57" s="878"/>
      <c r="H57" s="878"/>
      <c r="I57" s="926">
        <f>IF(E57&lt;&gt;"",K18,ROUNDUP(K18/2,0))+IF(F57&lt;&gt;"",10,0)+IF(G57&lt;&gt;"",10,0)+IF(H57&lt;&gt;"",10,0)</f>
        <v>0</v>
      </c>
      <c r="J57" s="927"/>
      <c r="K57" s="928"/>
      <c r="L57" s="928"/>
      <c r="M57" s="928"/>
      <c r="N57" s="928"/>
      <c r="O57" s="928"/>
      <c r="P57" s="928"/>
      <c r="Q57" s="929"/>
      <c r="R57" s="799">
        <f t="shared" si="2"/>
        <v>0</v>
      </c>
      <c r="S57" s="802"/>
      <c r="T57" s="937"/>
      <c r="U57" s="937"/>
      <c r="V57" s="937"/>
      <c r="W57" s="937"/>
      <c r="X57" s="937"/>
      <c r="Y57" s="937"/>
      <c r="Z57" s="937"/>
      <c r="AA57" s="937"/>
      <c r="AB57" s="779"/>
      <c r="AD57" s="535"/>
      <c r="AE57" s="535"/>
      <c r="BF57" s="585"/>
      <c r="BG57" s="585"/>
      <c r="BH57" s="585"/>
      <c r="BI57" s="585"/>
      <c r="BJ57" s="585"/>
      <c r="BK57" s="585"/>
      <c r="BL57" s="585"/>
      <c r="BM57" s="585"/>
      <c r="BN57" s="585"/>
      <c r="BO57" s="585"/>
      <c r="BP57" s="585"/>
    </row>
    <row r="58" customHeight="1" spans="1:68">
      <c r="A58" s="761"/>
      <c r="B58" s="924" t="s">
        <v>194</v>
      </c>
      <c r="C58" s="938"/>
      <c r="D58" s="831" t="s">
        <v>191</v>
      </c>
      <c r="E58" s="878"/>
      <c r="F58" s="878"/>
      <c r="G58" s="878"/>
      <c r="H58" s="878"/>
      <c r="I58" s="926">
        <f>IF(E58&lt;&gt;"",K18,ROUNDUP(K18/2,0))+IF(F58&lt;&gt;"",10,0)+IF(G58&lt;&gt;"",10,0)+IF(H58&lt;&gt;"",10,0)</f>
        <v>0</v>
      </c>
      <c r="J58" s="927"/>
      <c r="K58" s="928"/>
      <c r="L58" s="928"/>
      <c r="M58" s="928"/>
      <c r="N58" s="928"/>
      <c r="O58" s="928"/>
      <c r="P58" s="928"/>
      <c r="Q58" s="929"/>
      <c r="R58" s="799">
        <f t="shared" si="2"/>
        <v>0</v>
      </c>
      <c r="S58" s="802"/>
      <c r="T58" s="937"/>
      <c r="U58" s="937"/>
      <c r="V58" s="937"/>
      <c r="W58" s="937"/>
      <c r="X58" s="937"/>
      <c r="Y58" s="937"/>
      <c r="Z58" s="937"/>
      <c r="AA58" s="937"/>
      <c r="AB58" s="779"/>
      <c r="AD58" s="535"/>
      <c r="AE58" s="535"/>
      <c r="BF58" s="585"/>
      <c r="BG58" s="585"/>
      <c r="BH58" s="585"/>
      <c r="BI58" s="585"/>
      <c r="BJ58" s="585"/>
      <c r="BK58" s="585"/>
      <c r="BL58" s="585"/>
      <c r="BM58" s="585"/>
      <c r="BN58" s="585"/>
      <c r="BO58" s="585"/>
      <c r="BP58" s="585"/>
    </row>
    <row r="59" customHeight="1" spans="1:68">
      <c r="A59" s="761"/>
      <c r="B59" s="924" t="s">
        <v>195</v>
      </c>
      <c r="C59" s="938"/>
      <c r="D59" s="831" t="s">
        <v>191</v>
      </c>
      <c r="E59" s="878"/>
      <c r="F59" s="878"/>
      <c r="G59" s="878"/>
      <c r="H59" s="878"/>
      <c r="I59" s="926">
        <f>IF(E59&lt;&gt;"",K18,ROUNDUP(K18/2,0))+IF(F59&lt;&gt;"",10,0)+IF(G59&lt;&gt;"",10,0)+IF(H59&lt;&gt;"",10,0)</f>
        <v>0</v>
      </c>
      <c r="J59" s="927"/>
      <c r="K59" s="928"/>
      <c r="L59" s="928"/>
      <c r="M59" s="928"/>
      <c r="N59" s="928"/>
      <c r="O59" s="928"/>
      <c r="P59" s="928"/>
      <c r="Q59" s="929"/>
      <c r="R59" s="799">
        <f t="shared" si="2"/>
        <v>0</v>
      </c>
      <c r="S59" s="802"/>
      <c r="T59" s="937"/>
      <c r="U59" s="937"/>
      <c r="V59" s="937"/>
      <c r="W59" s="937"/>
      <c r="X59" s="937"/>
      <c r="Y59" s="937"/>
      <c r="Z59" s="937"/>
      <c r="AA59" s="937"/>
      <c r="AB59" s="779"/>
      <c r="AD59" s="535"/>
      <c r="AE59" s="535"/>
      <c r="BF59" s="618"/>
      <c r="BG59" s="585"/>
      <c r="BH59" s="585"/>
      <c r="BI59" s="585"/>
      <c r="BJ59" s="585"/>
      <c r="BK59" s="585"/>
      <c r="BL59" s="585"/>
      <c r="BM59" s="585"/>
      <c r="BN59" s="585"/>
      <c r="BO59" s="585"/>
      <c r="BP59" s="585"/>
    </row>
    <row r="60" customHeight="1" spans="1:68">
      <c r="A60" s="761"/>
      <c r="B60" s="924" t="s">
        <v>196</v>
      </c>
      <c r="C60" s="938"/>
      <c r="D60" s="831" t="s">
        <v>191</v>
      </c>
      <c r="E60" s="878"/>
      <c r="F60" s="878"/>
      <c r="G60" s="878"/>
      <c r="H60" s="878"/>
      <c r="I60" s="926">
        <f>IF(E60&lt;&gt;"",K18,ROUNDUP(K18/2,0))+IF(F60&lt;&gt;"",10,0)+IF(G60&lt;&gt;"",10,0)+IF(H60&lt;&gt;"",10,0)</f>
        <v>0</v>
      </c>
      <c r="J60" s="927"/>
      <c r="K60" s="928"/>
      <c r="L60" s="928"/>
      <c r="M60" s="928"/>
      <c r="N60" s="928"/>
      <c r="O60" s="928"/>
      <c r="P60" s="928"/>
      <c r="Q60" s="929"/>
      <c r="R60" s="799">
        <f t="shared" si="2"/>
        <v>0</v>
      </c>
      <c r="S60" s="802"/>
      <c r="T60" s="937"/>
      <c r="U60" s="937"/>
      <c r="V60" s="937"/>
      <c r="W60" s="937"/>
      <c r="X60" s="937"/>
      <c r="Y60" s="937"/>
      <c r="Z60" s="937"/>
      <c r="AA60" s="937"/>
      <c r="AB60" s="779"/>
      <c r="AD60" s="535"/>
      <c r="AE60" s="535"/>
      <c r="AF60" s="535"/>
      <c r="AO60" s="535"/>
      <c r="AP60" s="535"/>
      <c r="AQ60" s="535"/>
      <c r="BF60" s="585"/>
      <c r="BG60" s="585"/>
      <c r="BH60" s="585"/>
      <c r="BI60" s="585"/>
      <c r="BJ60" s="585"/>
      <c r="BK60" s="585"/>
      <c r="BL60" s="585"/>
      <c r="BM60" s="585"/>
      <c r="BN60" s="585"/>
      <c r="BO60" s="585"/>
      <c r="BP60" s="585"/>
    </row>
    <row r="61" customHeight="1" spans="1:68">
      <c r="A61" s="761"/>
      <c r="B61" s="924" t="s">
        <v>197</v>
      </c>
      <c r="C61" s="938"/>
      <c r="D61" s="831" t="s">
        <v>191</v>
      </c>
      <c r="E61" s="878"/>
      <c r="F61" s="878"/>
      <c r="G61" s="878"/>
      <c r="H61" s="878"/>
      <c r="I61" s="926">
        <f>IF(E61&lt;&gt;"",K18,ROUNDUP(K18/2,0))+IF(F61&lt;&gt;"",10,0)+IF(G61&lt;&gt;"",10,0)+IF(H61&lt;&gt;"",10,0)</f>
        <v>0</v>
      </c>
      <c r="J61" s="927"/>
      <c r="K61" s="928"/>
      <c r="L61" s="928"/>
      <c r="M61" s="928"/>
      <c r="N61" s="928"/>
      <c r="O61" s="928"/>
      <c r="P61" s="928"/>
      <c r="Q61" s="929"/>
      <c r="R61" s="799">
        <f t="shared" si="2"/>
        <v>0</v>
      </c>
      <c r="S61" s="802"/>
      <c r="T61" s="937"/>
      <c r="U61" s="937"/>
      <c r="V61" s="937"/>
      <c r="W61" s="937"/>
      <c r="X61" s="937"/>
      <c r="Y61" s="937"/>
      <c r="Z61" s="937"/>
      <c r="AA61" s="937"/>
      <c r="AB61" s="779"/>
      <c r="AD61" s="535"/>
      <c r="AE61" s="535"/>
      <c r="AF61" s="535"/>
      <c r="AO61" s="535"/>
      <c r="AP61" s="535"/>
      <c r="AQ61" s="535"/>
      <c r="AR61" s="535"/>
      <c r="AS61" s="535"/>
      <c r="AT61" s="535"/>
      <c r="AU61" s="535"/>
      <c r="AV61" s="535"/>
      <c r="AW61" s="936"/>
      <c r="BF61" s="585"/>
      <c r="BG61" s="585"/>
      <c r="BH61" s="585"/>
      <c r="BI61" s="585"/>
      <c r="BJ61" s="585"/>
      <c r="BK61" s="585"/>
      <c r="BL61" s="585"/>
      <c r="BM61" s="585"/>
      <c r="BN61" s="585"/>
      <c r="BO61" s="585"/>
      <c r="BP61" s="585"/>
    </row>
    <row r="62" customHeight="1" spans="1:68">
      <c r="A62" s="761"/>
      <c r="B62" s="761"/>
      <c r="C62" s="761"/>
      <c r="D62" s="761"/>
      <c r="E62" s="761"/>
      <c r="F62" s="761"/>
      <c r="G62" s="761"/>
      <c r="H62" s="761"/>
      <c r="I62" s="761"/>
      <c r="J62" s="761"/>
      <c r="K62" s="761"/>
      <c r="L62" s="761"/>
      <c r="M62" s="761"/>
      <c r="N62" s="761"/>
      <c r="O62" s="761"/>
      <c r="P62" s="761"/>
      <c r="Q62" s="761"/>
      <c r="R62" s="939">
        <f>SUM(R42:R61)</f>
        <v>0</v>
      </c>
      <c r="S62" s="770"/>
      <c r="T62" s="770"/>
      <c r="U62" s="770"/>
      <c r="V62" s="770"/>
      <c r="W62" s="770"/>
      <c r="X62" s="770"/>
      <c r="Y62" s="770"/>
      <c r="Z62" s="770"/>
      <c r="AA62" s="802"/>
      <c r="AB62" s="779"/>
      <c r="AD62" s="535"/>
      <c r="AE62" s="535"/>
      <c r="AW62" s="936"/>
      <c r="BF62" s="585"/>
      <c r="BG62" s="585"/>
      <c r="BH62" s="585"/>
      <c r="BI62" s="585"/>
      <c r="BJ62" s="585"/>
      <c r="BK62" s="585"/>
      <c r="BL62" s="585"/>
      <c r="BM62" s="585"/>
      <c r="BN62" s="585"/>
      <c r="BO62" s="585"/>
      <c r="BP62" s="585"/>
    </row>
    <row r="63" customHeight="1" spans="1:68">
      <c r="A63" s="761"/>
      <c r="B63" s="820" t="s">
        <v>198</v>
      </c>
      <c r="C63" s="785"/>
      <c r="D63" s="785"/>
      <c r="E63" s="785"/>
      <c r="F63" s="785"/>
      <c r="G63" s="785"/>
      <c r="H63" s="785"/>
      <c r="I63" s="785"/>
      <c r="J63" s="785"/>
      <c r="K63" s="785"/>
      <c r="L63" s="785"/>
      <c r="M63" s="785"/>
      <c r="N63" s="785"/>
      <c r="O63" s="785"/>
      <c r="P63" s="785"/>
      <c r="Q63" s="785"/>
      <c r="R63" s="785"/>
      <c r="S63" s="770"/>
      <c r="T63" s="766" t="s">
        <v>199</v>
      </c>
      <c r="U63" s="766"/>
      <c r="V63" s="766"/>
      <c r="W63" s="766"/>
      <c r="X63" s="766"/>
      <c r="Y63" s="766"/>
      <c r="Z63" s="766"/>
      <c r="AA63" s="766"/>
      <c r="AB63" s="779"/>
      <c r="AC63" s="585"/>
      <c r="AD63" s="535"/>
      <c r="AE63" s="535"/>
      <c r="AW63" s="936"/>
      <c r="AX63" s="585"/>
      <c r="AY63" s="585"/>
      <c r="AZ63" s="585"/>
      <c r="BA63" s="585"/>
      <c r="BB63" s="585"/>
      <c r="BC63" s="585"/>
      <c r="BD63" s="585"/>
      <c r="BE63" s="585"/>
      <c r="BF63" s="585"/>
      <c r="BG63" s="585"/>
      <c r="BH63" s="585"/>
      <c r="BI63" s="585"/>
      <c r="BJ63" s="585"/>
      <c r="BK63" s="585"/>
      <c r="BL63" s="585"/>
      <c r="BM63" s="585"/>
      <c r="BN63" s="585"/>
      <c r="BO63" s="585"/>
      <c r="BP63" s="585"/>
    </row>
    <row r="64" customHeight="1" spans="1:68">
      <c r="A64" s="761"/>
      <c r="B64" s="940" t="s">
        <v>132</v>
      </c>
      <c r="C64" s="941"/>
      <c r="D64" s="941"/>
      <c r="E64" s="941"/>
      <c r="F64" s="942" t="s">
        <v>146</v>
      </c>
      <c r="G64" s="942" t="s">
        <v>147</v>
      </c>
      <c r="H64" s="991" t="s">
        <v>148</v>
      </c>
      <c r="I64" s="991" t="s">
        <v>149</v>
      </c>
      <c r="J64" s="942" t="s">
        <v>150</v>
      </c>
      <c r="K64" s="919" t="s">
        <v>151</v>
      </c>
      <c r="L64" s="833" t="s">
        <v>152</v>
      </c>
      <c r="M64" s="833"/>
      <c r="N64" s="833"/>
      <c r="O64" s="833"/>
      <c r="P64" s="833"/>
      <c r="Q64" s="833"/>
      <c r="R64" s="833" t="s">
        <v>65</v>
      </c>
      <c r="S64" s="770"/>
      <c r="T64" s="943" t="s">
        <v>200</v>
      </c>
      <c r="U64" s="943"/>
      <c r="V64" s="943"/>
      <c r="W64" s="943"/>
      <c r="X64" s="943"/>
      <c r="Y64" s="943"/>
      <c r="Z64" s="943"/>
      <c r="AA64" s="943"/>
      <c r="AB64" s="779"/>
      <c r="AC64" s="585"/>
      <c r="AD64" s="535"/>
      <c r="AE64" s="535"/>
      <c r="AW64" s="936"/>
      <c r="AX64" s="585"/>
      <c r="AY64" s="585"/>
      <c r="AZ64" s="585"/>
      <c r="BA64" s="585"/>
      <c r="BB64" s="585"/>
      <c r="BC64" s="585"/>
      <c r="BD64" s="585"/>
      <c r="BE64" s="585"/>
      <c r="BF64" s="585"/>
      <c r="BG64" s="585"/>
      <c r="BH64" s="585"/>
      <c r="BI64" s="585"/>
      <c r="BJ64" s="585"/>
      <c r="BK64" s="585"/>
      <c r="BL64" s="585"/>
      <c r="BM64" s="585"/>
      <c r="BN64" s="585"/>
      <c r="BO64" s="585"/>
      <c r="BP64" s="585"/>
    </row>
    <row r="65" customHeight="1" spans="1:69">
      <c r="A65" s="761" t="str">
        <f t="array" ref="A65">IFERROR(_xlfn.TEXTJOIN("",TRUE,_xlfn._xlws.FILTER("听说语言_"&amp;C65:C67&amp;ROUNDUP(K65:K67,0),C65:C67&lt;&gt;"")),"")</f>
        <v/>
      </c>
      <c r="B65" s="944" t="s">
        <v>201</v>
      </c>
      <c r="C65" s="841"/>
      <c r="D65" s="841"/>
      <c r="E65" s="841"/>
      <c r="F65" s="197"/>
      <c r="G65" s="945"/>
      <c r="H65" s="945"/>
      <c r="I65" s="945"/>
      <c r="J65" s="945"/>
      <c r="K65" s="946">
        <f t="array" ref="K65">IF(F65="S",IF(G65&lt;&gt;"",$K$12,$K$12/2),)+IF(F65="T",IF(G65&lt;&gt;"",$K$13,$K$13/2),)+IF(F65="Ag",IF(G65&lt;&gt;"",$K$14,$K$14/2),)+IF(F65="Int",IF(G65&lt;&gt;"",$K$15,_xlfn.ANCHORARRAY($K$15)/2),)+IF(F65="Per",IF(G65&lt;&gt;"",$K$16,$K$16/2),)+IF(F65="WP",IF(G65&lt;&gt;"",$K$17,_xlfn.ANCHORARRAY($K$17)/2),)+IF(F65="Fel",IF(G65&lt;&gt;"",$K$18,$K$18/2),)+IF(H65&lt;&gt;"",10,0)+IF(I65&lt;&gt;"",10,0)+IF(J65&lt;&gt;"",10,0)</f>
        <v>0</v>
      </c>
      <c r="L65" s="878"/>
      <c r="M65" s="878"/>
      <c r="N65" s="878"/>
      <c r="O65" s="878"/>
      <c r="P65" s="878"/>
      <c r="Q65" s="878"/>
      <c r="R65" s="878">
        <f>G65+H65+I65+J65</f>
        <v>0</v>
      </c>
      <c r="S65" s="770"/>
      <c r="T65" s="947"/>
      <c r="U65" s="947"/>
      <c r="V65" s="947"/>
      <c r="W65" s="947"/>
      <c r="X65" s="947"/>
      <c r="Y65" s="948" t="s">
        <v>65</v>
      </c>
      <c r="Z65" s="949"/>
      <c r="AA65" s="949"/>
      <c r="AB65" s="779"/>
      <c r="AC65" s="585"/>
      <c r="AD65" s="535"/>
      <c r="AE65" s="535"/>
      <c r="AW65" s="936"/>
      <c r="AX65" s="585"/>
      <c r="AY65" s="585"/>
      <c r="AZ65" s="585"/>
      <c r="BA65" s="585"/>
      <c r="BB65" s="585"/>
      <c r="BC65" s="585"/>
      <c r="BD65" s="585"/>
      <c r="BE65" s="585"/>
      <c r="BF65" s="585"/>
      <c r="BG65" s="585"/>
      <c r="BH65" s="585"/>
      <c r="BI65" s="585"/>
      <c r="BJ65" s="585"/>
      <c r="BK65" s="585"/>
      <c r="BL65" s="585"/>
      <c r="BM65" s="585"/>
      <c r="BN65" s="585"/>
      <c r="BO65" s="585"/>
      <c r="BP65" s="585"/>
    </row>
    <row r="66" customHeight="1" spans="1:69">
      <c r="A66" s="761"/>
      <c r="B66" s="944"/>
      <c r="C66" s="841"/>
      <c r="D66" s="841"/>
      <c r="E66" s="841"/>
      <c r="F66" s="197" t="s">
        <v>202</v>
      </c>
      <c r="G66" s="945"/>
      <c r="H66" s="945"/>
      <c r="I66" s="945"/>
      <c r="J66" s="767"/>
      <c r="K66" s="946">
        <f t="array" ref="K66">IF(F66="S",IF(G66&lt;&gt;"",$K$12,$K$12/2),)+IF(F66="T",IF(G66&lt;&gt;"",$K$13,$K$13/2),)+IF(F66="Ag",IF(G66&lt;&gt;"",$K$14,$K$14/2),)+IF(F66="Int",IF(G66&lt;&gt;"",$K$15,_xlfn.ANCHORARRAY($K$15)/2),)+IF(F66="Per",IF(G66&lt;&gt;"",$K$16,$K$16/2),)+IF(F66="WP",IF(G66&lt;&gt;"",$K$17,_xlfn.ANCHORARRAY($K$17)/2),)+IF(F66="Fel",IF(G66&lt;&gt;"",$K$18,$K$18/2),)+IF(H66&lt;&gt;"",10,0)+IF(I66&lt;&gt;"",10,0)+IF(J66&lt;&gt;"",10,0)</f>
        <v>0</v>
      </c>
      <c r="L66" s="927"/>
      <c r="M66" s="928"/>
      <c r="N66" s="928"/>
      <c r="O66" s="928"/>
      <c r="P66" s="928"/>
      <c r="Q66" s="929"/>
      <c r="R66" s="878">
        <f>G66+H66+I66+J66</f>
        <v>0</v>
      </c>
      <c r="S66" s="770"/>
      <c r="T66" s="950" t="s">
        <v>203</v>
      </c>
      <c r="U66" s="951"/>
      <c r="V66" s="951"/>
      <c r="W66" s="951"/>
      <c r="X66" s="951"/>
      <c r="Y66" s="951"/>
      <c r="Z66" s="951"/>
      <c r="AA66" s="951"/>
      <c r="AB66" s="779"/>
      <c r="AC66" s="585"/>
      <c r="AD66" s="535"/>
      <c r="AE66" s="535"/>
      <c r="AW66" s="936"/>
      <c r="AX66" s="585"/>
      <c r="AY66" s="585"/>
      <c r="AZ66" s="585"/>
      <c r="BA66" s="585"/>
      <c r="BB66" s="585"/>
      <c r="BC66" s="585"/>
      <c r="BD66" s="585"/>
      <c r="BE66" s="585"/>
      <c r="BF66" s="585"/>
      <c r="BG66" s="585"/>
      <c r="BH66" s="585"/>
      <c r="BI66" s="585"/>
      <c r="BJ66" s="585"/>
      <c r="BK66" s="585"/>
      <c r="BL66" s="585"/>
      <c r="BM66" s="585"/>
      <c r="BN66" s="585"/>
      <c r="BO66" s="585"/>
      <c r="BP66" s="585"/>
    </row>
    <row r="67" customHeight="1" spans="1:69">
      <c r="A67" s="761"/>
      <c r="B67" s="944"/>
      <c r="C67" s="841"/>
      <c r="D67" s="841"/>
      <c r="E67" s="841"/>
      <c r="F67" s="197" t="s">
        <v>202</v>
      </c>
      <c r="G67" s="945"/>
      <c r="H67" s="945"/>
      <c r="I67" s="945"/>
      <c r="J67" s="945"/>
      <c r="K67" s="946">
        <f t="array" ref="K67">IF(F67="S",IF(G67&lt;&gt;"",$K$12,$K$12/2),)+IF(F67="T",IF(G67&lt;&gt;"",$K$13,$K$13/2),)+IF(F67="Ag",IF(G67&lt;&gt;"",$K$14,$K$14/2),)+IF(F67="Int",IF(G67&lt;&gt;"",$K$15,_xlfn.ANCHORARRAY($K$15)/2),)+IF(F67="Per",IF(G67&lt;&gt;"",$K$16,$K$16/2),)+IF(F67="WP",IF(G67&lt;&gt;"",$K$17,_xlfn.ANCHORARRAY($K$17)/2),)+IF(F67="Fel",IF(G67&lt;&gt;"",$K$18,$K$18/2),)+IF(H67&lt;&gt;"",10,0)+IF(I67&lt;&gt;"",10,0)+IF(J67&lt;&gt;"",10,0)</f>
        <v>0</v>
      </c>
      <c r="L67" s="878"/>
      <c r="M67" s="878"/>
      <c r="N67" s="878"/>
      <c r="O67" s="878"/>
      <c r="P67" s="878"/>
      <c r="Q67" s="878"/>
      <c r="R67" s="878">
        <f t="shared" ref="R67:R90" si="3">G67+H67+I67+J67</f>
        <v>0</v>
      </c>
      <c r="S67" s="770"/>
      <c r="T67" s="951"/>
      <c r="U67" s="951"/>
      <c r="V67" s="951"/>
      <c r="W67" s="951"/>
      <c r="X67" s="951"/>
      <c r="Y67" s="951"/>
      <c r="Z67" s="951"/>
      <c r="AA67" s="951"/>
      <c r="AB67" s="779"/>
      <c r="AC67" s="585"/>
      <c r="AD67" s="535"/>
      <c r="AE67" s="535"/>
      <c r="AW67" s="936"/>
      <c r="AX67" s="585"/>
      <c r="AY67" s="585"/>
      <c r="AZ67" s="585"/>
      <c r="BA67" s="585"/>
      <c r="BB67" s="585"/>
      <c r="BC67" s="585"/>
      <c r="BD67" s="585"/>
      <c r="BE67" s="585"/>
      <c r="BF67" s="585"/>
      <c r="BG67" s="585"/>
      <c r="BH67" s="585"/>
      <c r="BI67" s="585"/>
      <c r="BJ67" s="585"/>
      <c r="BK67" s="585"/>
      <c r="BL67" s="585"/>
      <c r="BM67" s="585"/>
      <c r="BN67" s="585"/>
      <c r="BO67" s="585"/>
      <c r="BP67" s="585"/>
    </row>
    <row r="68" customHeight="1" spans="1:69">
      <c r="A68" s="761" t="str">
        <f t="array" ref="A68">IFERROR(_xlfn.TEXTJOIN("",TRUE,_xlfn._xlws.FILTER("密语_"&amp;C68:C69&amp;ROUNDUP(K68:K69,0),C68:C69&lt;&gt;"")),"")</f>
        <v/>
      </c>
      <c r="B68" s="952" t="s">
        <v>204</v>
      </c>
      <c r="C68" s="197"/>
      <c r="D68" s="841"/>
      <c r="E68" s="841"/>
      <c r="F68" s="197" t="s">
        <v>202</v>
      </c>
      <c r="G68" s="945"/>
      <c r="H68" s="945"/>
      <c r="I68" s="945"/>
      <c r="J68" s="945"/>
      <c r="K68" s="946">
        <f t="array" ref="K68">IF(F68="S",IF(G68&lt;&gt;"",$K$12,$K$12/2),)+IF(F68="T",IF(G68&lt;&gt;"",$K$13,$K$13/2),)+IF(F68="Ag",IF(G68&lt;&gt;"",$K$14,$K$14/2),)+IF(F68="Int",IF(G68&lt;&gt;"",$K$15,_xlfn.ANCHORARRAY($K$15)/2),)+IF(F68="Per",IF(G68&lt;&gt;"",$K$16,$K$16/2),)+IF(F68="WP",IF(G68&lt;&gt;"",$K$17,_xlfn.ANCHORARRAY($K$17)/2),)+IF(F68="Fel",IF(G68&lt;&gt;"",$K$18,$K$18/2),)+IF(H68&lt;&gt;"",10,0)+IF(I68&lt;&gt;"",10,0)+IF(J68&lt;&gt;"",10,0)</f>
        <v>0</v>
      </c>
      <c r="L68" s="878"/>
      <c r="M68" s="878"/>
      <c r="N68" s="878"/>
      <c r="O68" s="878"/>
      <c r="P68" s="878"/>
      <c r="Q68" s="878"/>
      <c r="R68" s="878">
        <f t="shared" si="3"/>
        <v>0</v>
      </c>
      <c r="S68" s="770"/>
      <c r="T68" s="951"/>
      <c r="U68" s="951"/>
      <c r="V68" s="951"/>
      <c r="W68" s="951"/>
      <c r="X68" s="951"/>
      <c r="Y68" s="951"/>
      <c r="Z68" s="951"/>
      <c r="AA68" s="951"/>
      <c r="AB68" s="779"/>
      <c r="AC68" s="585"/>
      <c r="AD68" s="535"/>
      <c r="AE68" s="535"/>
      <c r="AW68" s="936"/>
      <c r="AX68" s="585"/>
      <c r="AY68" s="585"/>
      <c r="AZ68" s="585"/>
      <c r="BA68" s="585"/>
      <c r="BB68" s="585"/>
      <c r="BC68" s="585"/>
      <c r="BD68" s="585"/>
      <c r="BE68" s="585"/>
      <c r="BF68" s="585"/>
      <c r="BG68" s="585"/>
      <c r="BH68" s="585"/>
      <c r="BI68" s="585"/>
      <c r="BJ68" s="585"/>
      <c r="BK68" s="585"/>
      <c r="BL68" s="585"/>
      <c r="BM68" s="585"/>
      <c r="BN68" s="585"/>
      <c r="BO68" s="585"/>
      <c r="BP68" s="585"/>
    </row>
    <row r="69" customHeight="1" spans="1:69">
      <c r="A69" s="761"/>
      <c r="B69" s="952"/>
      <c r="C69" s="197"/>
      <c r="D69" s="197"/>
      <c r="E69" s="197"/>
      <c r="F69" s="197" t="s">
        <v>202</v>
      </c>
      <c r="G69" s="945"/>
      <c r="H69" s="945"/>
      <c r="I69" s="945"/>
      <c r="J69" s="945"/>
      <c r="K69" s="946">
        <f t="array" ref="K69">IF(F69="S",IF(G69&lt;&gt;"",$K$12,$K$12/2),)+IF(F69="T",IF(G69&lt;&gt;"",$K$13,$K$13/2),)+IF(F69="Ag",IF(G69&lt;&gt;"",$K$14,$K$14/2),)+IF(F69="Int",IF(G69&lt;&gt;"",$K$15,_xlfn.ANCHORARRAY($K$15)/2),)+IF(F69="Per",IF(G69&lt;&gt;"",$K$16,$K$16/2),)+IF(F69="WP",IF(G69&lt;&gt;"",$K$17,_xlfn.ANCHORARRAY($K$17)/2),)+IF(F69="Fel",IF(G69&lt;&gt;"",$K$18,$K$18/2),)+IF(H69&lt;&gt;"",10,0)+IF(I69&lt;&gt;"",10,0)+IF(J69&lt;&gt;"",10,0)</f>
        <v>0</v>
      </c>
      <c r="L69" s="927"/>
      <c r="M69" s="928"/>
      <c r="N69" s="928"/>
      <c r="O69" s="928"/>
      <c r="P69" s="928"/>
      <c r="Q69" s="929"/>
      <c r="R69" s="878">
        <f t="shared" si="3"/>
        <v>0</v>
      </c>
      <c r="S69" s="770"/>
      <c r="T69" s="951"/>
      <c r="U69" s="951"/>
      <c r="V69" s="951"/>
      <c r="W69" s="951"/>
      <c r="X69" s="951"/>
      <c r="Y69" s="951"/>
      <c r="Z69" s="951"/>
      <c r="AA69" s="951"/>
      <c r="AB69" s="779"/>
      <c r="AC69" s="585"/>
      <c r="AD69" s="535"/>
      <c r="AE69" s="535"/>
      <c r="AW69" s="936"/>
      <c r="AX69" s="585"/>
      <c r="AY69" s="585"/>
      <c r="AZ69" s="585"/>
      <c r="BA69" s="585"/>
      <c r="BB69" s="585"/>
      <c r="BC69" s="585"/>
      <c r="BD69" s="585"/>
      <c r="BE69" s="585"/>
      <c r="BF69" s="585"/>
      <c r="BG69" s="585"/>
      <c r="BH69" s="585"/>
      <c r="BI69" s="585"/>
      <c r="BJ69" s="585"/>
      <c r="BK69" s="585"/>
      <c r="BL69" s="585"/>
      <c r="BM69" s="585"/>
      <c r="BN69" s="585"/>
      <c r="BO69" s="585"/>
      <c r="BP69" s="585"/>
    </row>
    <row r="70" customHeight="1" spans="1:69">
      <c r="A70" s="761" t="str">
        <f t="array" ref="A70">IFERROR(_xlfn.TEXTJOIN("",TRUE,_xlfn._xlws.FILTER("暗号_"&amp;C70:C71&amp;ROUNDUP(K70:K71,0),C70:C71&lt;&gt;"")),"")</f>
        <v/>
      </c>
      <c r="B70" s="953" t="s">
        <v>205</v>
      </c>
      <c r="C70" s="791"/>
      <c r="D70" s="792"/>
      <c r="E70" s="793"/>
      <c r="F70" s="197" t="s">
        <v>202</v>
      </c>
      <c r="G70" s="945"/>
      <c r="H70" s="945"/>
      <c r="I70" s="945"/>
      <c r="J70" s="945"/>
      <c r="K70" s="946">
        <f t="array" ref="K70">IF(F70="S",IF(G70&lt;&gt;"",$K$12,$K$12/2),)+IF(F70="T",IF(G70&lt;&gt;"",$K$13,$K$13/2),)+IF(F70="Ag",IF(G70&lt;&gt;"",$K$14,$K$14/2),)+IF(F70="Int",IF(G70&lt;&gt;"",$K$15,_xlfn.ANCHORARRAY($K$15)/2),)+IF(F70="Per",IF(G70&lt;&gt;"",$K$16,$K$16/2),)+IF(F70="WP",IF(G70&lt;&gt;"",$K$17,_xlfn.ANCHORARRAY($K$17)/2),)+IF(F70="Fel",IF(G70&lt;&gt;"",$K$18,$K$18/2),)+IF(H70&lt;&gt;"",10,0)+IF(I70&lt;&gt;"",10,0)+IF(J70&lt;&gt;"",10,0)</f>
        <v>0</v>
      </c>
      <c r="L70" s="927"/>
      <c r="M70" s="928"/>
      <c r="N70" s="928"/>
      <c r="O70" s="928"/>
      <c r="P70" s="928"/>
      <c r="Q70" s="929"/>
      <c r="R70" s="878">
        <f t="shared" si="3"/>
        <v>0</v>
      </c>
      <c r="S70" s="770"/>
      <c r="T70" s="951"/>
      <c r="U70" s="951"/>
      <c r="V70" s="951"/>
      <c r="W70" s="951"/>
      <c r="X70" s="951"/>
      <c r="Y70" s="951"/>
      <c r="Z70" s="951"/>
      <c r="AA70" s="951"/>
      <c r="AB70" s="779"/>
      <c r="AC70" s="585"/>
      <c r="AD70" s="535"/>
      <c r="AE70" s="535"/>
      <c r="AW70" s="936"/>
      <c r="AX70" s="585"/>
      <c r="AY70" s="585"/>
      <c r="AZ70" s="585"/>
      <c r="BA70" s="585"/>
      <c r="BB70" s="585"/>
      <c r="BC70" s="585"/>
      <c r="BD70" s="585"/>
      <c r="BE70" s="585"/>
      <c r="BF70" s="585"/>
      <c r="BG70" s="585"/>
      <c r="BH70" s="585"/>
      <c r="BI70" s="585"/>
      <c r="BJ70" s="585"/>
      <c r="BK70" s="585"/>
      <c r="BL70" s="585"/>
      <c r="BM70" s="585"/>
      <c r="BN70" s="585"/>
      <c r="BO70" s="585"/>
      <c r="BP70" s="585"/>
    </row>
    <row r="71" customHeight="1" spans="1:69">
      <c r="A71" s="761"/>
      <c r="B71" s="954"/>
      <c r="C71" s="791"/>
      <c r="D71" s="792"/>
      <c r="E71" s="793"/>
      <c r="F71" s="197" t="s">
        <v>202</v>
      </c>
      <c r="G71" s="945"/>
      <c r="H71" s="945"/>
      <c r="I71" s="945"/>
      <c r="J71" s="945"/>
      <c r="K71" s="946">
        <f t="array" ref="K71">IF(F71="S",IF(G71&lt;&gt;"",$K$12,$K$12/2),)+IF(F71="T",IF(G71&lt;&gt;"",$K$13,$K$13/2),)+IF(F71="Ag",IF(G71&lt;&gt;"",$K$14,$K$14/2),)+IF(F71="Int",IF(G71&lt;&gt;"",$K$15,_xlfn.ANCHORARRAY($K$15)/2),)+IF(F71="Per",IF(G71&lt;&gt;"",$K$16,$K$16/2),)+IF(F71="WP",IF(G71&lt;&gt;"",$K$17,_xlfn.ANCHORARRAY($K$17)/2),)+IF(F71="Fel",IF(G71&lt;&gt;"",$K$18,$K$18/2),)+IF(H71&lt;&gt;"",10,0)+IF(I71&lt;&gt;"",10,0)+IF(J71&lt;&gt;"",10,0)</f>
        <v>0</v>
      </c>
      <c r="L71" s="927"/>
      <c r="M71" s="928"/>
      <c r="N71" s="928"/>
      <c r="O71" s="928"/>
      <c r="P71" s="928"/>
      <c r="Q71" s="929"/>
      <c r="R71" s="878">
        <f t="shared" si="3"/>
        <v>0</v>
      </c>
      <c r="S71" s="770"/>
      <c r="T71" s="951"/>
      <c r="U71" s="951"/>
      <c r="V71" s="951"/>
      <c r="W71" s="951"/>
      <c r="X71" s="951"/>
      <c r="Y71" s="951"/>
      <c r="Z71" s="951"/>
      <c r="AA71" s="951"/>
      <c r="AB71" s="779"/>
      <c r="AC71" s="585"/>
      <c r="AD71" s="535"/>
      <c r="AE71" s="535"/>
      <c r="AW71" s="936"/>
    </row>
    <row r="72" customHeight="1" spans="1:69">
      <c r="A72" s="761" t="str">
        <f t="array" ref="A72">IFERROR(_xlfn.TEXTJOIN("",TRUE,_xlfn._xlws.FILTER("常识_"&amp;C72:C74&amp;ROUNDUP(K72:K74,0),C72:C74&lt;&gt;"")),"")</f>
        <v/>
      </c>
      <c r="B72" s="955" t="s">
        <v>206</v>
      </c>
      <c r="C72" s="791"/>
      <c r="D72" s="792"/>
      <c r="E72" s="793"/>
      <c r="F72" s="197" t="s">
        <v>202</v>
      </c>
      <c r="G72" s="945"/>
      <c r="H72" s="945"/>
      <c r="I72" s="945"/>
      <c r="J72" s="945"/>
      <c r="K72" s="946">
        <f t="array" ref="K72">IF(F72="S",IF(G72&lt;&gt;"",$K$12,$K$12/2),)+IF(F72="T",IF(G72&lt;&gt;"",$K$13,$K$13/2),)+IF(F72="Ag",IF(G72&lt;&gt;"",$K$14,$K$14/2),)+IF(F72="Int",IF(G72&lt;&gt;"",$K$15,_xlfn.ANCHORARRAY($K$15)/2),)+IF(F72="Per",IF(G72&lt;&gt;"",$K$16,$K$16/2),)+IF(F72="WP",IF(G72&lt;&gt;"",$K$17,_xlfn.ANCHORARRAY($K$17)/2),)+IF(F72="Fel",IF(G72&lt;&gt;"",$K$18,$K$18/2),)+IF(H72&lt;&gt;"",10,0)+IF(I72&lt;&gt;"",10,0)+IF(J72&lt;&gt;"",10,0)</f>
        <v>0</v>
      </c>
      <c r="L72" s="878"/>
      <c r="M72" s="878"/>
      <c r="N72" s="878"/>
      <c r="O72" s="878"/>
      <c r="P72" s="878"/>
      <c r="Q72" s="878"/>
      <c r="R72" s="878">
        <f t="shared" si="3"/>
        <v>0</v>
      </c>
      <c r="S72" s="770"/>
      <c r="T72" s="951"/>
      <c r="U72" s="951"/>
      <c r="V72" s="951"/>
      <c r="W72" s="951"/>
      <c r="X72" s="951"/>
      <c r="Y72" s="951"/>
      <c r="Z72" s="951"/>
      <c r="AA72" s="951"/>
      <c r="AB72" s="779"/>
      <c r="AC72" s="585"/>
      <c r="AD72" s="535"/>
      <c r="AE72" s="535"/>
      <c r="AW72" s="936"/>
    </row>
    <row r="73" customHeight="1" spans="1:69">
      <c r="A73" s="761"/>
      <c r="B73" s="955"/>
      <c r="C73" s="791"/>
      <c r="D73" s="792"/>
      <c r="E73" s="793"/>
      <c r="F73" s="197" t="s">
        <v>202</v>
      </c>
      <c r="G73" s="945"/>
      <c r="H73" s="945"/>
      <c r="I73" s="945"/>
      <c r="J73" s="945"/>
      <c r="K73" s="946">
        <f t="array" ref="K73">IF(F73="S",IF(G73&lt;&gt;"",$K$12,$K$12/2),)+IF(F73="T",IF(G73&lt;&gt;"",$K$13,$K$13/2),)+IF(F73="Ag",IF(G73&lt;&gt;"",$K$14,$K$14/2),)+IF(F73="Int",IF(G73&lt;&gt;"",$K$15,_xlfn.ANCHORARRAY($K$15)/2),)+IF(F73="Per",IF(G73&lt;&gt;"",$K$16,$K$16/2),)+IF(F73="WP",IF(G73&lt;&gt;"",$K$17,_xlfn.ANCHORARRAY($K$17)/2),)+IF(F73="Fel",IF(G73&lt;&gt;"",$K$18,$K$18/2),)+IF(H73&lt;&gt;"",10,0)+IF(I73&lt;&gt;"",10,0)+IF(J73&lt;&gt;"",10,0)</f>
        <v>0</v>
      </c>
      <c r="L73" s="878"/>
      <c r="M73" s="878"/>
      <c r="N73" s="878"/>
      <c r="O73" s="878"/>
      <c r="P73" s="878"/>
      <c r="Q73" s="878"/>
      <c r="R73" s="878">
        <f t="shared" si="3"/>
        <v>0</v>
      </c>
      <c r="S73" s="770"/>
      <c r="T73" s="951"/>
      <c r="U73" s="951"/>
      <c r="V73" s="951"/>
      <c r="W73" s="951"/>
      <c r="X73" s="951"/>
      <c r="Y73" s="951"/>
      <c r="Z73" s="951"/>
      <c r="AA73" s="951"/>
      <c r="AB73" s="779"/>
      <c r="AC73" s="585"/>
      <c r="AD73" s="535"/>
      <c r="AE73" s="535"/>
      <c r="AW73" s="936"/>
      <c r="AX73" s="585"/>
      <c r="AY73" s="585"/>
      <c r="AZ73" s="585"/>
      <c r="BA73" s="585"/>
      <c r="BB73" s="585"/>
      <c r="BC73" s="585"/>
      <c r="BD73" s="585"/>
      <c r="BE73" s="585"/>
      <c r="BF73" s="585"/>
      <c r="BG73" s="585"/>
      <c r="BH73" s="585"/>
      <c r="BI73" s="585"/>
      <c r="BJ73" s="585"/>
      <c r="BK73" s="585"/>
      <c r="BL73" s="585"/>
      <c r="BM73" s="585"/>
      <c r="BN73" s="585"/>
      <c r="BO73" s="585"/>
      <c r="BP73" s="585"/>
      <c r="BQ73" s="585"/>
    </row>
    <row r="74" customHeight="1" spans="1:69">
      <c r="A74" s="761"/>
      <c r="B74" s="955"/>
      <c r="C74" s="956"/>
      <c r="D74" s="957"/>
      <c r="E74" s="955"/>
      <c r="F74" s="197" t="s">
        <v>202</v>
      </c>
      <c r="G74" s="945"/>
      <c r="H74" s="945"/>
      <c r="I74" s="945"/>
      <c r="J74" s="945"/>
      <c r="K74" s="946">
        <f t="array" ref="K74">IF(F74="S",IF(G74&lt;&gt;"",$K$12,$K$12/2),)+IF(F74="T",IF(G74&lt;&gt;"",$K$13,$K$13/2),)+IF(F74="Ag",IF(G74&lt;&gt;"",$K$14,$K$14/2),)+IF(F74="Int",IF(G74&lt;&gt;"",$K$15,_xlfn.ANCHORARRAY($K$15)/2),)+IF(F74="Per",IF(G74&lt;&gt;"",$K$16,$K$16/2),)+IF(F74="WP",IF(G74&lt;&gt;"",$K$17,_xlfn.ANCHORARRAY($K$17)/2),)+IF(F74="Fel",IF(G74&lt;&gt;"",$K$18,$K$18/2),)+IF(H74&lt;&gt;"",10,0)+IF(I74&lt;&gt;"",10,0)+IF(J74&lt;&gt;"",10,0)</f>
        <v>0</v>
      </c>
      <c r="L74" s="878"/>
      <c r="M74" s="878"/>
      <c r="N74" s="878"/>
      <c r="O74" s="878"/>
      <c r="P74" s="878"/>
      <c r="Q74" s="878"/>
      <c r="R74" s="878">
        <f t="shared" si="3"/>
        <v>0</v>
      </c>
      <c r="S74" s="770"/>
      <c r="T74" s="951"/>
      <c r="U74" s="951"/>
      <c r="V74" s="951"/>
      <c r="W74" s="951"/>
      <c r="X74" s="951"/>
      <c r="Y74" s="951"/>
      <c r="Z74" s="951"/>
      <c r="AA74" s="951"/>
      <c r="AB74" s="779"/>
      <c r="AC74" s="585"/>
      <c r="AD74" s="535"/>
      <c r="AE74" s="535"/>
      <c r="AW74" s="936"/>
      <c r="AX74" s="585"/>
      <c r="AY74" s="585"/>
      <c r="AZ74" s="585"/>
      <c r="BA74" s="585"/>
      <c r="BB74" s="585"/>
      <c r="BC74" s="585"/>
      <c r="BD74" s="585"/>
      <c r="BE74" s="585"/>
      <c r="BF74" s="585"/>
      <c r="BG74" s="585"/>
      <c r="BH74" s="585"/>
      <c r="BI74" s="585"/>
      <c r="BJ74" s="585"/>
      <c r="BK74" s="585"/>
      <c r="BL74" s="585"/>
      <c r="BM74" s="585"/>
      <c r="BN74" s="585"/>
      <c r="BO74" s="585"/>
      <c r="BP74" s="585"/>
      <c r="BQ74" s="585"/>
    </row>
    <row r="75" customHeight="1" spans="1:69">
      <c r="A75" s="761" t="str">
        <f t="array" ref="A75">IFERROR(_xlfn.TEXTJOIN("",TRUE,_xlfn._xlws.FILTER("学术知识_"&amp;C75:C77&amp;ROUNDUP(K75:K77,0),C75:C77&lt;&gt;"")),"")</f>
        <v/>
      </c>
      <c r="B75" s="953" t="s">
        <v>207</v>
      </c>
      <c r="C75" s="791"/>
      <c r="D75" s="792"/>
      <c r="E75" s="793"/>
      <c r="F75" s="197" t="s">
        <v>202</v>
      </c>
      <c r="G75" s="945"/>
      <c r="H75" s="945"/>
      <c r="I75" s="945"/>
      <c r="J75" s="945"/>
      <c r="K75" s="946">
        <f t="array" ref="K75">IF(F75="S",IF(G75&lt;&gt;"",$K$12,$K$12/2),)+IF(F75="T",IF(G75&lt;&gt;"",$K$13,$K$13/2),)+IF(F75="Ag",IF(G75&lt;&gt;"",$K$14,$K$14/2),)+IF(F75="Int",IF(G75&lt;&gt;"",$K$15,_xlfn.ANCHORARRAY($K$15)/2),)+IF(F75="Per",IF(G75&lt;&gt;"",$K$16,$K$16/2),)+IF(F75="WP",IF(G75&lt;&gt;"",$K$17,_xlfn.ANCHORARRAY($K$17)/2),)+IF(F75="Fel",IF(G75&lt;&gt;"",$K$18,$K$18/2),)+IF(H75&lt;&gt;"",10,0)+IF(I75&lt;&gt;"",10,0)+IF(J75&lt;&gt;"",10,0)</f>
        <v>0</v>
      </c>
      <c r="L75" s="878"/>
      <c r="M75" s="878"/>
      <c r="N75" s="878"/>
      <c r="O75" s="878"/>
      <c r="P75" s="878"/>
      <c r="Q75" s="878"/>
      <c r="R75" s="878">
        <f t="shared" si="3"/>
        <v>0</v>
      </c>
      <c r="S75" s="770"/>
      <c r="T75" s="951"/>
      <c r="U75" s="951"/>
      <c r="V75" s="951"/>
      <c r="W75" s="951"/>
      <c r="X75" s="951"/>
      <c r="Y75" s="951"/>
      <c r="Z75" s="951"/>
      <c r="AA75" s="951"/>
      <c r="AB75" s="779"/>
      <c r="AC75" s="585"/>
      <c r="AD75" s="535"/>
      <c r="AE75" s="535"/>
      <c r="AW75" s="936"/>
      <c r="AX75" s="585"/>
      <c r="AY75" s="585"/>
      <c r="AZ75" s="585"/>
      <c r="BA75" s="585"/>
      <c r="BB75" s="585"/>
      <c r="BC75" s="585"/>
      <c r="BD75" s="585"/>
      <c r="BE75" s="585"/>
      <c r="BF75" s="585"/>
      <c r="BG75" s="585"/>
      <c r="BH75" s="585"/>
      <c r="BI75" s="585"/>
      <c r="BJ75" s="585"/>
      <c r="BK75" s="585"/>
      <c r="BL75" s="585"/>
      <c r="BM75" s="585"/>
      <c r="BN75" s="585"/>
      <c r="BO75" s="585"/>
      <c r="BP75" s="585"/>
      <c r="BQ75" s="585"/>
    </row>
    <row r="76" customHeight="1" spans="1:69">
      <c r="A76" s="761"/>
      <c r="B76" s="958"/>
      <c r="C76" s="841"/>
      <c r="D76" s="841"/>
      <c r="E76" s="841"/>
      <c r="F76" s="197" t="s">
        <v>202</v>
      </c>
      <c r="G76" s="945"/>
      <c r="H76" s="945"/>
      <c r="I76" s="945"/>
      <c r="J76" s="945"/>
      <c r="K76" s="946">
        <f t="array" ref="K76">IF(F76="S",IF(G76&lt;&gt;"",$K$12,$K$12/2),)+IF(F76="T",IF(G76&lt;&gt;"",$K$13,$K$13/2),)+IF(F76="Ag",IF(G76&lt;&gt;"",$K$14,$K$14/2),)+IF(F76="Int",IF(G76&lt;&gt;"",$K$15,_xlfn.ANCHORARRAY($K$15)/2),)+IF(F76="Per",IF(G76&lt;&gt;"",$K$16,$K$16/2),)+IF(F76="WP",IF(G76&lt;&gt;"",$K$17,_xlfn.ANCHORARRAY($K$17)/2),)+IF(F76="Fel",IF(G76&lt;&gt;"",$K$18,$K$18/2),)+IF(H76&lt;&gt;"",10,0)+IF(I76&lt;&gt;"",10,0)+IF(J76&lt;&gt;"",10,0)</f>
        <v>0</v>
      </c>
      <c r="L76" s="878"/>
      <c r="M76" s="878"/>
      <c r="N76" s="878"/>
      <c r="O76" s="878"/>
      <c r="P76" s="878"/>
      <c r="Q76" s="878"/>
      <c r="R76" s="878">
        <f t="shared" si="3"/>
        <v>0</v>
      </c>
      <c r="S76" s="770"/>
      <c r="T76" s="951"/>
      <c r="U76" s="951"/>
      <c r="V76" s="951"/>
      <c r="W76" s="951"/>
      <c r="X76" s="951"/>
      <c r="Y76" s="951"/>
      <c r="Z76" s="951"/>
      <c r="AA76" s="951"/>
      <c r="AB76" s="779"/>
      <c r="AC76" s="585"/>
      <c r="AD76" s="535"/>
      <c r="AE76" s="535"/>
      <c r="AW76" s="936"/>
      <c r="AX76" s="585"/>
      <c r="AY76" s="585"/>
      <c r="AZ76" s="585"/>
      <c r="BA76" s="585"/>
      <c r="BB76" s="585"/>
      <c r="BC76" s="585"/>
      <c r="BD76" s="585"/>
      <c r="BE76" s="585"/>
      <c r="BF76" s="585"/>
      <c r="BG76" s="585"/>
      <c r="BH76" s="585"/>
      <c r="BI76" s="585"/>
      <c r="BJ76" s="585"/>
      <c r="BK76" s="585"/>
      <c r="BL76" s="585"/>
      <c r="BM76" s="585"/>
      <c r="BN76" s="585"/>
      <c r="BO76" s="585"/>
      <c r="BP76" s="585"/>
      <c r="BQ76" s="585"/>
    </row>
    <row r="77" customHeight="1" spans="1:69">
      <c r="A77" s="761"/>
      <c r="B77" s="954"/>
      <c r="C77" s="197"/>
      <c r="D77" s="841"/>
      <c r="E77" s="841"/>
      <c r="F77" s="197" t="s">
        <v>202</v>
      </c>
      <c r="G77" s="945"/>
      <c r="H77" s="945"/>
      <c r="I77" s="945"/>
      <c r="J77" s="945"/>
      <c r="K77" s="946">
        <f t="array" ref="K77">IF(F77="S",IF(G77&lt;&gt;"",$K$12,$K$12/2),)+IF(F77="T",IF(G77&lt;&gt;"",$K$13,$K$13/2),)+IF(F77="Ag",IF(G77&lt;&gt;"",$K$14,$K$14/2),)+IF(F77="Int",IF(G77&lt;&gt;"",$K$15,_xlfn.ANCHORARRAY($K$15)/2),)+IF(F77="Per",IF(G77&lt;&gt;"",$K$16,$K$16/2),)+IF(F77="WP",IF(G77&lt;&gt;"",$K$17,_xlfn.ANCHORARRAY($K$17)/2),)+IF(F77="Fel",IF(G77&lt;&gt;"",$K$18,$K$18/2),)+IF(H77&lt;&gt;"",10,0)+IF(I77&lt;&gt;"",10,0)+IF(J77&lt;&gt;"",10,0)</f>
        <v>0</v>
      </c>
      <c r="L77" s="878"/>
      <c r="M77" s="878"/>
      <c r="N77" s="878"/>
      <c r="O77" s="878"/>
      <c r="P77" s="878"/>
      <c r="Q77" s="878"/>
      <c r="R77" s="878">
        <f t="shared" si="3"/>
        <v>0</v>
      </c>
      <c r="S77" s="770"/>
      <c r="T77" s="943"/>
      <c r="U77" s="943"/>
      <c r="V77" s="943"/>
      <c r="W77" s="943"/>
      <c r="X77" s="943"/>
      <c r="Y77" s="943"/>
      <c r="Z77" s="943"/>
      <c r="AA77" s="943"/>
      <c r="AB77" s="779"/>
      <c r="AC77" s="585"/>
      <c r="AD77" s="535"/>
      <c r="AE77" s="535"/>
      <c r="AX77" s="585"/>
      <c r="AY77" s="585"/>
      <c r="AZ77" s="585"/>
      <c r="BA77" s="585"/>
      <c r="BB77" s="585"/>
      <c r="BC77" s="585"/>
      <c r="BD77" s="585"/>
      <c r="BE77" s="585"/>
      <c r="BF77" s="585"/>
      <c r="BG77" s="585"/>
      <c r="BH77" s="585"/>
      <c r="BI77" s="585"/>
      <c r="BJ77" s="585"/>
      <c r="BK77" s="585"/>
      <c r="BL77" s="585"/>
      <c r="BM77" s="585"/>
      <c r="BN77" s="585"/>
      <c r="BO77" s="585"/>
      <c r="BP77" s="585"/>
      <c r="BQ77" s="585"/>
    </row>
    <row r="78" customHeight="1" spans="1:69">
      <c r="A78" s="761" t="str">
        <f t="array" ref="A78">IFERROR(_xlfn.TEXTJOIN("",TRUE,_xlfn._xlws.FILTER("禁忌知识_"&amp;C78:C79&amp;ROUNDUP(K78:K79,0),C78:C79&lt;&gt;"")),"")</f>
        <v/>
      </c>
      <c r="B78" s="953" t="s">
        <v>208</v>
      </c>
      <c r="C78" s="197"/>
      <c r="D78" s="841"/>
      <c r="E78" s="841"/>
      <c r="F78" s="197" t="s">
        <v>202</v>
      </c>
      <c r="G78" s="945"/>
      <c r="H78" s="945"/>
      <c r="I78" s="945"/>
      <c r="J78" s="945"/>
      <c r="K78" s="946">
        <f t="array" ref="K78">IF(F78="S",IF(G78&lt;&gt;"",$K$12,$K$12/2),)+IF(F78="T",IF(G78&lt;&gt;"",$K$13,$K$13/2),)+IF(F78="Ag",IF(G78&lt;&gt;"",$K$14,$K$14/2),)+IF(F78="Int",IF(G78&lt;&gt;"",$K$15,_xlfn.ANCHORARRAY($K$15)/2),)+IF(F78="Per",IF(G78&lt;&gt;"",$K$16,$K$16/2),)+IF(F78="WP",IF(G78&lt;&gt;"",$K$17,_xlfn.ANCHORARRAY($K$17)/2),)+IF(F78="Fel",IF(G78&lt;&gt;"",$K$18,$K$18/2),)+IF(H78&lt;&gt;"",10,0)+IF(I78&lt;&gt;"",10,0)+IF(J78&lt;&gt;"",10,0)</f>
        <v>0</v>
      </c>
      <c r="L78" s="878"/>
      <c r="M78" s="878"/>
      <c r="N78" s="878"/>
      <c r="O78" s="878"/>
      <c r="P78" s="878"/>
      <c r="Q78" s="878"/>
      <c r="R78" s="878">
        <f t="shared" si="3"/>
        <v>0</v>
      </c>
      <c r="S78" s="770"/>
      <c r="T78" s="947"/>
      <c r="U78" s="947"/>
      <c r="V78" s="947"/>
      <c r="W78" s="947"/>
      <c r="X78" s="947"/>
      <c r="Y78" s="948" t="s">
        <v>65</v>
      </c>
      <c r="Z78" s="949"/>
      <c r="AA78" s="949"/>
      <c r="AB78" s="779"/>
      <c r="AC78" s="585"/>
      <c r="AD78" s="535"/>
      <c r="AE78" s="535"/>
      <c r="AX78" s="585"/>
      <c r="AY78" s="585"/>
      <c r="AZ78" s="585"/>
      <c r="BA78" s="585"/>
      <c r="BB78" s="585"/>
      <c r="BC78" s="585"/>
      <c r="BD78" s="585"/>
      <c r="BE78" s="585"/>
      <c r="BF78" s="585"/>
      <c r="BG78" s="585"/>
      <c r="BH78" s="585"/>
      <c r="BI78" s="585"/>
      <c r="BJ78" s="585"/>
      <c r="BK78" s="585"/>
      <c r="BL78" s="585"/>
      <c r="BM78" s="585"/>
      <c r="BN78" s="585"/>
      <c r="BO78" s="585"/>
      <c r="BP78" s="585"/>
      <c r="BQ78" s="585"/>
    </row>
    <row r="79" customHeight="1" spans="1:69">
      <c r="A79" s="761"/>
      <c r="B79" s="954"/>
      <c r="C79" s="197"/>
      <c r="D79" s="841"/>
      <c r="E79" s="841"/>
      <c r="F79" s="197" t="s">
        <v>202</v>
      </c>
      <c r="G79" s="945"/>
      <c r="H79" s="945"/>
      <c r="I79" s="945"/>
      <c r="J79" s="945"/>
      <c r="K79" s="946">
        <f t="array" ref="K79">IF(F79="S",IF(G79&lt;&gt;"",$K$12,$K$12/2),)+IF(F79="T",IF(G79&lt;&gt;"",$K$13,$K$13/2),)+IF(F79="Ag",IF(G79&lt;&gt;"",$K$14,$K$14/2),)+IF(F79="Int",IF(G79&lt;&gt;"",$K$15,_xlfn.ANCHORARRAY($K$15)/2),)+IF(F79="Per",IF(G79&lt;&gt;"",$K$16,$K$16/2),)+IF(F79="WP",IF(G79&lt;&gt;"",$K$17,_xlfn.ANCHORARRAY($K$17)/2),)+IF(F79="Fel",IF(G79&lt;&gt;"",$K$18,$K$18/2),)+IF(H79&lt;&gt;"",10,0)+IF(I79&lt;&gt;"",10,0)+IF(J79&lt;&gt;"",10,0)</f>
        <v>0</v>
      </c>
      <c r="L79" s="878"/>
      <c r="M79" s="878"/>
      <c r="N79" s="878"/>
      <c r="O79" s="878"/>
      <c r="P79" s="878"/>
      <c r="Q79" s="878"/>
      <c r="R79" s="878">
        <f t="shared" si="3"/>
        <v>0</v>
      </c>
      <c r="S79" s="770"/>
      <c r="T79" s="959"/>
      <c r="U79" s="959"/>
      <c r="V79" s="959"/>
      <c r="W79" s="959"/>
      <c r="X79" s="959"/>
      <c r="Y79" s="959"/>
      <c r="Z79" s="959"/>
      <c r="AA79" s="959"/>
      <c r="AB79" s="779"/>
      <c r="AC79" s="585"/>
      <c r="AD79" s="535"/>
      <c r="AE79" s="535"/>
      <c r="AX79" s="585"/>
      <c r="AY79" s="585"/>
      <c r="AZ79" s="585"/>
      <c r="BA79" s="585"/>
      <c r="BB79" s="585"/>
      <c r="BC79" s="585"/>
      <c r="BD79" s="585"/>
      <c r="BE79" s="585"/>
      <c r="BF79" s="585"/>
      <c r="BG79" s="585"/>
      <c r="BH79" s="585"/>
      <c r="BI79" s="585"/>
      <c r="BJ79" s="585"/>
      <c r="BK79" s="585"/>
      <c r="BL79" s="585"/>
      <c r="BM79" s="585"/>
      <c r="BN79" s="585"/>
      <c r="BO79" s="585"/>
      <c r="BP79" s="585"/>
      <c r="BQ79" s="585"/>
    </row>
    <row r="80" customHeight="1" spans="1:69">
      <c r="A80" s="761" t="str">
        <f t="array" ref="A80">IFERROR(_xlfn.TEXTJOIN("",TRUE,_xlfn._xlws.FILTER("生计_"&amp;C80:C81&amp;ROUNDUP(K80:K81,0),C80:C81&lt;&gt;"")),"")</f>
        <v/>
      </c>
      <c r="B80" s="952" t="s">
        <v>209</v>
      </c>
      <c r="C80" s="197"/>
      <c r="D80" s="841"/>
      <c r="E80" s="841"/>
      <c r="F80" s="197" t="s">
        <v>202</v>
      </c>
      <c r="G80" s="945"/>
      <c r="H80" s="945"/>
      <c r="I80" s="945"/>
      <c r="J80" s="945"/>
      <c r="K80" s="946">
        <f t="array" ref="K80">IF(F80="S",IF(G80&lt;&gt;"",$K$12,$K$12/2),)+IF(F80="T",IF(G80&lt;&gt;"",$K$13,$K$13/2),)+IF(F80="Ag",IF(G80&lt;&gt;"",$K$14,$K$14/2),)+IF(F80="Int",IF(G80&lt;&gt;"",$K$15,_xlfn.ANCHORARRAY($K$15)/2),)+IF(F80="Per",IF(G80&lt;&gt;"",$K$16,$K$16/2),)+IF(F80="WP",IF(G80&lt;&gt;"",$K$17,_xlfn.ANCHORARRAY($K$17)/2),)+IF(F80="Fel",IF(G80&lt;&gt;"",$K$18,$K$18/2),)+IF(H80&lt;&gt;"",10,0)+IF(I80&lt;&gt;"",10,0)+IF(J80&lt;&gt;"",10,0)</f>
        <v>0</v>
      </c>
      <c r="L80" s="878"/>
      <c r="M80" s="878"/>
      <c r="N80" s="878"/>
      <c r="O80" s="878"/>
      <c r="P80" s="878"/>
      <c r="Q80" s="878"/>
      <c r="R80" s="878">
        <f t="shared" si="3"/>
        <v>0</v>
      </c>
      <c r="S80" s="770"/>
      <c r="T80" s="959"/>
      <c r="U80" s="959"/>
      <c r="V80" s="959"/>
      <c r="W80" s="959"/>
      <c r="X80" s="959"/>
      <c r="Y80" s="959"/>
      <c r="Z80" s="959"/>
      <c r="AA80" s="959"/>
      <c r="AB80" s="779"/>
      <c r="AC80" s="585"/>
      <c r="AD80" s="535"/>
      <c r="AE80" s="535"/>
      <c r="AX80" s="585"/>
      <c r="AY80" s="585"/>
      <c r="AZ80" s="585"/>
      <c r="BA80" s="585"/>
      <c r="BB80" s="585"/>
      <c r="BC80" s="585"/>
      <c r="BD80" s="585"/>
      <c r="BE80" s="585"/>
      <c r="BF80" s="585"/>
      <c r="BG80" s="585"/>
      <c r="BH80" s="585"/>
      <c r="BI80" s="585"/>
      <c r="BJ80" s="585"/>
      <c r="BK80" s="585"/>
      <c r="BL80" s="585"/>
      <c r="BM80" s="585"/>
      <c r="BN80" s="585"/>
      <c r="BO80" s="585"/>
      <c r="BP80" s="585"/>
      <c r="BQ80" s="585"/>
    </row>
    <row r="81" customHeight="1" spans="1:69">
      <c r="A81" s="761"/>
      <c r="B81" s="952"/>
      <c r="C81" s="791"/>
      <c r="D81" s="792"/>
      <c r="E81" s="793"/>
      <c r="F81" s="197" t="s">
        <v>202</v>
      </c>
      <c r="G81" s="945"/>
      <c r="H81" s="945"/>
      <c r="I81" s="945"/>
      <c r="J81" s="945"/>
      <c r="K81" s="946">
        <f t="array" ref="K81">IF(F81="S",IF(G81&lt;&gt;"",$K$12,$K$12/2),)+IF(F81="T",IF(G81&lt;&gt;"",$K$13,$K$13/2),)+IF(F81="Ag",IF(G81&lt;&gt;"",$K$14,$K$14/2),)+IF(F81="Int",IF(G81&lt;&gt;"",$K$15,_xlfn.ANCHORARRAY($K$15)/2),)+IF(F81="Per",IF(G81&lt;&gt;"",$K$16,$K$16/2),)+IF(F81="WP",IF(G81&lt;&gt;"",$K$17,_xlfn.ANCHORARRAY($K$17)/2),)+IF(F81="Fel",IF(G81&lt;&gt;"",$K$18,$K$18/2),)+IF(H81&lt;&gt;"",10,0)+IF(I81&lt;&gt;"",10,0)+IF(J81&lt;&gt;"",10,0)</f>
        <v>0</v>
      </c>
      <c r="L81" s="927"/>
      <c r="M81" s="928"/>
      <c r="N81" s="928"/>
      <c r="O81" s="928"/>
      <c r="P81" s="928"/>
      <c r="Q81" s="929"/>
      <c r="R81" s="878">
        <f t="shared" si="3"/>
        <v>0</v>
      </c>
      <c r="S81" s="770"/>
      <c r="T81" s="959"/>
      <c r="U81" s="959"/>
      <c r="V81" s="959"/>
      <c r="W81" s="959"/>
      <c r="X81" s="959"/>
      <c r="Y81" s="959"/>
      <c r="Z81" s="959"/>
      <c r="AA81" s="959"/>
      <c r="AB81" s="779"/>
      <c r="AC81" s="585"/>
      <c r="AD81" s="535"/>
      <c r="AE81" s="535"/>
      <c r="AX81" s="585"/>
      <c r="AY81" s="585"/>
      <c r="AZ81" s="585"/>
      <c r="BA81" s="585"/>
      <c r="BB81" s="585"/>
      <c r="BC81" s="585"/>
      <c r="BD81" s="585"/>
      <c r="BE81" s="585"/>
      <c r="BF81" s="585"/>
      <c r="BG81" s="585"/>
      <c r="BH81" s="585"/>
      <c r="BI81" s="585"/>
      <c r="BJ81" s="585"/>
      <c r="BK81" s="585"/>
      <c r="BL81" s="585"/>
      <c r="BM81" s="585"/>
      <c r="BN81" s="585"/>
      <c r="BO81" s="585"/>
      <c r="BP81" s="585"/>
      <c r="BQ81" s="585"/>
    </row>
    <row r="82" customHeight="1" spans="1:69">
      <c r="A82" s="761" t="str">
        <f t="array" ref="A82">IFERROR(_xlfn.TEXTJOIN("",TRUE,_xlfn._xlws.FILTER(B82:B86&amp;ROUNDUP(K82:K86,0),B82:B86&lt;&gt;"")),"")</f>
        <v/>
      </c>
      <c r="B82" s="960"/>
      <c r="C82" s="960"/>
      <c r="D82" s="960"/>
      <c r="E82" s="952"/>
      <c r="F82" s="197" t="s">
        <v>202</v>
      </c>
      <c r="G82" s="945"/>
      <c r="H82" s="945"/>
      <c r="I82" s="945"/>
      <c r="J82" s="945"/>
      <c r="K82" s="946">
        <f t="array" ref="K82">IF(F82="S",IF(G82&lt;&gt;"",$K$12,$K$12/2),)+IF(F82="T",IF(G82&lt;&gt;"",$K$13,$K$13/2),)+IF(F82="Ag",IF(G82&lt;&gt;"",$K$14,$K$14/2),)+IF(F82="Int",IF(G82&lt;&gt;"",$K$15,_xlfn.ANCHORARRAY($K$15)/2),)+IF(F82="Per",IF(G82&lt;&gt;"",$K$16,$K$16/2),)+IF(F82="WP",IF(G82&lt;&gt;"",$K$17,_xlfn.ANCHORARRAY($K$17)/2),)+IF(F82="Fel",IF(G82&lt;&gt;"",$K$18,$K$18/2),)+IF(H82&lt;&gt;"",10,0)+IF(I82&lt;&gt;"",10,0)+IF(J82&lt;&gt;"",10,0)</f>
        <v>0</v>
      </c>
      <c r="L82" s="927"/>
      <c r="M82" s="928"/>
      <c r="N82" s="928"/>
      <c r="O82" s="928"/>
      <c r="P82" s="928"/>
      <c r="Q82" s="929"/>
      <c r="R82" s="878">
        <f t="shared" si="3"/>
        <v>0</v>
      </c>
      <c r="S82" s="770"/>
      <c r="T82" s="959"/>
      <c r="U82" s="959"/>
      <c r="V82" s="959"/>
      <c r="W82" s="959"/>
      <c r="X82" s="959"/>
      <c r="Y82" s="959"/>
      <c r="Z82" s="959"/>
      <c r="AA82" s="959"/>
      <c r="AB82" s="779"/>
      <c r="AC82" s="585"/>
      <c r="AD82" s="535"/>
      <c r="AE82" s="535"/>
      <c r="AX82" s="585"/>
      <c r="AY82" s="585"/>
      <c r="AZ82" s="585"/>
      <c r="BA82" s="585"/>
      <c r="BB82" s="585"/>
      <c r="BC82" s="585"/>
      <c r="BD82" s="585"/>
      <c r="BE82" s="585"/>
      <c r="BF82" s="585"/>
      <c r="BG82" s="585"/>
      <c r="BH82" s="585"/>
      <c r="BI82" s="585"/>
      <c r="BJ82" s="585"/>
      <c r="BK82" s="585"/>
      <c r="BL82" s="585"/>
      <c r="BM82" s="585"/>
      <c r="BN82" s="585"/>
      <c r="BO82" s="585"/>
      <c r="BP82" s="585"/>
      <c r="BQ82" s="585"/>
    </row>
    <row r="83" customHeight="1" spans="1:69">
      <c r="A83" s="761"/>
      <c r="B83" s="960"/>
      <c r="C83" s="960"/>
      <c r="D83" s="960"/>
      <c r="E83" s="952"/>
      <c r="F83" s="197" t="s">
        <v>202</v>
      </c>
      <c r="G83" s="945"/>
      <c r="H83" s="945"/>
      <c r="I83" s="945"/>
      <c r="J83" s="945"/>
      <c r="K83" s="946">
        <f t="array" ref="K83">IF(F83="S",IF(G83&lt;&gt;"",$K$12,$K$12/2),)+IF(F83="T",IF(G83&lt;&gt;"",$K$13,$K$13/2),)+IF(F83="Ag",IF(G83&lt;&gt;"",$K$14,$K$14/2),)+IF(F83="Int",IF(G83&lt;&gt;"",$K$15,_xlfn.ANCHORARRAY($K$15)/2),)+IF(F83="Per",IF(G83&lt;&gt;"",$K$16,$K$16/2),)+IF(F83="WP",IF(G83&lt;&gt;"",$K$17,_xlfn.ANCHORARRAY($K$17)/2),)+IF(F83="Fel",IF(G83&lt;&gt;"",$K$18,$K$18/2),)+IF(H83&lt;&gt;"",10,0)+IF(I83&lt;&gt;"",10,0)+IF(J83&lt;&gt;"",10,0)</f>
        <v>0</v>
      </c>
      <c r="L83" s="799"/>
      <c r="M83" s="878"/>
      <c r="N83" s="878"/>
      <c r="O83" s="878"/>
      <c r="P83" s="878"/>
      <c r="Q83" s="878"/>
      <c r="R83" s="878">
        <f t="shared" si="3"/>
        <v>0</v>
      </c>
      <c r="S83" s="770"/>
      <c r="T83" s="959"/>
      <c r="U83" s="959"/>
      <c r="V83" s="959"/>
      <c r="W83" s="959"/>
      <c r="X83" s="959"/>
      <c r="Y83" s="959"/>
      <c r="Z83" s="959"/>
      <c r="AA83" s="959"/>
      <c r="AB83" s="779"/>
      <c r="AC83" s="585"/>
      <c r="AD83" s="535"/>
      <c r="AE83" s="535"/>
      <c r="AX83" s="585"/>
      <c r="AY83" s="585"/>
      <c r="AZ83" s="585"/>
      <c r="BA83" s="585"/>
      <c r="BB83" s="585"/>
      <c r="BC83" s="585"/>
      <c r="BD83" s="585"/>
      <c r="BE83" s="585"/>
      <c r="BF83" s="585"/>
      <c r="BG83" s="585"/>
      <c r="BH83" s="585"/>
      <c r="BI83" s="585"/>
      <c r="BJ83" s="585"/>
      <c r="BK83" s="585"/>
      <c r="BL83" s="585"/>
      <c r="BM83" s="585"/>
      <c r="BN83" s="585"/>
      <c r="BO83" s="585"/>
      <c r="BP83" s="585"/>
      <c r="BQ83" s="585"/>
    </row>
    <row r="84" customHeight="1" spans="1:69">
      <c r="A84" s="761"/>
      <c r="B84" s="960"/>
      <c r="C84" s="960"/>
      <c r="D84" s="960"/>
      <c r="E84" s="952"/>
      <c r="F84" s="197" t="s">
        <v>202</v>
      </c>
      <c r="G84" s="945"/>
      <c r="H84" s="945"/>
      <c r="I84" s="945"/>
      <c r="J84" s="945"/>
      <c r="K84" s="946">
        <f t="array" ref="K84">IF(F84="S",IF(G84&lt;&gt;"",$K$12,$K$12/2),)+IF(F84="T",IF(G84&lt;&gt;"",$K$13,$K$13/2),)+IF(F84="Ag",IF(G84&lt;&gt;"",$K$14,$K$14/2),)+IF(F84="Int",IF(G84&lt;&gt;"",$K$15,_xlfn.ANCHORARRAY($K$15)/2),)+IF(F84="Per",IF(G84&lt;&gt;"",$K$16,$K$16/2),)+IF(F84="WP",IF(G84&lt;&gt;"",$K$17,_xlfn.ANCHORARRAY($K$17)/2),)+IF(F84="Fel",IF(G84&lt;&gt;"",$K$18,$K$18/2),)+IF(H84&lt;&gt;"",10,0)+IF(I84&lt;&gt;"",10,0)+IF(J84&lt;&gt;"",10,0)</f>
        <v>0</v>
      </c>
      <c r="L84" s="789"/>
      <c r="M84" s="790"/>
      <c r="N84" s="790"/>
      <c r="O84" s="790"/>
      <c r="P84" s="790"/>
      <c r="Q84" s="805"/>
      <c r="R84" s="878">
        <f t="shared" si="3"/>
        <v>0</v>
      </c>
      <c r="S84" s="770"/>
      <c r="T84" s="959"/>
      <c r="U84" s="959"/>
      <c r="V84" s="959"/>
      <c r="W84" s="959"/>
      <c r="X84" s="959"/>
      <c r="Y84" s="959"/>
      <c r="Z84" s="959"/>
      <c r="AA84" s="959"/>
      <c r="AB84" s="779"/>
      <c r="AC84" s="585"/>
      <c r="AX84" s="585"/>
      <c r="AY84" s="585"/>
      <c r="AZ84" s="585"/>
      <c r="BA84" s="585"/>
      <c r="BB84" s="585"/>
      <c r="BC84" s="585"/>
      <c r="BD84" s="585"/>
      <c r="BE84" s="585"/>
      <c r="BF84" s="585"/>
      <c r="BG84" s="585"/>
      <c r="BH84" s="585"/>
      <c r="BI84" s="585"/>
      <c r="BJ84" s="585"/>
      <c r="BK84" s="585"/>
      <c r="BL84" s="585"/>
      <c r="BM84" s="585"/>
      <c r="BN84" s="585"/>
      <c r="BO84" s="585"/>
      <c r="BP84" s="585"/>
      <c r="BQ84" s="585"/>
    </row>
    <row r="85" customHeight="1" spans="1:69">
      <c r="A85" s="761"/>
      <c r="B85" s="960"/>
      <c r="C85" s="960"/>
      <c r="D85" s="960"/>
      <c r="E85" s="952"/>
      <c r="F85" s="197" t="s">
        <v>202</v>
      </c>
      <c r="G85" s="945"/>
      <c r="H85" s="945"/>
      <c r="I85" s="945"/>
      <c r="J85" s="945"/>
      <c r="K85" s="946">
        <f t="array" ref="K85">IF(F85="S",IF(G85&lt;&gt;"",$K$12,$K$12/2),)+IF(F85="T",IF(G85&lt;&gt;"",$K$13,$K$13/2),)+IF(F85="Ag",IF(G85&lt;&gt;"",$K$14,$K$14/2),)+IF(F85="Int",IF(G85&lt;&gt;"",$K$15,_xlfn.ANCHORARRAY($K$15)/2),)+IF(F85="Per",IF(G85&lt;&gt;"",$K$16,$K$16/2),)+IF(F85="WP",IF(G85&lt;&gt;"",$K$17,_xlfn.ANCHORARRAY($K$17)/2),)+IF(F85="Fel",IF(G85&lt;&gt;"",$K$18,$K$18/2),)+IF(H85&lt;&gt;"",10,0)+IF(I85&lt;&gt;"",10,0)+IF(J85&lt;&gt;"",10,0)</f>
        <v>0</v>
      </c>
      <c r="L85" s="878"/>
      <c r="M85" s="878"/>
      <c r="N85" s="878"/>
      <c r="O85" s="878"/>
      <c r="P85" s="878"/>
      <c r="Q85" s="878"/>
      <c r="R85" s="878">
        <f t="shared" si="3"/>
        <v>0</v>
      </c>
      <c r="S85" s="770"/>
      <c r="T85" s="959"/>
      <c r="U85" s="959"/>
      <c r="V85" s="959"/>
      <c r="W85" s="959"/>
      <c r="X85" s="959"/>
      <c r="Y85" s="959"/>
      <c r="Z85" s="959"/>
      <c r="AA85" s="959"/>
      <c r="AB85" s="779"/>
      <c r="AC85" s="585"/>
      <c r="AX85" s="585"/>
      <c r="AY85" s="585"/>
      <c r="AZ85" s="585"/>
      <c r="BA85" s="585"/>
      <c r="BB85" s="585"/>
      <c r="BC85" s="585"/>
      <c r="BD85" s="585"/>
      <c r="BE85" s="585"/>
      <c r="BF85" s="585"/>
      <c r="BG85" s="585"/>
      <c r="BH85" s="585"/>
      <c r="BI85" s="585"/>
      <c r="BJ85" s="585"/>
      <c r="BK85" s="585"/>
      <c r="BL85" s="585"/>
      <c r="BM85" s="585"/>
      <c r="BN85" s="585"/>
      <c r="BO85" s="585"/>
      <c r="BP85" s="585"/>
      <c r="BQ85" s="585"/>
    </row>
    <row r="86" customHeight="1" spans="1:69">
      <c r="A86" s="761"/>
      <c r="B86" s="952"/>
      <c r="C86" s="961"/>
      <c r="D86" s="961"/>
      <c r="E86" s="961"/>
      <c r="F86" s="197"/>
      <c r="G86" s="945"/>
      <c r="H86" s="945"/>
      <c r="I86" s="945"/>
      <c r="J86" s="945"/>
      <c r="K86" s="946">
        <f t="array" ref="K86">IF(F86="S",IF(G86&lt;&gt;"",$K$12,$K$12/2),)+IF(F86="T",IF(G86&lt;&gt;"",$K$13,$K$13/2),)+IF(F86="Ag",IF(G86&lt;&gt;"",$K$14,$K$14/2),)+IF(F86="Int",IF(G86&lt;&gt;"",$K$15,_xlfn.ANCHORARRAY($K$15)/2),)+IF(F86="Per",IF(G86&lt;&gt;"",$K$16,$K$16/2),)+IF(F86="WP",IF(G86&lt;&gt;"",$K$17,_xlfn.ANCHORARRAY($K$17)/2),)+IF(F86="Fel",IF(G86&lt;&gt;"",$K$18,$K$18/2),)+IF(H86&lt;&gt;"",10,0)+IF(I86&lt;&gt;"",10,0)+IF(J86&lt;&gt;"",10,0)</f>
        <v>0</v>
      </c>
      <c r="L86" s="927"/>
      <c r="M86" s="928"/>
      <c r="N86" s="928"/>
      <c r="O86" s="928"/>
      <c r="P86" s="928"/>
      <c r="Q86" s="929"/>
      <c r="R86" s="878">
        <f t="shared" si="3"/>
        <v>0</v>
      </c>
      <c r="S86" s="770"/>
      <c r="T86" s="959"/>
      <c r="U86" s="959"/>
      <c r="V86" s="959"/>
      <c r="W86" s="959"/>
      <c r="X86" s="959"/>
      <c r="Y86" s="959"/>
      <c r="Z86" s="959"/>
      <c r="AA86" s="959"/>
      <c r="AB86" s="779"/>
      <c r="AC86" s="585"/>
      <c r="AX86" s="585"/>
      <c r="AY86" s="585"/>
      <c r="AZ86" s="585"/>
      <c r="BA86" s="585"/>
      <c r="BB86" s="585"/>
      <c r="BC86" s="585"/>
      <c r="BD86" s="585"/>
      <c r="BE86" s="585"/>
      <c r="BF86" s="585"/>
      <c r="BG86" s="585"/>
      <c r="BH86" s="585"/>
      <c r="BI86" s="585"/>
      <c r="BJ86" s="585"/>
      <c r="BK86" s="585"/>
      <c r="BL86" s="585"/>
      <c r="BM86" s="585"/>
      <c r="BN86" s="585"/>
      <c r="BO86" s="585"/>
      <c r="BP86" s="585"/>
      <c r="BQ86" s="585"/>
    </row>
    <row r="87" customHeight="1" spans="1:69">
      <c r="A87" s="761" t="str">
        <f t="array" ref="A87">IFERROR(_xlfn.TEXTJOIN("",TRUE,_xlfn._xlws.FILTER("导航_"&amp;C87:C88&amp;ROUNDUP(K87:K88,0),C87:C88&lt;&gt;"")),"")</f>
        <v/>
      </c>
      <c r="B87" s="952" t="s">
        <v>210</v>
      </c>
      <c r="C87" s="197"/>
      <c r="D87" s="841"/>
      <c r="E87" s="841"/>
      <c r="F87" s="197" t="s">
        <v>202</v>
      </c>
      <c r="G87" s="945"/>
      <c r="H87" s="945"/>
      <c r="I87" s="945"/>
      <c r="J87" s="945"/>
      <c r="K87" s="946">
        <f t="array" ref="K87">IF(F87="S",IF(G87&lt;&gt;"",$K$12,$K$12/2),)+IF(F87="T",IF(G87&lt;&gt;"",$K$13,$K$13/2),)+IF(F87="Ag",IF(G87&lt;&gt;"",$K$14,$K$14/2),)+IF(F87="Int",IF(G87&lt;&gt;"",$K$15,_xlfn.ANCHORARRAY($K$15)/2),)+IF(F87="Per",IF(G87&lt;&gt;"",$K$16,$K$16/2),)+IF(F87="WP",IF(G87&lt;&gt;"",$K$17,_xlfn.ANCHORARRAY($K$17)/2),)+IF(F87="Fel",IF(G87&lt;&gt;"",$K$18,$K$18/2),)+IF(H87&lt;&gt;"",10,0)+IF(I87&lt;&gt;"",10,0)+IF(J87&lt;&gt;"",10,0)</f>
        <v>0</v>
      </c>
      <c r="L87" s="878"/>
      <c r="M87" s="878"/>
      <c r="N87" s="878"/>
      <c r="O87" s="878"/>
      <c r="P87" s="878"/>
      <c r="Q87" s="878"/>
      <c r="R87" s="878">
        <f t="shared" si="3"/>
        <v>0</v>
      </c>
      <c r="S87" s="770"/>
      <c r="T87" s="959"/>
      <c r="U87" s="959"/>
      <c r="V87" s="959"/>
      <c r="W87" s="959"/>
      <c r="X87" s="959"/>
      <c r="Y87" s="959"/>
      <c r="Z87" s="959"/>
      <c r="AA87" s="959"/>
      <c r="AB87" s="779"/>
      <c r="AC87" s="585"/>
      <c r="AX87" s="585"/>
      <c r="AY87" s="585"/>
      <c r="AZ87" s="585"/>
      <c r="BA87" s="585"/>
      <c r="BB87" s="585"/>
      <c r="BC87" s="585"/>
      <c r="BD87" s="585"/>
      <c r="BE87" s="585"/>
      <c r="BF87" s="585"/>
      <c r="BG87" s="585"/>
      <c r="BH87" s="585"/>
      <c r="BI87" s="585"/>
      <c r="BJ87" s="585"/>
      <c r="BK87" s="585"/>
      <c r="BL87" s="585"/>
      <c r="BM87" s="585"/>
      <c r="BN87" s="585"/>
      <c r="BO87" s="585"/>
      <c r="BP87" s="585"/>
      <c r="BQ87" s="585"/>
    </row>
    <row r="88" customHeight="1" spans="1:69">
      <c r="A88" s="761"/>
      <c r="B88" s="944"/>
      <c r="C88" s="841"/>
      <c r="D88" s="841"/>
      <c r="E88" s="841"/>
      <c r="F88" s="197" t="s">
        <v>202</v>
      </c>
      <c r="G88" s="945"/>
      <c r="H88" s="945"/>
      <c r="I88" s="945"/>
      <c r="J88" s="945"/>
      <c r="K88" s="946">
        <f t="array" ref="K88">IF(F88="S",IF(G88&lt;&gt;"",$K$12,$K$12/2),)+IF(F88="T",IF(G88&lt;&gt;"",$K$13,$K$13/2),)+IF(F88="Ag",IF(G88&lt;&gt;"",$K$14,$K$14/2),)+IF(F88="Int",IF(G88&lt;&gt;"",$K$15,_xlfn.ANCHORARRAY($K$15)/2),)+IF(F88="Per",IF(G88&lt;&gt;"",$K$16,$K$16/2),)+IF(F88="WP",IF(G88&lt;&gt;"",$K$17,_xlfn.ANCHORARRAY($K$17)/2),)+IF(F88="Fel",IF(G88&lt;&gt;"",$K$18,$K$18/2),)+IF(H88&lt;&gt;"",10,0)+IF(I88&lt;&gt;"",10,0)+IF(J88&lt;&gt;"",10,0)</f>
        <v>0</v>
      </c>
      <c r="L88" s="878"/>
      <c r="M88" s="878"/>
      <c r="N88" s="878"/>
      <c r="O88" s="878"/>
      <c r="P88" s="878"/>
      <c r="Q88" s="878"/>
      <c r="R88" s="878">
        <f t="shared" si="3"/>
        <v>0</v>
      </c>
      <c r="S88" s="770"/>
      <c r="T88" s="959"/>
      <c r="U88" s="959"/>
      <c r="V88" s="959"/>
      <c r="W88" s="959"/>
      <c r="X88" s="959"/>
      <c r="Y88" s="959"/>
      <c r="Z88" s="959"/>
      <c r="AA88" s="959"/>
      <c r="AB88" s="779"/>
      <c r="AC88" s="585"/>
      <c r="AX88" s="585"/>
      <c r="AY88" s="585"/>
      <c r="AZ88" s="585"/>
      <c r="BA88" s="585"/>
      <c r="BB88" s="585"/>
      <c r="BC88" s="585"/>
      <c r="BD88" s="585"/>
      <c r="BE88" s="585"/>
      <c r="BF88" s="585"/>
      <c r="BG88" s="585"/>
      <c r="BH88" s="585"/>
      <c r="BI88" s="585"/>
      <c r="BJ88" s="585"/>
      <c r="BK88" s="585"/>
      <c r="BL88" s="585"/>
      <c r="BM88" s="585"/>
      <c r="BN88" s="585"/>
      <c r="BO88" s="585"/>
      <c r="BP88" s="585"/>
      <c r="BQ88" s="585"/>
    </row>
    <row r="89" customHeight="1" spans="1:69">
      <c r="A89" s="761" t="str">
        <f t="array" ref="A89">IFERROR(_xlfn.TEXTJOIN("",TRUE,_xlfn._xlws.FILTER("驾驶_"&amp;C89:C90&amp;ROUNDUP(K89:K90,0),C89:C90&lt;&gt;"")),"")</f>
        <v/>
      </c>
      <c r="B89" s="952" t="s">
        <v>211</v>
      </c>
      <c r="C89" s="197"/>
      <c r="D89" s="841"/>
      <c r="E89" s="841"/>
      <c r="F89" s="197" t="s">
        <v>202</v>
      </c>
      <c r="G89" s="945"/>
      <c r="H89" s="945"/>
      <c r="I89" s="945"/>
      <c r="J89" s="945"/>
      <c r="K89" s="946">
        <f t="array" ref="K89">IF(F89="S",IF(G89&lt;&gt;"",$K$12,$K$12/2),)+IF(F89="T",IF(G89&lt;&gt;"",$K$13,$K$13/2),)+IF(F89="Ag",IF(G89&lt;&gt;"",$K$14,$K$14/2),)+IF(F89="Int",IF(G89&lt;&gt;"",$K$15,_xlfn.ANCHORARRAY($K$15)/2),)+IF(F89="Per",IF(G89&lt;&gt;"",$K$16,$K$16/2),)+IF(F89="WP",IF(G89&lt;&gt;"",$K$17,_xlfn.ANCHORARRAY($K$17)/2),)+IF(F89="Fel",IF(G89&lt;&gt;"",$K$18,$K$18/2),)+IF(H89&lt;&gt;"",10,0)+IF(I89&lt;&gt;"",10,0)+IF(J89&lt;&gt;"",10,0)</f>
        <v>0</v>
      </c>
      <c r="L89" s="878"/>
      <c r="M89" s="878"/>
      <c r="N89" s="878"/>
      <c r="O89" s="878"/>
      <c r="P89" s="878"/>
      <c r="Q89" s="878"/>
      <c r="R89" s="878">
        <f t="shared" si="3"/>
        <v>0</v>
      </c>
      <c r="S89" s="770"/>
      <c r="T89" s="959"/>
      <c r="U89" s="959"/>
      <c r="V89" s="959"/>
      <c r="W89" s="959"/>
      <c r="X89" s="959"/>
      <c r="Y89" s="959"/>
      <c r="Z89" s="959"/>
      <c r="AA89" s="959"/>
      <c r="AB89" s="779"/>
      <c r="AC89" s="585"/>
      <c r="AX89" s="585"/>
      <c r="AY89" s="585"/>
      <c r="AZ89" s="585"/>
      <c r="BA89" s="585"/>
      <c r="BB89" s="585"/>
      <c r="BC89" s="585"/>
      <c r="BD89" s="585"/>
      <c r="BE89" s="585"/>
      <c r="BF89" s="585"/>
      <c r="BG89" s="585"/>
      <c r="BH89" s="585"/>
      <c r="BI89" s="585"/>
      <c r="BJ89" s="585"/>
      <c r="BK89" s="585"/>
      <c r="BL89" s="585"/>
      <c r="BM89" s="585"/>
      <c r="BN89" s="585"/>
      <c r="BO89" s="585"/>
      <c r="BP89" s="585"/>
      <c r="BQ89" s="585"/>
    </row>
    <row r="90" customHeight="1" spans="1:69">
      <c r="A90" s="761"/>
      <c r="B90" s="944"/>
      <c r="C90" s="841"/>
      <c r="D90" s="841"/>
      <c r="E90" s="841"/>
      <c r="F90" s="197" t="s">
        <v>202</v>
      </c>
      <c r="G90" s="945"/>
      <c r="H90" s="945"/>
      <c r="I90" s="945"/>
      <c r="J90" s="945"/>
      <c r="K90" s="946">
        <f t="array" ref="K90">IF(F90="S",IF(G90&lt;&gt;"",$K$12,$K$12/2),)+IF(F90="T",IF(G90&lt;&gt;"",$K$13,$K$13/2),)+IF(F90="Ag",IF(G90&lt;&gt;"",$K$14,$K$14/2),)+IF(F90="Int",IF(G90&lt;&gt;"",$K$15,_xlfn.ANCHORARRAY($K$15)/2),)+IF(F90="Per",IF(G90&lt;&gt;"",$K$16,$K$16/2),)+IF(F90="WP",IF(G90&lt;&gt;"",$K$17,_xlfn.ANCHORARRAY($K$17)/2),)+IF(F90="Fel",IF(G90&lt;&gt;"",$K$18,$K$18/2),)+IF(H90&lt;&gt;"",10,0)+IF(I90&lt;&gt;"",10,0)+IF(J90&lt;&gt;"",10,0)</f>
        <v>0</v>
      </c>
      <c r="L90" s="878"/>
      <c r="M90" s="878"/>
      <c r="N90" s="878"/>
      <c r="O90" s="878"/>
      <c r="P90" s="878"/>
      <c r="Q90" s="878"/>
      <c r="R90" s="878">
        <f t="shared" si="3"/>
        <v>0</v>
      </c>
      <c r="S90" s="770"/>
      <c r="T90" s="959"/>
      <c r="U90" s="959"/>
      <c r="V90" s="959"/>
      <c r="W90" s="959"/>
      <c r="X90" s="959"/>
      <c r="Y90" s="959"/>
      <c r="Z90" s="959"/>
      <c r="AA90" s="959"/>
      <c r="AB90" s="779"/>
      <c r="AC90" s="585"/>
      <c r="AD90" s="585"/>
      <c r="AE90" s="585"/>
      <c r="AF90" s="585"/>
      <c r="AG90" s="585"/>
      <c r="AH90" s="585"/>
      <c r="AI90" s="585"/>
      <c r="AJ90" s="585"/>
      <c r="AK90" s="585"/>
      <c r="AL90" s="585"/>
      <c r="AM90" s="585"/>
      <c r="AN90" s="585"/>
      <c r="AO90" s="585"/>
      <c r="AP90" s="585"/>
      <c r="AQ90" s="585"/>
      <c r="AR90" s="585"/>
      <c r="AS90" s="585"/>
      <c r="AT90" s="585"/>
      <c r="AU90" s="585"/>
      <c r="AV90" s="585"/>
      <c r="AX90" s="585"/>
      <c r="AY90" s="585"/>
      <c r="AZ90" s="585"/>
      <c r="BA90" s="585"/>
      <c r="BB90" s="585"/>
      <c r="BC90" s="585"/>
      <c r="BD90" s="585"/>
      <c r="BE90" s="585"/>
      <c r="BF90" s="585"/>
      <c r="BG90" s="585"/>
      <c r="BH90" s="585"/>
      <c r="BI90" s="585"/>
      <c r="BJ90" s="585"/>
      <c r="BK90" s="585"/>
      <c r="BL90" s="585"/>
      <c r="BM90" s="585"/>
      <c r="BN90" s="585"/>
      <c r="BO90" s="585"/>
      <c r="BP90" s="585"/>
      <c r="BQ90" s="585"/>
    </row>
    <row r="91" customHeight="1" spans="1:69">
      <c r="A91" s="836"/>
      <c r="B91" s="962"/>
      <c r="C91" s="963"/>
      <c r="D91" s="963"/>
      <c r="E91" s="963"/>
      <c r="F91" s="963"/>
      <c r="G91" s="963"/>
      <c r="H91" s="963"/>
      <c r="I91" s="963"/>
      <c r="J91" s="963"/>
      <c r="K91" s="963"/>
      <c r="L91" s="963"/>
      <c r="M91" s="963"/>
      <c r="N91" s="963"/>
      <c r="O91" s="963"/>
      <c r="P91" s="963"/>
      <c r="Q91" s="963"/>
      <c r="R91" s="964">
        <f>SUM(R65:R90)</f>
        <v>0</v>
      </c>
      <c r="S91" s="963"/>
      <c r="T91" s="965"/>
      <c r="U91" s="965"/>
      <c r="V91" s="965"/>
      <c r="W91" s="965"/>
      <c r="X91" s="965"/>
      <c r="Y91" s="965"/>
      <c r="Z91" s="966"/>
      <c r="AA91" s="967"/>
      <c r="AB91" s="779"/>
      <c r="AX91" s="585"/>
      <c r="AY91" s="585"/>
      <c r="AZ91" s="585"/>
      <c r="BA91" s="585"/>
      <c r="BB91" s="585"/>
      <c r="BC91" s="585"/>
      <c r="BD91" s="585"/>
      <c r="BE91" s="585"/>
      <c r="BF91" s="585"/>
      <c r="BG91" s="585"/>
      <c r="BH91" s="585"/>
      <c r="BI91" s="585"/>
      <c r="BJ91" s="585"/>
      <c r="BK91" s="585"/>
      <c r="BL91" s="585"/>
      <c r="BM91" s="585"/>
      <c r="BN91" s="585"/>
      <c r="BO91" s="585"/>
      <c r="BP91" s="585"/>
      <c r="BQ91" s="585"/>
    </row>
    <row r="92" customHeight="1" spans="1:69">
      <c r="A92" s="836"/>
      <c r="B92" s="968" t="s">
        <v>212</v>
      </c>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c r="AA92" s="187"/>
      <c r="AB92" s="779"/>
      <c r="AX92" s="585"/>
      <c r="AY92" s="585"/>
      <c r="AZ92" s="585"/>
      <c r="BA92" s="585"/>
      <c r="BB92" s="585"/>
      <c r="BC92" s="585"/>
      <c r="BD92" s="585"/>
      <c r="BE92" s="585"/>
      <c r="BF92" s="585"/>
      <c r="BG92" s="585"/>
      <c r="BH92" s="585"/>
      <c r="BI92" s="585"/>
      <c r="BJ92" s="585"/>
      <c r="BK92" s="585"/>
      <c r="BL92" s="585"/>
      <c r="BM92" s="585"/>
      <c r="BN92" s="585"/>
      <c r="BO92" s="585"/>
      <c r="BP92" s="585"/>
      <c r="BQ92" s="585"/>
    </row>
    <row r="93" customHeight="1" spans="1:69">
      <c r="A93" s="836"/>
      <c r="B93" s="969" t="s">
        <v>132</v>
      </c>
      <c r="C93" s="970"/>
      <c r="D93" s="970"/>
      <c r="E93" s="970"/>
      <c r="F93" s="970"/>
      <c r="G93" s="971" t="s">
        <v>213</v>
      </c>
      <c r="H93" s="971"/>
      <c r="I93" s="971"/>
      <c r="J93" s="971"/>
      <c r="K93" s="971"/>
      <c r="L93" s="971"/>
      <c r="M93" s="971"/>
      <c r="N93" s="971"/>
      <c r="O93" s="971"/>
      <c r="P93" s="971"/>
      <c r="Q93" s="971"/>
      <c r="R93" s="971"/>
      <c r="S93" s="971"/>
      <c r="T93" s="971"/>
      <c r="U93" s="971"/>
      <c r="V93" s="971"/>
      <c r="W93" s="971"/>
      <c r="X93" s="971"/>
      <c r="Y93" s="971"/>
      <c r="Z93" s="971" t="s">
        <v>214</v>
      </c>
      <c r="AA93" s="971" t="s">
        <v>65</v>
      </c>
      <c r="AB93" s="779"/>
      <c r="AX93" s="585"/>
      <c r="AY93" s="585"/>
      <c r="AZ93" s="585"/>
      <c r="BA93" s="585"/>
      <c r="BB93" s="585"/>
      <c r="BC93" s="585"/>
      <c r="BD93" s="585"/>
      <c r="BE93" s="585"/>
      <c r="BF93" s="585"/>
      <c r="BG93" s="585"/>
      <c r="BH93" s="585"/>
      <c r="BI93" s="585"/>
      <c r="BJ93" s="585"/>
      <c r="BK93" s="585"/>
      <c r="BL93" s="585"/>
      <c r="BM93" s="585"/>
      <c r="BN93" s="585"/>
      <c r="BO93" s="585"/>
      <c r="BP93" s="585"/>
      <c r="BQ93" s="585"/>
    </row>
    <row r="94" customHeight="1" spans="1:69">
      <c r="A94" s="836"/>
      <c r="B94" s="972" t="s">
        <v>215</v>
      </c>
      <c r="C94" s="973"/>
      <c r="D94" s="973"/>
      <c r="E94" s="973"/>
      <c r="F94" s="973"/>
      <c r="G94" s="974" t="s">
        <v>216</v>
      </c>
      <c r="H94" s="947"/>
      <c r="I94" s="947"/>
      <c r="J94" s="947"/>
      <c r="K94" s="947"/>
      <c r="L94" s="947"/>
      <c r="M94" s="947"/>
      <c r="N94" s="947"/>
      <c r="O94" s="947"/>
      <c r="P94" s="947"/>
      <c r="Q94" s="947"/>
      <c r="R94" s="947"/>
      <c r="S94" s="947"/>
      <c r="T94" s="947"/>
      <c r="U94" s="947"/>
      <c r="V94" s="947"/>
      <c r="W94" s="947"/>
      <c r="X94" s="947"/>
      <c r="Y94" s="947"/>
      <c r="Z94" s="945"/>
      <c r="AA94" s="945"/>
      <c r="AB94" s="779"/>
      <c r="AX94" s="585"/>
      <c r="AY94" s="585"/>
      <c r="AZ94" s="585"/>
      <c r="BA94" s="585"/>
      <c r="BB94" s="585"/>
      <c r="BC94" s="585"/>
      <c r="BD94" s="585"/>
      <c r="BE94" s="585"/>
      <c r="BF94" s="585"/>
      <c r="BG94" s="585"/>
      <c r="BH94" s="585"/>
      <c r="BI94" s="585"/>
      <c r="BJ94" s="585"/>
      <c r="BK94" s="585"/>
      <c r="BL94" s="585"/>
      <c r="BM94" s="585"/>
      <c r="BN94" s="585"/>
      <c r="BO94" s="585"/>
      <c r="BP94" s="585"/>
      <c r="BQ94" s="585"/>
    </row>
    <row r="95" customHeight="1" spans="1:69">
      <c r="A95" s="836"/>
      <c r="B95" s="972"/>
      <c r="C95" s="973"/>
      <c r="D95" s="973"/>
      <c r="E95" s="973"/>
      <c r="F95" s="973"/>
      <c r="G95" s="947"/>
      <c r="H95" s="947"/>
      <c r="I95" s="947"/>
      <c r="J95" s="947"/>
      <c r="K95" s="947"/>
      <c r="L95" s="947"/>
      <c r="M95" s="947"/>
      <c r="N95" s="947"/>
      <c r="O95" s="947"/>
      <c r="P95" s="947"/>
      <c r="Q95" s="947"/>
      <c r="R95" s="947"/>
      <c r="S95" s="947"/>
      <c r="T95" s="947"/>
      <c r="U95" s="947"/>
      <c r="V95" s="947"/>
      <c r="W95" s="947"/>
      <c r="X95" s="947"/>
      <c r="Y95" s="947"/>
      <c r="Z95" s="945"/>
      <c r="AA95" s="945"/>
      <c r="AB95" s="779"/>
      <c r="AX95" s="585"/>
      <c r="AY95" s="585"/>
      <c r="AZ95" s="585"/>
      <c r="BA95" s="585"/>
      <c r="BB95" s="585"/>
      <c r="BC95" s="585"/>
      <c r="BD95" s="585"/>
      <c r="BE95" s="585"/>
      <c r="BF95" s="585"/>
      <c r="BG95" s="585"/>
      <c r="BH95" s="585"/>
      <c r="BI95" s="585"/>
      <c r="BJ95" s="585"/>
      <c r="BK95" s="585"/>
      <c r="BL95" s="585"/>
      <c r="BM95" s="585"/>
      <c r="BN95" s="585"/>
      <c r="BO95" s="585"/>
      <c r="BP95" s="585"/>
      <c r="BQ95" s="585"/>
    </row>
    <row r="96" customHeight="1" spans="1:69">
      <c r="A96" s="836"/>
      <c r="B96" s="972" t="s">
        <v>217</v>
      </c>
      <c r="C96" s="973"/>
      <c r="D96" s="973"/>
      <c r="E96" s="973"/>
      <c r="F96" s="973"/>
      <c r="G96" s="974" t="s">
        <v>218</v>
      </c>
      <c r="H96" s="947"/>
      <c r="I96" s="947"/>
      <c r="J96" s="947"/>
      <c r="K96" s="947"/>
      <c r="L96" s="947"/>
      <c r="M96" s="947"/>
      <c r="N96" s="947"/>
      <c r="O96" s="947"/>
      <c r="P96" s="947"/>
      <c r="Q96" s="947"/>
      <c r="R96" s="947"/>
      <c r="S96" s="947"/>
      <c r="T96" s="947"/>
      <c r="U96" s="947"/>
      <c r="V96" s="947"/>
      <c r="W96" s="947"/>
      <c r="X96" s="947"/>
      <c r="Y96" s="947"/>
      <c r="Z96" s="945"/>
      <c r="AA96" s="945"/>
      <c r="AB96" s="779"/>
      <c r="AX96" s="585"/>
      <c r="AY96" s="585"/>
      <c r="AZ96" s="585"/>
      <c r="BA96" s="585"/>
      <c r="BB96" s="585"/>
      <c r="BC96" s="585"/>
      <c r="BD96" s="585"/>
      <c r="BE96" s="585"/>
      <c r="BF96" s="585"/>
      <c r="BG96" s="585"/>
      <c r="BH96" s="585"/>
      <c r="BI96" s="585"/>
      <c r="BJ96" s="585"/>
      <c r="BK96" s="585"/>
      <c r="BL96" s="585"/>
      <c r="BM96" s="585"/>
      <c r="BN96" s="585"/>
      <c r="BO96" s="585"/>
      <c r="BP96" s="585"/>
      <c r="BQ96" s="585"/>
    </row>
    <row r="97" customHeight="1" spans="1:69">
      <c r="A97" s="836"/>
      <c r="B97" s="972"/>
      <c r="C97" s="973"/>
      <c r="D97" s="973"/>
      <c r="E97" s="973"/>
      <c r="F97" s="973"/>
      <c r="G97" s="947"/>
      <c r="H97" s="947"/>
      <c r="I97" s="947"/>
      <c r="J97" s="947"/>
      <c r="K97" s="947"/>
      <c r="L97" s="947"/>
      <c r="M97" s="947"/>
      <c r="N97" s="947"/>
      <c r="O97" s="947"/>
      <c r="P97" s="947"/>
      <c r="Q97" s="947"/>
      <c r="R97" s="947"/>
      <c r="S97" s="947"/>
      <c r="T97" s="947"/>
      <c r="U97" s="947"/>
      <c r="V97" s="947"/>
      <c r="W97" s="947"/>
      <c r="X97" s="947"/>
      <c r="Y97" s="947"/>
      <c r="Z97" s="945"/>
      <c r="AA97" s="945"/>
      <c r="AB97" s="779"/>
      <c r="AX97" s="585"/>
      <c r="AY97" s="585"/>
      <c r="AZ97" s="585"/>
      <c r="BA97" s="585"/>
      <c r="BB97" s="585"/>
      <c r="BC97" s="585"/>
      <c r="BD97" s="585"/>
      <c r="BE97" s="585"/>
      <c r="BF97" s="585"/>
      <c r="BG97" s="585"/>
      <c r="BH97" s="585"/>
      <c r="BI97" s="585"/>
      <c r="BJ97" s="585"/>
      <c r="BK97" s="585"/>
      <c r="BL97" s="585"/>
      <c r="BM97" s="585"/>
      <c r="BN97" s="585"/>
      <c r="BO97" s="585"/>
      <c r="BP97" s="585"/>
      <c r="BQ97" s="585"/>
    </row>
    <row r="98" customHeight="1" spans="1:69">
      <c r="A98" s="836"/>
      <c r="B98" s="975"/>
      <c r="C98" s="197"/>
      <c r="D98" s="197"/>
      <c r="E98" s="197"/>
      <c r="F98" s="197"/>
      <c r="G98" s="947"/>
      <c r="H98" s="947"/>
      <c r="I98" s="947"/>
      <c r="J98" s="947"/>
      <c r="K98" s="947"/>
      <c r="L98" s="947"/>
      <c r="M98" s="947"/>
      <c r="N98" s="947"/>
      <c r="O98" s="947"/>
      <c r="P98" s="947"/>
      <c r="Q98" s="947"/>
      <c r="R98" s="947"/>
      <c r="S98" s="947"/>
      <c r="T98" s="947"/>
      <c r="U98" s="947"/>
      <c r="V98" s="947"/>
      <c r="W98" s="947"/>
      <c r="X98" s="947"/>
      <c r="Y98" s="947"/>
      <c r="Z98" s="945"/>
      <c r="AA98" s="945"/>
      <c r="AB98" s="779"/>
      <c r="AX98" s="585"/>
      <c r="AY98" s="585"/>
      <c r="AZ98" s="585"/>
      <c r="BA98" s="585"/>
      <c r="BB98" s="585"/>
      <c r="BC98" s="585"/>
      <c r="BD98" s="585"/>
      <c r="BE98" s="585"/>
      <c r="BF98" s="585"/>
      <c r="BG98" s="585"/>
      <c r="BH98" s="585"/>
      <c r="BI98" s="585"/>
      <c r="BJ98" s="585"/>
      <c r="BK98" s="585"/>
      <c r="BL98" s="585"/>
      <c r="BM98" s="585"/>
      <c r="BN98" s="585"/>
      <c r="BO98" s="585"/>
      <c r="BP98" s="585"/>
      <c r="BQ98" s="585"/>
    </row>
    <row r="99" customHeight="1" spans="1:69">
      <c r="A99" s="836"/>
      <c r="B99" s="975"/>
      <c r="C99" s="197"/>
      <c r="D99" s="197"/>
      <c r="E99" s="197"/>
      <c r="F99" s="197"/>
      <c r="G99" s="947"/>
      <c r="H99" s="947"/>
      <c r="I99" s="947"/>
      <c r="J99" s="947"/>
      <c r="K99" s="947"/>
      <c r="L99" s="947"/>
      <c r="M99" s="947"/>
      <c r="N99" s="947"/>
      <c r="O99" s="947"/>
      <c r="P99" s="947"/>
      <c r="Q99" s="947"/>
      <c r="R99" s="947"/>
      <c r="S99" s="947"/>
      <c r="T99" s="947"/>
      <c r="U99" s="947"/>
      <c r="V99" s="947"/>
      <c r="W99" s="947"/>
      <c r="X99" s="947"/>
      <c r="Y99" s="947"/>
      <c r="Z99" s="945"/>
      <c r="AA99" s="945"/>
      <c r="AB99" s="779"/>
      <c r="AX99" s="585"/>
      <c r="AY99" s="585"/>
      <c r="AZ99" s="585"/>
      <c r="BA99" s="585"/>
      <c r="BB99" s="585"/>
      <c r="BC99" s="585"/>
      <c r="BD99" s="585"/>
      <c r="BE99" s="585"/>
      <c r="BF99" s="585"/>
      <c r="BG99" s="585"/>
      <c r="BH99" s="585"/>
      <c r="BI99" s="585"/>
      <c r="BJ99" s="585"/>
      <c r="BK99" s="585"/>
      <c r="BL99" s="585"/>
      <c r="BM99" s="585"/>
      <c r="BN99" s="585"/>
      <c r="BO99" s="585"/>
      <c r="BP99" s="585"/>
      <c r="BQ99" s="585"/>
    </row>
    <row r="100" customHeight="1" spans="1:69">
      <c r="A100" s="836"/>
      <c r="B100" s="975"/>
      <c r="C100" s="197"/>
      <c r="D100" s="197"/>
      <c r="E100" s="197"/>
      <c r="F100" s="197"/>
      <c r="G100" s="947"/>
      <c r="H100" s="947"/>
      <c r="I100" s="947"/>
      <c r="J100" s="947"/>
      <c r="K100" s="947"/>
      <c r="L100" s="947"/>
      <c r="M100" s="947"/>
      <c r="N100" s="947"/>
      <c r="O100" s="947"/>
      <c r="P100" s="947"/>
      <c r="Q100" s="947"/>
      <c r="R100" s="947"/>
      <c r="S100" s="947"/>
      <c r="T100" s="947"/>
      <c r="U100" s="947"/>
      <c r="V100" s="947"/>
      <c r="W100" s="947"/>
      <c r="X100" s="947"/>
      <c r="Y100" s="947"/>
      <c r="Z100" s="945"/>
      <c r="AA100" s="945"/>
      <c r="AB100" s="779"/>
      <c r="AD100" s="535"/>
      <c r="AE100" s="535"/>
      <c r="BC100" s="585"/>
      <c r="BD100" s="585"/>
      <c r="BE100" s="585"/>
      <c r="BF100" s="585"/>
      <c r="BG100" s="585"/>
      <c r="BH100" s="585"/>
      <c r="BI100" s="585"/>
      <c r="BJ100" s="585"/>
      <c r="BK100" s="585"/>
      <c r="BL100" s="585"/>
      <c r="BM100" s="585"/>
      <c r="BN100" s="585"/>
      <c r="BO100" s="585"/>
      <c r="BP100" s="585"/>
      <c r="BQ100" s="585"/>
    </row>
    <row r="101" customHeight="1" spans="1:69">
      <c r="A101" s="836"/>
      <c r="B101" s="975"/>
      <c r="C101" s="197"/>
      <c r="D101" s="197"/>
      <c r="E101" s="197"/>
      <c r="F101" s="197"/>
      <c r="G101" s="947"/>
      <c r="H101" s="947"/>
      <c r="I101" s="947"/>
      <c r="J101" s="947"/>
      <c r="K101" s="947"/>
      <c r="L101" s="947"/>
      <c r="M101" s="947"/>
      <c r="N101" s="947"/>
      <c r="O101" s="947"/>
      <c r="P101" s="947"/>
      <c r="Q101" s="947"/>
      <c r="R101" s="947"/>
      <c r="S101" s="947"/>
      <c r="T101" s="947"/>
      <c r="U101" s="947"/>
      <c r="V101" s="947"/>
      <c r="W101" s="947"/>
      <c r="X101" s="947"/>
      <c r="Y101" s="947"/>
      <c r="Z101" s="945"/>
      <c r="AA101" s="945"/>
      <c r="AB101" s="779"/>
      <c r="AD101" s="535"/>
      <c r="AE101" s="535"/>
    </row>
    <row r="102" customHeight="1" spans="1:69">
      <c r="A102" s="836"/>
      <c r="B102" s="975"/>
      <c r="C102" s="197"/>
      <c r="D102" s="197"/>
      <c r="E102" s="197"/>
      <c r="F102" s="197"/>
      <c r="G102" s="947"/>
      <c r="H102" s="947"/>
      <c r="I102" s="947"/>
      <c r="J102" s="947"/>
      <c r="K102" s="947"/>
      <c r="L102" s="947"/>
      <c r="M102" s="947"/>
      <c r="N102" s="947"/>
      <c r="O102" s="947"/>
      <c r="P102" s="947"/>
      <c r="Q102" s="947"/>
      <c r="R102" s="947"/>
      <c r="S102" s="947"/>
      <c r="T102" s="947"/>
      <c r="U102" s="947"/>
      <c r="V102" s="947"/>
      <c r="W102" s="947"/>
      <c r="X102" s="947"/>
      <c r="Y102" s="947"/>
      <c r="Z102" s="945"/>
      <c r="AA102" s="945"/>
      <c r="AB102" s="779"/>
      <c r="AD102" s="535"/>
      <c r="AE102" s="535"/>
    </row>
    <row r="103" customHeight="1" spans="1:69">
      <c r="A103" s="836"/>
      <c r="B103" s="975"/>
      <c r="C103" s="841"/>
      <c r="D103" s="841"/>
      <c r="E103" s="841"/>
      <c r="F103" s="841"/>
      <c r="G103" s="947"/>
      <c r="H103" s="947"/>
      <c r="I103" s="947"/>
      <c r="J103" s="947"/>
      <c r="K103" s="947"/>
      <c r="L103" s="947"/>
      <c r="M103" s="947"/>
      <c r="N103" s="947"/>
      <c r="O103" s="947"/>
      <c r="P103" s="947"/>
      <c r="Q103" s="947"/>
      <c r="R103" s="947"/>
      <c r="S103" s="947"/>
      <c r="T103" s="947"/>
      <c r="U103" s="947"/>
      <c r="V103" s="947"/>
      <c r="W103" s="947"/>
      <c r="X103" s="947"/>
      <c r="Y103" s="947"/>
      <c r="Z103" s="945"/>
      <c r="AA103" s="945"/>
      <c r="AB103" s="779"/>
      <c r="AD103" s="535"/>
      <c r="AE103" s="535"/>
    </row>
    <row r="104" customHeight="1" spans="1:69">
      <c r="A104" s="836"/>
      <c r="B104" s="975"/>
      <c r="C104" s="197"/>
      <c r="D104" s="197"/>
      <c r="E104" s="197"/>
      <c r="F104" s="197"/>
      <c r="G104" s="947"/>
      <c r="H104" s="947"/>
      <c r="I104" s="947"/>
      <c r="J104" s="947"/>
      <c r="K104" s="947"/>
      <c r="L104" s="947"/>
      <c r="M104" s="947"/>
      <c r="N104" s="947"/>
      <c r="O104" s="947"/>
      <c r="P104" s="947"/>
      <c r="Q104" s="947"/>
      <c r="R104" s="947"/>
      <c r="S104" s="947"/>
      <c r="T104" s="947"/>
      <c r="U104" s="947"/>
      <c r="V104" s="947"/>
      <c r="W104" s="947"/>
      <c r="X104" s="947"/>
      <c r="Y104" s="947"/>
      <c r="Z104" s="945"/>
      <c r="AA104" s="945"/>
      <c r="AB104" s="779"/>
      <c r="AD104" s="535"/>
      <c r="AE104" s="535"/>
    </row>
    <row r="105" customHeight="1" spans="1:69">
      <c r="A105" s="836"/>
      <c r="B105" s="975"/>
      <c r="C105" s="197"/>
      <c r="D105" s="197"/>
      <c r="E105" s="197"/>
      <c r="F105" s="197"/>
      <c r="G105" s="947"/>
      <c r="H105" s="947"/>
      <c r="I105" s="947"/>
      <c r="J105" s="947"/>
      <c r="K105" s="947"/>
      <c r="L105" s="947"/>
      <c r="M105" s="947"/>
      <c r="N105" s="947"/>
      <c r="O105" s="947"/>
      <c r="P105" s="947"/>
      <c r="Q105" s="947"/>
      <c r="R105" s="947"/>
      <c r="S105" s="947"/>
      <c r="T105" s="947"/>
      <c r="U105" s="947"/>
      <c r="V105" s="947"/>
      <c r="W105" s="947"/>
      <c r="X105" s="947"/>
      <c r="Y105" s="947"/>
      <c r="Z105" s="945"/>
      <c r="AA105" s="945"/>
      <c r="AB105" s="779"/>
      <c r="AD105" s="535"/>
      <c r="AE105" s="535"/>
    </row>
    <row r="106" customHeight="1" spans="1:69">
      <c r="A106" s="836"/>
      <c r="B106" s="975"/>
      <c r="C106" s="197"/>
      <c r="D106" s="197"/>
      <c r="E106" s="197"/>
      <c r="F106" s="197"/>
      <c r="G106" s="947"/>
      <c r="H106" s="947"/>
      <c r="I106" s="947"/>
      <c r="J106" s="947"/>
      <c r="K106" s="947"/>
      <c r="L106" s="947"/>
      <c r="M106" s="947"/>
      <c r="N106" s="947"/>
      <c r="O106" s="947"/>
      <c r="P106" s="947"/>
      <c r="Q106" s="947"/>
      <c r="R106" s="947"/>
      <c r="S106" s="947"/>
      <c r="T106" s="947"/>
      <c r="U106" s="947"/>
      <c r="V106" s="947"/>
      <c r="W106" s="947"/>
      <c r="X106" s="947"/>
      <c r="Y106" s="947"/>
      <c r="Z106" s="945"/>
      <c r="AA106" s="945"/>
      <c r="AB106" s="779"/>
      <c r="AD106" s="535"/>
      <c r="AE106" s="535"/>
    </row>
    <row r="107" customHeight="1" spans="1:69">
      <c r="A107" s="836"/>
      <c r="B107" s="975"/>
      <c r="C107" s="197"/>
      <c r="D107" s="197"/>
      <c r="E107" s="197"/>
      <c r="F107" s="197"/>
      <c r="G107" s="947"/>
      <c r="H107" s="947"/>
      <c r="I107" s="947"/>
      <c r="J107" s="947"/>
      <c r="K107" s="947"/>
      <c r="L107" s="947"/>
      <c r="M107" s="947"/>
      <c r="N107" s="947"/>
      <c r="O107" s="947"/>
      <c r="P107" s="947"/>
      <c r="Q107" s="947"/>
      <c r="R107" s="947"/>
      <c r="S107" s="947"/>
      <c r="T107" s="947"/>
      <c r="U107" s="947"/>
      <c r="V107" s="947"/>
      <c r="W107" s="947"/>
      <c r="X107" s="947"/>
      <c r="Y107" s="947"/>
      <c r="Z107" s="945"/>
      <c r="AA107" s="945"/>
      <c r="AB107" s="779"/>
      <c r="AD107" s="535"/>
      <c r="AE107" s="535"/>
    </row>
    <row r="108" customHeight="1" spans="1:69">
      <c r="A108" s="836"/>
      <c r="B108" s="975"/>
      <c r="C108" s="841"/>
      <c r="D108" s="841"/>
      <c r="E108" s="841"/>
      <c r="F108" s="841"/>
      <c r="G108" s="947"/>
      <c r="H108" s="947"/>
      <c r="I108" s="947"/>
      <c r="J108" s="947"/>
      <c r="K108" s="947"/>
      <c r="L108" s="947"/>
      <c r="M108" s="947"/>
      <c r="N108" s="947"/>
      <c r="O108" s="947"/>
      <c r="P108" s="947"/>
      <c r="Q108" s="947"/>
      <c r="R108" s="947"/>
      <c r="S108" s="947"/>
      <c r="T108" s="947"/>
      <c r="U108" s="947"/>
      <c r="V108" s="947"/>
      <c r="W108" s="947"/>
      <c r="X108" s="947"/>
      <c r="Y108" s="947"/>
      <c r="Z108" s="945"/>
      <c r="AA108" s="945"/>
      <c r="AB108" s="779"/>
      <c r="AD108" s="535"/>
      <c r="AE108" s="535"/>
    </row>
    <row r="109" customHeight="1" spans="1:69">
      <c r="A109" s="836"/>
      <c r="B109" s="975"/>
      <c r="C109" s="197"/>
      <c r="D109" s="197"/>
      <c r="E109" s="197"/>
      <c r="F109" s="197"/>
      <c r="G109" s="947"/>
      <c r="H109" s="947"/>
      <c r="I109" s="947"/>
      <c r="J109" s="947"/>
      <c r="K109" s="947"/>
      <c r="L109" s="947"/>
      <c r="M109" s="947"/>
      <c r="N109" s="947"/>
      <c r="O109" s="947"/>
      <c r="P109" s="947"/>
      <c r="Q109" s="947"/>
      <c r="R109" s="947"/>
      <c r="S109" s="947"/>
      <c r="T109" s="947"/>
      <c r="U109" s="947"/>
      <c r="V109" s="947"/>
      <c r="W109" s="947"/>
      <c r="X109" s="947"/>
      <c r="Y109" s="947"/>
      <c r="Z109" s="945"/>
      <c r="AA109" s="945"/>
      <c r="AB109" s="779"/>
      <c r="AD109" s="535"/>
      <c r="AE109" s="535"/>
    </row>
    <row r="110" customHeight="1" spans="1:69">
      <c r="A110" s="836"/>
      <c r="B110" s="975"/>
      <c r="C110" s="197"/>
      <c r="D110" s="197"/>
      <c r="E110" s="197"/>
      <c r="F110" s="197"/>
      <c r="G110" s="947"/>
      <c r="H110" s="947"/>
      <c r="I110" s="947"/>
      <c r="J110" s="947"/>
      <c r="K110" s="947"/>
      <c r="L110" s="947"/>
      <c r="M110" s="947"/>
      <c r="N110" s="947"/>
      <c r="O110" s="947"/>
      <c r="P110" s="947"/>
      <c r="Q110" s="947"/>
      <c r="R110" s="947"/>
      <c r="S110" s="947"/>
      <c r="T110" s="947"/>
      <c r="U110" s="947"/>
      <c r="V110" s="947"/>
      <c r="W110" s="947"/>
      <c r="X110" s="947"/>
      <c r="Y110" s="947"/>
      <c r="Z110" s="945"/>
      <c r="AA110" s="945"/>
      <c r="AB110" s="779"/>
      <c r="AD110" s="535"/>
      <c r="AE110" s="535"/>
    </row>
    <row r="111" customHeight="1" spans="1:69">
      <c r="A111" s="836"/>
      <c r="B111" s="975"/>
      <c r="C111" s="197"/>
      <c r="D111" s="197"/>
      <c r="E111" s="197"/>
      <c r="F111" s="197"/>
      <c r="G111" s="947"/>
      <c r="H111" s="947"/>
      <c r="I111" s="947"/>
      <c r="J111" s="947"/>
      <c r="K111" s="947"/>
      <c r="L111" s="947"/>
      <c r="M111" s="947"/>
      <c r="N111" s="947"/>
      <c r="O111" s="947"/>
      <c r="P111" s="947"/>
      <c r="Q111" s="947"/>
      <c r="R111" s="947"/>
      <c r="S111" s="947"/>
      <c r="T111" s="947"/>
      <c r="U111" s="947"/>
      <c r="V111" s="947"/>
      <c r="W111" s="947"/>
      <c r="X111" s="947"/>
      <c r="Y111" s="947"/>
      <c r="Z111" s="945"/>
      <c r="AA111" s="945"/>
      <c r="AB111" s="779"/>
      <c r="AD111" s="535"/>
      <c r="AE111" s="535"/>
    </row>
    <row r="112" customHeight="1" spans="1:69">
      <c r="A112" s="836"/>
      <c r="B112" s="975"/>
      <c r="C112" s="197"/>
      <c r="D112" s="197"/>
      <c r="E112" s="197"/>
      <c r="F112" s="197"/>
      <c r="G112" s="947"/>
      <c r="H112" s="947"/>
      <c r="I112" s="947"/>
      <c r="J112" s="947"/>
      <c r="K112" s="947"/>
      <c r="L112" s="947"/>
      <c r="M112" s="947"/>
      <c r="N112" s="947"/>
      <c r="O112" s="947"/>
      <c r="P112" s="947"/>
      <c r="Q112" s="947"/>
      <c r="R112" s="947"/>
      <c r="S112" s="947"/>
      <c r="T112" s="947"/>
      <c r="U112" s="947"/>
      <c r="V112" s="947"/>
      <c r="W112" s="947"/>
      <c r="X112" s="947"/>
      <c r="Y112" s="947"/>
      <c r="Z112" s="945"/>
      <c r="AA112" s="945"/>
      <c r="AB112" s="779"/>
      <c r="AD112" s="585"/>
      <c r="AE112" s="585"/>
    </row>
    <row r="113" customHeight="1" spans="1:31">
      <c r="A113" s="836"/>
      <c r="B113" s="975"/>
      <c r="C113" s="197"/>
      <c r="D113" s="197"/>
      <c r="E113" s="197"/>
      <c r="F113" s="197"/>
      <c r="G113" s="947"/>
      <c r="H113" s="947"/>
      <c r="I113" s="947"/>
      <c r="J113" s="947"/>
      <c r="K113" s="947"/>
      <c r="L113" s="947"/>
      <c r="M113" s="947"/>
      <c r="N113" s="947"/>
      <c r="O113" s="947"/>
      <c r="P113" s="947"/>
      <c r="Q113" s="947"/>
      <c r="R113" s="947"/>
      <c r="S113" s="947"/>
      <c r="T113" s="947"/>
      <c r="U113" s="947"/>
      <c r="V113" s="947"/>
      <c r="W113" s="947"/>
      <c r="X113" s="947"/>
      <c r="Y113" s="947"/>
      <c r="Z113" s="945"/>
      <c r="AA113" s="945"/>
      <c r="AB113" s="779"/>
      <c r="AD113" s="585"/>
      <c r="AE113" s="585"/>
    </row>
    <row r="114" customHeight="1" spans="1:31">
      <c r="A114" s="836"/>
      <c r="B114" s="975"/>
      <c r="C114" s="197"/>
      <c r="D114" s="197"/>
      <c r="E114" s="197"/>
      <c r="F114" s="197"/>
      <c r="G114" s="947"/>
      <c r="H114" s="947"/>
      <c r="I114" s="947"/>
      <c r="J114" s="947"/>
      <c r="K114" s="947"/>
      <c r="L114" s="947"/>
      <c r="M114" s="947"/>
      <c r="N114" s="947"/>
      <c r="O114" s="947"/>
      <c r="P114" s="947"/>
      <c r="Q114" s="947"/>
      <c r="R114" s="947"/>
      <c r="S114" s="947"/>
      <c r="T114" s="947"/>
      <c r="U114" s="947"/>
      <c r="V114" s="947"/>
      <c r="W114" s="947"/>
      <c r="X114" s="947"/>
      <c r="Y114" s="947"/>
      <c r="Z114" s="786"/>
      <c r="AA114" s="786"/>
      <c r="AB114" s="779"/>
    </row>
    <row r="115" customHeight="1" spans="1:31">
      <c r="A115" s="836"/>
      <c r="B115" s="975"/>
      <c r="C115" s="197"/>
      <c r="D115" s="197"/>
      <c r="E115" s="197"/>
      <c r="F115" s="197"/>
      <c r="G115" s="947"/>
      <c r="H115" s="947"/>
      <c r="I115" s="947"/>
      <c r="J115" s="947"/>
      <c r="K115" s="947"/>
      <c r="L115" s="947"/>
      <c r="M115" s="947"/>
      <c r="N115" s="947"/>
      <c r="O115" s="947"/>
      <c r="P115" s="947"/>
      <c r="Q115" s="947"/>
      <c r="R115" s="947"/>
      <c r="S115" s="947"/>
      <c r="T115" s="947"/>
      <c r="U115" s="947"/>
      <c r="V115" s="947"/>
      <c r="W115" s="947"/>
      <c r="X115" s="947"/>
      <c r="Y115" s="947"/>
      <c r="Z115" s="786"/>
      <c r="AA115" s="786"/>
      <c r="AB115" s="779"/>
    </row>
    <row r="116" customHeight="1" spans="1:31">
      <c r="A116" s="836"/>
      <c r="B116" s="975"/>
      <c r="C116" s="197"/>
      <c r="D116" s="197"/>
      <c r="E116" s="197"/>
      <c r="F116" s="197"/>
      <c r="G116" s="947"/>
      <c r="H116" s="947"/>
      <c r="I116" s="947"/>
      <c r="J116" s="947"/>
      <c r="K116" s="947"/>
      <c r="L116" s="947"/>
      <c r="M116" s="947"/>
      <c r="N116" s="947"/>
      <c r="O116" s="947"/>
      <c r="P116" s="947"/>
      <c r="Q116" s="947"/>
      <c r="R116" s="947"/>
      <c r="S116" s="947"/>
      <c r="T116" s="947"/>
      <c r="U116" s="947"/>
      <c r="V116" s="947"/>
      <c r="W116" s="947"/>
      <c r="X116" s="947"/>
      <c r="Y116" s="947"/>
      <c r="Z116" s="786"/>
      <c r="AA116" s="786"/>
      <c r="AB116" s="779"/>
    </row>
    <row r="117" customHeight="1" spans="1:31">
      <c r="A117" s="836"/>
      <c r="B117" s="975"/>
      <c r="C117" s="197"/>
      <c r="D117" s="197"/>
      <c r="E117" s="197"/>
      <c r="F117" s="197"/>
      <c r="G117" s="947"/>
      <c r="H117" s="947"/>
      <c r="I117" s="947"/>
      <c r="J117" s="947"/>
      <c r="K117" s="947"/>
      <c r="L117" s="947"/>
      <c r="M117" s="947"/>
      <c r="N117" s="947"/>
      <c r="O117" s="947"/>
      <c r="P117" s="947"/>
      <c r="Q117" s="947"/>
      <c r="R117" s="947"/>
      <c r="S117" s="947"/>
      <c r="T117" s="947"/>
      <c r="U117" s="947"/>
      <c r="V117" s="947"/>
      <c r="W117" s="947"/>
      <c r="X117" s="947"/>
      <c r="Y117" s="947"/>
      <c r="Z117" s="786"/>
      <c r="AA117" s="786"/>
      <c r="AB117" s="779"/>
    </row>
    <row r="118" customHeight="1" spans="1:31">
      <c r="A118" s="836"/>
      <c r="B118" s="975"/>
      <c r="C118" s="197"/>
      <c r="D118" s="197"/>
      <c r="E118" s="197"/>
      <c r="F118" s="197"/>
      <c r="G118" s="947"/>
      <c r="H118" s="947"/>
      <c r="I118" s="947"/>
      <c r="J118" s="947"/>
      <c r="K118" s="947"/>
      <c r="L118" s="947"/>
      <c r="M118" s="947"/>
      <c r="N118" s="947"/>
      <c r="O118" s="947"/>
      <c r="P118" s="947"/>
      <c r="Q118" s="947"/>
      <c r="R118" s="947"/>
      <c r="S118" s="947"/>
      <c r="T118" s="947"/>
      <c r="U118" s="947"/>
      <c r="V118" s="947"/>
      <c r="W118" s="947"/>
      <c r="X118" s="947"/>
      <c r="Y118" s="947"/>
      <c r="Z118" s="786"/>
      <c r="AA118" s="786"/>
      <c r="AB118" s="779"/>
    </row>
    <row r="119" customHeight="1" spans="1:31">
      <c r="A119" s="836"/>
      <c r="B119" s="975"/>
      <c r="C119" s="197"/>
      <c r="D119" s="197"/>
      <c r="E119" s="197"/>
      <c r="F119" s="197"/>
      <c r="G119" s="947"/>
      <c r="H119" s="947"/>
      <c r="I119" s="947"/>
      <c r="J119" s="947"/>
      <c r="K119" s="947"/>
      <c r="L119" s="947"/>
      <c r="M119" s="947"/>
      <c r="N119" s="947"/>
      <c r="O119" s="947"/>
      <c r="P119" s="947"/>
      <c r="Q119" s="947"/>
      <c r="R119" s="947"/>
      <c r="S119" s="947"/>
      <c r="T119" s="947"/>
      <c r="U119" s="947"/>
      <c r="V119" s="947"/>
      <c r="W119" s="947"/>
      <c r="X119" s="947"/>
      <c r="Y119" s="947"/>
      <c r="Z119" s="786"/>
      <c r="AA119" s="786"/>
      <c r="AB119" s="779"/>
    </row>
    <row r="120" customHeight="1" spans="1:31">
      <c r="A120" s="836"/>
      <c r="B120" s="976"/>
      <c r="C120" s="965"/>
      <c r="D120" s="965"/>
      <c r="E120" s="965"/>
      <c r="F120" s="965"/>
      <c r="G120" s="965"/>
      <c r="H120" s="779"/>
      <c r="I120" s="965"/>
      <c r="J120" s="965"/>
      <c r="K120" s="965"/>
      <c r="L120" s="965"/>
      <c r="M120" s="965"/>
      <c r="N120" s="965"/>
      <c r="O120" s="965"/>
      <c r="P120" s="965"/>
      <c r="Q120" s="965"/>
      <c r="R120" s="965"/>
      <c r="S120" s="965"/>
      <c r="T120" s="965"/>
      <c r="U120" s="965"/>
      <c r="V120" s="965"/>
      <c r="W120" s="965"/>
      <c r="X120" s="965"/>
      <c r="Y120" s="965"/>
      <c r="Z120" s="965"/>
      <c r="AA120" s="977">
        <f>SUM(AA94:AA119)</f>
        <v>0</v>
      </c>
      <c r="AB120" s="779"/>
    </row>
    <row r="121" customHeight="1" spans="1:31">
      <c r="A121" s="836"/>
      <c r="B121" s="978" t="s">
        <v>219</v>
      </c>
      <c r="C121" s="979"/>
      <c r="D121" s="979"/>
      <c r="E121" s="979"/>
      <c r="F121" s="979"/>
      <c r="G121" s="979"/>
      <c r="H121" s="979"/>
      <c r="I121" s="979"/>
      <c r="J121" s="979"/>
      <c r="K121" s="979"/>
      <c r="L121" s="979"/>
      <c r="M121" s="979"/>
      <c r="N121" s="979"/>
      <c r="O121" s="979"/>
      <c r="P121" s="979"/>
      <c r="Q121" s="979"/>
      <c r="R121" s="979"/>
      <c r="S121" s="979"/>
      <c r="T121" s="979"/>
      <c r="U121" s="979"/>
      <c r="V121" s="979"/>
      <c r="W121" s="979"/>
      <c r="X121" s="979"/>
      <c r="Y121" s="979"/>
      <c r="Z121" s="979"/>
      <c r="AA121" s="979"/>
      <c r="AB121" s="779"/>
    </row>
    <row r="122" customHeight="1" spans="1:31">
      <c r="A122" s="836"/>
      <c r="B122" s="980" t="s">
        <v>132</v>
      </c>
      <c r="C122" s="981"/>
      <c r="D122" s="981"/>
      <c r="E122" s="981"/>
      <c r="F122" s="981"/>
      <c r="G122" s="982" t="s">
        <v>220</v>
      </c>
      <c r="H122" s="983"/>
      <c r="I122" s="983"/>
      <c r="J122" s="983"/>
      <c r="K122" s="983"/>
      <c r="L122" s="983"/>
      <c r="M122" s="983"/>
      <c r="N122" s="983"/>
      <c r="O122" s="983"/>
      <c r="P122" s="983"/>
      <c r="Q122" s="983"/>
      <c r="R122" s="983"/>
      <c r="S122" s="983"/>
      <c r="T122" s="983"/>
      <c r="U122" s="983"/>
      <c r="V122" s="983"/>
      <c r="W122" s="983"/>
      <c r="X122" s="983"/>
      <c r="Y122" s="983"/>
      <c r="Z122" s="983"/>
      <c r="AA122" s="983"/>
      <c r="AB122" s="779"/>
    </row>
    <row r="123" customHeight="1" spans="1:31">
      <c r="A123" s="836"/>
      <c r="B123" s="984"/>
      <c r="C123" s="985"/>
      <c r="D123" s="985"/>
      <c r="E123" s="985"/>
      <c r="F123" s="985"/>
      <c r="G123" s="986"/>
      <c r="H123" s="986"/>
      <c r="I123" s="986"/>
      <c r="J123" s="986"/>
      <c r="K123" s="986"/>
      <c r="L123" s="986"/>
      <c r="M123" s="986"/>
      <c r="N123" s="986"/>
      <c r="O123" s="986"/>
      <c r="P123" s="986"/>
      <c r="Q123" s="986"/>
      <c r="R123" s="986"/>
      <c r="S123" s="986"/>
      <c r="T123" s="986"/>
      <c r="U123" s="986"/>
      <c r="V123" s="986"/>
      <c r="W123" s="986"/>
      <c r="X123" s="986"/>
      <c r="Y123" s="986"/>
      <c r="Z123" s="986"/>
      <c r="AA123" s="986"/>
      <c r="AB123" s="779"/>
    </row>
    <row r="124" customHeight="1" spans="1:31">
      <c r="A124" s="836"/>
      <c r="B124" s="984"/>
      <c r="C124" s="985"/>
      <c r="D124" s="985"/>
      <c r="E124" s="985"/>
      <c r="F124" s="985"/>
      <c r="G124" s="986"/>
      <c r="H124" s="986"/>
      <c r="I124" s="986"/>
      <c r="J124" s="986"/>
      <c r="K124" s="986"/>
      <c r="L124" s="986"/>
      <c r="M124" s="986"/>
      <c r="N124" s="986"/>
      <c r="O124" s="986"/>
      <c r="P124" s="986"/>
      <c r="Q124" s="986"/>
      <c r="R124" s="986"/>
      <c r="S124" s="986"/>
      <c r="T124" s="986"/>
      <c r="U124" s="986"/>
      <c r="V124" s="986"/>
      <c r="W124" s="986"/>
      <c r="X124" s="986"/>
      <c r="Y124" s="986"/>
      <c r="Z124" s="986"/>
      <c r="AA124" s="986"/>
      <c r="AB124" s="779"/>
    </row>
    <row r="125" customHeight="1" spans="1:31">
      <c r="A125" s="836"/>
      <c r="B125" s="984"/>
      <c r="C125" s="985"/>
      <c r="D125" s="985"/>
      <c r="E125" s="985"/>
      <c r="F125" s="985"/>
      <c r="G125" s="986"/>
      <c r="H125" s="986"/>
      <c r="I125" s="986"/>
      <c r="J125" s="986"/>
      <c r="K125" s="986"/>
      <c r="L125" s="986"/>
      <c r="M125" s="986"/>
      <c r="N125" s="986"/>
      <c r="O125" s="986"/>
      <c r="P125" s="986"/>
      <c r="Q125" s="986"/>
      <c r="R125" s="986"/>
      <c r="S125" s="986"/>
      <c r="T125" s="986"/>
      <c r="U125" s="986"/>
      <c r="V125" s="986"/>
      <c r="W125" s="986"/>
      <c r="X125" s="986"/>
      <c r="Y125" s="986"/>
      <c r="Z125" s="986"/>
      <c r="AA125" s="986"/>
      <c r="AB125" s="779"/>
    </row>
    <row r="126" customHeight="1" spans="1:31">
      <c r="A126" s="836"/>
      <c r="B126" s="984"/>
      <c r="C126" s="985"/>
      <c r="D126" s="985"/>
      <c r="E126" s="985"/>
      <c r="F126" s="985"/>
      <c r="G126" s="986"/>
      <c r="H126" s="986"/>
      <c r="I126" s="986"/>
      <c r="J126" s="986"/>
      <c r="K126" s="986"/>
      <c r="L126" s="986"/>
      <c r="M126" s="986"/>
      <c r="N126" s="986"/>
      <c r="O126" s="986"/>
      <c r="P126" s="986"/>
      <c r="Q126" s="986"/>
      <c r="R126" s="986"/>
      <c r="S126" s="986"/>
      <c r="T126" s="986"/>
      <c r="U126" s="986"/>
      <c r="V126" s="986"/>
      <c r="W126" s="986"/>
      <c r="X126" s="986"/>
      <c r="Y126" s="986"/>
      <c r="Z126" s="986"/>
      <c r="AA126" s="986"/>
      <c r="AB126" s="779"/>
    </row>
    <row r="127" customHeight="1" spans="1:31">
      <c r="A127" s="836"/>
      <c r="B127" s="978" t="s">
        <v>221</v>
      </c>
      <c r="C127" s="979"/>
      <c r="D127" s="979"/>
      <c r="E127" s="979"/>
      <c r="F127" s="979"/>
      <c r="G127" s="979"/>
      <c r="H127" s="979"/>
      <c r="I127" s="979"/>
      <c r="J127" s="979"/>
      <c r="K127" s="979"/>
      <c r="L127" s="979"/>
      <c r="M127" s="979"/>
      <c r="N127" s="979"/>
      <c r="O127" s="979"/>
      <c r="P127" s="979"/>
      <c r="Q127" s="979"/>
      <c r="R127" s="979"/>
      <c r="S127" s="979"/>
      <c r="T127" s="979"/>
      <c r="U127" s="979"/>
      <c r="V127" s="979"/>
      <c r="W127" s="979"/>
      <c r="X127" s="979"/>
      <c r="Y127" s="979"/>
      <c r="Z127" s="979"/>
      <c r="AA127" s="979"/>
      <c r="AB127" s="779"/>
    </row>
    <row r="128" customHeight="1" spans="1:31">
      <c r="A128" s="836"/>
      <c r="B128" s="980" t="s">
        <v>132</v>
      </c>
      <c r="C128" s="981"/>
      <c r="D128" s="981"/>
      <c r="E128" s="981"/>
      <c r="F128" s="981"/>
      <c r="G128" s="982" t="s">
        <v>220</v>
      </c>
      <c r="H128" s="983"/>
      <c r="I128" s="983"/>
      <c r="J128" s="983"/>
      <c r="K128" s="983"/>
      <c r="L128" s="983"/>
      <c r="M128" s="983"/>
      <c r="N128" s="983"/>
      <c r="O128" s="983"/>
      <c r="P128" s="983"/>
      <c r="Q128" s="983"/>
      <c r="R128" s="983"/>
      <c r="S128" s="983"/>
      <c r="T128" s="983"/>
      <c r="U128" s="983"/>
      <c r="V128" s="983"/>
      <c r="W128" s="983"/>
      <c r="X128" s="983"/>
      <c r="Y128" s="983"/>
      <c r="Z128" s="983"/>
      <c r="AA128" s="983"/>
      <c r="AB128" s="779"/>
    </row>
    <row r="129" customHeight="1" spans="1:28">
      <c r="A129" s="836"/>
      <c r="B129" s="984"/>
      <c r="C129" s="985"/>
      <c r="D129" s="985"/>
      <c r="E129" s="985"/>
      <c r="F129" s="985"/>
      <c r="G129" s="986"/>
      <c r="H129" s="986"/>
      <c r="I129" s="986"/>
      <c r="J129" s="986"/>
      <c r="K129" s="986"/>
      <c r="L129" s="986"/>
      <c r="M129" s="986"/>
      <c r="N129" s="986"/>
      <c r="O129" s="986"/>
      <c r="P129" s="986"/>
      <c r="Q129" s="986"/>
      <c r="R129" s="986"/>
      <c r="S129" s="986"/>
      <c r="T129" s="986"/>
      <c r="U129" s="986"/>
      <c r="V129" s="986"/>
      <c r="W129" s="986"/>
      <c r="X129" s="986"/>
      <c r="Y129" s="986"/>
      <c r="Z129" s="986"/>
      <c r="AA129" s="986"/>
      <c r="AB129" s="779"/>
    </row>
    <row r="130" customHeight="1" spans="1:28">
      <c r="A130" s="836"/>
      <c r="B130" s="984"/>
      <c r="C130" s="985"/>
      <c r="D130" s="985"/>
      <c r="E130" s="985"/>
      <c r="F130" s="985"/>
      <c r="G130" s="986"/>
      <c r="H130" s="986"/>
      <c r="I130" s="986"/>
      <c r="J130" s="986"/>
      <c r="K130" s="986"/>
      <c r="L130" s="986"/>
      <c r="M130" s="986"/>
      <c r="N130" s="986"/>
      <c r="O130" s="986"/>
      <c r="P130" s="986"/>
      <c r="Q130" s="986"/>
      <c r="R130" s="986"/>
      <c r="S130" s="986"/>
      <c r="T130" s="986"/>
      <c r="U130" s="986"/>
      <c r="V130" s="986"/>
      <c r="W130" s="986"/>
      <c r="X130" s="986"/>
      <c r="Y130" s="986"/>
      <c r="Z130" s="986"/>
      <c r="AA130" s="986"/>
      <c r="AB130" s="779"/>
    </row>
    <row r="131" customHeight="1" spans="1:28">
      <c r="A131" s="836"/>
      <c r="B131" s="984"/>
      <c r="C131" s="985"/>
      <c r="D131" s="985"/>
      <c r="E131" s="985"/>
      <c r="F131" s="985"/>
      <c r="G131" s="986"/>
      <c r="H131" s="986"/>
      <c r="I131" s="986"/>
      <c r="J131" s="986"/>
      <c r="K131" s="986"/>
      <c r="L131" s="986"/>
      <c r="M131" s="986"/>
      <c r="N131" s="986"/>
      <c r="O131" s="986"/>
      <c r="P131" s="986"/>
      <c r="Q131" s="986"/>
      <c r="R131" s="986"/>
      <c r="S131" s="986"/>
      <c r="T131" s="986"/>
      <c r="U131" s="986"/>
      <c r="V131" s="986"/>
      <c r="W131" s="986"/>
      <c r="X131" s="986"/>
      <c r="Y131" s="986"/>
      <c r="Z131" s="986"/>
      <c r="AA131" s="986"/>
      <c r="AB131" s="779"/>
    </row>
    <row r="132" customHeight="1" spans="1:28">
      <c r="A132" s="836"/>
      <c r="B132" s="984"/>
      <c r="C132" s="985"/>
      <c r="D132" s="985"/>
      <c r="E132" s="985"/>
      <c r="F132" s="985"/>
      <c r="G132" s="986"/>
      <c r="H132" s="986"/>
      <c r="I132" s="986"/>
      <c r="J132" s="986"/>
      <c r="K132" s="986"/>
      <c r="L132" s="986"/>
      <c r="M132" s="986"/>
      <c r="N132" s="986"/>
      <c r="O132" s="986"/>
      <c r="P132" s="986"/>
      <c r="Q132" s="986"/>
      <c r="R132" s="986"/>
      <c r="S132" s="986"/>
      <c r="T132" s="986"/>
      <c r="U132" s="986"/>
      <c r="V132" s="986"/>
      <c r="W132" s="986"/>
      <c r="X132" s="986"/>
      <c r="Y132" s="986"/>
      <c r="Z132" s="986"/>
      <c r="AA132" s="986"/>
      <c r="AB132" s="779"/>
    </row>
    <row r="133" customHeight="1" spans="1:28">
      <c r="A133" s="836"/>
      <c r="B133" s="779"/>
      <c r="C133" s="779"/>
      <c r="D133" s="779"/>
      <c r="E133" s="779"/>
      <c r="F133" s="779"/>
      <c r="G133" s="779"/>
      <c r="H133" s="779"/>
      <c r="I133" s="779"/>
      <c r="J133" s="779"/>
      <c r="K133" s="779"/>
      <c r="L133" s="779"/>
      <c r="M133" s="779"/>
      <c r="N133" s="779"/>
      <c r="O133" s="779"/>
      <c r="P133" s="779"/>
      <c r="Q133" s="779"/>
      <c r="R133" s="779"/>
      <c r="S133" s="779"/>
      <c r="T133" s="779"/>
      <c r="U133" s="779"/>
      <c r="V133" s="779"/>
      <c r="W133" s="779"/>
      <c r="X133" s="779"/>
      <c r="Y133" s="779"/>
      <c r="Z133" s="779"/>
      <c r="AA133" s="779"/>
      <c r="AB133" s="779"/>
    </row>
    <row r="134" customHeight="1" spans="1:28">
      <c r="A134" s="836"/>
      <c r="B134" s="968" t="s">
        <v>222</v>
      </c>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c r="AB134" s="779"/>
    </row>
    <row r="135" customHeight="1" spans="1:28">
      <c r="A135" s="836"/>
      <c r="B135" s="987" t="s">
        <v>223</v>
      </c>
      <c r="C135" s="988"/>
      <c r="D135" s="988"/>
      <c r="E135" s="988"/>
      <c r="F135" s="988"/>
      <c r="G135" s="988"/>
      <c r="H135" s="988"/>
      <c r="I135" s="988"/>
      <c r="J135" s="988"/>
      <c r="K135" s="988"/>
      <c r="L135" s="988"/>
      <c r="M135" s="988"/>
      <c r="N135" s="988"/>
      <c r="O135" s="988"/>
      <c r="P135" s="988"/>
      <c r="Q135" s="988"/>
      <c r="R135" s="988"/>
      <c r="S135" s="988"/>
      <c r="T135" s="988"/>
      <c r="U135" s="988"/>
      <c r="V135" s="988"/>
      <c r="W135" s="988"/>
      <c r="X135" s="988"/>
      <c r="Y135" s="988"/>
      <c r="Z135" s="988"/>
      <c r="AA135" s="988"/>
      <c r="AB135" s="779"/>
    </row>
    <row r="136" customHeight="1" spans="1:28">
      <c r="A136" s="836"/>
      <c r="B136" s="989"/>
      <c r="C136" s="988"/>
      <c r="D136" s="988"/>
      <c r="E136" s="988"/>
      <c r="F136" s="988"/>
      <c r="G136" s="988"/>
      <c r="H136" s="988"/>
      <c r="I136" s="988"/>
      <c r="J136" s="988"/>
      <c r="K136" s="988"/>
      <c r="L136" s="988"/>
      <c r="M136" s="988"/>
      <c r="N136" s="988"/>
      <c r="O136" s="988"/>
      <c r="P136" s="988"/>
      <c r="Q136" s="988"/>
      <c r="R136" s="988"/>
      <c r="S136" s="988"/>
      <c r="T136" s="988"/>
      <c r="U136" s="988"/>
      <c r="V136" s="988"/>
      <c r="W136" s="988"/>
      <c r="X136" s="988"/>
      <c r="Y136" s="988"/>
      <c r="Z136" s="988"/>
      <c r="AA136" s="988"/>
      <c r="AB136" s="779"/>
    </row>
    <row r="137" customHeight="1" spans="1:28">
      <c r="A137" s="836"/>
      <c r="B137" s="989"/>
      <c r="C137" s="988"/>
      <c r="D137" s="988"/>
      <c r="E137" s="988"/>
      <c r="F137" s="988"/>
      <c r="G137" s="988"/>
      <c r="H137" s="988"/>
      <c r="I137" s="988"/>
      <c r="J137" s="988"/>
      <c r="K137" s="988"/>
      <c r="L137" s="988"/>
      <c r="M137" s="988"/>
      <c r="N137" s="988"/>
      <c r="O137" s="988"/>
      <c r="P137" s="988"/>
      <c r="Q137" s="988"/>
      <c r="R137" s="988"/>
      <c r="S137" s="988"/>
      <c r="T137" s="988"/>
      <c r="U137" s="988"/>
      <c r="V137" s="988"/>
      <c r="W137" s="988"/>
      <c r="X137" s="988"/>
      <c r="Y137" s="988"/>
      <c r="Z137" s="988"/>
      <c r="AA137" s="988"/>
      <c r="AB137" s="779"/>
    </row>
    <row r="138" customHeight="1" spans="1:28">
      <c r="A138" s="836"/>
      <c r="B138" s="989"/>
      <c r="C138" s="988"/>
      <c r="D138" s="988"/>
      <c r="E138" s="988"/>
      <c r="F138" s="988"/>
      <c r="G138" s="988"/>
      <c r="H138" s="988"/>
      <c r="I138" s="988"/>
      <c r="J138" s="988"/>
      <c r="K138" s="988"/>
      <c r="L138" s="988"/>
      <c r="M138" s="988"/>
      <c r="N138" s="988"/>
      <c r="O138" s="988"/>
      <c r="P138" s="988"/>
      <c r="Q138" s="988"/>
      <c r="R138" s="988"/>
      <c r="S138" s="988"/>
      <c r="T138" s="988"/>
      <c r="U138" s="988"/>
      <c r="V138" s="988"/>
      <c r="W138" s="988"/>
      <c r="X138" s="988"/>
      <c r="Y138" s="988"/>
      <c r="Z138" s="988"/>
      <c r="AA138" s="988"/>
      <c r="AB138" s="779"/>
    </row>
    <row r="139" customHeight="1" spans="1:28">
      <c r="A139" s="836"/>
      <c r="B139" s="989"/>
      <c r="C139" s="988"/>
      <c r="D139" s="988"/>
      <c r="E139" s="988"/>
      <c r="F139" s="988"/>
      <c r="G139" s="988"/>
      <c r="H139" s="988"/>
      <c r="I139" s="988"/>
      <c r="J139" s="988"/>
      <c r="K139" s="988"/>
      <c r="L139" s="988"/>
      <c r="M139" s="988"/>
      <c r="N139" s="988"/>
      <c r="O139" s="988"/>
      <c r="P139" s="988"/>
      <c r="Q139" s="988"/>
      <c r="R139" s="988"/>
      <c r="S139" s="988"/>
      <c r="T139" s="988"/>
      <c r="U139" s="988"/>
      <c r="V139" s="988"/>
      <c r="W139" s="988"/>
      <c r="X139" s="988"/>
      <c r="Y139" s="988"/>
      <c r="Z139" s="988"/>
      <c r="AA139" s="988"/>
      <c r="AB139" s="779"/>
    </row>
    <row r="140" customHeight="1" spans="1:28">
      <c r="A140" s="836"/>
      <c r="B140" s="989"/>
      <c r="C140" s="988"/>
      <c r="D140" s="988"/>
      <c r="E140" s="988"/>
      <c r="F140" s="988"/>
      <c r="G140" s="988"/>
      <c r="H140" s="988"/>
      <c r="I140" s="988"/>
      <c r="J140" s="988"/>
      <c r="K140" s="988"/>
      <c r="L140" s="988"/>
      <c r="M140" s="988"/>
      <c r="N140" s="988"/>
      <c r="O140" s="988"/>
      <c r="P140" s="988"/>
      <c r="Q140" s="988"/>
      <c r="R140" s="988"/>
      <c r="S140" s="988"/>
      <c r="T140" s="988"/>
      <c r="U140" s="988"/>
      <c r="V140" s="988"/>
      <c r="W140" s="988"/>
      <c r="X140" s="988"/>
      <c r="Y140" s="988"/>
      <c r="Z140" s="988"/>
      <c r="AA140" s="988"/>
      <c r="AB140" s="779"/>
    </row>
    <row r="141" customHeight="1" spans="1:28">
      <c r="A141" s="836"/>
      <c r="B141" s="989"/>
      <c r="C141" s="988"/>
      <c r="D141" s="988"/>
      <c r="E141" s="988"/>
      <c r="F141" s="988"/>
      <c r="G141" s="988"/>
      <c r="H141" s="988"/>
      <c r="I141" s="988"/>
      <c r="J141" s="988"/>
      <c r="K141" s="988"/>
      <c r="L141" s="988"/>
      <c r="M141" s="988"/>
      <c r="N141" s="988"/>
      <c r="O141" s="988"/>
      <c r="P141" s="988"/>
      <c r="Q141" s="988"/>
      <c r="R141" s="988"/>
      <c r="S141" s="988"/>
      <c r="T141" s="988"/>
      <c r="U141" s="988"/>
      <c r="V141" s="988"/>
      <c r="W141" s="988"/>
      <c r="X141" s="988"/>
      <c r="Y141" s="988"/>
      <c r="Z141" s="988"/>
      <c r="AA141" s="988"/>
      <c r="AB141" s="779"/>
    </row>
    <row r="142" customHeight="1" spans="1:28">
      <c r="A142" s="836"/>
      <c r="B142" s="989"/>
      <c r="C142" s="988"/>
      <c r="D142" s="988"/>
      <c r="E142" s="988"/>
      <c r="F142" s="988"/>
      <c r="G142" s="988"/>
      <c r="H142" s="988"/>
      <c r="I142" s="988"/>
      <c r="J142" s="988"/>
      <c r="K142" s="988"/>
      <c r="L142" s="988"/>
      <c r="M142" s="988"/>
      <c r="N142" s="988"/>
      <c r="O142" s="988"/>
      <c r="P142" s="988"/>
      <c r="Q142" s="988"/>
      <c r="R142" s="988"/>
      <c r="S142" s="988"/>
      <c r="T142" s="988"/>
      <c r="U142" s="988"/>
      <c r="V142" s="988"/>
      <c r="W142" s="988"/>
      <c r="X142" s="988"/>
      <c r="Y142" s="988"/>
      <c r="Z142" s="988"/>
      <c r="AA142" s="988"/>
      <c r="AB142" s="779"/>
    </row>
    <row r="143" customHeight="1" spans="1:28">
      <c r="A143" s="836"/>
      <c r="B143" s="989"/>
      <c r="C143" s="988"/>
      <c r="D143" s="988"/>
      <c r="E143" s="988"/>
      <c r="F143" s="988"/>
      <c r="G143" s="988"/>
      <c r="H143" s="988"/>
      <c r="I143" s="988"/>
      <c r="J143" s="988"/>
      <c r="K143" s="988"/>
      <c r="L143" s="988"/>
      <c r="M143" s="988"/>
      <c r="N143" s="988"/>
      <c r="O143" s="988"/>
      <c r="P143" s="988"/>
      <c r="Q143" s="988"/>
      <c r="R143" s="988"/>
      <c r="S143" s="988"/>
      <c r="T143" s="988"/>
      <c r="U143" s="988"/>
      <c r="V143" s="988"/>
      <c r="W143" s="988"/>
      <c r="X143" s="988"/>
      <c r="Y143" s="988"/>
      <c r="Z143" s="988"/>
      <c r="AA143" s="988"/>
      <c r="AB143" s="779"/>
    </row>
    <row r="144" customHeight="1" spans="1:28">
      <c r="A144" s="836"/>
      <c r="B144" s="989"/>
      <c r="C144" s="988"/>
      <c r="D144" s="988"/>
      <c r="E144" s="988"/>
      <c r="F144" s="988"/>
      <c r="G144" s="988"/>
      <c r="H144" s="988"/>
      <c r="I144" s="988"/>
      <c r="J144" s="988"/>
      <c r="K144" s="988"/>
      <c r="L144" s="988"/>
      <c r="M144" s="988"/>
      <c r="N144" s="988"/>
      <c r="O144" s="988"/>
      <c r="P144" s="988"/>
      <c r="Q144" s="988"/>
      <c r="R144" s="988"/>
      <c r="S144" s="988"/>
      <c r="T144" s="988"/>
      <c r="U144" s="988"/>
      <c r="V144" s="988"/>
      <c r="W144" s="988"/>
      <c r="X144" s="988"/>
      <c r="Y144" s="988"/>
      <c r="Z144" s="988"/>
      <c r="AA144" s="988"/>
      <c r="AB144" s="779"/>
    </row>
    <row r="145" customHeight="1" spans="1:28">
      <c r="A145" s="836"/>
      <c r="B145" s="989"/>
      <c r="C145" s="988"/>
      <c r="D145" s="988"/>
      <c r="E145" s="988"/>
      <c r="F145" s="988"/>
      <c r="G145" s="988"/>
      <c r="H145" s="988"/>
      <c r="I145" s="988"/>
      <c r="J145" s="988"/>
      <c r="K145" s="988"/>
      <c r="L145" s="988"/>
      <c r="M145" s="988"/>
      <c r="N145" s="988"/>
      <c r="O145" s="988"/>
      <c r="P145" s="988"/>
      <c r="Q145" s="988"/>
      <c r="R145" s="988"/>
      <c r="S145" s="988"/>
      <c r="T145" s="988"/>
      <c r="U145" s="988"/>
      <c r="V145" s="988"/>
      <c r="W145" s="988"/>
      <c r="X145" s="988"/>
      <c r="Y145" s="988"/>
      <c r="Z145" s="988"/>
      <c r="AA145" s="988"/>
      <c r="AB145" s="779"/>
    </row>
    <row r="146" customHeight="1" spans="1:28">
      <c r="A146" s="836"/>
      <c r="B146" s="989"/>
      <c r="C146" s="988"/>
      <c r="D146" s="988"/>
      <c r="E146" s="988"/>
      <c r="F146" s="988"/>
      <c r="G146" s="988"/>
      <c r="H146" s="988"/>
      <c r="I146" s="988"/>
      <c r="J146" s="988"/>
      <c r="K146" s="988"/>
      <c r="L146" s="988"/>
      <c r="M146" s="988"/>
      <c r="N146" s="988"/>
      <c r="O146" s="988"/>
      <c r="P146" s="988"/>
      <c r="Q146" s="988"/>
      <c r="R146" s="988"/>
      <c r="S146" s="988"/>
      <c r="T146" s="988"/>
      <c r="U146" s="988"/>
      <c r="V146" s="988"/>
      <c r="W146" s="988"/>
      <c r="X146" s="988"/>
      <c r="Y146" s="988"/>
      <c r="Z146" s="988"/>
      <c r="AA146" s="988"/>
      <c r="AB146" s="779"/>
    </row>
    <row r="147" customHeight="1" spans="1:28">
      <c r="A147" s="836"/>
      <c r="B147" s="989"/>
      <c r="C147" s="988"/>
      <c r="D147" s="988"/>
      <c r="E147" s="988"/>
      <c r="F147" s="988"/>
      <c r="G147" s="988"/>
      <c r="H147" s="988"/>
      <c r="I147" s="988"/>
      <c r="J147" s="988"/>
      <c r="K147" s="988"/>
      <c r="L147" s="988"/>
      <c r="M147" s="988"/>
      <c r="N147" s="988"/>
      <c r="O147" s="988"/>
      <c r="P147" s="988"/>
      <c r="Q147" s="988"/>
      <c r="R147" s="988"/>
      <c r="S147" s="988"/>
      <c r="T147" s="988"/>
      <c r="U147" s="988"/>
      <c r="V147" s="988"/>
      <c r="W147" s="988"/>
      <c r="X147" s="988"/>
      <c r="Y147" s="988"/>
      <c r="Z147" s="988"/>
      <c r="AA147" s="988"/>
      <c r="AB147" s="779"/>
    </row>
    <row r="148" customHeight="1" spans="1:28">
      <c r="A148" s="836"/>
      <c r="B148" s="989"/>
      <c r="C148" s="988"/>
      <c r="D148" s="988"/>
      <c r="E148" s="988"/>
      <c r="F148" s="988"/>
      <c r="G148" s="988"/>
      <c r="H148" s="988"/>
      <c r="I148" s="988"/>
      <c r="J148" s="988"/>
      <c r="K148" s="988"/>
      <c r="L148" s="988"/>
      <c r="M148" s="988"/>
      <c r="N148" s="988"/>
      <c r="O148" s="988"/>
      <c r="P148" s="988"/>
      <c r="Q148" s="988"/>
      <c r="R148" s="988"/>
      <c r="S148" s="988"/>
      <c r="T148" s="988"/>
      <c r="U148" s="988"/>
      <c r="V148" s="988"/>
      <c r="W148" s="988"/>
      <c r="X148" s="988"/>
      <c r="Y148" s="988"/>
      <c r="Z148" s="988"/>
      <c r="AA148" s="988"/>
      <c r="AB148" s="779"/>
    </row>
    <row r="149" customHeight="1" spans="1:28">
      <c r="A149" s="836"/>
      <c r="B149" s="989"/>
      <c r="C149" s="988"/>
      <c r="D149" s="988"/>
      <c r="E149" s="988"/>
      <c r="F149" s="988"/>
      <c r="G149" s="988"/>
      <c r="H149" s="988"/>
      <c r="I149" s="988"/>
      <c r="J149" s="988"/>
      <c r="K149" s="988"/>
      <c r="L149" s="988"/>
      <c r="M149" s="988"/>
      <c r="N149" s="988"/>
      <c r="O149" s="988"/>
      <c r="P149" s="988"/>
      <c r="Q149" s="988"/>
      <c r="R149" s="988"/>
      <c r="S149" s="988"/>
      <c r="T149" s="988"/>
      <c r="U149" s="988"/>
      <c r="V149" s="988"/>
      <c r="W149" s="988"/>
      <c r="X149" s="988"/>
      <c r="Y149" s="988"/>
      <c r="Z149" s="988"/>
      <c r="AA149" s="988"/>
      <c r="AB149" s="779"/>
    </row>
    <row r="150" customHeight="1" spans="1:28">
      <c r="A150" s="836"/>
      <c r="B150" s="989"/>
      <c r="C150" s="988"/>
      <c r="D150" s="988"/>
      <c r="E150" s="988"/>
      <c r="F150" s="988"/>
      <c r="G150" s="988"/>
      <c r="H150" s="988"/>
      <c r="I150" s="988"/>
      <c r="J150" s="988"/>
      <c r="K150" s="988"/>
      <c r="L150" s="988"/>
      <c r="M150" s="988"/>
      <c r="N150" s="988"/>
      <c r="O150" s="988"/>
      <c r="P150" s="988"/>
      <c r="Q150" s="988"/>
      <c r="R150" s="988"/>
      <c r="S150" s="988"/>
      <c r="T150" s="988"/>
      <c r="U150" s="988"/>
      <c r="V150" s="988"/>
      <c r="W150" s="988"/>
      <c r="X150" s="988"/>
      <c r="Y150" s="988"/>
      <c r="Z150" s="988"/>
      <c r="AA150" s="988"/>
      <c r="AB150" s="779"/>
    </row>
    <row r="151" customHeight="1" spans="1:28">
      <c r="A151" s="836"/>
      <c r="B151" s="989"/>
      <c r="C151" s="988"/>
      <c r="D151" s="988"/>
      <c r="E151" s="988"/>
      <c r="F151" s="988"/>
      <c r="G151" s="988"/>
      <c r="H151" s="988"/>
      <c r="I151" s="988"/>
      <c r="J151" s="988"/>
      <c r="K151" s="988"/>
      <c r="L151" s="988"/>
      <c r="M151" s="988"/>
      <c r="N151" s="988"/>
      <c r="O151" s="988"/>
      <c r="P151" s="988"/>
      <c r="Q151" s="988"/>
      <c r="R151" s="988"/>
      <c r="S151" s="988"/>
      <c r="T151" s="988"/>
      <c r="U151" s="988"/>
      <c r="V151" s="988"/>
      <c r="W151" s="988"/>
      <c r="X151" s="988"/>
      <c r="Y151" s="988"/>
      <c r="Z151" s="988"/>
      <c r="AA151" s="988"/>
      <c r="AB151" s="779"/>
    </row>
    <row r="152" customHeight="1" spans="1:28">
      <c r="A152" s="779"/>
      <c r="B152" s="989"/>
      <c r="C152" s="988"/>
      <c r="D152" s="988"/>
      <c r="E152" s="988"/>
      <c r="F152" s="988"/>
      <c r="G152" s="988"/>
      <c r="H152" s="988"/>
      <c r="I152" s="988"/>
      <c r="J152" s="988"/>
      <c r="K152" s="988"/>
      <c r="L152" s="988"/>
      <c r="M152" s="988"/>
      <c r="N152" s="988"/>
      <c r="O152" s="988"/>
      <c r="P152" s="988"/>
      <c r="Q152" s="988"/>
      <c r="R152" s="988"/>
      <c r="S152" s="988"/>
      <c r="T152" s="988"/>
      <c r="U152" s="988"/>
      <c r="V152" s="988"/>
      <c r="W152" s="988"/>
      <c r="X152" s="988"/>
      <c r="Y152" s="988"/>
      <c r="Z152" s="988"/>
      <c r="AA152" s="988"/>
      <c r="AB152" s="779"/>
    </row>
    <row r="153" customHeight="1" spans="1:28">
      <c r="A153" s="779"/>
      <c r="B153" s="989"/>
      <c r="C153" s="988"/>
      <c r="D153" s="988"/>
      <c r="E153" s="988"/>
      <c r="F153" s="988"/>
      <c r="G153" s="988"/>
      <c r="H153" s="988"/>
      <c r="I153" s="988"/>
      <c r="J153" s="988"/>
      <c r="K153" s="988"/>
      <c r="L153" s="988"/>
      <c r="M153" s="988"/>
      <c r="N153" s="988"/>
      <c r="O153" s="988"/>
      <c r="P153" s="988"/>
      <c r="Q153" s="988"/>
      <c r="R153" s="988"/>
      <c r="S153" s="988"/>
      <c r="T153" s="988"/>
      <c r="U153" s="988"/>
      <c r="V153" s="988"/>
      <c r="W153" s="988"/>
      <c r="X153" s="988"/>
      <c r="Y153" s="988"/>
      <c r="Z153" s="988"/>
      <c r="AA153" s="988"/>
      <c r="AB153" s="779"/>
    </row>
    <row r="154" customHeight="1" spans="1:28">
      <c r="A154" s="779"/>
      <c r="B154" s="779"/>
      <c r="C154" s="779"/>
      <c r="D154" s="779"/>
      <c r="E154" s="779"/>
      <c r="F154" s="779"/>
      <c r="G154" s="779"/>
      <c r="H154" s="779"/>
      <c r="I154" s="779"/>
      <c r="J154" s="779"/>
      <c r="K154" s="779"/>
      <c r="L154" s="779"/>
      <c r="M154" s="779"/>
      <c r="N154" s="779"/>
      <c r="O154" s="779"/>
      <c r="P154" s="779"/>
      <c r="Q154" s="779"/>
      <c r="R154" s="779"/>
      <c r="S154" s="779"/>
      <c r="T154" s="779"/>
      <c r="U154" s="779"/>
      <c r="V154" s="779"/>
      <c r="W154" s="779"/>
      <c r="X154" s="779"/>
      <c r="Y154" s="779"/>
      <c r="Z154" s="779"/>
      <c r="AA154" s="779"/>
      <c r="AB154" s="779"/>
    </row>
  </sheetData>
  <sheetProtection formatCells="0" formatColumns="0" formatRows="0" insertRows="0" insertColumns="0" insertHyperlinks="0" deleteColumns="0" deleteRows="0" sort="0" autoFilter="0" pivotTables="0"/>
  <protectedRanges>
    <protectedRange sqref="G98:Y119" name="Range1"/>
  </protectedRanges>
  <mergeCells count="645">
    <mergeCell ref="A1:AB1"/>
    <mergeCell ref="AD1:AS1"/>
    <mergeCell ref="B2:C2"/>
    <mergeCell ref="D2:G2"/>
    <mergeCell ref="H2:I2"/>
    <mergeCell ref="J2:R2"/>
    <mergeCell ref="U2:W2"/>
    <mergeCell ref="X2:Y2"/>
    <mergeCell ref="AD2:AH2"/>
    <mergeCell ref="AI2:AJ2"/>
    <mergeCell ref="AK2:AL2"/>
    <mergeCell ref="AM2:AN2"/>
    <mergeCell ref="AO2:AQ2"/>
    <mergeCell ref="AR2:AS2"/>
    <mergeCell ref="B3:C3"/>
    <mergeCell ref="D3:G3"/>
    <mergeCell ref="H3:I3"/>
    <mergeCell ref="J3:K3"/>
    <mergeCell ref="Q3:R3"/>
    <mergeCell ref="U3:V3"/>
    <mergeCell ref="W3:Y3"/>
    <mergeCell ref="AD3:AH3"/>
    <mergeCell ref="AI3:AJ3"/>
    <mergeCell ref="AK3:AL3"/>
    <mergeCell ref="AM3:AN3"/>
    <mergeCell ref="AO3:AQ3"/>
    <mergeCell ref="AR3:AS3"/>
    <mergeCell ref="B4:C4"/>
    <mergeCell ref="D4:G4"/>
    <mergeCell ref="H4:I4"/>
    <mergeCell ref="J4:K4"/>
    <mergeCell ref="N4:O4"/>
    <mergeCell ref="Q4:R4"/>
    <mergeCell ref="U4:V4"/>
    <mergeCell ref="W4:Y4"/>
    <mergeCell ref="AD5:AS5"/>
    <mergeCell ref="E6:F6"/>
    <mergeCell ref="H6:I6"/>
    <mergeCell ref="K6:L6"/>
    <mergeCell ref="O6:W6"/>
    <mergeCell ref="X6:AA6"/>
    <mergeCell ref="AD6:AH6"/>
    <mergeCell ref="AI6:AQ6"/>
    <mergeCell ref="AR6:AS6"/>
    <mergeCell ref="E7:F7"/>
    <mergeCell ref="H7:I7"/>
    <mergeCell ref="K7:L7"/>
    <mergeCell ref="O7:W7"/>
    <mergeCell ref="X7:AA7"/>
    <mergeCell ref="AD7:AH7"/>
    <mergeCell ref="AI7:AJ7"/>
    <mergeCell ref="AR7:AS7"/>
    <mergeCell ref="AN8:AQ8"/>
    <mergeCell ref="B9:C9"/>
    <mergeCell ref="O9:P9"/>
    <mergeCell ref="B10:C10"/>
    <mergeCell ref="AD10:AS10"/>
    <mergeCell ref="B11:C11"/>
    <mergeCell ref="AD11:AE11"/>
    <mergeCell ref="AF11:AG11"/>
    <mergeCell ref="AH11:AI11"/>
    <mergeCell ref="AJ11:AK11"/>
    <mergeCell ref="AL11:AM11"/>
    <mergeCell ref="AN11:AO11"/>
    <mergeCell ref="AP11:AQ11"/>
    <mergeCell ref="AR11:AS11"/>
    <mergeCell ref="B12:C12"/>
    <mergeCell ref="AD12:AE12"/>
    <mergeCell ref="AF12:AG12"/>
    <mergeCell ref="AH12:AI12"/>
    <mergeCell ref="AJ12:AK12"/>
    <mergeCell ref="AL12:AM12"/>
    <mergeCell ref="AN12:AO12"/>
    <mergeCell ref="AP12:AQ12"/>
    <mergeCell ref="AR12:AS12"/>
    <mergeCell ref="B13:C13"/>
    <mergeCell ref="AD13:AE13"/>
    <mergeCell ref="AF13:AG13"/>
    <mergeCell ref="AH13:AI13"/>
    <mergeCell ref="AJ13:AK13"/>
    <mergeCell ref="AL13:AM13"/>
    <mergeCell ref="AN13:AO13"/>
    <mergeCell ref="AP13:AQ13"/>
    <mergeCell ref="AR13:AS13"/>
    <mergeCell ref="B14:C14"/>
    <mergeCell ref="AD14:AE14"/>
    <mergeCell ref="AF14:AG14"/>
    <mergeCell ref="AH14:AI14"/>
    <mergeCell ref="AJ14:AK14"/>
    <mergeCell ref="AL14:AM14"/>
    <mergeCell ref="AN14:AO14"/>
    <mergeCell ref="AP14:AQ14"/>
    <mergeCell ref="AR14:AS14"/>
    <mergeCell ref="B15:C15"/>
    <mergeCell ref="AD15:AE15"/>
    <mergeCell ref="AF15:AG15"/>
    <mergeCell ref="AH15:AI15"/>
    <mergeCell ref="AJ15:AK15"/>
    <mergeCell ref="AL15:AM15"/>
    <mergeCell ref="AN15:AO15"/>
    <mergeCell ref="AP15:AQ15"/>
    <mergeCell ref="AR15:AS15"/>
    <mergeCell ref="B16:C16"/>
    <mergeCell ref="AD16:AE16"/>
    <mergeCell ref="AF16:AG16"/>
    <mergeCell ref="AH16:AI16"/>
    <mergeCell ref="AJ16:AK16"/>
    <mergeCell ref="AL16:AM16"/>
    <mergeCell ref="AN16:AO16"/>
    <mergeCell ref="AP16:AQ16"/>
    <mergeCell ref="AR16:AS16"/>
    <mergeCell ref="B17:C17"/>
    <mergeCell ref="AD17:AE17"/>
    <mergeCell ref="AF17:AG17"/>
    <mergeCell ref="AH17:AI17"/>
    <mergeCell ref="AJ17:AK17"/>
    <mergeCell ref="AL17:AM17"/>
    <mergeCell ref="AN17:AO17"/>
    <mergeCell ref="AP17:AQ17"/>
    <mergeCell ref="AR17:AS17"/>
    <mergeCell ref="B18:C18"/>
    <mergeCell ref="AD18:AE18"/>
    <mergeCell ref="AF18:AG18"/>
    <mergeCell ref="AH18:AI18"/>
    <mergeCell ref="AJ18:AK18"/>
    <mergeCell ref="AL18:AM18"/>
    <mergeCell ref="AN18:AO18"/>
    <mergeCell ref="AP18:AQ18"/>
    <mergeCell ref="AR18:AS18"/>
    <mergeCell ref="AD19:AE19"/>
    <mergeCell ref="AF19:AG19"/>
    <mergeCell ref="AH19:AI19"/>
    <mergeCell ref="AJ19:AK19"/>
    <mergeCell ref="AL19:AM19"/>
    <mergeCell ref="AN19:AO19"/>
    <mergeCell ref="AP19:AQ19"/>
    <mergeCell ref="AR19:AS19"/>
    <mergeCell ref="B20:C20"/>
    <mergeCell ref="D20:E20"/>
    <mergeCell ref="F20:G20"/>
    <mergeCell ref="H20:I20"/>
    <mergeCell ref="J20:K20"/>
    <mergeCell ref="L20:M20"/>
    <mergeCell ref="N20:O20"/>
    <mergeCell ref="P20:Q20"/>
    <mergeCell ref="T20:AA20"/>
    <mergeCell ref="AD20:AE20"/>
    <mergeCell ref="AF20:AG20"/>
    <mergeCell ref="AH20:AI20"/>
    <mergeCell ref="AJ20:AK20"/>
    <mergeCell ref="AL20:AM20"/>
    <mergeCell ref="AN20:AO20"/>
    <mergeCell ref="AP20:AQ20"/>
    <mergeCell ref="AR20:AS20"/>
    <mergeCell ref="B21:C21"/>
    <mergeCell ref="D21:E21"/>
    <mergeCell ref="F21:G21"/>
    <mergeCell ref="H21:I21"/>
    <mergeCell ref="J21:K21"/>
    <mergeCell ref="L21:M21"/>
    <mergeCell ref="N21:O21"/>
    <mergeCell ref="P21:Q21"/>
    <mergeCell ref="T21:U21"/>
    <mergeCell ref="Y21:Z21"/>
    <mergeCell ref="AD21:AE21"/>
    <mergeCell ref="AF21:AG21"/>
    <mergeCell ref="AH21:AI21"/>
    <mergeCell ref="AJ21:AK21"/>
    <mergeCell ref="AL21:AM21"/>
    <mergeCell ref="AN21:AO21"/>
    <mergeCell ref="AP21:AQ21"/>
    <mergeCell ref="AR21:AS21"/>
    <mergeCell ref="B22:C22"/>
    <mergeCell ref="D22:E22"/>
    <mergeCell ref="F22:G22"/>
    <mergeCell ref="H22:I22"/>
    <mergeCell ref="J22:K22"/>
    <mergeCell ref="L22:M22"/>
    <mergeCell ref="N22:O22"/>
    <mergeCell ref="P22:Q22"/>
    <mergeCell ref="T22:U22"/>
    <mergeCell ref="Y22:Z22"/>
    <mergeCell ref="AD22:AE22"/>
    <mergeCell ref="AF22:AG22"/>
    <mergeCell ref="AH22:AI22"/>
    <mergeCell ref="AJ22:AK22"/>
    <mergeCell ref="AL22:AM22"/>
    <mergeCell ref="AN22:AO22"/>
    <mergeCell ref="AP22:AQ22"/>
    <mergeCell ref="AR22:AS22"/>
    <mergeCell ref="T23:U23"/>
    <mergeCell ref="Y23:Z23"/>
    <mergeCell ref="AD23:AE23"/>
    <mergeCell ref="AF23:AG23"/>
    <mergeCell ref="AH23:AI23"/>
    <mergeCell ref="AJ23:AK23"/>
    <mergeCell ref="AL23:AM23"/>
    <mergeCell ref="AN23:AO23"/>
    <mergeCell ref="AP23:AQ23"/>
    <mergeCell ref="AR23:AS23"/>
    <mergeCell ref="D24:E24"/>
    <mergeCell ref="F24:G24"/>
    <mergeCell ref="H24:I24"/>
    <mergeCell ref="J24:K24"/>
    <mergeCell ref="L24:M24"/>
    <mergeCell ref="N24:R24"/>
    <mergeCell ref="T24:U24"/>
    <mergeCell ref="Y24:Z24"/>
    <mergeCell ref="AD24:AE24"/>
    <mergeCell ref="AF24:AG24"/>
    <mergeCell ref="AH24:AI24"/>
    <mergeCell ref="AJ24:AK24"/>
    <mergeCell ref="AL24:AM24"/>
    <mergeCell ref="AN24:AO24"/>
    <mergeCell ref="AP24:AQ24"/>
    <mergeCell ref="AR24:AS24"/>
    <mergeCell ref="D25:E25"/>
    <mergeCell ref="F25:G25"/>
    <mergeCell ref="H25:I25"/>
    <mergeCell ref="J25:K25"/>
    <mergeCell ref="L25:M25"/>
    <mergeCell ref="N25:R25"/>
    <mergeCell ref="AD25:AE25"/>
    <mergeCell ref="AF25:AG25"/>
    <mergeCell ref="AH25:AI25"/>
    <mergeCell ref="AJ25:AK25"/>
    <mergeCell ref="AL25:AM25"/>
    <mergeCell ref="AN25:AO25"/>
    <mergeCell ref="AP25:AQ25"/>
    <mergeCell ref="AR25:AS25"/>
    <mergeCell ref="T26:AA26"/>
    <mergeCell ref="AD26:AE26"/>
    <mergeCell ref="AF26:AG26"/>
    <mergeCell ref="AH26:AI26"/>
    <mergeCell ref="AJ26:AK26"/>
    <mergeCell ref="AL26:AM26"/>
    <mergeCell ref="AN26:AO26"/>
    <mergeCell ref="AP26:AQ26"/>
    <mergeCell ref="AR26:AS26"/>
    <mergeCell ref="B27:R27"/>
    <mergeCell ref="T27:U27"/>
    <mergeCell ref="V27:W27"/>
    <mergeCell ref="X27:Y27"/>
    <mergeCell ref="Z27:AA27"/>
    <mergeCell ref="AD27:AE27"/>
    <mergeCell ref="AF27:AG27"/>
    <mergeCell ref="AH27:AI27"/>
    <mergeCell ref="AJ27:AK27"/>
    <mergeCell ref="AL27:AM27"/>
    <mergeCell ref="AN27:AO27"/>
    <mergeCell ref="AP27:AQ27"/>
    <mergeCell ref="AR27:AS27"/>
    <mergeCell ref="B28:C28"/>
    <mergeCell ref="N28:O28"/>
    <mergeCell ref="V28:W28"/>
    <mergeCell ref="X28:Y28"/>
    <mergeCell ref="Z28:AA28"/>
    <mergeCell ref="AD28:AE28"/>
    <mergeCell ref="AF28:AG28"/>
    <mergeCell ref="AH28:AI28"/>
    <mergeCell ref="AJ28:AK28"/>
    <mergeCell ref="AL28:AM28"/>
    <mergeCell ref="AN28:AO28"/>
    <mergeCell ref="AP28:AQ28"/>
    <mergeCell ref="AR28:AS28"/>
    <mergeCell ref="B29:C29"/>
    <mergeCell ref="P29:Q29"/>
    <mergeCell ref="V29:W29"/>
    <mergeCell ref="X29:Y29"/>
    <mergeCell ref="Z29:AA29"/>
    <mergeCell ref="AD29:AE29"/>
    <mergeCell ref="AF29:AG29"/>
    <mergeCell ref="AH29:AI29"/>
    <mergeCell ref="AJ29:AK29"/>
    <mergeCell ref="AL29:AM29"/>
    <mergeCell ref="AN29:AO29"/>
    <mergeCell ref="AP29:AQ29"/>
    <mergeCell ref="AR29:AS29"/>
    <mergeCell ref="B30:C30"/>
    <mergeCell ref="P30:Q30"/>
    <mergeCell ref="AD30:AE30"/>
    <mergeCell ref="AF30:AG30"/>
    <mergeCell ref="AH30:AI30"/>
    <mergeCell ref="AJ30:AK30"/>
    <mergeCell ref="AL30:AM30"/>
    <mergeCell ref="AN30:AO30"/>
    <mergeCell ref="AP30:AQ30"/>
    <mergeCell ref="AR30:AS30"/>
    <mergeCell ref="B31:C31"/>
    <mergeCell ref="T31:AA31"/>
    <mergeCell ref="AD31:AE31"/>
    <mergeCell ref="AF31:AG31"/>
    <mergeCell ref="AH31:AI31"/>
    <mergeCell ref="AJ31:AK31"/>
    <mergeCell ref="AL31:AM31"/>
    <mergeCell ref="AN31:AO31"/>
    <mergeCell ref="AP31:AQ31"/>
    <mergeCell ref="AR31:AS31"/>
    <mergeCell ref="B32:C32"/>
    <mergeCell ref="T32:U32"/>
    <mergeCell ref="V32:AA32"/>
    <mergeCell ref="AD32:AE32"/>
    <mergeCell ref="AF32:AG32"/>
    <mergeCell ref="AH32:AI32"/>
    <mergeCell ref="AJ32:AK32"/>
    <mergeCell ref="AL32:AM32"/>
    <mergeCell ref="AN32:AO32"/>
    <mergeCell ref="AP32:AQ32"/>
    <mergeCell ref="AR32:AS32"/>
    <mergeCell ref="T33:U33"/>
    <mergeCell ref="V33:AA33"/>
    <mergeCell ref="AD33:AE33"/>
    <mergeCell ref="AF33:AG33"/>
    <mergeCell ref="AH33:AI33"/>
    <mergeCell ref="AJ33:AK33"/>
    <mergeCell ref="AL33:AM33"/>
    <mergeCell ref="AN33:AO33"/>
    <mergeCell ref="AP33:AQ33"/>
    <mergeCell ref="AR33:AS33"/>
    <mergeCell ref="B34:R34"/>
    <mergeCell ref="T34:U34"/>
    <mergeCell ref="V34:AA34"/>
    <mergeCell ref="AD34:AE34"/>
    <mergeCell ref="AF34:AG34"/>
    <mergeCell ref="AH34:AI34"/>
    <mergeCell ref="AJ34:AK34"/>
    <mergeCell ref="AL34:AM34"/>
    <mergeCell ref="AN34:AO34"/>
    <mergeCell ref="AP34:AQ34"/>
    <mergeCell ref="AR34:AS34"/>
    <mergeCell ref="B35:D35"/>
    <mergeCell ref="E35:F35"/>
    <mergeCell ref="G35:H35"/>
    <mergeCell ref="I35:K35"/>
    <mergeCell ref="L35:N35"/>
    <mergeCell ref="O35:R35"/>
    <mergeCell ref="T35:U35"/>
    <mergeCell ref="V35:AA35"/>
    <mergeCell ref="AD35:AE35"/>
    <mergeCell ref="AF35:AG35"/>
    <mergeCell ref="AH35:AI35"/>
    <mergeCell ref="AJ35:AK35"/>
    <mergeCell ref="AL35:AM35"/>
    <mergeCell ref="AN35:AO35"/>
    <mergeCell ref="AP35:AQ35"/>
    <mergeCell ref="AR35:AS35"/>
    <mergeCell ref="B36:D36"/>
    <mergeCell ref="E36:F36"/>
    <mergeCell ref="G36:H36"/>
    <mergeCell ref="I36:K36"/>
    <mergeCell ref="L36:N36"/>
    <mergeCell ref="O36:R36"/>
    <mergeCell ref="T36:U36"/>
    <mergeCell ref="V36:AA36"/>
    <mergeCell ref="AF36:AG36"/>
    <mergeCell ref="AL36:AM36"/>
    <mergeCell ref="AP36:AQ36"/>
    <mergeCell ref="B37:D37"/>
    <mergeCell ref="E37:F37"/>
    <mergeCell ref="G37:H37"/>
    <mergeCell ref="I37:K37"/>
    <mergeCell ref="L37:N37"/>
    <mergeCell ref="O37:R37"/>
    <mergeCell ref="T37:U37"/>
    <mergeCell ref="V37:AA37"/>
    <mergeCell ref="B38:D38"/>
    <mergeCell ref="E38:F38"/>
    <mergeCell ref="G38:H38"/>
    <mergeCell ref="I38:K38"/>
    <mergeCell ref="L38:N38"/>
    <mergeCell ref="O38:R38"/>
    <mergeCell ref="T39:AA39"/>
    <mergeCell ref="B40:R40"/>
    <mergeCell ref="V40:AA40"/>
    <mergeCell ref="B41:C41"/>
    <mergeCell ref="J41:Q41"/>
    <mergeCell ref="V41:AA41"/>
    <mergeCell ref="B42:C42"/>
    <mergeCell ref="J42:Q42"/>
    <mergeCell ref="V42:AA42"/>
    <mergeCell ref="B43:C43"/>
    <mergeCell ref="J43:Q43"/>
    <mergeCell ref="V43:AA43"/>
    <mergeCell ref="B44:C44"/>
    <mergeCell ref="J44:Q44"/>
    <mergeCell ref="V44:AA44"/>
    <mergeCell ref="B45:C45"/>
    <mergeCell ref="J45:Q45"/>
    <mergeCell ref="V45:AA45"/>
    <mergeCell ref="AD45:AV45"/>
    <mergeCell ref="B46:C46"/>
    <mergeCell ref="J46:Q46"/>
    <mergeCell ref="V46:AA46"/>
    <mergeCell ref="B47:C47"/>
    <mergeCell ref="J47:Q47"/>
    <mergeCell ref="V47:AA47"/>
    <mergeCell ref="AU47:AV47"/>
    <mergeCell ref="B48:C48"/>
    <mergeCell ref="J48:Q48"/>
    <mergeCell ref="AE48:AF48"/>
    <mergeCell ref="AG48:AH48"/>
    <mergeCell ref="AI48:AJ48"/>
    <mergeCell ref="AK48:AL48"/>
    <mergeCell ref="AM48:AN48"/>
    <mergeCell ref="AO48:AP48"/>
    <mergeCell ref="AQ48:AR48"/>
    <mergeCell ref="AS48:AT48"/>
    <mergeCell ref="AU48:AV48"/>
    <mergeCell ref="B49:C49"/>
    <mergeCell ref="J49:Q49"/>
    <mergeCell ref="T49:W49"/>
    <mergeCell ref="X49:AA49"/>
    <mergeCell ref="AE49:AF49"/>
    <mergeCell ref="AG49:AH49"/>
    <mergeCell ref="AI49:AJ49"/>
    <mergeCell ref="AK49:AL49"/>
    <mergeCell ref="AM49:AN49"/>
    <mergeCell ref="AO49:AP49"/>
    <mergeCell ref="AQ49:AR49"/>
    <mergeCell ref="AS49:AT49"/>
    <mergeCell ref="AU49:AV49"/>
    <mergeCell ref="B50:C50"/>
    <mergeCell ref="J50:Q50"/>
    <mergeCell ref="T50:W50"/>
    <mergeCell ref="X50:AA50"/>
    <mergeCell ref="AE50:AF50"/>
    <mergeCell ref="AG50:AH50"/>
    <mergeCell ref="AI50:AJ50"/>
    <mergeCell ref="AK50:AL50"/>
    <mergeCell ref="AM50:AN50"/>
    <mergeCell ref="AO50:AP50"/>
    <mergeCell ref="AQ50:AR50"/>
    <mergeCell ref="AS50:AT50"/>
    <mergeCell ref="AU50:AV50"/>
    <mergeCell ref="B51:C51"/>
    <mergeCell ref="J51:Q51"/>
    <mergeCell ref="B52:C52"/>
    <mergeCell ref="J52:Q52"/>
    <mergeCell ref="B53:C53"/>
    <mergeCell ref="J53:Q53"/>
    <mergeCell ref="B54:C54"/>
    <mergeCell ref="J54:Q54"/>
    <mergeCell ref="B55:C55"/>
    <mergeCell ref="J55:Q55"/>
    <mergeCell ref="B56:C56"/>
    <mergeCell ref="J56:Q56"/>
    <mergeCell ref="B57:C57"/>
    <mergeCell ref="J57:Q57"/>
    <mergeCell ref="B58:C58"/>
    <mergeCell ref="J58:Q58"/>
    <mergeCell ref="B59:C59"/>
    <mergeCell ref="J59:Q59"/>
    <mergeCell ref="B60:C60"/>
    <mergeCell ref="J60:Q60"/>
    <mergeCell ref="B61:C61"/>
    <mergeCell ref="J61:Q61"/>
    <mergeCell ref="B63:R63"/>
    <mergeCell ref="T63:AA63"/>
    <mergeCell ref="B64:E64"/>
    <mergeCell ref="L64:Q64"/>
    <mergeCell ref="T64:AA64"/>
    <mergeCell ref="C65:E65"/>
    <mergeCell ref="L65:Q65"/>
    <mergeCell ref="T65:X65"/>
    <mergeCell ref="Z65:AA65"/>
    <mergeCell ref="C66:E66"/>
    <mergeCell ref="L66:Q66"/>
    <mergeCell ref="C67:E67"/>
    <mergeCell ref="L67:Q67"/>
    <mergeCell ref="C68:E68"/>
    <mergeCell ref="L68:Q68"/>
    <mergeCell ref="C69:E69"/>
    <mergeCell ref="L69:Q69"/>
    <mergeCell ref="C70:E70"/>
    <mergeCell ref="L70:Q70"/>
    <mergeCell ref="C71:E71"/>
    <mergeCell ref="L71:Q71"/>
    <mergeCell ref="C72:E72"/>
    <mergeCell ref="L72:Q72"/>
    <mergeCell ref="C73:E73"/>
    <mergeCell ref="L73:Q73"/>
    <mergeCell ref="C74:E74"/>
    <mergeCell ref="L74:Q74"/>
    <mergeCell ref="C75:E75"/>
    <mergeCell ref="L75:Q75"/>
    <mergeCell ref="C76:E76"/>
    <mergeCell ref="L76:Q76"/>
    <mergeCell ref="C77:E77"/>
    <mergeCell ref="L77:Q77"/>
    <mergeCell ref="T77:AA77"/>
    <mergeCell ref="C78:E78"/>
    <mergeCell ref="L78:Q78"/>
    <mergeCell ref="T78:X78"/>
    <mergeCell ref="Z78:AA78"/>
    <mergeCell ref="C79:E79"/>
    <mergeCell ref="L79:Q79"/>
    <mergeCell ref="C80:E80"/>
    <mergeCell ref="L80:Q80"/>
    <mergeCell ref="C81:E81"/>
    <mergeCell ref="L81:Q81"/>
    <mergeCell ref="B82:E82"/>
    <mergeCell ref="L82:Q82"/>
    <mergeCell ref="B83:E83"/>
    <mergeCell ref="L83:Q83"/>
    <mergeCell ref="B84:E84"/>
    <mergeCell ref="L84:Q84"/>
    <mergeCell ref="B85:E85"/>
    <mergeCell ref="L85:Q85"/>
    <mergeCell ref="B86:E86"/>
    <mergeCell ref="L86:Q86"/>
    <mergeCell ref="C87:E87"/>
    <mergeCell ref="L87:Q87"/>
    <mergeCell ref="C88:E88"/>
    <mergeCell ref="L88:Q88"/>
    <mergeCell ref="C89:E89"/>
    <mergeCell ref="L89:Q89"/>
    <mergeCell ref="C90:E90"/>
    <mergeCell ref="L90:Q90"/>
    <mergeCell ref="Z91:AA91"/>
    <mergeCell ref="B92:AA92"/>
    <mergeCell ref="B93:F93"/>
    <mergeCell ref="G93:Y93"/>
    <mergeCell ref="B98:F98"/>
    <mergeCell ref="G98:Y98"/>
    <mergeCell ref="B99:F99"/>
    <mergeCell ref="G99:Y99"/>
    <mergeCell ref="B100:F100"/>
    <mergeCell ref="G100:Y100"/>
    <mergeCell ref="B101:F101"/>
    <mergeCell ref="G101:Y101"/>
    <mergeCell ref="B102:F102"/>
    <mergeCell ref="G102:Y102"/>
    <mergeCell ref="B103:F103"/>
    <mergeCell ref="G103:Y103"/>
    <mergeCell ref="B104:F104"/>
    <mergeCell ref="G104:Y104"/>
    <mergeCell ref="B105:F105"/>
    <mergeCell ref="G105:Y105"/>
    <mergeCell ref="B106:F106"/>
    <mergeCell ref="G106:Y106"/>
    <mergeCell ref="B107:F107"/>
    <mergeCell ref="G107:Y107"/>
    <mergeCell ref="B108:F108"/>
    <mergeCell ref="G108:Y108"/>
    <mergeCell ref="B109:F109"/>
    <mergeCell ref="G109:Y109"/>
    <mergeCell ref="B110:F110"/>
    <mergeCell ref="G110:Y110"/>
    <mergeCell ref="B111:F111"/>
    <mergeCell ref="G111:Y111"/>
    <mergeCell ref="B112:F112"/>
    <mergeCell ref="G112:Y112"/>
    <mergeCell ref="B113:F113"/>
    <mergeCell ref="G113:Y113"/>
    <mergeCell ref="B114:F114"/>
    <mergeCell ref="G114:Y114"/>
    <mergeCell ref="B115:F115"/>
    <mergeCell ref="G115:Y115"/>
    <mergeCell ref="B116:F116"/>
    <mergeCell ref="G116:Y116"/>
    <mergeCell ref="B117:F117"/>
    <mergeCell ref="G117:Y117"/>
    <mergeCell ref="B118:F118"/>
    <mergeCell ref="G118:Y118"/>
    <mergeCell ref="B119:F119"/>
    <mergeCell ref="G119:Y119"/>
    <mergeCell ref="B121:AA121"/>
    <mergeCell ref="B122:F122"/>
    <mergeCell ref="G122:AA122"/>
    <mergeCell ref="B123:F123"/>
    <mergeCell ref="G123:AA123"/>
    <mergeCell ref="B124:F124"/>
    <mergeCell ref="G124:AA124"/>
    <mergeCell ref="B125:F125"/>
    <mergeCell ref="G125:AA125"/>
    <mergeCell ref="B126:F126"/>
    <mergeCell ref="G126:AA126"/>
    <mergeCell ref="B127:AA127"/>
    <mergeCell ref="B128:F128"/>
    <mergeCell ref="G128:AA128"/>
    <mergeCell ref="B129:F129"/>
    <mergeCell ref="G129:AA129"/>
    <mergeCell ref="B130:F130"/>
    <mergeCell ref="G130:AA130"/>
    <mergeCell ref="B131:F131"/>
    <mergeCell ref="G131:AA131"/>
    <mergeCell ref="B132:F132"/>
    <mergeCell ref="G132:AA132"/>
    <mergeCell ref="B134:AA134"/>
    <mergeCell ref="A65:A67"/>
    <mergeCell ref="A68:A69"/>
    <mergeCell ref="A70:A71"/>
    <mergeCell ref="A72:A74"/>
    <mergeCell ref="A75:A77"/>
    <mergeCell ref="A78:A79"/>
    <mergeCell ref="A80:A81"/>
    <mergeCell ref="A82:A86"/>
    <mergeCell ref="A87:A88"/>
    <mergeCell ref="A89:A90"/>
    <mergeCell ref="B65:B67"/>
    <mergeCell ref="B68:B69"/>
    <mergeCell ref="B70:B71"/>
    <mergeCell ref="B72:B74"/>
    <mergeCell ref="B75:B77"/>
    <mergeCell ref="B78:B79"/>
    <mergeCell ref="B80:B81"/>
    <mergeCell ref="B87:B88"/>
    <mergeCell ref="B89:B90"/>
    <mergeCell ref="D29:D32"/>
    <mergeCell ref="F29:F32"/>
    <mergeCell ref="H29:H32"/>
    <mergeCell ref="J29:J32"/>
    <mergeCell ref="L29:L32"/>
    <mergeCell ref="M6:M7"/>
    <mergeCell ref="M9:M11"/>
    <mergeCell ref="M12:M13"/>
    <mergeCell ref="M14:M16"/>
    <mergeCell ref="M17:M18"/>
    <mergeCell ref="N29:N32"/>
    <mergeCell ref="R31:R32"/>
    <mergeCell ref="T2:T4"/>
    <mergeCell ref="Z94:Z95"/>
    <mergeCell ref="Z96:Z97"/>
    <mergeCell ref="AA94:AA95"/>
    <mergeCell ref="AA96:AA97"/>
    <mergeCell ref="B24:C25"/>
    <mergeCell ref="B6:C7"/>
    <mergeCell ref="V9:AA18"/>
    <mergeCell ref="T9:U18"/>
    <mergeCell ref="N10:R18"/>
    <mergeCell ref="T66:AA76"/>
    <mergeCell ref="T79:AA90"/>
    <mergeCell ref="B94:F95"/>
    <mergeCell ref="B96:F97"/>
    <mergeCell ref="G96:Y97"/>
    <mergeCell ref="G94:Y95"/>
    <mergeCell ref="P31:Q32"/>
    <mergeCell ref="T46:U47"/>
    <mergeCell ref="T40:U41"/>
    <mergeCell ref="T42:U43"/>
    <mergeCell ref="T44:U45"/>
    <mergeCell ref="T51:AA61"/>
    <mergeCell ref="W21:X24"/>
    <mergeCell ref="T28:U29"/>
    <mergeCell ref="B135:AA153"/>
  </mergeCells>
  <dataValidations count="50">
    <dataValidation type="list" allowBlank="1" sqref="X2:Y2">
      <formula1>"是,否"</formula1>
    </dataValidation>
    <dataValidation type="list" allowBlank="1" showInputMessage="1" sqref="D3:G3">
      <formula1>职业数据!$K$1:$S$1</formula1>
    </dataValidation>
    <dataValidation type="list" allowBlank="1" showInputMessage="1" showErrorMessage="1" sqref="AD3:AH3">
      <formula1>职业数据!$E$2:$E$8</formula1>
    </dataValidation>
    <dataValidation type="list" allowBlank="1" sqref="D4:G4">
      <formula1>INDIRECT(D3)</formula1>
    </dataValidation>
    <dataValidation type="list" allowBlank="1" showErrorMessage="1" errorTitle="错误提示" error="请输入下拉列表中的值" sqref="J4:K4" errorStyle="information">
      <formula1>职业数据!$U$1</formula1>
    </dataValidation>
    <dataValidation type="list" allowBlank="1" showInputMessage="1" showErrorMessage="1" sqref="N7">
      <formula1>人物数据!$A$2:$A$101</formula1>
    </dataValidation>
    <dataValidation type="list" allowBlank="1" showInputMessage="1" showErrorMessage="1" sqref="AD7:AH7">
      <formula1>职业数据!$A$2:$A$10</formula1>
    </dataValidation>
    <dataValidation type="list" allowBlank="1" showInputMessage="1" showErrorMessage="1" sqref="F25:K25">
      <formula1>"是,否"</formula1>
    </dataValidation>
    <dataValidation type="list" allowBlank="1" showInputMessage="1" sqref="T50:W50">
      <formula1>人物数据!$S$2:$S$24</formula1>
    </dataValidation>
    <dataValidation type="list" allowBlank="1" sqref="T65:X65">
      <formula1>INDIRECT(D3&amp;"背景包")</formula1>
    </dataValidation>
    <dataValidation type="list" allowBlank="1" sqref="Z65:AA65">
      <formula1>人物数据!$CQ$1</formula1>
    </dataValidation>
    <dataValidation type="list" allowBlank="1" sqref="T78:X78">
      <formula1>INDIRECT(D3&amp;"背景包")</formula1>
    </dataValidation>
    <dataValidation type="list" allowBlank="1" sqref="Z78:AA78">
      <formula1>人物数据!$CQ$2</formula1>
    </dataValidation>
    <dataValidation type="list" allowBlank="1" showErrorMessage="1" errorTitle="错误提示" error="请输入下拉列表中的值" sqref="B97:F97" errorStyle="information">
      <formula1>附表!$W$3:$W$126</formula1>
    </dataValidation>
    <dataValidation type="list" allowBlank="1" sqref="G98:Y98">
      <formula1>人物数据!$AW$1</formula1>
    </dataValidation>
    <dataValidation type="list" allowBlank="1" showInputMessage="1" sqref="G99:Y99">
      <formula1>人物数据!$AW$2</formula1>
    </dataValidation>
    <dataValidation type="list" allowBlank="1" sqref="G100:Y100">
      <formula1>人物数据!$AW$3</formula1>
    </dataValidation>
    <dataValidation type="list" allowBlank="1" sqref="G101:Y101">
      <formula1>人物数据!$AW$4</formula1>
    </dataValidation>
    <dataValidation type="list" allowBlank="1" sqref="G102:Y102">
      <formula1>人物数据!$AW$5</formula1>
    </dataValidation>
    <dataValidation type="list" allowBlank="1" sqref="G103:Y103">
      <formula1>人物数据!$AW$6</formula1>
    </dataValidation>
    <dataValidation type="list" allowBlank="1" sqref="G104:Y104">
      <formula1>人物数据!$AW$7</formula1>
    </dataValidation>
    <dataValidation type="list" allowBlank="1" sqref="G105:Y105">
      <formula1>人物数据!$AW$8</formula1>
    </dataValidation>
    <dataValidation type="list" allowBlank="1" sqref="G106:Y106">
      <formula1>人物数据!$AW$9</formula1>
    </dataValidation>
    <dataValidation type="list" allowBlank="1" sqref="G107:Y107">
      <formula1>人物数据!$AW$10</formula1>
    </dataValidation>
    <dataValidation type="list" allowBlank="1" sqref="G108:Y108">
      <formula1>人物数据!$AW$11</formula1>
    </dataValidation>
    <dataValidation type="list" allowBlank="1" sqref="G109:Y109">
      <formula1>人物数据!$AW$12</formula1>
    </dataValidation>
    <dataValidation type="list" allowBlank="1" sqref="G110:Y110">
      <formula1>人物数据!$AW$13</formula1>
    </dataValidation>
    <dataValidation type="list" allowBlank="1" sqref="G111:Y111">
      <formula1>人物数据!$AW$14</formula1>
    </dataValidation>
    <dataValidation type="list" allowBlank="1" sqref="G112:Y112">
      <formula1>人物数据!$AW$15</formula1>
    </dataValidation>
    <dataValidation type="list" allowBlank="1" sqref="G113:Y113">
      <formula1>人物数据!$AW$16</formula1>
    </dataValidation>
    <dataValidation type="list" allowBlank="1" sqref="G114:Y114">
      <formula1>人物数据!$AW$17</formula1>
    </dataValidation>
    <dataValidation type="list" allowBlank="1" sqref="G115:Y115">
      <formula1>人物数据!$AW$18</formula1>
    </dataValidation>
    <dataValidation type="list" allowBlank="1" sqref="G116:Y116">
      <formula1>人物数据!$AW$19</formula1>
    </dataValidation>
    <dataValidation type="list" allowBlank="1" sqref="G117:Y117">
      <formula1>人物数据!$AW$20</formula1>
    </dataValidation>
    <dataValidation type="list" allowBlank="1" sqref="G118:Y118">
      <formula1>人物数据!$AW$21</formula1>
    </dataValidation>
    <dataValidation type="list" allowBlank="1" sqref="G119:Y119">
      <formula1>人物数据!$AW$22</formula1>
    </dataValidation>
    <dataValidation type="list" allowBlank="1" showInputMessage="1" showErrorMessage="1" sqref="F65:F90">
      <formula1>" -,S,T,Ag,Int,WP,Per,Fel"</formula1>
    </dataValidation>
    <dataValidation type="list" allowBlank="1" showErrorMessage="1" errorTitle="错误提示" error="请输入下拉列表中的值" sqref="C68:E69" errorStyle="information">
      <formula1>附表!$F$12:$F$17</formula1>
    </dataValidation>
    <dataValidation type="list" allowBlank="1" showErrorMessage="1" errorTitle="错误提示" error="请输入下拉列表中的值" sqref="C70:E71" errorStyle="information">
      <formula1>附表!$F$6:$F$10</formula1>
    </dataValidation>
    <dataValidation type="list" allowBlank="1" showErrorMessage="1" errorTitle="错误提示" error="请输入下拉列表中的值" sqref="C78:E79" errorStyle="information">
      <formula1>附表!$J$12:$J$23</formula1>
    </dataValidation>
    <dataValidation type="list" allowBlank="1" showErrorMessage="1" errorTitle="错误提示" error="请输入下拉列表中的值" sqref="C80:E81" errorStyle="information">
      <formula1>附表!$F$35:$F$53</formula1>
    </dataValidation>
    <dataValidation type="list" allowBlank="1" showErrorMessage="1" errorTitle="错误提示" error="请输入下拉列表中的值" sqref="C87:E88" errorStyle="information">
      <formula1>附表!$F$24:$F$25</formula1>
    </dataValidation>
    <dataValidation type="list" allowBlank="1" showErrorMessage="1" errorTitle="错误提示" error="请输入下拉列表中的值" sqref="C89:E90" errorStyle="information">
      <formula1>附表!$F$31:$F$33</formula1>
    </dataValidation>
    <dataValidation type="list" allowBlank="1" showErrorMessage="1" errorTitle="错误提示" error="请输入下拉列表中的值" sqref="C72:E74" errorStyle="information">
      <formula1>附表!$J$40:$J$49</formula1>
    </dataValidation>
    <dataValidation type="list" allowBlank="1" showErrorMessage="1" errorTitle="错误提示" error="请输入下拉列表中的值" sqref="C75:E77" errorStyle="information">
      <formula1>附表!$J$25:$J$38</formula1>
    </dataValidation>
    <dataValidation type="list" allowBlank="1" showErrorMessage="1" errorTitle="错误提示" error="请输入下拉列表中的值" sqref="C65:E67" errorStyle="information">
      <formula1>附表!$J$6:$J$10</formula1>
    </dataValidation>
    <dataValidation type="list" allowBlank="1" showErrorMessage="1" errorTitle="错误提示" error="请输入下拉列表中的值" sqref="B82:E86" errorStyle="information">
      <formula1>附表!$N$5:$N$21</formula1>
    </dataValidation>
    <dataValidation type="list" allowBlank="1" sqref="B98:F119">
      <formula1>人物数据!$AQ$1:$AQ$150</formula1>
    </dataValidation>
    <dataValidation type="list" allowBlank="1" sqref="T66:AA76">
      <formula1>人物数据!$CR$1</formula1>
    </dataValidation>
    <dataValidation type="list" allowBlank="1" sqref="T79:AA90">
      <formula1>人物数据!$CR$2</formula1>
    </dataValidation>
  </dataValidations>
  <pageMargins left="0.7" right="0.7" top="0.75" bottom="0.75" header="0.3" footer="0.3"/>
  <headerFooter/>
  <ignoredErrors>
    <ignoredError sqref="A82 AB33:AO33 AB34:BQ34 AB35:AW37 S56:S61 AB56:AC61 BF56:BQ58 BG59:BQ59 AW61:AW62 BF60:BQ62 AW63:BQ89 A56:A62 S62:AC62 A63:AC63 A64:S64 U64:AC64 AJ7:AN7 P4:T4 V4 H3:J3 S3:V3 A10:C10 E10:BQ10 A11:BQ11 A12:AC12 AO12 AQ12 AS12:BQ12 A13:H13 J13:AC13 AJ13:BQ13 A14:C14 E14:AI14 AL14:BQ14 A15:BQ15 A16:AI16 AK16 AN16:BQ16 A17:H17 J17:AT17 A18:AT19 BC17:BQ20 AB20:AT20 A3:C3 A4 C4 H4:I4 L4:M4 Z2:Z4 AB4:BQ4 A5:BQ6 A7:AC7 AP7:BQ7 A8:BQ8 A9:U9 W9:AV9 BA9:BQ9 AM38:AW42 AG43:AW43 AB38:AC43 AB151:BQ151 BF131:BQ150 AB131:AE150 A131:A151 AB44:AW44 AW45:AW51 BF35:BQ54 A20:S26 AB21:BQ28 AB29:AZ29 BD29:BQ33 AB30:AE30 AH30:AZ30 AB31:AZ32 AR33:AZ33 A83:AC89 A90:BQ90 A91:AC92 AW91:BQ96 A93:A119 A27:A54 S27:S54 AB45:AC54 A65:B65 D65:E65 H65:I65 A66:I66 Y65:AC65 K65:S66 U66:AC66 C82:AC82 AB3:AC3 AJ3:AL3 AN3:BQ3 A1:AB1 AD1:BQ1 A2:I2 K2:T2 V2 AB2:BQ2 I120:Z120 A120:G120 AB112:AE120 BC119:BQ120 BH112:BQ118 BC100:BQ111 AB100:AC111 AB93:AC96 AB97:BQ97 AB98:AE99 AK98:BQ99 A67:AC73 A74:F74 H74:I74 K74:AC74 Y78:AC78 A78:S78 A75:AC77 A79:AC81"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05"/>
  <sheetViews>
    <sheetView topLeftCell="F27" workbookViewId="0">
      <selection activeCell="F27" sqref="F27:Z30"/>
    </sheetView>
  </sheetViews>
  <sheetFormatPr defaultColWidth="5" defaultRowHeight="18" customHeight="1"/>
  <cols>
    <col min="1" max="1" width="2.41666666666667" style="718" customWidth="1"/>
    <col min="2" max="24" width="5.16666666666667" style="718"/>
    <col min="25" max="25" width="5.375" style="718"/>
    <col min="26" max="26" width="5.16666666666667" style="718"/>
    <col min="27" max="28" width="5.16666666666667" style="718" customWidth="1"/>
    <col min="29" max="29" width="2.41666666666667" style="718" customWidth="1"/>
    <col min="30" max="33" width="5.16666666666667" style="718"/>
    <col min="34" max="38" width="8.625" style="718" customWidth="1"/>
    <col min="39" max="40" width="5.16666666666667" style="718"/>
    <col min="41" max="41" width="8.625" style="718" customWidth="1"/>
    <col min="42" max="42" width="2.41666666666667" style="718" customWidth="1"/>
    <col min="43" max="16384" width="5.16666666666667" style="718"/>
  </cols>
  <sheetData>
    <row r="1" customHeight="1" spans="1:48">
      <c r="A1" s="719"/>
      <c r="B1" s="719"/>
      <c r="C1" s="719"/>
      <c r="D1" s="719"/>
      <c r="E1" s="719"/>
      <c r="F1" s="719"/>
      <c r="G1" s="719"/>
      <c r="H1" s="719"/>
      <c r="I1" s="719"/>
      <c r="J1" s="719"/>
      <c r="K1" s="719"/>
      <c r="L1" s="719"/>
      <c r="M1" s="719"/>
      <c r="N1" s="719"/>
      <c r="O1" s="719"/>
      <c r="P1" s="719"/>
      <c r="Q1" s="719"/>
      <c r="R1" s="719"/>
      <c r="S1" s="719"/>
      <c r="T1" s="719"/>
      <c r="U1" s="719"/>
      <c r="V1" s="719"/>
      <c r="W1" s="719"/>
      <c r="X1" s="719"/>
      <c r="Y1" s="719"/>
      <c r="Z1" s="719"/>
      <c r="AA1" s="719"/>
      <c r="AB1" s="719"/>
      <c r="AC1" s="720"/>
      <c r="AD1" s="721"/>
      <c r="AE1" s="721"/>
      <c r="AF1" s="721"/>
      <c r="AG1" s="721"/>
      <c r="AH1" s="721"/>
      <c r="AI1" s="721"/>
      <c r="AJ1" s="721"/>
      <c r="AK1" s="721"/>
      <c r="AL1" s="721"/>
      <c r="AM1" s="721"/>
      <c r="AN1" s="721"/>
      <c r="AO1" s="721"/>
      <c r="AP1" s="722"/>
      <c r="AQ1" s="535"/>
      <c r="AR1" s="535"/>
      <c r="AS1" s="535"/>
      <c r="AT1" s="535"/>
      <c r="AU1" s="535"/>
      <c r="AV1" s="535"/>
    </row>
    <row r="2" customHeight="1" spans="1:48">
      <c r="A2" s="719"/>
      <c r="B2" s="186" t="s">
        <v>224</v>
      </c>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720"/>
      <c r="AD2" s="723" t="s">
        <v>225</v>
      </c>
      <c r="AE2" s="723"/>
      <c r="AF2" s="723"/>
      <c r="AG2" s="723"/>
      <c r="AH2" s="723"/>
      <c r="AI2" s="723"/>
      <c r="AJ2" s="723"/>
      <c r="AK2" s="723"/>
      <c r="AL2" s="723"/>
      <c r="AM2" s="723"/>
      <c r="AN2" s="723"/>
      <c r="AO2" s="723"/>
      <c r="AP2" s="722"/>
      <c r="AQ2" s="535"/>
      <c r="AR2" s="535"/>
      <c r="AS2" s="535"/>
      <c r="AT2" s="535"/>
      <c r="AU2" s="535"/>
      <c r="AV2" s="535"/>
    </row>
    <row r="3" customHeight="1" spans="1:48">
      <c r="A3" s="719"/>
      <c r="B3" s="188" t="s">
        <v>132</v>
      </c>
      <c r="C3" s="188"/>
      <c r="D3" s="188"/>
      <c r="E3" s="188"/>
      <c r="F3" s="188" t="s">
        <v>226</v>
      </c>
      <c r="G3" s="188"/>
      <c r="H3" s="188" t="s">
        <v>227</v>
      </c>
      <c r="I3" s="188"/>
      <c r="J3" s="188" t="s">
        <v>228</v>
      </c>
      <c r="K3" s="188"/>
      <c r="L3" s="188" t="s">
        <v>229</v>
      </c>
      <c r="M3" s="188"/>
      <c r="N3" s="188" t="s">
        <v>230</v>
      </c>
      <c r="O3" s="188"/>
      <c r="P3" s="188"/>
      <c r="Q3" s="188"/>
      <c r="R3" s="188"/>
      <c r="S3" s="189" t="s">
        <v>231</v>
      </c>
      <c r="T3" s="188" t="s">
        <v>65</v>
      </c>
      <c r="U3" s="188" t="s">
        <v>232</v>
      </c>
      <c r="V3" s="188"/>
      <c r="W3" s="188" t="s">
        <v>233</v>
      </c>
      <c r="X3" s="188"/>
      <c r="Y3" s="188"/>
      <c r="Z3" s="188"/>
      <c r="AA3" s="188"/>
      <c r="AB3" s="188" t="s">
        <v>65</v>
      </c>
      <c r="AC3" s="720"/>
      <c r="AD3" s="724" t="s">
        <v>234</v>
      </c>
      <c r="AE3" s="724"/>
      <c r="AF3" s="724"/>
      <c r="AG3" s="724"/>
      <c r="AH3" s="724" t="s">
        <v>235</v>
      </c>
      <c r="AI3" s="724"/>
      <c r="AJ3" s="724"/>
      <c r="AK3" s="724"/>
      <c r="AL3" s="724"/>
      <c r="AM3" s="724"/>
      <c r="AN3" s="724"/>
      <c r="AO3" s="724"/>
      <c r="AP3" s="719"/>
    </row>
    <row r="4" customHeight="1" spans="1:48">
      <c r="A4" s="719"/>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720"/>
      <c r="AD4" s="725"/>
      <c r="AE4" s="726"/>
      <c r="AF4" s="726"/>
      <c r="AG4" s="727"/>
      <c r="AH4" s="728" t="str">
        <f>_xlfn.IFNA(IF(AD4=0,"",VLOOKUP(AD4,附表!$AJ$65:$AK$73,2,FALSE)),"")</f>
        <v/>
      </c>
      <c r="AI4" s="729"/>
      <c r="AJ4" s="729"/>
      <c r="AK4" s="729"/>
      <c r="AL4" s="729"/>
      <c r="AM4" s="729"/>
      <c r="AN4" s="729"/>
      <c r="AO4" s="730"/>
      <c r="AP4" s="719"/>
    </row>
    <row r="5" customHeight="1" spans="1:48">
      <c r="A5" s="719"/>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720"/>
      <c r="AD5" s="731"/>
      <c r="AE5" s="732"/>
      <c r="AF5" s="732"/>
      <c r="AG5" s="733"/>
      <c r="AH5" s="734"/>
      <c r="AI5" s="735"/>
      <c r="AJ5" s="735"/>
      <c r="AK5" s="735"/>
      <c r="AL5" s="735"/>
      <c r="AM5" s="735"/>
      <c r="AN5" s="735"/>
      <c r="AO5" s="736"/>
      <c r="AP5" s="719"/>
      <c r="AR5" s="535"/>
      <c r="AS5" s="535"/>
    </row>
    <row r="6" customHeight="1" spans="1:48">
      <c r="A6" s="719"/>
      <c r="B6" s="16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720"/>
      <c r="AD6" s="725"/>
      <c r="AE6" s="726"/>
      <c r="AF6" s="726"/>
      <c r="AG6" s="727"/>
      <c r="AH6" s="728" t="str">
        <f>_xlfn.IFNA(IF(AD6=0,"",VLOOKUP(AD6,附表!$AJ$65:$AK$73,2,FALSE)),"")</f>
        <v/>
      </c>
      <c r="AI6" s="729"/>
      <c r="AJ6" s="729"/>
      <c r="AK6" s="729"/>
      <c r="AL6" s="729"/>
      <c r="AM6" s="729"/>
      <c r="AN6" s="729"/>
      <c r="AO6" s="730"/>
      <c r="AP6" s="719"/>
      <c r="AR6" s="535"/>
      <c r="AS6" s="535"/>
    </row>
    <row r="7" customHeight="1" spans="1:48">
      <c r="A7" s="719"/>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720"/>
      <c r="AD7" s="731"/>
      <c r="AE7" s="732"/>
      <c r="AF7" s="732"/>
      <c r="AG7" s="733"/>
      <c r="AH7" s="734"/>
      <c r="AI7" s="735"/>
      <c r="AJ7" s="735"/>
      <c r="AK7" s="735"/>
      <c r="AL7" s="735"/>
      <c r="AM7" s="735"/>
      <c r="AN7" s="735"/>
      <c r="AO7" s="736"/>
      <c r="AP7" s="719"/>
      <c r="AR7" s="535"/>
      <c r="AS7" s="535"/>
    </row>
    <row r="8" customHeight="1" spans="1:48">
      <c r="A8" s="719"/>
      <c r="B8" s="186" t="s">
        <v>236</v>
      </c>
      <c r="C8" s="186"/>
      <c r="D8" s="186"/>
      <c r="E8" s="186"/>
      <c r="F8" s="186"/>
      <c r="G8" s="186"/>
      <c r="H8" s="186"/>
      <c r="I8" s="186"/>
      <c r="J8" s="186"/>
      <c r="K8" s="186"/>
      <c r="L8" s="186"/>
      <c r="M8" s="186"/>
      <c r="N8" s="186"/>
      <c r="O8" s="186"/>
      <c r="P8" s="186"/>
      <c r="Q8" s="186"/>
      <c r="R8" s="186"/>
      <c r="S8" s="186"/>
      <c r="T8" s="186"/>
      <c r="U8" s="186"/>
      <c r="V8" s="186"/>
      <c r="W8" s="186"/>
      <c r="X8" s="186"/>
      <c r="Y8" s="186"/>
      <c r="Z8" s="186"/>
      <c r="AA8" s="186"/>
      <c r="AB8" s="186"/>
      <c r="AC8" s="720"/>
      <c r="AD8" s="725"/>
      <c r="AE8" s="726"/>
      <c r="AF8" s="726"/>
      <c r="AG8" s="727"/>
      <c r="AH8" s="728" t="str">
        <f>_xlfn.IFNA(IF(AD8=0,"",VLOOKUP(AD8,附表!$AJ$65:$AK$73,2,FALSE)),"")</f>
        <v/>
      </c>
      <c r="AI8" s="729"/>
      <c r="AJ8" s="729"/>
      <c r="AK8" s="729"/>
      <c r="AL8" s="729"/>
      <c r="AM8" s="729"/>
      <c r="AN8" s="729"/>
      <c r="AO8" s="730"/>
      <c r="AP8" s="719"/>
      <c r="AR8" s="535"/>
      <c r="AS8" s="535"/>
    </row>
    <row r="9" customHeight="1" spans="1:48">
      <c r="A9" s="719"/>
      <c r="B9" s="188" t="s">
        <v>132</v>
      </c>
      <c r="C9" s="188"/>
      <c r="D9" s="188"/>
      <c r="E9" s="188"/>
      <c r="F9" s="188" t="s">
        <v>226</v>
      </c>
      <c r="G9" s="188"/>
      <c r="H9" s="188" t="s">
        <v>227</v>
      </c>
      <c r="I9" s="188"/>
      <c r="J9" s="188" t="s">
        <v>237</v>
      </c>
      <c r="K9" s="188"/>
      <c r="L9" s="188" t="s">
        <v>228</v>
      </c>
      <c r="M9" s="188"/>
      <c r="N9" s="189" t="s">
        <v>229</v>
      </c>
      <c r="O9" s="190" t="s">
        <v>238</v>
      </c>
      <c r="P9" s="190"/>
      <c r="Q9" s="188" t="s">
        <v>239</v>
      </c>
      <c r="R9" s="188"/>
      <c r="S9" s="191" t="s">
        <v>230</v>
      </c>
      <c r="T9" s="191"/>
      <c r="U9" s="191"/>
      <c r="V9" s="191"/>
      <c r="W9" s="191"/>
      <c r="X9" s="191"/>
      <c r="Y9" s="188" t="s">
        <v>232</v>
      </c>
      <c r="Z9" s="188"/>
      <c r="AA9" s="188" t="s">
        <v>231</v>
      </c>
      <c r="AB9" s="188" t="s">
        <v>65</v>
      </c>
      <c r="AC9" s="720"/>
      <c r="AD9" s="731"/>
      <c r="AE9" s="732"/>
      <c r="AF9" s="732"/>
      <c r="AG9" s="733"/>
      <c r="AH9" s="734"/>
      <c r="AI9" s="735"/>
      <c r="AJ9" s="735"/>
      <c r="AK9" s="735"/>
      <c r="AL9" s="735"/>
      <c r="AM9" s="735"/>
      <c r="AN9" s="735"/>
      <c r="AO9" s="736"/>
      <c r="AP9" s="719"/>
    </row>
    <row r="10" customHeight="1" spans="1:48">
      <c r="A10" s="719"/>
      <c r="B10" s="160"/>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737"/>
      <c r="AB10" s="737"/>
      <c r="AC10" s="720"/>
      <c r="AD10" s="725"/>
      <c r="AE10" s="726"/>
      <c r="AF10" s="726"/>
      <c r="AG10" s="727"/>
      <c r="AH10" s="728" t="str">
        <f>_xlfn.IFNA(IF(AD10=0,"",VLOOKUP(AD10,附表!$AJ$65:$AK$73,2,FALSE)),"")</f>
        <v/>
      </c>
      <c r="AI10" s="729"/>
      <c r="AJ10" s="729"/>
      <c r="AK10" s="729"/>
      <c r="AL10" s="729"/>
      <c r="AM10" s="729"/>
      <c r="AN10" s="729"/>
      <c r="AO10" s="730"/>
      <c r="AP10" s="719"/>
    </row>
    <row r="11" customHeight="1" spans="1:48">
      <c r="A11" s="719"/>
      <c r="B11" s="160"/>
      <c r="C11" s="160"/>
      <c r="D11" s="160"/>
      <c r="E11" s="160"/>
      <c r="F11" s="188" t="s">
        <v>240</v>
      </c>
      <c r="G11" s="188"/>
      <c r="H11" s="160"/>
      <c r="I11" s="160"/>
      <c r="J11" s="160"/>
      <c r="K11" s="160"/>
      <c r="L11" s="160"/>
      <c r="M11" s="160"/>
      <c r="N11" s="160"/>
      <c r="O11" s="190" t="s">
        <v>241</v>
      </c>
      <c r="P11" s="190"/>
      <c r="Q11" s="160"/>
      <c r="R11" s="160"/>
      <c r="S11" s="188" t="s">
        <v>242</v>
      </c>
      <c r="T11" s="188"/>
      <c r="U11" s="160"/>
      <c r="V11" s="160"/>
      <c r="W11" s="160"/>
      <c r="X11" s="160"/>
      <c r="Y11" s="160"/>
      <c r="Z11" s="160"/>
      <c r="AA11" s="160"/>
      <c r="AB11" s="737"/>
      <c r="AC11" s="720"/>
      <c r="AD11" s="731"/>
      <c r="AE11" s="732"/>
      <c r="AF11" s="732"/>
      <c r="AG11" s="733"/>
      <c r="AH11" s="734"/>
      <c r="AI11" s="735"/>
      <c r="AJ11" s="735"/>
      <c r="AK11" s="735"/>
      <c r="AL11" s="735"/>
      <c r="AM11" s="735"/>
      <c r="AN11" s="735"/>
      <c r="AO11" s="736"/>
      <c r="AP11" s="719"/>
    </row>
    <row r="12" customHeight="1" spans="1:48">
      <c r="A12" s="719"/>
      <c r="B12" s="160"/>
      <c r="C12" s="160"/>
      <c r="D12" s="160"/>
      <c r="E12" s="160"/>
      <c r="F12" s="160"/>
      <c r="G12" s="160"/>
      <c r="H12" s="160"/>
      <c r="I12" s="160"/>
      <c r="J12" s="160"/>
      <c r="K12" s="160"/>
      <c r="L12" s="160"/>
      <c r="M12" s="160"/>
      <c r="N12" s="160"/>
      <c r="O12" s="160">
        <v>5</v>
      </c>
      <c r="P12" s="160"/>
      <c r="Q12" s="160"/>
      <c r="R12" s="160"/>
      <c r="S12" s="160"/>
      <c r="T12" s="160"/>
      <c r="U12" s="160"/>
      <c r="V12" s="160"/>
      <c r="W12" s="160"/>
      <c r="X12" s="160"/>
      <c r="Y12" s="160"/>
      <c r="Z12" s="160"/>
      <c r="AA12" s="160"/>
      <c r="AB12" s="160"/>
      <c r="AC12" s="720"/>
      <c r="AD12" s="725"/>
      <c r="AE12" s="726"/>
      <c r="AF12" s="726"/>
      <c r="AG12" s="727"/>
      <c r="AH12" s="728" t="str">
        <f>_xlfn.IFNA(IF(AD12=0,"",VLOOKUP(AD12,附表!$AJ$65:$AK$73,2,FALSE)),"")</f>
        <v/>
      </c>
      <c r="AI12" s="729"/>
      <c r="AJ12" s="729"/>
      <c r="AK12" s="729"/>
      <c r="AL12" s="729"/>
      <c r="AM12" s="729"/>
      <c r="AN12" s="729"/>
      <c r="AO12" s="730"/>
      <c r="AP12" s="719"/>
    </row>
    <row r="13" customHeight="1" spans="1:48">
      <c r="A13" s="719"/>
      <c r="B13" s="160"/>
      <c r="C13" s="160"/>
      <c r="D13" s="160"/>
      <c r="E13" s="160"/>
      <c r="F13" s="188" t="s">
        <v>240</v>
      </c>
      <c r="G13" s="188"/>
      <c r="H13" s="160"/>
      <c r="I13" s="160"/>
      <c r="J13" s="160"/>
      <c r="K13" s="160"/>
      <c r="L13" s="160"/>
      <c r="M13" s="160"/>
      <c r="N13" s="160"/>
      <c r="O13" s="190" t="s">
        <v>241</v>
      </c>
      <c r="P13" s="190"/>
      <c r="Q13" s="160"/>
      <c r="R13" s="160"/>
      <c r="S13" s="188" t="s">
        <v>242</v>
      </c>
      <c r="T13" s="188"/>
      <c r="U13" s="160"/>
      <c r="V13" s="160"/>
      <c r="W13" s="160"/>
      <c r="X13" s="160"/>
      <c r="Y13" s="160"/>
      <c r="Z13" s="160"/>
      <c r="AA13" s="160"/>
      <c r="AB13" s="160"/>
      <c r="AC13" s="720"/>
      <c r="AD13" s="731"/>
      <c r="AE13" s="732"/>
      <c r="AF13" s="732"/>
      <c r="AG13" s="733"/>
      <c r="AH13" s="734"/>
      <c r="AI13" s="735"/>
      <c r="AJ13" s="735"/>
      <c r="AK13" s="735"/>
      <c r="AL13" s="735"/>
      <c r="AM13" s="735"/>
      <c r="AN13" s="735"/>
      <c r="AO13" s="736"/>
      <c r="AP13" s="719"/>
    </row>
    <row r="14" customHeight="1" spans="1:48">
      <c r="A14" s="719"/>
      <c r="B14" s="160"/>
      <c r="C14" s="160"/>
      <c r="D14" s="160"/>
      <c r="E14" s="160"/>
      <c r="F14" s="160"/>
      <c r="G14" s="160"/>
      <c r="H14" s="160"/>
      <c r="I14" s="160"/>
      <c r="J14" s="160"/>
      <c r="K14" s="160"/>
      <c r="L14" s="160"/>
      <c r="M14" s="160"/>
      <c r="N14" s="160"/>
      <c r="O14" s="160">
        <v>6</v>
      </c>
      <c r="P14" s="160"/>
      <c r="Q14" s="160"/>
      <c r="R14" s="160"/>
      <c r="S14" s="160"/>
      <c r="T14" s="160"/>
      <c r="U14" s="160"/>
      <c r="V14" s="160"/>
      <c r="W14" s="160"/>
      <c r="X14" s="160"/>
      <c r="Y14" s="160"/>
      <c r="Z14" s="160"/>
      <c r="AA14" s="160"/>
      <c r="AB14" s="160"/>
      <c r="AC14" s="720"/>
      <c r="AD14" s="725"/>
      <c r="AE14" s="726"/>
      <c r="AF14" s="726"/>
      <c r="AG14" s="727"/>
      <c r="AH14" s="728" t="str">
        <f>_xlfn.IFNA(IF(AD14=0,"",VLOOKUP(AD14,附表!$AJ$65:$AK$73,2,FALSE)),"")</f>
        <v/>
      </c>
      <c r="AI14" s="729"/>
      <c r="AJ14" s="729"/>
      <c r="AK14" s="729"/>
      <c r="AL14" s="729"/>
      <c r="AM14" s="729"/>
      <c r="AN14" s="729"/>
      <c r="AO14" s="730"/>
      <c r="AP14" s="719"/>
    </row>
    <row r="15" customHeight="1" spans="1:48">
      <c r="A15" s="719"/>
      <c r="B15" s="160"/>
      <c r="C15" s="160"/>
      <c r="D15" s="160"/>
      <c r="E15" s="160"/>
      <c r="F15" s="188" t="s">
        <v>240</v>
      </c>
      <c r="G15" s="188"/>
      <c r="H15" s="160"/>
      <c r="I15" s="160"/>
      <c r="J15" s="160"/>
      <c r="K15" s="160"/>
      <c r="L15" s="160"/>
      <c r="M15" s="160"/>
      <c r="N15" s="160"/>
      <c r="O15" s="190" t="s">
        <v>241</v>
      </c>
      <c r="P15" s="190"/>
      <c r="Q15" s="160"/>
      <c r="R15" s="160"/>
      <c r="S15" s="188" t="s">
        <v>242</v>
      </c>
      <c r="T15" s="188"/>
      <c r="U15" s="160"/>
      <c r="V15" s="160"/>
      <c r="W15" s="160"/>
      <c r="X15" s="160"/>
      <c r="Y15" s="160"/>
      <c r="Z15" s="160"/>
      <c r="AA15" s="160"/>
      <c r="AB15" s="160"/>
      <c r="AC15" s="720"/>
      <c r="AD15" s="731"/>
      <c r="AE15" s="732"/>
      <c r="AF15" s="732"/>
      <c r="AG15" s="733"/>
      <c r="AH15" s="734"/>
      <c r="AI15" s="735"/>
      <c r="AJ15" s="735"/>
      <c r="AK15" s="735"/>
      <c r="AL15" s="735"/>
      <c r="AM15" s="735"/>
      <c r="AN15" s="735"/>
      <c r="AO15" s="736"/>
      <c r="AP15" s="719"/>
    </row>
    <row r="16" customHeight="1" spans="1:48">
      <c r="A16" s="719"/>
      <c r="B16" s="160"/>
      <c r="C16" s="160"/>
      <c r="D16" s="160"/>
      <c r="E16" s="160"/>
      <c r="F16" s="160"/>
      <c r="G16" s="160"/>
      <c r="H16" s="160"/>
      <c r="I16" s="160"/>
      <c r="J16" s="160"/>
      <c r="K16" s="160"/>
      <c r="L16" s="160"/>
      <c r="M16" s="160"/>
      <c r="N16" s="160"/>
      <c r="O16" s="160">
        <v>40</v>
      </c>
      <c r="P16" s="160"/>
      <c r="Q16" s="160"/>
      <c r="R16" s="160"/>
      <c r="S16" s="160"/>
      <c r="T16" s="160"/>
      <c r="U16" s="160"/>
      <c r="V16" s="160"/>
      <c r="W16" s="160"/>
      <c r="X16" s="160"/>
      <c r="Y16" s="160"/>
      <c r="Z16" s="160"/>
      <c r="AA16" s="160"/>
      <c r="AB16" s="160"/>
      <c r="AC16" s="720"/>
      <c r="AD16" s="725"/>
      <c r="AE16" s="726"/>
      <c r="AF16" s="726"/>
      <c r="AG16" s="727"/>
      <c r="AH16" s="728" t="str">
        <f>_xlfn.IFNA(IF(AD16=0,"",VLOOKUP(AD16,附表!$AJ$65:$AK$73,2,FALSE)),"")</f>
        <v/>
      </c>
      <c r="AI16" s="729"/>
      <c r="AJ16" s="729"/>
      <c r="AK16" s="729"/>
      <c r="AL16" s="729"/>
      <c r="AM16" s="729"/>
      <c r="AN16" s="729"/>
      <c r="AO16" s="730"/>
      <c r="AP16" s="719"/>
    </row>
    <row r="17" customHeight="1" spans="1:42">
      <c r="A17" s="719"/>
      <c r="B17" s="160"/>
      <c r="C17" s="160"/>
      <c r="D17" s="160"/>
      <c r="E17" s="160"/>
      <c r="F17" s="188" t="s">
        <v>240</v>
      </c>
      <c r="G17" s="188"/>
      <c r="H17" s="160"/>
      <c r="I17" s="160"/>
      <c r="J17" s="160"/>
      <c r="K17" s="160"/>
      <c r="L17" s="160"/>
      <c r="M17" s="160"/>
      <c r="N17" s="160"/>
      <c r="O17" s="190" t="s">
        <v>241</v>
      </c>
      <c r="P17" s="190"/>
      <c r="Q17" s="160"/>
      <c r="R17" s="160"/>
      <c r="S17" s="188" t="s">
        <v>242</v>
      </c>
      <c r="T17" s="188"/>
      <c r="U17" s="160"/>
      <c r="V17" s="160"/>
      <c r="W17" s="160"/>
      <c r="X17" s="160"/>
      <c r="Y17" s="160"/>
      <c r="Z17" s="160"/>
      <c r="AA17" s="160"/>
      <c r="AB17" s="160"/>
      <c r="AC17" s="720"/>
      <c r="AD17" s="731"/>
      <c r="AE17" s="732"/>
      <c r="AF17" s="732"/>
      <c r="AG17" s="733"/>
      <c r="AH17" s="734"/>
      <c r="AI17" s="735"/>
      <c r="AJ17" s="735"/>
      <c r="AK17" s="735"/>
      <c r="AL17" s="735"/>
      <c r="AM17" s="735"/>
      <c r="AN17" s="735"/>
      <c r="AO17" s="736"/>
      <c r="AP17" s="719"/>
    </row>
    <row r="18" customHeight="1" spans="1:42">
      <c r="A18" s="719"/>
      <c r="B18" s="186" t="s">
        <v>243</v>
      </c>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c r="AA18" s="186"/>
      <c r="AB18" s="186"/>
      <c r="AC18" s="720"/>
      <c r="AD18" s="719"/>
      <c r="AE18" s="719"/>
      <c r="AF18" s="719"/>
      <c r="AG18" s="719"/>
      <c r="AH18" s="719"/>
      <c r="AI18" s="719"/>
      <c r="AJ18" s="719"/>
      <c r="AK18" s="719"/>
      <c r="AL18" s="719"/>
      <c r="AM18" s="719"/>
      <c r="AN18" s="719"/>
      <c r="AO18" s="719"/>
      <c r="AP18" s="719"/>
    </row>
    <row r="19" customHeight="1" spans="1:42">
      <c r="A19" s="719"/>
      <c r="B19" s="188" t="s">
        <v>132</v>
      </c>
      <c r="C19" s="188"/>
      <c r="D19" s="188"/>
      <c r="E19" s="188"/>
      <c r="F19" s="188" t="s">
        <v>244</v>
      </c>
      <c r="G19" s="188"/>
      <c r="H19" s="188" t="s">
        <v>228</v>
      </c>
      <c r="I19" s="188"/>
      <c r="J19" s="188" t="s">
        <v>229</v>
      </c>
      <c r="K19" s="188"/>
      <c r="L19" s="188" t="s">
        <v>245</v>
      </c>
      <c r="M19" s="188"/>
      <c r="N19" s="188"/>
      <c r="O19" s="188"/>
      <c r="P19" s="188"/>
      <c r="Q19" s="188"/>
      <c r="R19" s="188"/>
      <c r="S19" s="188"/>
      <c r="T19" s="188"/>
      <c r="U19" s="188"/>
      <c r="V19" s="188"/>
      <c r="W19" s="188"/>
      <c r="X19" s="189" t="s">
        <v>246</v>
      </c>
      <c r="Y19" s="189" t="s">
        <v>247</v>
      </c>
      <c r="Z19" s="189" t="s">
        <v>248</v>
      </c>
      <c r="AA19" s="189" t="s">
        <v>231</v>
      </c>
      <c r="AB19" s="188" t="s">
        <v>65</v>
      </c>
      <c r="AC19" s="720"/>
      <c r="AD19" s="738" t="s">
        <v>249</v>
      </c>
      <c r="AE19" s="738"/>
      <c r="AF19" s="738"/>
      <c r="AG19" s="738"/>
      <c r="AH19" s="738"/>
      <c r="AI19" s="738"/>
      <c r="AJ19" s="738"/>
      <c r="AK19" s="738"/>
      <c r="AL19" s="738"/>
      <c r="AM19" s="738"/>
      <c r="AN19" s="738"/>
      <c r="AO19" s="738"/>
      <c r="AP19" s="719"/>
    </row>
    <row r="20" customHeight="1" spans="1:42">
      <c r="A20" s="719"/>
      <c r="B20" s="160"/>
      <c r="C20" s="160"/>
      <c r="D20" s="160"/>
      <c r="E20" s="160"/>
      <c r="F20" s="160"/>
      <c r="G20" s="160"/>
      <c r="H20" s="160"/>
      <c r="I20" s="160"/>
      <c r="J20" s="160"/>
      <c r="K20" s="160"/>
      <c r="L20" s="161"/>
      <c r="M20" s="161"/>
      <c r="N20" s="161"/>
      <c r="O20" s="161"/>
      <c r="P20" s="161"/>
      <c r="Q20" s="161"/>
      <c r="R20" s="161"/>
      <c r="S20" s="161"/>
      <c r="T20" s="161"/>
      <c r="U20" s="161"/>
      <c r="V20" s="161"/>
      <c r="W20" s="161"/>
      <c r="X20" s="160"/>
      <c r="Y20" s="160"/>
      <c r="Z20" s="160"/>
      <c r="AA20" s="160" t="str">
        <f t="shared" ref="AA20:AA25" si="0">IFERROR(IF(OR(ISBLANK(X20),ISBLANK(Z20),X20=0,Z20=0),"",X20*Z20),"")</f>
        <v/>
      </c>
      <c r="AB20" s="161" t="str">
        <f>IF(OR(Y20=0,ISNUMBER(Z20)=FALSE,Z20=""),"",IFERROR(Y20*Z20,""))</f>
        <v/>
      </c>
      <c r="AC20" s="720"/>
      <c r="AD20" s="739" t="s">
        <v>250</v>
      </c>
      <c r="AE20" s="739"/>
      <c r="AF20" s="739"/>
      <c r="AG20" s="739"/>
      <c r="AH20" s="739"/>
      <c r="AI20" s="739"/>
      <c r="AJ20" s="739"/>
      <c r="AK20" s="739" t="s">
        <v>251</v>
      </c>
      <c r="AL20" s="739"/>
      <c r="AM20" s="739"/>
      <c r="AN20" s="739"/>
      <c r="AO20" s="739"/>
      <c r="AP20" s="719"/>
    </row>
    <row r="21" customHeight="1" spans="1:42">
      <c r="A21" s="719"/>
      <c r="B21" s="160"/>
      <c r="C21" s="160"/>
      <c r="D21" s="160"/>
      <c r="E21" s="160"/>
      <c r="F21" s="160"/>
      <c r="G21" s="160"/>
      <c r="H21" s="160"/>
      <c r="I21" s="160"/>
      <c r="J21" s="160"/>
      <c r="K21" s="160"/>
      <c r="L21" s="161"/>
      <c r="M21" s="161"/>
      <c r="N21" s="161"/>
      <c r="O21" s="161"/>
      <c r="P21" s="161"/>
      <c r="Q21" s="161"/>
      <c r="R21" s="161"/>
      <c r="S21" s="161"/>
      <c r="T21" s="161"/>
      <c r="U21" s="161"/>
      <c r="V21" s="161"/>
      <c r="W21" s="161"/>
      <c r="X21" s="160"/>
      <c r="Y21" s="160"/>
      <c r="Z21" s="160"/>
      <c r="AA21" s="160" t="str">
        <f t="shared" si="0"/>
        <v/>
      </c>
      <c r="AB21" s="160" t="str">
        <f t="shared" ref="AB20:AB25" si="1">IF(OR(Y21=0,ISNUMBER(Z21)=FALSE,Z21=""),"",IFERROR(Y21*Z21,""))</f>
        <v/>
      </c>
      <c r="AC21" s="720"/>
      <c r="AD21" s="724" t="s">
        <v>132</v>
      </c>
      <c r="AE21" s="724"/>
      <c r="AF21" s="724"/>
      <c r="AG21" s="724"/>
      <c r="AH21" s="724" t="s">
        <v>252</v>
      </c>
      <c r="AI21" s="724" t="s">
        <v>248</v>
      </c>
      <c r="AJ21" s="724" t="s">
        <v>253</v>
      </c>
      <c r="AK21" s="724" t="s">
        <v>132</v>
      </c>
      <c r="AL21" s="724"/>
      <c r="AM21" s="724"/>
      <c r="AN21" s="724"/>
      <c r="AO21" s="724" t="s">
        <v>254</v>
      </c>
      <c r="AP21" s="719"/>
    </row>
    <row r="22" customHeight="1" spans="1:42">
      <c r="A22" s="719"/>
      <c r="B22" s="160"/>
      <c r="C22" s="160"/>
      <c r="D22" s="160"/>
      <c r="E22" s="160"/>
      <c r="F22" s="160"/>
      <c r="G22" s="160"/>
      <c r="H22" s="160"/>
      <c r="I22" s="160"/>
      <c r="J22" s="160"/>
      <c r="K22" s="160"/>
      <c r="L22" s="161"/>
      <c r="M22" s="161"/>
      <c r="N22" s="161"/>
      <c r="O22" s="161"/>
      <c r="P22" s="161"/>
      <c r="Q22" s="161"/>
      <c r="R22" s="161"/>
      <c r="S22" s="161"/>
      <c r="T22" s="161"/>
      <c r="U22" s="161"/>
      <c r="V22" s="161"/>
      <c r="W22" s="161"/>
      <c r="X22" s="160"/>
      <c r="Y22" s="160"/>
      <c r="Z22" s="160"/>
      <c r="AA22" s="160" t="str">
        <f t="shared" si="0"/>
        <v/>
      </c>
      <c r="AB22" s="160" t="str">
        <f t="shared" si="1"/>
        <v/>
      </c>
      <c r="AC22" s="720"/>
      <c r="AD22" s="740"/>
      <c r="AE22" s="163"/>
      <c r="AF22" s="163"/>
      <c r="AG22" s="163"/>
      <c r="AH22" s="163"/>
      <c r="AI22" s="163"/>
      <c r="AJ22" s="724" t="str">
        <f t="shared" ref="AJ22:AJ61" si="2">IFERROR(IF(OR(ISBLANK(AH22),ISBLANK(AI22),AH22=0,AI22=0),"",AH22*AI22),"")</f>
        <v/>
      </c>
      <c r="AK22" s="163"/>
      <c r="AL22" s="163"/>
      <c r="AM22" s="163"/>
      <c r="AN22" s="163"/>
      <c r="AO22" s="724"/>
      <c r="AP22" s="719"/>
    </row>
    <row r="23" customHeight="1" spans="1:42">
      <c r="A23" s="719"/>
      <c r="B23" s="160"/>
      <c r="C23" s="160"/>
      <c r="D23" s="160"/>
      <c r="E23" s="160"/>
      <c r="F23" s="160"/>
      <c r="G23" s="160"/>
      <c r="H23" s="160"/>
      <c r="I23" s="160"/>
      <c r="J23" s="160"/>
      <c r="K23" s="160"/>
      <c r="L23" s="161"/>
      <c r="M23" s="161"/>
      <c r="N23" s="161"/>
      <c r="O23" s="161"/>
      <c r="P23" s="161"/>
      <c r="Q23" s="161"/>
      <c r="R23" s="161"/>
      <c r="S23" s="161"/>
      <c r="T23" s="161"/>
      <c r="U23" s="161"/>
      <c r="V23" s="161"/>
      <c r="W23" s="161"/>
      <c r="X23" s="160"/>
      <c r="Y23" s="160"/>
      <c r="Z23" s="160"/>
      <c r="AA23" s="160" t="str">
        <f t="shared" si="0"/>
        <v/>
      </c>
      <c r="AB23" s="160" t="str">
        <f t="shared" si="1"/>
        <v/>
      </c>
      <c r="AC23" s="720"/>
      <c r="AD23" s="163"/>
      <c r="AE23" s="163"/>
      <c r="AF23" s="163"/>
      <c r="AG23" s="163"/>
      <c r="AH23" s="163"/>
      <c r="AI23" s="163"/>
      <c r="AJ23" s="724" t="str">
        <f t="shared" si="2"/>
        <v/>
      </c>
      <c r="AK23" s="163"/>
      <c r="AL23" s="163"/>
      <c r="AM23" s="163"/>
      <c r="AN23" s="163"/>
      <c r="AO23" s="724"/>
      <c r="AP23" s="719"/>
    </row>
    <row r="24" customHeight="1" spans="1:42">
      <c r="A24" s="719"/>
      <c r="B24" s="160"/>
      <c r="C24" s="160"/>
      <c r="D24" s="160"/>
      <c r="E24" s="160"/>
      <c r="F24" s="160"/>
      <c r="G24" s="160"/>
      <c r="H24" s="160"/>
      <c r="I24" s="160"/>
      <c r="J24" s="160"/>
      <c r="K24" s="160"/>
      <c r="L24" s="161"/>
      <c r="M24" s="161"/>
      <c r="N24" s="161"/>
      <c r="O24" s="161"/>
      <c r="P24" s="161"/>
      <c r="Q24" s="161"/>
      <c r="R24" s="161"/>
      <c r="S24" s="161"/>
      <c r="T24" s="161"/>
      <c r="U24" s="161"/>
      <c r="V24" s="161"/>
      <c r="W24" s="161"/>
      <c r="X24" s="160"/>
      <c r="Y24" s="160"/>
      <c r="Z24" s="160"/>
      <c r="AA24" s="160" t="str">
        <f t="shared" si="0"/>
        <v/>
      </c>
      <c r="AB24" s="160" t="str">
        <f t="shared" si="1"/>
        <v/>
      </c>
      <c r="AC24" s="720"/>
      <c r="AD24" s="163"/>
      <c r="AE24" s="163"/>
      <c r="AF24" s="163"/>
      <c r="AG24" s="163"/>
      <c r="AH24" s="163"/>
      <c r="AI24" s="163"/>
      <c r="AJ24" s="724" t="str">
        <f t="shared" si="2"/>
        <v/>
      </c>
      <c r="AK24" s="163"/>
      <c r="AL24" s="163"/>
      <c r="AM24" s="163"/>
      <c r="AN24" s="163"/>
      <c r="AO24" s="724"/>
      <c r="AP24" s="719"/>
    </row>
    <row r="25" customHeight="1" spans="1:42">
      <c r="A25" s="719"/>
      <c r="B25" s="160"/>
      <c r="C25" s="160"/>
      <c r="D25" s="160"/>
      <c r="E25" s="160"/>
      <c r="F25" s="160"/>
      <c r="G25" s="160"/>
      <c r="H25" s="160"/>
      <c r="I25" s="160"/>
      <c r="J25" s="160"/>
      <c r="K25" s="160"/>
      <c r="L25" s="161"/>
      <c r="M25" s="161"/>
      <c r="N25" s="161"/>
      <c r="O25" s="161"/>
      <c r="P25" s="161"/>
      <c r="Q25" s="161"/>
      <c r="R25" s="161"/>
      <c r="S25" s="161"/>
      <c r="T25" s="161"/>
      <c r="U25" s="161"/>
      <c r="V25" s="161"/>
      <c r="W25" s="161"/>
      <c r="X25" s="160"/>
      <c r="Y25" s="160"/>
      <c r="Z25" s="160"/>
      <c r="AA25" s="160" t="str">
        <f t="shared" si="0"/>
        <v/>
      </c>
      <c r="AB25" s="160" t="str">
        <f t="shared" si="1"/>
        <v/>
      </c>
      <c r="AC25" s="720"/>
      <c r="AD25" s="163"/>
      <c r="AE25" s="163"/>
      <c r="AF25" s="163"/>
      <c r="AG25" s="163"/>
      <c r="AH25" s="163"/>
      <c r="AI25" s="163"/>
      <c r="AJ25" s="724" t="str">
        <f t="shared" si="2"/>
        <v/>
      </c>
      <c r="AK25" s="163"/>
      <c r="AL25" s="163"/>
      <c r="AM25" s="163"/>
      <c r="AN25" s="163"/>
      <c r="AO25" s="724"/>
      <c r="AP25" s="719"/>
    </row>
    <row r="26" customHeight="1" spans="1:42">
      <c r="A26" s="719"/>
      <c r="B26" s="186" t="s">
        <v>255</v>
      </c>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c r="AA26" s="186"/>
      <c r="AB26" s="186"/>
      <c r="AC26" s="719"/>
      <c r="AD26" s="163"/>
      <c r="AE26" s="163"/>
      <c r="AF26" s="163"/>
      <c r="AG26" s="163"/>
      <c r="AH26" s="163"/>
      <c r="AI26" s="163"/>
      <c r="AJ26" s="724" t="str">
        <f t="shared" si="2"/>
        <v/>
      </c>
      <c r="AK26" s="163"/>
      <c r="AL26" s="163"/>
      <c r="AM26" s="163"/>
      <c r="AN26" s="163"/>
      <c r="AO26" s="724"/>
      <c r="AP26" s="719"/>
    </row>
    <row r="27" customHeight="1" spans="1:42">
      <c r="A27" s="719"/>
      <c r="B27" s="188" t="s">
        <v>132</v>
      </c>
      <c r="C27" s="188"/>
      <c r="D27" s="188"/>
      <c r="E27" s="188"/>
      <c r="F27" s="188" t="s">
        <v>235</v>
      </c>
      <c r="G27" s="188"/>
      <c r="H27" s="188"/>
      <c r="I27" s="188"/>
      <c r="J27" s="188"/>
      <c r="K27" s="188"/>
      <c r="L27" s="188"/>
      <c r="M27" s="188"/>
      <c r="N27" s="188"/>
      <c r="O27" s="188"/>
      <c r="P27" s="188"/>
      <c r="Q27" s="188"/>
      <c r="R27" s="188"/>
      <c r="S27" s="188"/>
      <c r="T27" s="188"/>
      <c r="U27" s="188"/>
      <c r="V27" s="188"/>
      <c r="W27" s="188"/>
      <c r="X27" s="188"/>
      <c r="Y27" s="188"/>
      <c r="Z27" s="188"/>
      <c r="AA27" s="188" t="s">
        <v>231</v>
      </c>
      <c r="AB27" s="188" t="s">
        <v>65</v>
      </c>
      <c r="AC27" s="719"/>
      <c r="AD27" s="163"/>
      <c r="AE27" s="163"/>
      <c r="AF27" s="163"/>
      <c r="AG27" s="163"/>
      <c r="AH27" s="163"/>
      <c r="AI27" s="163"/>
      <c r="AJ27" s="724" t="str">
        <f t="shared" si="2"/>
        <v/>
      </c>
      <c r="AK27" s="163"/>
      <c r="AL27" s="163"/>
      <c r="AM27" s="163"/>
      <c r="AN27" s="163"/>
      <c r="AO27" s="724"/>
      <c r="AP27" s="719"/>
    </row>
    <row r="28" customHeight="1" spans="1:42">
      <c r="A28" s="719"/>
      <c r="B28" s="160"/>
      <c r="C28" s="160"/>
      <c r="D28" s="160"/>
      <c r="E28" s="160"/>
      <c r="F28" s="161"/>
      <c r="G28" s="161"/>
      <c r="H28" s="161"/>
      <c r="I28" s="161"/>
      <c r="J28" s="161"/>
      <c r="K28" s="161"/>
      <c r="L28" s="161"/>
      <c r="M28" s="161"/>
      <c r="N28" s="161"/>
      <c r="O28" s="161"/>
      <c r="P28" s="161"/>
      <c r="Q28" s="161"/>
      <c r="R28" s="161"/>
      <c r="S28" s="161"/>
      <c r="T28" s="161"/>
      <c r="U28" s="161"/>
      <c r="V28" s="161"/>
      <c r="W28" s="161"/>
      <c r="X28" s="161"/>
      <c r="Y28" s="161"/>
      <c r="Z28" s="161"/>
      <c r="AA28" s="160"/>
      <c r="AB28" s="160"/>
      <c r="AC28" s="719"/>
      <c r="AD28" s="163"/>
      <c r="AE28" s="163"/>
      <c r="AF28" s="163"/>
      <c r="AG28" s="163"/>
      <c r="AH28" s="163"/>
      <c r="AI28" s="163"/>
      <c r="AJ28" s="724" t="str">
        <f t="shared" si="2"/>
        <v/>
      </c>
      <c r="AK28" s="163"/>
      <c r="AL28" s="163"/>
      <c r="AM28" s="163"/>
      <c r="AN28" s="163"/>
      <c r="AO28" s="724"/>
      <c r="AP28" s="719"/>
    </row>
    <row r="29" customHeight="1" spans="1:42">
      <c r="A29" s="719"/>
      <c r="B29" s="160"/>
      <c r="C29" s="160"/>
      <c r="D29" s="160"/>
      <c r="E29" s="160"/>
      <c r="F29" s="161"/>
      <c r="G29" s="161"/>
      <c r="H29" s="161"/>
      <c r="I29" s="161"/>
      <c r="J29" s="161"/>
      <c r="K29" s="161"/>
      <c r="L29" s="161"/>
      <c r="M29" s="161"/>
      <c r="N29" s="161"/>
      <c r="O29" s="161"/>
      <c r="P29" s="161"/>
      <c r="Q29" s="161"/>
      <c r="R29" s="161"/>
      <c r="S29" s="161"/>
      <c r="T29" s="161"/>
      <c r="U29" s="161"/>
      <c r="V29" s="161"/>
      <c r="W29" s="161"/>
      <c r="X29" s="161"/>
      <c r="Y29" s="161"/>
      <c r="Z29" s="161"/>
      <c r="AA29" s="160"/>
      <c r="AB29" s="160"/>
      <c r="AC29" s="719"/>
      <c r="AD29" s="163"/>
      <c r="AE29" s="163"/>
      <c r="AF29" s="163"/>
      <c r="AG29" s="163"/>
      <c r="AH29" s="163"/>
      <c r="AI29" s="163"/>
      <c r="AJ29" s="724" t="str">
        <f t="shared" si="2"/>
        <v/>
      </c>
      <c r="AK29" s="163"/>
      <c r="AL29" s="163"/>
      <c r="AM29" s="163"/>
      <c r="AN29" s="163"/>
      <c r="AO29" s="724"/>
      <c r="AP29" s="719"/>
    </row>
    <row r="30" customHeight="1" spans="1:42">
      <c r="A30" s="719"/>
      <c r="B30" s="160"/>
      <c r="C30" s="160"/>
      <c r="D30" s="160"/>
      <c r="E30" s="160"/>
      <c r="F30" s="161"/>
      <c r="G30" s="161"/>
      <c r="H30" s="161"/>
      <c r="I30" s="161"/>
      <c r="J30" s="161"/>
      <c r="K30" s="161"/>
      <c r="L30" s="161"/>
      <c r="M30" s="161"/>
      <c r="N30" s="161"/>
      <c r="O30" s="161"/>
      <c r="P30" s="161"/>
      <c r="Q30" s="161"/>
      <c r="R30" s="161"/>
      <c r="S30" s="161"/>
      <c r="T30" s="161"/>
      <c r="U30" s="161"/>
      <c r="V30" s="161"/>
      <c r="W30" s="161"/>
      <c r="X30" s="161"/>
      <c r="Y30" s="161"/>
      <c r="Z30" s="161"/>
      <c r="AA30" s="160"/>
      <c r="AB30" s="160"/>
      <c r="AC30" s="719"/>
      <c r="AD30" s="163"/>
      <c r="AE30" s="163"/>
      <c r="AF30" s="163"/>
      <c r="AG30" s="163"/>
      <c r="AH30" s="163"/>
      <c r="AI30" s="163"/>
      <c r="AJ30" s="724" t="str">
        <f t="shared" si="2"/>
        <v/>
      </c>
      <c r="AK30" s="163"/>
      <c r="AL30" s="163"/>
      <c r="AM30" s="163"/>
      <c r="AN30" s="163"/>
      <c r="AO30" s="724"/>
      <c r="AP30" s="719"/>
    </row>
    <row r="31" customHeight="1" spans="1:42">
      <c r="A31" s="719"/>
      <c r="B31" s="160"/>
      <c r="C31" s="160"/>
      <c r="D31" s="160"/>
      <c r="E31" s="160"/>
      <c r="F31" s="161"/>
      <c r="G31" s="161"/>
      <c r="H31" s="161"/>
      <c r="I31" s="161"/>
      <c r="J31" s="161"/>
      <c r="K31" s="161"/>
      <c r="L31" s="161"/>
      <c r="M31" s="161"/>
      <c r="N31" s="161"/>
      <c r="O31" s="161"/>
      <c r="P31" s="161"/>
      <c r="Q31" s="161"/>
      <c r="R31" s="161"/>
      <c r="S31" s="161"/>
      <c r="T31" s="161"/>
      <c r="U31" s="161"/>
      <c r="V31" s="161"/>
      <c r="W31" s="161"/>
      <c r="X31" s="161"/>
      <c r="Y31" s="161"/>
      <c r="Z31" s="161"/>
      <c r="AA31" s="160"/>
      <c r="AB31" s="160"/>
      <c r="AC31" s="719"/>
      <c r="AD31" s="163"/>
      <c r="AE31" s="163"/>
      <c r="AF31" s="163"/>
      <c r="AG31" s="163"/>
      <c r="AH31" s="163"/>
      <c r="AI31" s="163"/>
      <c r="AJ31" s="724" t="str">
        <f t="shared" si="2"/>
        <v/>
      </c>
      <c r="AK31" s="163"/>
      <c r="AL31" s="163"/>
      <c r="AM31" s="163"/>
      <c r="AN31" s="163"/>
      <c r="AO31" s="724"/>
      <c r="AP31" s="719"/>
    </row>
    <row r="32" customHeight="1" spans="1:42">
      <c r="A32" s="719"/>
      <c r="B32" s="160"/>
      <c r="C32" s="160"/>
      <c r="D32" s="160"/>
      <c r="E32" s="160"/>
      <c r="F32" s="161"/>
      <c r="G32" s="161"/>
      <c r="H32" s="161"/>
      <c r="I32" s="161"/>
      <c r="J32" s="161"/>
      <c r="K32" s="161"/>
      <c r="L32" s="161"/>
      <c r="M32" s="161"/>
      <c r="N32" s="161"/>
      <c r="O32" s="161"/>
      <c r="P32" s="161"/>
      <c r="Q32" s="161"/>
      <c r="R32" s="161"/>
      <c r="S32" s="161"/>
      <c r="T32" s="161"/>
      <c r="U32" s="161"/>
      <c r="V32" s="161"/>
      <c r="W32" s="161"/>
      <c r="X32" s="161"/>
      <c r="Y32" s="161"/>
      <c r="Z32" s="161"/>
      <c r="AA32" s="160"/>
      <c r="AB32" s="160"/>
      <c r="AC32" s="719"/>
      <c r="AD32" s="163"/>
      <c r="AE32" s="163"/>
      <c r="AF32" s="163"/>
      <c r="AG32" s="163"/>
      <c r="AH32" s="163"/>
      <c r="AI32" s="163"/>
      <c r="AJ32" s="724" t="str">
        <f t="shared" si="2"/>
        <v/>
      </c>
      <c r="AK32" s="163"/>
      <c r="AL32" s="163"/>
      <c r="AM32" s="163"/>
      <c r="AN32" s="163"/>
      <c r="AO32" s="724"/>
      <c r="AP32" s="719"/>
    </row>
    <row r="33" customHeight="1" spans="1:42">
      <c r="A33" s="719"/>
      <c r="B33" s="186" t="s">
        <v>256</v>
      </c>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c r="AA33" s="186"/>
      <c r="AB33" s="186"/>
      <c r="AC33" s="719"/>
      <c r="AD33" s="163"/>
      <c r="AE33" s="163"/>
      <c r="AF33" s="163"/>
      <c r="AG33" s="163"/>
      <c r="AH33" s="163"/>
      <c r="AI33" s="163"/>
      <c r="AJ33" s="724" t="str">
        <f t="shared" si="2"/>
        <v/>
      </c>
      <c r="AK33" s="163"/>
      <c r="AL33" s="163"/>
      <c r="AM33" s="163"/>
      <c r="AN33" s="163"/>
      <c r="AO33" s="724"/>
      <c r="AP33" s="719"/>
    </row>
    <row r="34" customHeight="1" spans="1:42">
      <c r="A34" s="719"/>
      <c r="B34" s="188" t="s">
        <v>132</v>
      </c>
      <c r="C34" s="188"/>
      <c r="D34" s="188"/>
      <c r="E34" s="188"/>
      <c r="F34" s="188" t="s">
        <v>257</v>
      </c>
      <c r="G34" s="188"/>
      <c r="H34" s="188" t="s">
        <v>258</v>
      </c>
      <c r="I34" s="188"/>
      <c r="J34" s="188" t="s">
        <v>235</v>
      </c>
      <c r="K34" s="188"/>
      <c r="L34" s="188"/>
      <c r="M34" s="188"/>
      <c r="N34" s="188"/>
      <c r="O34" s="188"/>
      <c r="P34" s="188"/>
      <c r="Q34" s="188"/>
      <c r="R34" s="188"/>
      <c r="S34" s="188"/>
      <c r="T34" s="188"/>
      <c r="U34" s="188"/>
      <c r="V34" s="188"/>
      <c r="W34" s="188"/>
      <c r="X34" s="188"/>
      <c r="Y34" s="188"/>
      <c r="Z34" s="188"/>
      <c r="AA34" s="188" t="s">
        <v>231</v>
      </c>
      <c r="AB34" s="188" t="s">
        <v>65</v>
      </c>
      <c r="AC34" s="719"/>
      <c r="AD34" s="163"/>
      <c r="AE34" s="163"/>
      <c r="AF34" s="163"/>
      <c r="AG34" s="163"/>
      <c r="AH34" s="163"/>
      <c r="AI34" s="163"/>
      <c r="AJ34" s="724" t="str">
        <f t="shared" si="2"/>
        <v/>
      </c>
      <c r="AK34" s="163"/>
      <c r="AL34" s="163"/>
      <c r="AM34" s="163"/>
      <c r="AN34" s="163"/>
      <c r="AO34" s="724"/>
      <c r="AP34" s="719"/>
    </row>
    <row r="35" customHeight="1" spans="1:42">
      <c r="A35" s="719"/>
      <c r="B35" s="160"/>
      <c r="C35" s="160"/>
      <c r="D35" s="160"/>
      <c r="E35" s="160"/>
      <c r="F35" s="741"/>
      <c r="G35" s="741"/>
      <c r="H35" s="160"/>
      <c r="I35" s="160"/>
      <c r="J35" s="161"/>
      <c r="K35" s="161"/>
      <c r="L35" s="161"/>
      <c r="M35" s="161"/>
      <c r="N35" s="161"/>
      <c r="O35" s="161"/>
      <c r="P35" s="161"/>
      <c r="Q35" s="161"/>
      <c r="R35" s="161"/>
      <c r="S35" s="161"/>
      <c r="T35" s="161"/>
      <c r="U35" s="161"/>
      <c r="V35" s="161"/>
      <c r="W35" s="161"/>
      <c r="X35" s="161"/>
      <c r="Y35" s="161"/>
      <c r="Z35" s="161"/>
      <c r="AA35" s="160"/>
      <c r="AB35" s="160"/>
      <c r="AC35" s="719"/>
      <c r="AD35" s="163"/>
      <c r="AE35" s="163"/>
      <c r="AF35" s="163"/>
      <c r="AG35" s="163"/>
      <c r="AH35" s="163"/>
      <c r="AI35" s="163"/>
      <c r="AJ35" s="724" t="str">
        <f t="shared" si="2"/>
        <v/>
      </c>
      <c r="AK35" s="163"/>
      <c r="AL35" s="163"/>
      <c r="AM35" s="163"/>
      <c r="AN35" s="163"/>
      <c r="AO35" s="724"/>
      <c r="AP35" s="719"/>
    </row>
    <row r="36" customHeight="1" spans="1:42">
      <c r="A36" s="719"/>
      <c r="B36" s="160"/>
      <c r="C36" s="160"/>
      <c r="D36" s="160"/>
      <c r="E36" s="160"/>
      <c r="F36" s="741"/>
      <c r="G36" s="741"/>
      <c r="H36" s="160"/>
      <c r="I36" s="160"/>
      <c r="J36" s="161"/>
      <c r="K36" s="161"/>
      <c r="L36" s="161"/>
      <c r="M36" s="161"/>
      <c r="N36" s="161"/>
      <c r="O36" s="161"/>
      <c r="P36" s="161"/>
      <c r="Q36" s="161"/>
      <c r="R36" s="161"/>
      <c r="S36" s="161"/>
      <c r="T36" s="161"/>
      <c r="U36" s="161"/>
      <c r="V36" s="161"/>
      <c r="W36" s="161"/>
      <c r="X36" s="161"/>
      <c r="Y36" s="161"/>
      <c r="Z36" s="161"/>
      <c r="AA36" s="160"/>
      <c r="AB36" s="160"/>
      <c r="AC36" s="719"/>
      <c r="AD36" s="163"/>
      <c r="AE36" s="163"/>
      <c r="AF36" s="163"/>
      <c r="AG36" s="163"/>
      <c r="AH36" s="163"/>
      <c r="AI36" s="163"/>
      <c r="AJ36" s="724" t="str">
        <f t="shared" si="2"/>
        <v/>
      </c>
      <c r="AK36" s="163"/>
      <c r="AL36" s="163"/>
      <c r="AM36" s="163"/>
      <c r="AN36" s="163"/>
      <c r="AO36" s="724"/>
      <c r="AP36" s="719"/>
    </row>
    <row r="37" customHeight="1" spans="1:42">
      <c r="A37" s="719"/>
      <c r="B37" s="160"/>
      <c r="C37" s="160"/>
      <c r="D37" s="160"/>
      <c r="E37" s="160"/>
      <c r="F37" s="741"/>
      <c r="G37" s="741"/>
      <c r="H37" s="160"/>
      <c r="I37" s="160"/>
      <c r="J37" s="161"/>
      <c r="K37" s="161"/>
      <c r="L37" s="161"/>
      <c r="M37" s="161"/>
      <c r="N37" s="161"/>
      <c r="O37" s="161"/>
      <c r="P37" s="161"/>
      <c r="Q37" s="161"/>
      <c r="R37" s="161"/>
      <c r="S37" s="161"/>
      <c r="T37" s="161"/>
      <c r="U37" s="161"/>
      <c r="V37" s="161"/>
      <c r="W37" s="161"/>
      <c r="X37" s="161"/>
      <c r="Y37" s="161"/>
      <c r="Z37" s="161"/>
      <c r="AA37" s="160"/>
      <c r="AB37" s="160"/>
      <c r="AC37" s="719"/>
      <c r="AD37" s="163"/>
      <c r="AE37" s="163"/>
      <c r="AF37" s="163"/>
      <c r="AG37" s="163"/>
      <c r="AH37" s="163"/>
      <c r="AI37" s="163"/>
      <c r="AJ37" s="724" t="str">
        <f t="shared" si="2"/>
        <v/>
      </c>
      <c r="AK37" s="163"/>
      <c r="AL37" s="163"/>
      <c r="AM37" s="163"/>
      <c r="AN37" s="163"/>
      <c r="AO37" s="724"/>
      <c r="AP37" s="719"/>
    </row>
    <row r="38" customHeight="1" spans="1:42">
      <c r="A38" s="719"/>
      <c r="B38" s="160"/>
      <c r="C38" s="160"/>
      <c r="D38" s="160"/>
      <c r="E38" s="160"/>
      <c r="F38" s="741"/>
      <c r="G38" s="741"/>
      <c r="H38" s="160"/>
      <c r="I38" s="160"/>
      <c r="J38" s="161"/>
      <c r="K38" s="161"/>
      <c r="L38" s="161"/>
      <c r="M38" s="161"/>
      <c r="N38" s="161"/>
      <c r="O38" s="161"/>
      <c r="P38" s="161"/>
      <c r="Q38" s="161"/>
      <c r="R38" s="161"/>
      <c r="S38" s="161"/>
      <c r="T38" s="161"/>
      <c r="U38" s="161"/>
      <c r="V38" s="161"/>
      <c r="W38" s="161"/>
      <c r="X38" s="161"/>
      <c r="Y38" s="161"/>
      <c r="Z38" s="161"/>
      <c r="AA38" s="160"/>
      <c r="AB38" s="160"/>
      <c r="AC38" s="719"/>
      <c r="AD38" s="163"/>
      <c r="AE38" s="163"/>
      <c r="AF38" s="163"/>
      <c r="AG38" s="163"/>
      <c r="AH38" s="163"/>
      <c r="AI38" s="163"/>
      <c r="AJ38" s="724" t="str">
        <f t="shared" si="2"/>
        <v/>
      </c>
      <c r="AK38" s="163"/>
      <c r="AL38" s="163"/>
      <c r="AM38" s="163"/>
      <c r="AN38" s="163"/>
      <c r="AO38" s="724"/>
      <c r="AP38" s="719"/>
    </row>
    <row r="39" customHeight="1" spans="1:42">
      <c r="A39" s="719"/>
      <c r="B39" s="160"/>
      <c r="C39" s="160"/>
      <c r="D39" s="160"/>
      <c r="E39" s="160"/>
      <c r="F39" s="741"/>
      <c r="G39" s="741"/>
      <c r="H39" s="160"/>
      <c r="I39" s="160"/>
      <c r="J39" s="161"/>
      <c r="K39" s="161"/>
      <c r="L39" s="161"/>
      <c r="M39" s="161"/>
      <c r="N39" s="161"/>
      <c r="O39" s="161"/>
      <c r="P39" s="161"/>
      <c r="Q39" s="161"/>
      <c r="R39" s="161"/>
      <c r="S39" s="161"/>
      <c r="T39" s="161"/>
      <c r="U39" s="161"/>
      <c r="V39" s="161"/>
      <c r="W39" s="161"/>
      <c r="X39" s="161"/>
      <c r="Y39" s="161"/>
      <c r="Z39" s="161"/>
      <c r="AA39" s="160"/>
      <c r="AB39" s="160"/>
      <c r="AC39" s="719"/>
      <c r="AD39" s="163"/>
      <c r="AE39" s="163"/>
      <c r="AF39" s="163"/>
      <c r="AG39" s="163"/>
      <c r="AH39" s="163"/>
      <c r="AI39" s="163"/>
      <c r="AJ39" s="724" t="str">
        <f t="shared" si="2"/>
        <v/>
      </c>
      <c r="AK39" s="163"/>
      <c r="AL39" s="163"/>
      <c r="AM39" s="163"/>
      <c r="AN39" s="163"/>
      <c r="AO39" s="724"/>
      <c r="AP39" s="719"/>
    </row>
    <row r="40" customHeight="1" spans="1:42">
      <c r="A40" s="719"/>
      <c r="B40" s="160"/>
      <c r="C40" s="160"/>
      <c r="D40" s="160"/>
      <c r="E40" s="160"/>
      <c r="F40" s="741"/>
      <c r="G40" s="741"/>
      <c r="H40" s="160"/>
      <c r="I40" s="160"/>
      <c r="J40" s="161"/>
      <c r="K40" s="161"/>
      <c r="L40" s="161"/>
      <c r="M40" s="161"/>
      <c r="N40" s="161"/>
      <c r="O40" s="161"/>
      <c r="P40" s="161"/>
      <c r="Q40" s="161"/>
      <c r="R40" s="161"/>
      <c r="S40" s="161"/>
      <c r="T40" s="161"/>
      <c r="U40" s="161"/>
      <c r="V40" s="161"/>
      <c r="W40" s="161"/>
      <c r="X40" s="161"/>
      <c r="Y40" s="161"/>
      <c r="Z40" s="161"/>
      <c r="AA40" s="160"/>
      <c r="AB40" s="160"/>
      <c r="AC40" s="719"/>
      <c r="AD40" s="163"/>
      <c r="AE40" s="163"/>
      <c r="AF40" s="163"/>
      <c r="AG40" s="163"/>
      <c r="AH40" s="163"/>
      <c r="AI40" s="163"/>
      <c r="AJ40" s="724" t="str">
        <f t="shared" si="2"/>
        <v/>
      </c>
      <c r="AK40" s="163"/>
      <c r="AL40" s="163"/>
      <c r="AM40" s="163"/>
      <c r="AN40" s="163"/>
      <c r="AO40" s="724"/>
      <c r="AP40" s="719"/>
    </row>
    <row r="41" customHeight="1" spans="1:42">
      <c r="A41" s="719"/>
      <c r="B41" s="186" t="s">
        <v>259</v>
      </c>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c r="AA41" s="186"/>
      <c r="AB41" s="186"/>
      <c r="AC41" s="719"/>
      <c r="AD41" s="163"/>
      <c r="AE41" s="163"/>
      <c r="AF41" s="163"/>
      <c r="AG41" s="163"/>
      <c r="AH41" s="163"/>
      <c r="AI41" s="163"/>
      <c r="AJ41" s="724" t="str">
        <f t="shared" si="2"/>
        <v/>
      </c>
      <c r="AK41" s="163"/>
      <c r="AL41" s="163"/>
      <c r="AM41" s="163"/>
      <c r="AN41" s="163"/>
      <c r="AO41" s="724"/>
      <c r="AP41" s="719"/>
    </row>
    <row r="42" customHeight="1" spans="1:42">
      <c r="A42" s="719"/>
      <c r="B42" s="742" t="s">
        <v>132</v>
      </c>
      <c r="C42" s="742"/>
      <c r="D42" s="742"/>
      <c r="E42" s="742"/>
      <c r="F42" s="188" t="s">
        <v>213</v>
      </c>
      <c r="G42" s="188"/>
      <c r="H42" s="188"/>
      <c r="I42" s="188"/>
      <c r="J42" s="188"/>
      <c r="K42" s="188"/>
      <c r="L42" s="188"/>
      <c r="M42" s="188"/>
      <c r="N42" s="188"/>
      <c r="O42" s="188"/>
      <c r="P42" s="188"/>
      <c r="Q42" s="188"/>
      <c r="R42" s="188"/>
      <c r="S42" s="188"/>
      <c r="T42" s="188"/>
      <c r="U42" s="188"/>
      <c r="V42" s="188"/>
      <c r="W42" s="188"/>
      <c r="X42" s="188" t="s">
        <v>246</v>
      </c>
      <c r="Y42" s="189" t="s">
        <v>247</v>
      </c>
      <c r="Z42" s="188" t="s">
        <v>248</v>
      </c>
      <c r="AA42" s="188" t="s">
        <v>231</v>
      </c>
      <c r="AB42" s="188" t="s">
        <v>65</v>
      </c>
      <c r="AC42" s="719"/>
      <c r="AD42" s="163"/>
      <c r="AE42" s="163"/>
      <c r="AF42" s="163"/>
      <c r="AG42" s="163"/>
      <c r="AH42" s="163"/>
      <c r="AI42" s="163"/>
      <c r="AJ42" s="724" t="str">
        <f t="shared" si="2"/>
        <v/>
      </c>
      <c r="AK42" s="163"/>
      <c r="AL42" s="163"/>
      <c r="AM42" s="163"/>
      <c r="AN42" s="163"/>
      <c r="AO42" s="724"/>
      <c r="AP42" s="719"/>
    </row>
    <row r="43" customHeight="1" spans="1:42">
      <c r="A43" s="719"/>
      <c r="B43" s="743" t="s">
        <v>260</v>
      </c>
      <c r="C43" s="160"/>
      <c r="D43" s="160"/>
      <c r="E43" s="160"/>
      <c r="F43" s="161"/>
      <c r="G43" s="161"/>
      <c r="H43" s="161"/>
      <c r="I43" s="161"/>
      <c r="J43" s="161"/>
      <c r="K43" s="161"/>
      <c r="L43" s="161"/>
      <c r="M43" s="161"/>
      <c r="N43" s="161"/>
      <c r="O43" s="161"/>
      <c r="P43" s="161"/>
      <c r="Q43" s="161"/>
      <c r="R43" s="161"/>
      <c r="S43" s="161"/>
      <c r="T43" s="161"/>
      <c r="U43" s="161"/>
      <c r="V43" s="161"/>
      <c r="W43" s="161"/>
      <c r="X43" s="160"/>
      <c r="Y43" s="160"/>
      <c r="Z43" s="160"/>
      <c r="AA43" s="160" t="str">
        <f t="shared" ref="AA43:AA56" si="3">IFERROR(IF(OR(ISBLANK(X43),ISBLANK(Z43),X43=0,Z43=0),"",X43*Z43),"")</f>
        <v/>
      </c>
      <c r="AB43" s="161" t="str">
        <f t="shared" ref="AB43:AB56" si="4">IF(OR(Y43=0,ISNUMBER(Z43)=FALSE,Z43=""),"",IFERROR(Y43*Z43,""))</f>
        <v/>
      </c>
      <c r="AC43" s="719"/>
      <c r="AD43" s="163"/>
      <c r="AE43" s="163"/>
      <c r="AF43" s="163"/>
      <c r="AG43" s="163"/>
      <c r="AH43" s="163"/>
      <c r="AI43" s="163"/>
      <c r="AJ43" s="724" t="str">
        <f t="shared" si="2"/>
        <v/>
      </c>
      <c r="AK43" s="163"/>
      <c r="AL43" s="163"/>
      <c r="AM43" s="163"/>
      <c r="AN43" s="163"/>
      <c r="AO43" s="724"/>
      <c r="AP43" s="719"/>
    </row>
    <row r="44" customHeight="1" spans="1:42">
      <c r="A44" s="719"/>
      <c r="B44" s="744"/>
      <c r="C44" s="160"/>
      <c r="D44" s="160"/>
      <c r="E44" s="160"/>
      <c r="F44" s="161"/>
      <c r="G44" s="161"/>
      <c r="H44" s="161"/>
      <c r="I44" s="161"/>
      <c r="J44" s="161"/>
      <c r="K44" s="161"/>
      <c r="L44" s="161"/>
      <c r="M44" s="161"/>
      <c r="N44" s="161"/>
      <c r="O44" s="161"/>
      <c r="P44" s="161"/>
      <c r="Q44" s="161"/>
      <c r="R44" s="161"/>
      <c r="S44" s="161"/>
      <c r="T44" s="161"/>
      <c r="U44" s="161"/>
      <c r="V44" s="161"/>
      <c r="W44" s="161"/>
      <c r="X44" s="160"/>
      <c r="Y44" s="160"/>
      <c r="Z44" s="160"/>
      <c r="AA44" s="160" t="str">
        <f t="shared" si="3"/>
        <v/>
      </c>
      <c r="AB44" s="161" t="str">
        <f t="shared" si="4"/>
        <v/>
      </c>
      <c r="AC44" s="719"/>
      <c r="AD44" s="163"/>
      <c r="AE44" s="163"/>
      <c r="AF44" s="163"/>
      <c r="AG44" s="163"/>
      <c r="AH44" s="163"/>
      <c r="AI44" s="163"/>
      <c r="AJ44" s="724" t="str">
        <f t="shared" si="2"/>
        <v/>
      </c>
      <c r="AK44" s="163"/>
      <c r="AL44" s="163"/>
      <c r="AM44" s="163"/>
      <c r="AN44" s="163"/>
      <c r="AO44" s="724"/>
      <c r="AP44" s="719"/>
    </row>
    <row r="45" customHeight="1" spans="1:42">
      <c r="A45" s="719"/>
      <c r="B45" s="744"/>
      <c r="C45" s="160"/>
      <c r="D45" s="160"/>
      <c r="E45" s="160"/>
      <c r="F45" s="161"/>
      <c r="G45" s="161"/>
      <c r="H45" s="161"/>
      <c r="I45" s="161"/>
      <c r="J45" s="161"/>
      <c r="K45" s="161"/>
      <c r="L45" s="161"/>
      <c r="M45" s="161"/>
      <c r="N45" s="161"/>
      <c r="O45" s="161"/>
      <c r="P45" s="161"/>
      <c r="Q45" s="161"/>
      <c r="R45" s="161"/>
      <c r="S45" s="161"/>
      <c r="T45" s="161"/>
      <c r="U45" s="161"/>
      <c r="V45" s="161"/>
      <c r="W45" s="161"/>
      <c r="X45" s="160"/>
      <c r="Y45" s="160"/>
      <c r="Z45" s="160"/>
      <c r="AA45" s="160" t="str">
        <f t="shared" si="3"/>
        <v/>
      </c>
      <c r="AB45" s="161" t="str">
        <f t="shared" si="4"/>
        <v/>
      </c>
      <c r="AC45" s="719"/>
      <c r="AD45" s="163"/>
      <c r="AE45" s="163"/>
      <c r="AF45" s="163"/>
      <c r="AG45" s="163"/>
      <c r="AH45" s="163"/>
      <c r="AI45" s="163"/>
      <c r="AJ45" s="724" t="str">
        <f t="shared" si="2"/>
        <v/>
      </c>
      <c r="AK45" s="163"/>
      <c r="AL45" s="163"/>
      <c r="AM45" s="163"/>
      <c r="AN45" s="163"/>
      <c r="AO45" s="724"/>
      <c r="AP45" s="719"/>
    </row>
    <row r="46" customHeight="1" spans="1:42">
      <c r="A46" s="719"/>
      <c r="B46" s="744"/>
      <c r="C46" s="160"/>
      <c r="D46" s="160"/>
      <c r="E46" s="160"/>
      <c r="F46" s="161"/>
      <c r="G46" s="161"/>
      <c r="H46" s="161"/>
      <c r="I46" s="161"/>
      <c r="J46" s="161"/>
      <c r="K46" s="161"/>
      <c r="L46" s="161"/>
      <c r="M46" s="161"/>
      <c r="N46" s="161"/>
      <c r="O46" s="161"/>
      <c r="P46" s="161"/>
      <c r="Q46" s="161"/>
      <c r="R46" s="161"/>
      <c r="S46" s="161"/>
      <c r="T46" s="161"/>
      <c r="U46" s="161"/>
      <c r="V46" s="161"/>
      <c r="W46" s="161"/>
      <c r="X46" s="160"/>
      <c r="Y46" s="160"/>
      <c r="Z46" s="160"/>
      <c r="AA46" s="160" t="str">
        <f t="shared" si="3"/>
        <v/>
      </c>
      <c r="AB46" s="161" t="str">
        <f t="shared" si="4"/>
        <v/>
      </c>
      <c r="AC46" s="719"/>
      <c r="AD46" s="163"/>
      <c r="AE46" s="163"/>
      <c r="AF46" s="163"/>
      <c r="AG46" s="163"/>
      <c r="AH46" s="163"/>
      <c r="AI46" s="163"/>
      <c r="AJ46" s="724" t="str">
        <f t="shared" si="2"/>
        <v/>
      </c>
      <c r="AK46" s="163"/>
      <c r="AL46" s="163"/>
      <c r="AM46" s="163"/>
      <c r="AN46" s="163"/>
      <c r="AO46" s="724"/>
      <c r="AP46" s="719"/>
    </row>
    <row r="47" customHeight="1" spans="1:42">
      <c r="A47" s="719"/>
      <c r="B47" s="744"/>
      <c r="C47" s="160"/>
      <c r="D47" s="160"/>
      <c r="E47" s="160"/>
      <c r="F47" s="161"/>
      <c r="G47" s="161"/>
      <c r="H47" s="161"/>
      <c r="I47" s="161"/>
      <c r="J47" s="161"/>
      <c r="K47" s="161"/>
      <c r="L47" s="161"/>
      <c r="M47" s="161"/>
      <c r="N47" s="161"/>
      <c r="O47" s="161"/>
      <c r="P47" s="161"/>
      <c r="Q47" s="161"/>
      <c r="R47" s="161"/>
      <c r="S47" s="161"/>
      <c r="T47" s="161"/>
      <c r="U47" s="161"/>
      <c r="V47" s="161"/>
      <c r="W47" s="161"/>
      <c r="X47" s="160"/>
      <c r="Y47" s="160"/>
      <c r="Z47" s="160"/>
      <c r="AA47" s="160" t="str">
        <f t="shared" si="3"/>
        <v/>
      </c>
      <c r="AB47" s="161" t="str">
        <f t="shared" si="4"/>
        <v/>
      </c>
      <c r="AC47" s="719"/>
      <c r="AD47" s="163"/>
      <c r="AE47" s="163"/>
      <c r="AF47" s="163"/>
      <c r="AG47" s="163"/>
      <c r="AH47" s="163"/>
      <c r="AI47" s="163"/>
      <c r="AJ47" s="724" t="str">
        <f t="shared" si="2"/>
        <v/>
      </c>
      <c r="AK47" s="163"/>
      <c r="AL47" s="163"/>
      <c r="AM47" s="163"/>
      <c r="AN47" s="163"/>
      <c r="AO47" s="724"/>
      <c r="AP47" s="719"/>
    </row>
    <row r="48" customHeight="1" spans="1:42">
      <c r="A48" s="719"/>
      <c r="B48" s="744"/>
      <c r="C48" s="160"/>
      <c r="D48" s="160"/>
      <c r="E48" s="160"/>
      <c r="F48" s="161"/>
      <c r="G48" s="161"/>
      <c r="H48" s="161"/>
      <c r="I48" s="161"/>
      <c r="J48" s="161"/>
      <c r="K48" s="161"/>
      <c r="L48" s="161"/>
      <c r="M48" s="161"/>
      <c r="N48" s="161"/>
      <c r="O48" s="161"/>
      <c r="P48" s="161"/>
      <c r="Q48" s="161"/>
      <c r="R48" s="161"/>
      <c r="S48" s="161"/>
      <c r="T48" s="161"/>
      <c r="U48" s="161"/>
      <c r="V48" s="161"/>
      <c r="W48" s="161"/>
      <c r="X48" s="160"/>
      <c r="Y48" s="160"/>
      <c r="Z48" s="160"/>
      <c r="AA48" s="160" t="str">
        <f t="shared" si="3"/>
        <v/>
      </c>
      <c r="AB48" s="161" t="str">
        <f t="shared" si="4"/>
        <v/>
      </c>
      <c r="AC48" s="719"/>
      <c r="AD48" s="163"/>
      <c r="AE48" s="163"/>
      <c r="AF48" s="163"/>
      <c r="AG48" s="163"/>
      <c r="AH48" s="163"/>
      <c r="AI48" s="163"/>
      <c r="AJ48" s="724" t="str">
        <f t="shared" si="2"/>
        <v/>
      </c>
      <c r="AK48" s="163"/>
      <c r="AL48" s="163"/>
      <c r="AM48" s="163"/>
      <c r="AN48" s="163"/>
      <c r="AO48" s="724"/>
      <c r="AP48" s="719"/>
    </row>
    <row r="49" customHeight="1" spans="1:42">
      <c r="A49" s="719"/>
      <c r="B49" s="744"/>
      <c r="C49" s="160"/>
      <c r="D49" s="160"/>
      <c r="E49" s="160"/>
      <c r="F49" s="161"/>
      <c r="G49" s="161"/>
      <c r="H49" s="161"/>
      <c r="I49" s="161"/>
      <c r="J49" s="161"/>
      <c r="K49" s="161"/>
      <c r="L49" s="161"/>
      <c r="M49" s="161"/>
      <c r="N49" s="161"/>
      <c r="O49" s="161"/>
      <c r="P49" s="161"/>
      <c r="Q49" s="161"/>
      <c r="R49" s="161"/>
      <c r="S49" s="161"/>
      <c r="T49" s="161"/>
      <c r="U49" s="161"/>
      <c r="V49" s="161"/>
      <c r="W49" s="161"/>
      <c r="X49" s="160"/>
      <c r="Y49" s="160"/>
      <c r="Z49" s="160"/>
      <c r="AA49" s="160" t="str">
        <f t="shared" si="3"/>
        <v/>
      </c>
      <c r="AB49" s="161" t="str">
        <f t="shared" si="4"/>
        <v/>
      </c>
      <c r="AC49" s="719"/>
      <c r="AD49" s="163"/>
      <c r="AE49" s="163"/>
      <c r="AF49" s="163"/>
      <c r="AG49" s="163"/>
      <c r="AH49" s="163"/>
      <c r="AI49" s="163"/>
      <c r="AJ49" s="724" t="str">
        <f t="shared" si="2"/>
        <v/>
      </c>
      <c r="AK49" s="163"/>
      <c r="AL49" s="163"/>
      <c r="AM49" s="163"/>
      <c r="AN49" s="163"/>
      <c r="AO49" s="724"/>
      <c r="AP49" s="719"/>
    </row>
    <row r="50" customHeight="1" spans="1:42">
      <c r="A50" s="719"/>
      <c r="B50" s="744"/>
      <c r="C50" s="160"/>
      <c r="D50" s="160"/>
      <c r="E50" s="160"/>
      <c r="F50" s="161"/>
      <c r="G50" s="161"/>
      <c r="H50" s="161"/>
      <c r="I50" s="161"/>
      <c r="J50" s="161"/>
      <c r="K50" s="161"/>
      <c r="L50" s="161"/>
      <c r="M50" s="161"/>
      <c r="N50" s="161"/>
      <c r="O50" s="161"/>
      <c r="P50" s="161"/>
      <c r="Q50" s="161"/>
      <c r="R50" s="161"/>
      <c r="S50" s="161"/>
      <c r="T50" s="161"/>
      <c r="U50" s="161"/>
      <c r="V50" s="161"/>
      <c r="W50" s="161"/>
      <c r="X50" s="160"/>
      <c r="Y50" s="160"/>
      <c r="Z50" s="160"/>
      <c r="AA50" s="160" t="str">
        <f t="shared" si="3"/>
        <v/>
      </c>
      <c r="AB50" s="161" t="str">
        <f t="shared" si="4"/>
        <v/>
      </c>
      <c r="AC50" s="719"/>
      <c r="AD50" s="163"/>
      <c r="AE50" s="163"/>
      <c r="AF50" s="163"/>
      <c r="AG50" s="163"/>
      <c r="AH50" s="163"/>
      <c r="AI50" s="163"/>
      <c r="AJ50" s="724" t="str">
        <f t="shared" si="2"/>
        <v/>
      </c>
      <c r="AK50" s="163"/>
      <c r="AL50" s="163"/>
      <c r="AM50" s="163"/>
      <c r="AN50" s="163"/>
      <c r="AO50" s="724"/>
      <c r="AP50" s="719"/>
    </row>
    <row r="51" customHeight="1" spans="1:42">
      <c r="A51" s="719"/>
      <c r="B51" s="744"/>
      <c r="C51" s="160"/>
      <c r="D51" s="160"/>
      <c r="E51" s="160"/>
      <c r="F51" s="161"/>
      <c r="G51" s="161"/>
      <c r="H51" s="161"/>
      <c r="I51" s="161"/>
      <c r="J51" s="161"/>
      <c r="K51" s="161"/>
      <c r="L51" s="161"/>
      <c r="M51" s="161"/>
      <c r="N51" s="161"/>
      <c r="O51" s="161"/>
      <c r="P51" s="161"/>
      <c r="Q51" s="161"/>
      <c r="R51" s="161"/>
      <c r="S51" s="161"/>
      <c r="T51" s="161"/>
      <c r="U51" s="161"/>
      <c r="V51" s="161"/>
      <c r="W51" s="161"/>
      <c r="X51" s="160"/>
      <c r="Y51" s="160"/>
      <c r="Z51" s="160"/>
      <c r="AA51" s="160" t="str">
        <f t="shared" si="3"/>
        <v/>
      </c>
      <c r="AB51" s="161" t="str">
        <f t="shared" si="4"/>
        <v/>
      </c>
      <c r="AC51" s="719"/>
      <c r="AD51" s="163"/>
      <c r="AE51" s="163"/>
      <c r="AF51" s="163"/>
      <c r="AG51" s="163"/>
      <c r="AH51" s="163"/>
      <c r="AI51" s="163"/>
      <c r="AJ51" s="724" t="str">
        <f t="shared" si="2"/>
        <v/>
      </c>
      <c r="AK51" s="163"/>
      <c r="AL51" s="163"/>
      <c r="AM51" s="163"/>
      <c r="AN51" s="163"/>
      <c r="AO51" s="724"/>
      <c r="AP51" s="719"/>
    </row>
    <row r="52" customHeight="1" spans="1:42">
      <c r="A52" s="719"/>
      <c r="B52" s="744"/>
      <c r="C52" s="160"/>
      <c r="D52" s="160"/>
      <c r="E52" s="160"/>
      <c r="F52" s="161"/>
      <c r="G52" s="161"/>
      <c r="H52" s="161"/>
      <c r="I52" s="161"/>
      <c r="J52" s="161"/>
      <c r="K52" s="161"/>
      <c r="L52" s="161"/>
      <c r="M52" s="161"/>
      <c r="N52" s="161"/>
      <c r="O52" s="161"/>
      <c r="P52" s="161"/>
      <c r="Q52" s="161"/>
      <c r="R52" s="161"/>
      <c r="S52" s="161"/>
      <c r="T52" s="161"/>
      <c r="U52" s="161"/>
      <c r="V52" s="161"/>
      <c r="W52" s="161"/>
      <c r="X52" s="160"/>
      <c r="Y52" s="160"/>
      <c r="Z52" s="160"/>
      <c r="AA52" s="160" t="str">
        <f t="shared" si="3"/>
        <v/>
      </c>
      <c r="AB52" s="161" t="str">
        <f t="shared" si="4"/>
        <v/>
      </c>
      <c r="AC52" s="719"/>
      <c r="AD52" s="163"/>
      <c r="AE52" s="163"/>
      <c r="AF52" s="163"/>
      <c r="AG52" s="163"/>
      <c r="AH52" s="163"/>
      <c r="AI52" s="163"/>
      <c r="AJ52" s="724" t="str">
        <f t="shared" si="2"/>
        <v/>
      </c>
      <c r="AK52" s="163"/>
      <c r="AL52" s="163"/>
      <c r="AM52" s="163"/>
      <c r="AN52" s="163"/>
      <c r="AO52" s="724"/>
      <c r="AP52" s="719"/>
    </row>
    <row r="53" customHeight="1" spans="1:42">
      <c r="A53" s="719"/>
      <c r="B53" s="744"/>
      <c r="C53" s="160"/>
      <c r="D53" s="160"/>
      <c r="E53" s="160"/>
      <c r="F53" s="161"/>
      <c r="G53" s="161"/>
      <c r="H53" s="161"/>
      <c r="I53" s="161"/>
      <c r="J53" s="161"/>
      <c r="K53" s="161"/>
      <c r="L53" s="161"/>
      <c r="M53" s="161"/>
      <c r="N53" s="161"/>
      <c r="O53" s="161"/>
      <c r="P53" s="161"/>
      <c r="Q53" s="161"/>
      <c r="R53" s="161"/>
      <c r="S53" s="161"/>
      <c r="T53" s="161"/>
      <c r="U53" s="161"/>
      <c r="V53" s="161"/>
      <c r="W53" s="161"/>
      <c r="X53" s="160"/>
      <c r="Y53" s="160"/>
      <c r="Z53" s="160"/>
      <c r="AA53" s="160" t="str">
        <f t="shared" si="3"/>
        <v/>
      </c>
      <c r="AB53" s="161" t="str">
        <f t="shared" si="4"/>
        <v/>
      </c>
      <c r="AC53" s="719"/>
      <c r="AD53" s="163"/>
      <c r="AE53" s="163"/>
      <c r="AF53" s="163"/>
      <c r="AG53" s="163"/>
      <c r="AH53" s="163"/>
      <c r="AI53" s="163"/>
      <c r="AJ53" s="724" t="str">
        <f t="shared" si="2"/>
        <v/>
      </c>
      <c r="AK53" s="163"/>
      <c r="AL53" s="163"/>
      <c r="AM53" s="163"/>
      <c r="AN53" s="163"/>
      <c r="AO53" s="724"/>
      <c r="AP53" s="719"/>
    </row>
    <row r="54" customHeight="1" spans="1:42">
      <c r="A54" s="719"/>
      <c r="B54" s="744"/>
      <c r="C54" s="160"/>
      <c r="D54" s="160"/>
      <c r="E54" s="160"/>
      <c r="F54" s="161"/>
      <c r="G54" s="161"/>
      <c r="H54" s="161"/>
      <c r="I54" s="161"/>
      <c r="J54" s="161"/>
      <c r="K54" s="161"/>
      <c r="L54" s="161"/>
      <c r="M54" s="161"/>
      <c r="N54" s="161"/>
      <c r="O54" s="161"/>
      <c r="P54" s="161"/>
      <c r="Q54" s="161"/>
      <c r="R54" s="161"/>
      <c r="S54" s="161"/>
      <c r="T54" s="161"/>
      <c r="U54" s="161"/>
      <c r="V54" s="161"/>
      <c r="W54" s="161"/>
      <c r="X54" s="160"/>
      <c r="Y54" s="160"/>
      <c r="Z54" s="160"/>
      <c r="AA54" s="160" t="str">
        <f t="shared" si="3"/>
        <v/>
      </c>
      <c r="AB54" s="161" t="str">
        <f t="shared" si="4"/>
        <v/>
      </c>
      <c r="AC54" s="719"/>
      <c r="AD54" s="163"/>
      <c r="AE54" s="163"/>
      <c r="AF54" s="163"/>
      <c r="AG54" s="163"/>
      <c r="AH54" s="163"/>
      <c r="AI54" s="163"/>
      <c r="AJ54" s="724" t="str">
        <f t="shared" si="2"/>
        <v/>
      </c>
      <c r="AK54" s="163"/>
      <c r="AL54" s="163"/>
      <c r="AM54" s="163"/>
      <c r="AN54" s="163"/>
      <c r="AO54" s="724"/>
      <c r="AP54" s="719"/>
    </row>
    <row r="55" customHeight="1" spans="1:42">
      <c r="A55" s="719"/>
      <c r="B55" s="744"/>
      <c r="C55" s="160"/>
      <c r="D55" s="160"/>
      <c r="E55" s="160"/>
      <c r="F55" s="161"/>
      <c r="G55" s="161"/>
      <c r="H55" s="161"/>
      <c r="I55" s="161"/>
      <c r="J55" s="161"/>
      <c r="K55" s="161"/>
      <c r="L55" s="161"/>
      <c r="M55" s="161"/>
      <c r="N55" s="161"/>
      <c r="O55" s="161"/>
      <c r="P55" s="161"/>
      <c r="Q55" s="161"/>
      <c r="R55" s="161"/>
      <c r="S55" s="161"/>
      <c r="T55" s="161"/>
      <c r="U55" s="161"/>
      <c r="V55" s="161"/>
      <c r="W55" s="161"/>
      <c r="X55" s="160"/>
      <c r="Y55" s="160"/>
      <c r="Z55" s="160"/>
      <c r="AA55" s="160" t="str">
        <f t="shared" si="3"/>
        <v/>
      </c>
      <c r="AB55" s="161" t="str">
        <f t="shared" si="4"/>
        <v/>
      </c>
      <c r="AC55" s="719"/>
      <c r="AD55" s="163"/>
      <c r="AE55" s="163"/>
      <c r="AF55" s="163"/>
      <c r="AG55" s="163"/>
      <c r="AH55" s="163"/>
      <c r="AI55" s="163"/>
      <c r="AJ55" s="724" t="str">
        <f t="shared" si="2"/>
        <v/>
      </c>
      <c r="AK55" s="163"/>
      <c r="AL55" s="163"/>
      <c r="AM55" s="163"/>
      <c r="AN55" s="163"/>
      <c r="AO55" s="724"/>
      <c r="AP55" s="719"/>
    </row>
    <row r="56" customHeight="1" spans="1:42">
      <c r="A56" s="719"/>
      <c r="B56" s="744"/>
      <c r="C56" s="160"/>
      <c r="D56" s="160"/>
      <c r="E56" s="160"/>
      <c r="F56" s="161"/>
      <c r="G56" s="161"/>
      <c r="H56" s="161"/>
      <c r="I56" s="161"/>
      <c r="J56" s="161"/>
      <c r="K56" s="161"/>
      <c r="L56" s="161"/>
      <c r="M56" s="161"/>
      <c r="N56" s="161"/>
      <c r="O56" s="161"/>
      <c r="P56" s="161"/>
      <c r="Q56" s="161"/>
      <c r="R56" s="161"/>
      <c r="S56" s="161"/>
      <c r="T56" s="161"/>
      <c r="U56" s="161"/>
      <c r="V56" s="161"/>
      <c r="W56" s="161"/>
      <c r="X56" s="160"/>
      <c r="Y56" s="160"/>
      <c r="Z56" s="160"/>
      <c r="AA56" s="160" t="str">
        <f t="shared" si="3"/>
        <v/>
      </c>
      <c r="AB56" s="161" t="str">
        <f t="shared" si="4"/>
        <v/>
      </c>
      <c r="AC56" s="719"/>
      <c r="AD56" s="163"/>
      <c r="AE56" s="163"/>
      <c r="AF56" s="163"/>
      <c r="AG56" s="163"/>
      <c r="AH56" s="163"/>
      <c r="AI56" s="163"/>
      <c r="AJ56" s="724" t="str">
        <f t="shared" si="2"/>
        <v/>
      </c>
      <c r="AK56" s="163"/>
      <c r="AL56" s="163"/>
      <c r="AM56" s="163"/>
      <c r="AN56" s="163"/>
      <c r="AO56" s="724"/>
      <c r="AP56" s="719"/>
    </row>
    <row r="57" customHeight="1" spans="1:42">
      <c r="A57" s="719"/>
      <c r="B57" s="186" t="s">
        <v>261</v>
      </c>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c r="AA57" s="186"/>
      <c r="AB57" s="186"/>
      <c r="AC57" s="719"/>
      <c r="AD57" s="163"/>
      <c r="AE57" s="163"/>
      <c r="AF57" s="163"/>
      <c r="AG57" s="163"/>
      <c r="AH57" s="163"/>
      <c r="AI57" s="163"/>
      <c r="AJ57" s="724" t="str">
        <f t="shared" si="2"/>
        <v/>
      </c>
      <c r="AK57" s="163"/>
      <c r="AL57" s="163"/>
      <c r="AM57" s="163"/>
      <c r="AN57" s="163"/>
      <c r="AO57" s="724"/>
      <c r="AP57" s="719"/>
    </row>
    <row r="58" customHeight="1" spans="1:42">
      <c r="A58" s="719"/>
      <c r="B58" s="188" t="s">
        <v>262</v>
      </c>
      <c r="C58" s="188"/>
      <c r="D58" s="188"/>
      <c r="E58" s="188"/>
      <c r="F58" s="188"/>
      <c r="G58" s="745" t="s">
        <v>46</v>
      </c>
      <c r="H58" s="745"/>
      <c r="I58" s="745" t="s">
        <v>47</v>
      </c>
      <c r="J58" s="746" t="s">
        <v>48</v>
      </c>
      <c r="K58" s="746" t="s">
        <v>49</v>
      </c>
      <c r="L58" s="746" t="s">
        <v>50</v>
      </c>
      <c r="M58" s="745" t="s">
        <v>54</v>
      </c>
      <c r="N58" s="746" t="s">
        <v>55</v>
      </c>
      <c r="O58" s="745" t="s">
        <v>263</v>
      </c>
      <c r="P58" s="194"/>
      <c r="Q58" s="745" t="s">
        <v>264</v>
      </c>
      <c r="R58" s="194" t="str">
        <f>IFERROR(VLOOKUP(P58,人物数据!Q2:R8,2,FALSE),"")</f>
        <v/>
      </c>
      <c r="S58" s="194"/>
      <c r="T58" s="745" t="s">
        <v>77</v>
      </c>
      <c r="U58" s="194"/>
      <c r="V58" s="194"/>
      <c r="W58" s="745" t="s">
        <v>256</v>
      </c>
      <c r="X58" s="194"/>
      <c r="Y58" s="194"/>
      <c r="Z58" s="745" t="s">
        <v>106</v>
      </c>
      <c r="AA58" s="194"/>
      <c r="AB58" s="194"/>
      <c r="AC58" s="719"/>
      <c r="AD58" s="163"/>
      <c r="AE58" s="163"/>
      <c r="AF58" s="163"/>
      <c r="AG58" s="163"/>
      <c r="AH58" s="163"/>
      <c r="AI58" s="163"/>
      <c r="AJ58" s="724" t="str">
        <f t="shared" si="2"/>
        <v/>
      </c>
      <c r="AK58" s="163"/>
      <c r="AL58" s="163"/>
      <c r="AM58" s="163"/>
      <c r="AN58" s="163"/>
      <c r="AO58" s="724"/>
      <c r="AP58" s="719"/>
    </row>
    <row r="59" customHeight="1" spans="1:42">
      <c r="A59" s="719"/>
      <c r="B59" s="747"/>
      <c r="C59" s="747"/>
      <c r="D59" s="747"/>
      <c r="E59" s="747"/>
      <c r="F59" s="748"/>
      <c r="G59" s="745" t="s">
        <v>61</v>
      </c>
      <c r="H59" s="745"/>
      <c r="I59" s="746"/>
      <c r="J59" s="749">
        <v>1</v>
      </c>
      <c r="K59" s="749"/>
      <c r="L59" s="750">
        <v>0</v>
      </c>
      <c r="M59" s="746">
        <f>L59+I59+K59</f>
        <v>0</v>
      </c>
      <c r="N59" s="194">
        <f>INT(M59/10)*J59</f>
        <v>0</v>
      </c>
      <c r="O59" s="160"/>
      <c r="P59" s="160"/>
      <c r="Q59" s="160"/>
      <c r="R59" s="160"/>
      <c r="S59" s="160"/>
      <c r="T59" s="188" t="s">
        <v>182</v>
      </c>
      <c r="U59" s="188"/>
      <c r="V59" s="188"/>
      <c r="W59" s="188" t="s">
        <v>150</v>
      </c>
      <c r="X59" s="188"/>
      <c r="Y59" s="188"/>
      <c r="Z59" s="188" t="s">
        <v>230</v>
      </c>
      <c r="AA59" s="188"/>
      <c r="AB59" s="188"/>
      <c r="AC59" s="719"/>
      <c r="AD59" s="163"/>
      <c r="AE59" s="163"/>
      <c r="AF59" s="163"/>
      <c r="AG59" s="163"/>
      <c r="AH59" s="163"/>
      <c r="AI59" s="163"/>
      <c r="AJ59" s="724" t="str">
        <f t="shared" si="2"/>
        <v/>
      </c>
      <c r="AK59" s="163"/>
      <c r="AL59" s="163"/>
      <c r="AM59" s="163"/>
      <c r="AN59" s="163"/>
      <c r="AO59" s="724"/>
      <c r="AP59" s="719"/>
    </row>
    <row r="60" customHeight="1" spans="1:42">
      <c r="A60" s="719"/>
      <c r="B60" s="188" t="s">
        <v>265</v>
      </c>
      <c r="C60" s="188"/>
      <c r="D60" s="188"/>
      <c r="E60" s="188"/>
      <c r="F60" s="188"/>
      <c r="G60" s="745" t="s">
        <v>63</v>
      </c>
      <c r="H60" s="745"/>
      <c r="I60" s="746"/>
      <c r="J60" s="749">
        <v>1</v>
      </c>
      <c r="K60" s="749"/>
      <c r="L60" s="750">
        <v>0</v>
      </c>
      <c r="M60" s="746">
        <f t="shared" ref="M60:M67" si="5">L60+I60+K60</f>
        <v>0</v>
      </c>
      <c r="N60" s="194">
        <f t="shared" ref="N60:N67" si="6">INT(M60/10)*J60</f>
        <v>0</v>
      </c>
      <c r="O60" s="160"/>
      <c r="P60" s="160"/>
      <c r="Q60" s="160"/>
      <c r="R60" s="160"/>
      <c r="S60" s="160"/>
      <c r="T60" s="160"/>
      <c r="U60" s="160"/>
      <c r="V60" s="160"/>
      <c r="W60" s="160"/>
      <c r="X60" s="160"/>
      <c r="Y60" s="160"/>
      <c r="Z60" s="160"/>
      <c r="AA60" s="160"/>
      <c r="AB60" s="160"/>
      <c r="AC60" s="719"/>
      <c r="AD60" s="163"/>
      <c r="AE60" s="163"/>
      <c r="AF60" s="163"/>
      <c r="AG60" s="163"/>
      <c r="AH60" s="163"/>
      <c r="AI60" s="163"/>
      <c r="AJ60" s="724" t="str">
        <f t="shared" si="2"/>
        <v/>
      </c>
      <c r="AK60" s="163"/>
      <c r="AL60" s="163"/>
      <c r="AM60" s="163"/>
      <c r="AN60" s="163"/>
      <c r="AO60" s="724"/>
      <c r="AP60" s="719"/>
    </row>
    <row r="61" customHeight="1" spans="1:42">
      <c r="A61" s="719"/>
      <c r="B61" s="747"/>
      <c r="C61" s="747"/>
      <c r="D61" s="747"/>
      <c r="E61" s="747"/>
      <c r="F61" s="748"/>
      <c r="G61" s="745" t="s">
        <v>69</v>
      </c>
      <c r="H61" s="745"/>
      <c r="I61" s="746"/>
      <c r="J61" s="749">
        <v>1</v>
      </c>
      <c r="K61" s="749"/>
      <c r="L61" s="750">
        <v>0</v>
      </c>
      <c r="M61" s="746">
        <f t="shared" si="5"/>
        <v>0</v>
      </c>
      <c r="N61" s="194">
        <f t="shared" si="6"/>
        <v>0</v>
      </c>
      <c r="O61" s="160"/>
      <c r="P61" s="160"/>
      <c r="Q61" s="160"/>
      <c r="R61" s="160"/>
      <c r="S61" s="160"/>
      <c r="T61" s="160"/>
      <c r="U61" s="160"/>
      <c r="V61" s="160"/>
      <c r="W61" s="160"/>
      <c r="X61" s="160"/>
      <c r="Y61" s="160"/>
      <c r="Z61" s="160"/>
      <c r="AA61" s="160"/>
      <c r="AB61" s="160"/>
      <c r="AC61" s="719"/>
      <c r="AD61" s="163"/>
      <c r="AE61" s="163"/>
      <c r="AF61" s="163"/>
      <c r="AG61" s="163"/>
      <c r="AH61" s="163"/>
      <c r="AI61" s="163"/>
      <c r="AJ61" s="724" t="str">
        <f t="shared" si="2"/>
        <v/>
      </c>
      <c r="AK61" s="163"/>
      <c r="AL61" s="163"/>
      <c r="AM61" s="163"/>
      <c r="AN61" s="163"/>
      <c r="AO61" s="724"/>
      <c r="AP61" s="719"/>
    </row>
    <row r="62" customHeight="1" spans="1:42">
      <c r="A62" s="719"/>
      <c r="B62" s="188" t="s">
        <v>266</v>
      </c>
      <c r="C62" s="188"/>
      <c r="D62" s="188"/>
      <c r="E62" s="188"/>
      <c r="F62" s="188"/>
      <c r="G62" s="745" t="s">
        <v>70</v>
      </c>
      <c r="H62" s="745"/>
      <c r="I62" s="746"/>
      <c r="J62" s="749">
        <v>1</v>
      </c>
      <c r="K62" s="749"/>
      <c r="L62" s="750">
        <v>0</v>
      </c>
      <c r="M62" s="746">
        <f t="shared" si="5"/>
        <v>0</v>
      </c>
      <c r="N62" s="194">
        <f t="shared" si="6"/>
        <v>0</v>
      </c>
      <c r="O62" s="160"/>
      <c r="P62" s="160"/>
      <c r="Q62" s="160"/>
      <c r="R62" s="160"/>
      <c r="S62" s="160"/>
      <c r="T62" s="160"/>
      <c r="U62" s="160"/>
      <c r="V62" s="160"/>
      <c r="W62" s="160"/>
      <c r="X62" s="160"/>
      <c r="Y62" s="160"/>
      <c r="Z62" s="160"/>
      <c r="AA62" s="160"/>
      <c r="AB62" s="160"/>
      <c r="AC62" s="719"/>
      <c r="AD62" s="738" t="s">
        <v>267</v>
      </c>
      <c r="AE62" s="738"/>
      <c r="AF62" s="738"/>
      <c r="AG62" s="738"/>
      <c r="AH62" s="738"/>
      <c r="AI62" s="738"/>
      <c r="AJ62" s="738"/>
      <c r="AK62" s="738"/>
      <c r="AL62" s="738"/>
      <c r="AM62" s="738"/>
      <c r="AN62" s="738"/>
      <c r="AO62" s="738"/>
      <c r="AP62" s="719"/>
    </row>
    <row r="63" customHeight="1" spans="1:42">
      <c r="A63" s="719"/>
      <c r="B63" s="747"/>
      <c r="C63" s="747"/>
      <c r="D63" s="747"/>
      <c r="E63" s="747"/>
      <c r="F63" s="748"/>
      <c r="G63" s="745" t="s">
        <v>71</v>
      </c>
      <c r="H63" s="745"/>
      <c r="I63" s="746"/>
      <c r="J63" s="749">
        <v>1</v>
      </c>
      <c r="K63" s="749"/>
      <c r="L63" s="750">
        <v>0</v>
      </c>
      <c r="M63" s="746">
        <f t="shared" si="5"/>
        <v>0</v>
      </c>
      <c r="N63" s="194">
        <f t="shared" si="6"/>
        <v>0</v>
      </c>
      <c r="O63" s="160"/>
      <c r="P63" s="160"/>
      <c r="Q63" s="160"/>
      <c r="R63" s="160"/>
      <c r="S63" s="160"/>
      <c r="T63" s="160"/>
      <c r="U63" s="160"/>
      <c r="V63" s="160"/>
      <c r="W63" s="160"/>
      <c r="X63" s="160"/>
      <c r="Y63" s="160"/>
      <c r="Z63" s="160"/>
      <c r="AA63" s="160"/>
      <c r="AB63" s="160"/>
      <c r="AC63" s="719"/>
      <c r="AD63" s="739" t="s">
        <v>250</v>
      </c>
      <c r="AE63" s="739"/>
      <c r="AF63" s="739"/>
      <c r="AG63" s="739"/>
      <c r="AH63" s="739"/>
      <c r="AI63" s="739"/>
      <c r="AJ63" s="739"/>
      <c r="AK63" s="739" t="s">
        <v>251</v>
      </c>
      <c r="AL63" s="739"/>
      <c r="AM63" s="739"/>
      <c r="AN63" s="739"/>
      <c r="AO63" s="739"/>
      <c r="AP63" s="719"/>
    </row>
    <row r="64" customHeight="1" spans="1:42">
      <c r="A64" s="719"/>
      <c r="B64" s="747"/>
      <c r="C64" s="747"/>
      <c r="D64" s="747"/>
      <c r="E64" s="747"/>
      <c r="F64" s="748"/>
      <c r="G64" s="745" t="s">
        <v>73</v>
      </c>
      <c r="H64" s="745"/>
      <c r="I64" s="746"/>
      <c r="J64" s="749">
        <v>1</v>
      </c>
      <c r="K64" s="749"/>
      <c r="L64" s="750">
        <v>0</v>
      </c>
      <c r="M64" s="746">
        <f t="shared" si="5"/>
        <v>0</v>
      </c>
      <c r="N64" s="194">
        <f t="shared" si="6"/>
        <v>0</v>
      </c>
      <c r="O64" s="160"/>
      <c r="P64" s="160"/>
      <c r="Q64" s="160"/>
      <c r="R64" s="160"/>
      <c r="S64" s="160"/>
      <c r="T64" s="160"/>
      <c r="U64" s="160"/>
      <c r="V64" s="160"/>
      <c r="W64" s="160"/>
      <c r="X64" s="160"/>
      <c r="Y64" s="160"/>
      <c r="Z64" s="160"/>
      <c r="AA64" s="160"/>
      <c r="AB64" s="160"/>
      <c r="AC64" s="719"/>
      <c r="AD64" s="724" t="s">
        <v>132</v>
      </c>
      <c r="AE64" s="724"/>
      <c r="AF64" s="724"/>
      <c r="AG64" s="724"/>
      <c r="AH64" s="724" t="s">
        <v>268</v>
      </c>
      <c r="AI64" s="724" t="s">
        <v>248</v>
      </c>
      <c r="AJ64" s="724" t="s">
        <v>269</v>
      </c>
      <c r="AK64" s="724" t="s">
        <v>132</v>
      </c>
      <c r="AL64" s="724"/>
      <c r="AM64" s="724"/>
      <c r="AN64" s="724"/>
      <c r="AO64" s="724" t="s">
        <v>270</v>
      </c>
      <c r="AP64" s="719"/>
    </row>
    <row r="65" customHeight="1" spans="1:42">
      <c r="A65" s="719"/>
      <c r="B65" s="747"/>
      <c r="C65" s="747"/>
      <c r="D65" s="747"/>
      <c r="E65" s="747"/>
      <c r="F65" s="748"/>
      <c r="G65" s="745" t="s">
        <v>74</v>
      </c>
      <c r="H65" s="745"/>
      <c r="I65" s="746"/>
      <c r="J65" s="749">
        <v>1</v>
      </c>
      <c r="K65" s="749"/>
      <c r="L65" s="750">
        <v>0</v>
      </c>
      <c r="M65" s="746">
        <f t="shared" si="5"/>
        <v>0</v>
      </c>
      <c r="N65" s="194">
        <f t="shared" si="6"/>
        <v>0</v>
      </c>
      <c r="O65" s="160"/>
      <c r="P65" s="160"/>
      <c r="Q65" s="160"/>
      <c r="R65" s="160"/>
      <c r="S65" s="160"/>
      <c r="T65" s="160"/>
      <c r="U65" s="160"/>
      <c r="V65" s="160"/>
      <c r="W65" s="160"/>
      <c r="X65" s="160"/>
      <c r="Y65" s="160"/>
      <c r="Z65" s="160"/>
      <c r="AA65" s="160"/>
      <c r="AB65" s="160"/>
      <c r="AC65" s="719"/>
      <c r="AD65" s="163"/>
      <c r="AE65" s="163"/>
      <c r="AF65" s="163"/>
      <c r="AG65" s="163"/>
      <c r="AH65" s="163"/>
      <c r="AI65" s="163"/>
      <c r="AJ65" s="724" t="str">
        <f t="shared" ref="AJ65:AJ104" si="7">IFERROR(IF(OR(ISBLANK(AH65),ISBLANK(AI65),AH65=0,AI65=0),"",AH65*AI65),"")</f>
        <v/>
      </c>
      <c r="AK65" s="163"/>
      <c r="AL65" s="163"/>
      <c r="AM65" s="163"/>
      <c r="AN65" s="163"/>
      <c r="AO65" s="724"/>
      <c r="AP65" s="719"/>
    </row>
    <row r="66" customHeight="1" spans="1:42">
      <c r="A66" s="719"/>
      <c r="B66" s="747"/>
      <c r="C66" s="747"/>
      <c r="D66" s="747"/>
      <c r="E66" s="747"/>
      <c r="F66" s="748"/>
      <c r="G66" s="745" t="s">
        <v>75</v>
      </c>
      <c r="H66" s="745"/>
      <c r="I66" s="746"/>
      <c r="J66" s="749">
        <v>1</v>
      </c>
      <c r="K66" s="749"/>
      <c r="L66" s="750">
        <v>0</v>
      </c>
      <c r="M66" s="746">
        <f t="shared" si="5"/>
        <v>0</v>
      </c>
      <c r="N66" s="194">
        <f t="shared" si="6"/>
        <v>0</v>
      </c>
      <c r="O66" s="160"/>
      <c r="P66" s="160"/>
      <c r="Q66" s="160"/>
      <c r="R66" s="160"/>
      <c r="S66" s="160"/>
      <c r="T66" s="160"/>
      <c r="U66" s="160"/>
      <c r="V66" s="160"/>
      <c r="W66" s="160"/>
      <c r="X66" s="160"/>
      <c r="Y66" s="160"/>
      <c r="Z66" s="160"/>
      <c r="AA66" s="160"/>
      <c r="AB66" s="160"/>
      <c r="AC66" s="719"/>
      <c r="AD66" s="163"/>
      <c r="AE66" s="163"/>
      <c r="AF66" s="163"/>
      <c r="AG66" s="163"/>
      <c r="AH66" s="163"/>
      <c r="AI66" s="163"/>
      <c r="AJ66" s="724" t="str">
        <f t="shared" si="7"/>
        <v/>
      </c>
      <c r="AK66" s="163"/>
      <c r="AL66" s="163"/>
      <c r="AM66" s="163"/>
      <c r="AN66" s="163"/>
      <c r="AO66" s="724"/>
      <c r="AP66" s="719"/>
    </row>
    <row r="67" customHeight="1" spans="1:42">
      <c r="A67" s="719"/>
      <c r="B67" s="747"/>
      <c r="C67" s="747"/>
      <c r="D67" s="747"/>
      <c r="E67" s="747"/>
      <c r="F67" s="748"/>
      <c r="G67" s="745" t="s">
        <v>76</v>
      </c>
      <c r="H67" s="745"/>
      <c r="I67" s="746"/>
      <c r="J67" s="749">
        <v>1</v>
      </c>
      <c r="K67" s="749"/>
      <c r="L67" s="750">
        <v>0</v>
      </c>
      <c r="M67" s="746">
        <f t="shared" si="5"/>
        <v>0</v>
      </c>
      <c r="N67" s="194">
        <f t="shared" si="6"/>
        <v>0</v>
      </c>
      <c r="O67" s="160"/>
      <c r="P67" s="160"/>
      <c r="Q67" s="160"/>
      <c r="R67" s="160"/>
      <c r="S67" s="160"/>
      <c r="T67" s="160"/>
      <c r="U67" s="160"/>
      <c r="V67" s="160"/>
      <c r="W67" s="160"/>
      <c r="X67" s="160"/>
      <c r="Y67" s="160"/>
      <c r="Z67" s="160"/>
      <c r="AA67" s="160"/>
      <c r="AB67" s="160"/>
      <c r="AC67" s="719"/>
      <c r="AD67" s="163"/>
      <c r="AE67" s="163"/>
      <c r="AF67" s="163"/>
      <c r="AG67" s="163"/>
      <c r="AH67" s="163"/>
      <c r="AI67" s="163"/>
      <c r="AJ67" s="724" t="str">
        <f t="shared" si="7"/>
        <v/>
      </c>
      <c r="AK67" s="163"/>
      <c r="AL67" s="163"/>
      <c r="AM67" s="163"/>
      <c r="AN67" s="163"/>
      <c r="AO67" s="724"/>
      <c r="AP67" s="719"/>
    </row>
    <row r="68" customHeight="1" spans="1:42">
      <c r="A68" s="719"/>
      <c r="B68" s="747"/>
      <c r="C68" s="747"/>
      <c r="D68" s="747"/>
      <c r="E68" s="747"/>
      <c r="F68" s="748"/>
      <c r="G68" s="745" t="s">
        <v>271</v>
      </c>
      <c r="H68" s="188" t="s">
        <v>132</v>
      </c>
      <c r="I68" s="188"/>
      <c r="J68" s="188"/>
      <c r="K68" s="188"/>
      <c r="L68" s="188" t="s">
        <v>226</v>
      </c>
      <c r="M68" s="188"/>
      <c r="N68" s="188" t="s">
        <v>227</v>
      </c>
      <c r="O68" s="188"/>
      <c r="P68" s="188" t="s">
        <v>228</v>
      </c>
      <c r="Q68" s="188"/>
      <c r="R68" s="188"/>
      <c r="S68" s="188" t="s">
        <v>229</v>
      </c>
      <c r="T68" s="188"/>
      <c r="U68" s="188" t="s">
        <v>230</v>
      </c>
      <c r="V68" s="188"/>
      <c r="W68" s="188"/>
      <c r="X68" s="188"/>
      <c r="Y68" s="188"/>
      <c r="Z68" s="188"/>
      <c r="AA68" s="188"/>
      <c r="AB68" s="188"/>
      <c r="AC68" s="719"/>
      <c r="AD68" s="163"/>
      <c r="AE68" s="163"/>
      <c r="AF68" s="163"/>
      <c r="AG68" s="163"/>
      <c r="AH68" s="163"/>
      <c r="AI68" s="163"/>
      <c r="AJ68" s="724" t="str">
        <f t="shared" si="7"/>
        <v/>
      </c>
      <c r="AK68" s="163"/>
      <c r="AL68" s="163"/>
      <c r="AM68" s="163"/>
      <c r="AN68" s="163"/>
      <c r="AO68" s="724"/>
      <c r="AP68" s="719"/>
    </row>
    <row r="69" customHeight="1" spans="1:42">
      <c r="A69" s="719"/>
      <c r="B69" s="747"/>
      <c r="C69" s="747"/>
      <c r="D69" s="747"/>
      <c r="E69" s="747"/>
      <c r="F69" s="748"/>
      <c r="G69" s="745"/>
      <c r="H69" s="160"/>
      <c r="I69" s="160"/>
      <c r="J69" s="160"/>
      <c r="K69" s="160"/>
      <c r="L69" s="160"/>
      <c r="M69" s="160"/>
      <c r="N69" s="160"/>
      <c r="O69" s="160"/>
      <c r="P69" s="160"/>
      <c r="Q69" s="160"/>
      <c r="R69" s="160"/>
      <c r="S69" s="160"/>
      <c r="T69" s="160"/>
      <c r="U69" s="160"/>
      <c r="V69" s="160"/>
      <c r="W69" s="160"/>
      <c r="X69" s="160"/>
      <c r="Y69" s="160"/>
      <c r="Z69" s="160"/>
      <c r="AA69" s="160"/>
      <c r="AB69" s="160"/>
      <c r="AC69" s="719"/>
      <c r="AD69" s="163"/>
      <c r="AE69" s="163"/>
      <c r="AF69" s="163"/>
      <c r="AG69" s="163"/>
      <c r="AH69" s="163"/>
      <c r="AI69" s="163"/>
      <c r="AJ69" s="724" t="str">
        <f t="shared" si="7"/>
        <v/>
      </c>
      <c r="AK69" s="163"/>
      <c r="AL69" s="163"/>
      <c r="AM69" s="163"/>
      <c r="AN69" s="163"/>
      <c r="AO69" s="724"/>
      <c r="AP69" s="719"/>
    </row>
    <row r="70" customHeight="1" spans="1:42">
      <c r="A70" s="719"/>
      <c r="B70" s="747"/>
      <c r="C70" s="747"/>
      <c r="D70" s="747"/>
      <c r="E70" s="747"/>
      <c r="F70" s="748"/>
      <c r="G70" s="745"/>
      <c r="H70" s="160"/>
      <c r="I70" s="160"/>
      <c r="J70" s="160"/>
      <c r="K70" s="160"/>
      <c r="L70" s="160"/>
      <c r="M70" s="160"/>
      <c r="N70" s="160"/>
      <c r="O70" s="160"/>
      <c r="P70" s="160"/>
      <c r="Q70" s="160"/>
      <c r="R70" s="160"/>
      <c r="S70" s="160"/>
      <c r="T70" s="160"/>
      <c r="U70" s="160"/>
      <c r="V70" s="160"/>
      <c r="W70" s="160"/>
      <c r="X70" s="160"/>
      <c r="Y70" s="160"/>
      <c r="Z70" s="160"/>
      <c r="AA70" s="160"/>
      <c r="AB70" s="160"/>
      <c r="AC70" s="719"/>
      <c r="AD70" s="163"/>
      <c r="AE70" s="163"/>
      <c r="AF70" s="163"/>
      <c r="AG70" s="163"/>
      <c r="AH70" s="163"/>
      <c r="AI70" s="163"/>
      <c r="AJ70" s="724" t="str">
        <f t="shared" si="7"/>
        <v/>
      </c>
      <c r="AK70" s="163"/>
      <c r="AL70" s="163"/>
      <c r="AM70" s="163"/>
      <c r="AN70" s="163"/>
      <c r="AO70" s="724"/>
      <c r="AP70" s="719"/>
    </row>
    <row r="71" customHeight="1" spans="1:42">
      <c r="A71" s="719"/>
      <c r="B71" s="746" t="s">
        <v>272</v>
      </c>
      <c r="C71" s="746"/>
      <c r="D71" s="746"/>
      <c r="E71" s="746"/>
      <c r="F71" s="746"/>
      <c r="G71" s="161"/>
      <c r="H71" s="161"/>
      <c r="I71" s="161"/>
      <c r="J71" s="161"/>
      <c r="K71" s="161"/>
      <c r="L71" s="161"/>
      <c r="M71" s="161"/>
      <c r="N71" s="161"/>
      <c r="O71" s="161"/>
      <c r="P71" s="161"/>
      <c r="Q71" s="161"/>
      <c r="R71" s="161"/>
      <c r="S71" s="161"/>
      <c r="T71" s="161"/>
      <c r="U71" s="161"/>
      <c r="V71" s="161"/>
      <c r="W71" s="161"/>
      <c r="X71" s="161"/>
      <c r="Y71" s="161"/>
      <c r="Z71" s="161"/>
      <c r="AA71" s="161"/>
      <c r="AB71" s="161"/>
      <c r="AC71" s="719"/>
      <c r="AD71" s="163"/>
      <c r="AE71" s="163"/>
      <c r="AF71" s="163"/>
      <c r="AG71" s="163"/>
      <c r="AH71" s="163"/>
      <c r="AI71" s="163"/>
      <c r="AJ71" s="724" t="str">
        <f t="shared" si="7"/>
        <v/>
      </c>
      <c r="AK71" s="163"/>
      <c r="AL71" s="163"/>
      <c r="AM71" s="163"/>
      <c r="AN71" s="163"/>
      <c r="AO71" s="724"/>
      <c r="AP71" s="719"/>
    </row>
    <row r="72" customHeight="1" spans="1:42">
      <c r="A72" s="719"/>
      <c r="B72" s="746"/>
      <c r="C72" s="746"/>
      <c r="D72" s="746"/>
      <c r="E72" s="746"/>
      <c r="F72" s="746"/>
      <c r="G72" s="161"/>
      <c r="H72" s="161"/>
      <c r="I72" s="161"/>
      <c r="J72" s="161"/>
      <c r="K72" s="161"/>
      <c r="L72" s="161"/>
      <c r="M72" s="161"/>
      <c r="N72" s="161"/>
      <c r="O72" s="161"/>
      <c r="P72" s="161"/>
      <c r="Q72" s="161"/>
      <c r="R72" s="161"/>
      <c r="S72" s="161"/>
      <c r="T72" s="161"/>
      <c r="U72" s="161"/>
      <c r="V72" s="161"/>
      <c r="W72" s="161"/>
      <c r="X72" s="161"/>
      <c r="Y72" s="161"/>
      <c r="Z72" s="161"/>
      <c r="AA72" s="161"/>
      <c r="AB72" s="161"/>
      <c r="AC72" s="719"/>
      <c r="AD72" s="163"/>
      <c r="AE72" s="163"/>
      <c r="AF72" s="163"/>
      <c r="AG72" s="163"/>
      <c r="AH72" s="163"/>
      <c r="AI72" s="163"/>
      <c r="AJ72" s="724" t="str">
        <f t="shared" si="7"/>
        <v/>
      </c>
      <c r="AK72" s="163"/>
      <c r="AL72" s="163"/>
      <c r="AM72" s="163"/>
      <c r="AN72" s="163"/>
      <c r="AO72" s="724"/>
      <c r="AP72" s="719"/>
    </row>
    <row r="73" customHeight="1" spans="1:42">
      <c r="A73" s="719"/>
      <c r="B73" s="186" t="s">
        <v>273</v>
      </c>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719"/>
      <c r="AD73" s="163"/>
      <c r="AE73" s="163"/>
      <c r="AF73" s="163"/>
      <c r="AG73" s="163"/>
      <c r="AH73" s="163"/>
      <c r="AI73" s="163"/>
      <c r="AJ73" s="724" t="str">
        <f t="shared" si="7"/>
        <v/>
      </c>
      <c r="AK73" s="163"/>
      <c r="AL73" s="163"/>
      <c r="AM73" s="163"/>
      <c r="AN73" s="163"/>
      <c r="AO73" s="724"/>
      <c r="AP73" s="719"/>
    </row>
    <row r="74" customHeight="1" spans="1:42">
      <c r="A74" s="719"/>
      <c r="B74" s="751" t="s">
        <v>226</v>
      </c>
      <c r="C74" s="751" t="s">
        <v>132</v>
      </c>
      <c r="D74" s="751"/>
      <c r="E74" s="751"/>
      <c r="F74" s="751" t="s">
        <v>274</v>
      </c>
      <c r="G74" s="751" t="s">
        <v>275</v>
      </c>
      <c r="H74" s="751" t="s">
        <v>232</v>
      </c>
      <c r="I74" s="751" t="s">
        <v>65</v>
      </c>
      <c r="J74" s="745" t="s">
        <v>276</v>
      </c>
      <c r="K74" s="752" t="s">
        <v>132</v>
      </c>
      <c r="L74" s="752"/>
      <c r="M74" s="752"/>
      <c r="N74" s="752"/>
      <c r="O74" s="753" t="s">
        <v>277</v>
      </c>
      <c r="P74" s="753"/>
      <c r="Q74" s="753"/>
      <c r="R74" s="753"/>
      <c r="S74" s="753"/>
      <c r="T74" s="753"/>
      <c r="U74" s="753"/>
      <c r="V74" s="753"/>
      <c r="W74" s="753"/>
      <c r="X74" s="753"/>
      <c r="Y74" s="753"/>
      <c r="Z74" s="753"/>
      <c r="AA74" s="753"/>
      <c r="AB74" s="753"/>
      <c r="AC74" s="719"/>
      <c r="AD74" s="163"/>
      <c r="AE74" s="163"/>
      <c r="AF74" s="163"/>
      <c r="AG74" s="163"/>
      <c r="AH74" s="163"/>
      <c r="AI74" s="163"/>
      <c r="AJ74" s="724" t="str">
        <f t="shared" si="7"/>
        <v/>
      </c>
      <c r="AK74" s="163"/>
      <c r="AL74" s="163"/>
      <c r="AM74" s="163"/>
      <c r="AN74" s="163"/>
      <c r="AO74" s="724"/>
      <c r="AP74" s="719"/>
    </row>
    <row r="75" customHeight="1" spans="1:42">
      <c r="A75" s="719"/>
      <c r="B75" s="754" t="s">
        <v>278</v>
      </c>
      <c r="C75" s="755" t="s">
        <v>279</v>
      </c>
      <c r="D75" s="755"/>
      <c r="E75" s="755"/>
      <c r="F75" s="755" t="s">
        <v>280</v>
      </c>
      <c r="G75" s="756" t="s">
        <v>202</v>
      </c>
      <c r="H75" s="756"/>
      <c r="I75" s="756"/>
      <c r="J75" s="757"/>
      <c r="K75" s="164"/>
      <c r="L75" s="164"/>
      <c r="M75" s="164"/>
      <c r="N75" s="164"/>
      <c r="O75" s="164"/>
      <c r="P75" s="164"/>
      <c r="Q75" s="164"/>
      <c r="R75" s="164"/>
      <c r="S75" s="164"/>
      <c r="T75" s="164"/>
      <c r="U75" s="164"/>
      <c r="V75" s="164"/>
      <c r="W75" s="164"/>
      <c r="X75" s="164"/>
      <c r="Y75" s="164"/>
      <c r="Z75" s="164"/>
      <c r="AA75" s="164"/>
      <c r="AB75" s="164"/>
      <c r="AC75" s="719"/>
      <c r="AD75" s="163"/>
      <c r="AE75" s="163"/>
      <c r="AF75" s="163"/>
      <c r="AG75" s="163"/>
      <c r="AH75" s="163"/>
      <c r="AI75" s="163"/>
      <c r="AJ75" s="724" t="str">
        <f t="shared" si="7"/>
        <v/>
      </c>
      <c r="AK75" s="163"/>
      <c r="AL75" s="163"/>
      <c r="AM75" s="163"/>
      <c r="AN75" s="163"/>
      <c r="AO75" s="724"/>
      <c r="AP75" s="719"/>
    </row>
    <row r="76" customHeight="1" spans="1:42">
      <c r="A76" s="719"/>
      <c r="B76" s="754"/>
      <c r="C76" s="755" t="s">
        <v>281</v>
      </c>
      <c r="D76" s="755"/>
      <c r="E76" s="755"/>
      <c r="F76" s="755" t="s">
        <v>282</v>
      </c>
      <c r="G76" s="756" t="s">
        <v>202</v>
      </c>
      <c r="H76" s="756"/>
      <c r="I76" s="756"/>
      <c r="J76" s="757"/>
      <c r="K76" s="164"/>
      <c r="L76" s="164"/>
      <c r="M76" s="164"/>
      <c r="N76" s="164"/>
      <c r="O76" s="164"/>
      <c r="P76" s="164"/>
      <c r="Q76" s="164"/>
      <c r="R76" s="164"/>
      <c r="S76" s="164"/>
      <c r="T76" s="164"/>
      <c r="U76" s="164"/>
      <c r="V76" s="164"/>
      <c r="W76" s="164"/>
      <c r="X76" s="164"/>
      <c r="Y76" s="164"/>
      <c r="Z76" s="164"/>
      <c r="AA76" s="164"/>
      <c r="AB76" s="164"/>
      <c r="AC76" s="719"/>
      <c r="AD76" s="163"/>
      <c r="AE76" s="163"/>
      <c r="AF76" s="163"/>
      <c r="AG76" s="163"/>
      <c r="AH76" s="163"/>
      <c r="AI76" s="163"/>
      <c r="AJ76" s="724" t="str">
        <f t="shared" si="7"/>
        <v/>
      </c>
      <c r="AK76" s="163"/>
      <c r="AL76" s="163"/>
      <c r="AM76" s="163"/>
      <c r="AN76" s="163"/>
      <c r="AO76" s="724"/>
      <c r="AP76" s="719"/>
    </row>
    <row r="77" customHeight="1" spans="1:42">
      <c r="A77" s="719"/>
      <c r="B77" s="758" t="s">
        <v>283</v>
      </c>
      <c r="C77" s="755" t="s">
        <v>284</v>
      </c>
      <c r="D77" s="755"/>
      <c r="E77" s="755"/>
      <c r="F77" s="755" t="s">
        <v>282</v>
      </c>
      <c r="G77" s="756" t="s">
        <v>202</v>
      </c>
      <c r="H77" s="756"/>
      <c r="I77" s="756"/>
      <c r="J77" s="757"/>
      <c r="K77" s="164"/>
      <c r="L77" s="164"/>
      <c r="M77" s="164"/>
      <c r="N77" s="164"/>
      <c r="O77" s="164"/>
      <c r="P77" s="164"/>
      <c r="Q77" s="164"/>
      <c r="R77" s="164"/>
      <c r="S77" s="164"/>
      <c r="T77" s="164"/>
      <c r="U77" s="164"/>
      <c r="V77" s="164"/>
      <c r="W77" s="164"/>
      <c r="X77" s="164"/>
      <c r="Y77" s="164"/>
      <c r="Z77" s="164"/>
      <c r="AA77" s="164"/>
      <c r="AB77" s="164"/>
      <c r="AC77" s="719"/>
      <c r="AD77" s="163"/>
      <c r="AE77" s="163"/>
      <c r="AF77" s="163"/>
      <c r="AG77" s="163"/>
      <c r="AH77" s="163"/>
      <c r="AI77" s="163"/>
      <c r="AJ77" s="724" t="str">
        <f t="shared" si="7"/>
        <v/>
      </c>
      <c r="AK77" s="163"/>
      <c r="AL77" s="163"/>
      <c r="AM77" s="163"/>
      <c r="AN77" s="163"/>
      <c r="AO77" s="724"/>
      <c r="AP77" s="719"/>
    </row>
    <row r="78" customHeight="1" spans="1:42">
      <c r="A78" s="719"/>
      <c r="B78" s="758"/>
      <c r="C78" s="755" t="s">
        <v>285</v>
      </c>
      <c r="D78" s="755"/>
      <c r="E78" s="755"/>
      <c r="F78" s="755" t="s">
        <v>286</v>
      </c>
      <c r="G78" s="756" t="s">
        <v>202</v>
      </c>
      <c r="H78" s="756"/>
      <c r="I78" s="756"/>
      <c r="J78" s="745"/>
      <c r="K78" s="164"/>
      <c r="L78" s="164"/>
      <c r="M78" s="164"/>
      <c r="N78" s="164"/>
      <c r="O78" s="164"/>
      <c r="P78" s="164"/>
      <c r="Q78" s="164"/>
      <c r="R78" s="164"/>
      <c r="S78" s="164"/>
      <c r="T78" s="164"/>
      <c r="U78" s="164"/>
      <c r="V78" s="164"/>
      <c r="W78" s="164"/>
      <c r="X78" s="164"/>
      <c r="Y78" s="164"/>
      <c r="Z78" s="164"/>
      <c r="AA78" s="164"/>
      <c r="AB78" s="164"/>
      <c r="AC78" s="719"/>
      <c r="AD78" s="163"/>
      <c r="AE78" s="163"/>
      <c r="AF78" s="163"/>
      <c r="AG78" s="163"/>
      <c r="AH78" s="163"/>
      <c r="AI78" s="163"/>
      <c r="AJ78" s="724" t="str">
        <f t="shared" si="7"/>
        <v/>
      </c>
      <c r="AK78" s="163"/>
      <c r="AL78" s="163"/>
      <c r="AM78" s="163"/>
      <c r="AN78" s="163"/>
      <c r="AO78" s="724"/>
      <c r="AP78" s="719"/>
    </row>
    <row r="79" customHeight="1" spans="1:42">
      <c r="A79" s="719"/>
      <c r="B79" s="758"/>
      <c r="C79" s="755" t="s">
        <v>287</v>
      </c>
      <c r="D79" s="755"/>
      <c r="E79" s="755"/>
      <c r="F79" s="755" t="s">
        <v>288</v>
      </c>
      <c r="G79" s="756" t="s">
        <v>202</v>
      </c>
      <c r="H79" s="756"/>
      <c r="I79" s="756"/>
      <c r="J79" s="745"/>
      <c r="K79" s="164"/>
      <c r="L79" s="164"/>
      <c r="M79" s="164"/>
      <c r="N79" s="164"/>
      <c r="O79" s="164"/>
      <c r="P79" s="164"/>
      <c r="Q79" s="164"/>
      <c r="R79" s="164"/>
      <c r="S79" s="164"/>
      <c r="T79" s="164"/>
      <c r="U79" s="164"/>
      <c r="V79" s="164"/>
      <c r="W79" s="164"/>
      <c r="X79" s="164"/>
      <c r="Y79" s="164"/>
      <c r="Z79" s="164"/>
      <c r="AA79" s="164"/>
      <c r="AB79" s="164"/>
      <c r="AC79" s="719"/>
      <c r="AD79" s="163"/>
      <c r="AE79" s="163"/>
      <c r="AF79" s="163"/>
      <c r="AG79" s="163"/>
      <c r="AH79" s="163"/>
      <c r="AI79" s="163"/>
      <c r="AJ79" s="724" t="str">
        <f t="shared" si="7"/>
        <v/>
      </c>
      <c r="AK79" s="163"/>
      <c r="AL79" s="163"/>
      <c r="AM79" s="163"/>
      <c r="AN79" s="163"/>
      <c r="AO79" s="724"/>
      <c r="AP79" s="719"/>
    </row>
    <row r="80" customHeight="1" spans="1:42">
      <c r="A80" s="719"/>
      <c r="B80" s="758"/>
      <c r="C80" s="755" t="s">
        <v>289</v>
      </c>
      <c r="D80" s="755"/>
      <c r="E80" s="755"/>
      <c r="F80" s="755" t="s">
        <v>288</v>
      </c>
      <c r="G80" s="756" t="s">
        <v>202</v>
      </c>
      <c r="H80" s="756"/>
      <c r="I80" s="756"/>
      <c r="J80" s="745"/>
      <c r="K80" s="164"/>
      <c r="L80" s="164"/>
      <c r="M80" s="164"/>
      <c r="N80" s="164"/>
      <c r="O80" s="164"/>
      <c r="P80" s="164"/>
      <c r="Q80" s="164"/>
      <c r="R80" s="164"/>
      <c r="S80" s="164"/>
      <c r="T80" s="164"/>
      <c r="U80" s="164"/>
      <c r="V80" s="164"/>
      <c r="W80" s="164"/>
      <c r="X80" s="164"/>
      <c r="Y80" s="164"/>
      <c r="Z80" s="164"/>
      <c r="AA80" s="164"/>
      <c r="AB80" s="164"/>
      <c r="AC80" s="719"/>
      <c r="AD80" s="163"/>
      <c r="AE80" s="163"/>
      <c r="AF80" s="163"/>
      <c r="AG80" s="163"/>
      <c r="AH80" s="163"/>
      <c r="AI80" s="163"/>
      <c r="AJ80" s="724" t="str">
        <f t="shared" si="7"/>
        <v/>
      </c>
      <c r="AK80" s="163"/>
      <c r="AL80" s="163"/>
      <c r="AM80" s="163"/>
      <c r="AN80" s="163"/>
      <c r="AO80" s="724"/>
      <c r="AP80" s="719"/>
    </row>
    <row r="81" customHeight="1" spans="1:42">
      <c r="A81" s="719"/>
      <c r="B81" s="758"/>
      <c r="C81" s="755" t="s">
        <v>290</v>
      </c>
      <c r="D81" s="755"/>
      <c r="E81" s="755"/>
      <c r="F81" s="755" t="s">
        <v>288</v>
      </c>
      <c r="G81" s="756" t="s">
        <v>202</v>
      </c>
      <c r="H81" s="756"/>
      <c r="I81" s="756"/>
      <c r="J81" s="745"/>
      <c r="K81" s="164"/>
      <c r="L81" s="164"/>
      <c r="M81" s="164"/>
      <c r="N81" s="164"/>
      <c r="O81" s="164"/>
      <c r="P81" s="164"/>
      <c r="Q81" s="164"/>
      <c r="R81" s="164"/>
      <c r="S81" s="164"/>
      <c r="T81" s="164"/>
      <c r="U81" s="164"/>
      <c r="V81" s="164"/>
      <c r="W81" s="164"/>
      <c r="X81" s="164"/>
      <c r="Y81" s="164"/>
      <c r="Z81" s="164"/>
      <c r="AA81" s="164"/>
      <c r="AB81" s="164"/>
      <c r="AC81" s="719"/>
      <c r="AD81" s="163"/>
      <c r="AE81" s="163"/>
      <c r="AF81" s="163"/>
      <c r="AG81" s="163"/>
      <c r="AH81" s="163"/>
      <c r="AI81" s="163"/>
      <c r="AJ81" s="724" t="str">
        <f t="shared" si="7"/>
        <v/>
      </c>
      <c r="AK81" s="163"/>
      <c r="AL81" s="163"/>
      <c r="AM81" s="163"/>
      <c r="AN81" s="163"/>
      <c r="AO81" s="724"/>
      <c r="AP81" s="719"/>
    </row>
    <row r="82" customHeight="1" spans="1:42">
      <c r="A82" s="719"/>
      <c r="B82" s="758"/>
      <c r="C82" s="755" t="s">
        <v>291</v>
      </c>
      <c r="D82" s="755"/>
      <c r="E82" s="755"/>
      <c r="F82" s="755" t="s">
        <v>288</v>
      </c>
      <c r="G82" s="756" t="s">
        <v>202</v>
      </c>
      <c r="H82" s="756"/>
      <c r="I82" s="756"/>
      <c r="J82" s="745"/>
      <c r="K82" s="164"/>
      <c r="L82" s="164"/>
      <c r="M82" s="164"/>
      <c r="N82" s="164"/>
      <c r="O82" s="164"/>
      <c r="P82" s="164"/>
      <c r="Q82" s="164"/>
      <c r="R82" s="164"/>
      <c r="S82" s="164"/>
      <c r="T82" s="164"/>
      <c r="U82" s="164"/>
      <c r="V82" s="164"/>
      <c r="W82" s="164"/>
      <c r="X82" s="164"/>
      <c r="Y82" s="164"/>
      <c r="Z82" s="164"/>
      <c r="AA82" s="164"/>
      <c r="AB82" s="164"/>
      <c r="AC82" s="719"/>
      <c r="AD82" s="163"/>
      <c r="AE82" s="163"/>
      <c r="AF82" s="163"/>
      <c r="AG82" s="163"/>
      <c r="AH82" s="163"/>
      <c r="AI82" s="163"/>
      <c r="AJ82" s="724" t="str">
        <f t="shared" si="7"/>
        <v/>
      </c>
      <c r="AK82" s="163"/>
      <c r="AL82" s="163"/>
      <c r="AM82" s="163"/>
      <c r="AN82" s="163"/>
      <c r="AO82" s="724"/>
      <c r="AP82" s="719"/>
    </row>
    <row r="83" customHeight="1" spans="1:42">
      <c r="A83" s="719"/>
      <c r="B83" s="758"/>
      <c r="C83" s="755" t="s">
        <v>292</v>
      </c>
      <c r="D83" s="755"/>
      <c r="E83" s="755"/>
      <c r="F83" s="755" t="s">
        <v>293</v>
      </c>
      <c r="G83" s="756" t="s">
        <v>202</v>
      </c>
      <c r="H83" s="756"/>
      <c r="I83" s="756"/>
      <c r="J83" s="745"/>
      <c r="K83" s="164"/>
      <c r="L83" s="164"/>
      <c r="M83" s="164"/>
      <c r="N83" s="164"/>
      <c r="O83" s="164"/>
      <c r="P83" s="164"/>
      <c r="Q83" s="164"/>
      <c r="R83" s="164"/>
      <c r="S83" s="164"/>
      <c r="T83" s="164"/>
      <c r="U83" s="164"/>
      <c r="V83" s="164"/>
      <c r="W83" s="164"/>
      <c r="X83" s="164"/>
      <c r="Y83" s="164"/>
      <c r="Z83" s="164"/>
      <c r="AA83" s="164"/>
      <c r="AB83" s="164"/>
      <c r="AC83" s="719"/>
      <c r="AD83" s="163"/>
      <c r="AE83" s="163"/>
      <c r="AF83" s="163"/>
      <c r="AG83" s="163"/>
      <c r="AH83" s="163"/>
      <c r="AI83" s="163"/>
      <c r="AJ83" s="724" t="str">
        <f t="shared" si="7"/>
        <v/>
      </c>
      <c r="AK83" s="163"/>
      <c r="AL83" s="163"/>
      <c r="AM83" s="163"/>
      <c r="AN83" s="163"/>
      <c r="AO83" s="724"/>
      <c r="AP83" s="719"/>
    </row>
    <row r="84" customHeight="1" spans="1:42">
      <c r="A84" s="719"/>
      <c r="B84" s="754" t="s">
        <v>294</v>
      </c>
      <c r="C84" s="755" t="s">
        <v>295</v>
      </c>
      <c r="D84" s="755"/>
      <c r="E84" s="755"/>
      <c r="F84" s="755" t="s">
        <v>286</v>
      </c>
      <c r="G84" s="756" t="s">
        <v>202</v>
      </c>
      <c r="H84" s="756"/>
      <c r="I84" s="756"/>
      <c r="J84" s="745"/>
      <c r="K84" s="164"/>
      <c r="L84" s="164"/>
      <c r="M84" s="164"/>
      <c r="N84" s="164"/>
      <c r="O84" s="164"/>
      <c r="P84" s="164"/>
      <c r="Q84" s="164"/>
      <c r="R84" s="164"/>
      <c r="S84" s="164"/>
      <c r="T84" s="164"/>
      <c r="U84" s="164"/>
      <c r="V84" s="164"/>
      <c r="W84" s="164"/>
      <c r="X84" s="164"/>
      <c r="Y84" s="164"/>
      <c r="Z84" s="164"/>
      <c r="AA84" s="164"/>
      <c r="AB84" s="164"/>
      <c r="AC84" s="719"/>
      <c r="AD84" s="163"/>
      <c r="AE84" s="163"/>
      <c r="AF84" s="163"/>
      <c r="AG84" s="163"/>
      <c r="AH84" s="163"/>
      <c r="AI84" s="163"/>
      <c r="AJ84" s="724" t="str">
        <f t="shared" si="7"/>
        <v/>
      </c>
      <c r="AK84" s="163"/>
      <c r="AL84" s="163"/>
      <c r="AM84" s="163"/>
      <c r="AN84" s="163"/>
      <c r="AO84" s="724"/>
      <c r="AP84" s="719"/>
    </row>
    <row r="85" customHeight="1" spans="1:42">
      <c r="A85" s="719"/>
      <c r="B85" s="754"/>
      <c r="C85" s="755" t="s">
        <v>296</v>
      </c>
      <c r="D85" s="755"/>
      <c r="E85" s="755"/>
      <c r="F85" s="755" t="s">
        <v>286</v>
      </c>
      <c r="G85" s="756" t="s">
        <v>202</v>
      </c>
      <c r="H85" s="756"/>
      <c r="I85" s="756"/>
      <c r="J85" s="745"/>
      <c r="K85" s="164"/>
      <c r="L85" s="164"/>
      <c r="M85" s="164"/>
      <c r="N85" s="164"/>
      <c r="O85" s="164"/>
      <c r="P85" s="164"/>
      <c r="Q85" s="164"/>
      <c r="R85" s="164"/>
      <c r="S85" s="164"/>
      <c r="T85" s="164"/>
      <c r="U85" s="164"/>
      <c r="V85" s="164"/>
      <c r="W85" s="164"/>
      <c r="X85" s="164"/>
      <c r="Y85" s="164"/>
      <c r="Z85" s="164"/>
      <c r="AA85" s="164"/>
      <c r="AB85" s="164"/>
      <c r="AC85" s="719"/>
      <c r="AD85" s="163"/>
      <c r="AE85" s="163"/>
      <c r="AF85" s="163"/>
      <c r="AG85" s="163"/>
      <c r="AH85" s="163"/>
      <c r="AI85" s="163"/>
      <c r="AJ85" s="724" t="str">
        <f t="shared" si="7"/>
        <v/>
      </c>
      <c r="AK85" s="163"/>
      <c r="AL85" s="163"/>
      <c r="AM85" s="163"/>
      <c r="AN85" s="163"/>
      <c r="AO85" s="724"/>
      <c r="AP85" s="719"/>
    </row>
    <row r="86" customHeight="1" spans="1:42">
      <c r="A86" s="719"/>
      <c r="B86" s="754"/>
      <c r="C86" s="755" t="s">
        <v>297</v>
      </c>
      <c r="D86" s="755"/>
      <c r="E86" s="755"/>
      <c r="F86" s="755" t="s">
        <v>286</v>
      </c>
      <c r="G86" s="756" t="s">
        <v>202</v>
      </c>
      <c r="H86" s="756"/>
      <c r="I86" s="756"/>
      <c r="J86" s="745"/>
      <c r="K86" s="164"/>
      <c r="L86" s="164"/>
      <c r="M86" s="164"/>
      <c r="N86" s="164"/>
      <c r="O86" s="164"/>
      <c r="P86" s="164"/>
      <c r="Q86" s="164"/>
      <c r="R86" s="164"/>
      <c r="S86" s="164"/>
      <c r="T86" s="164"/>
      <c r="U86" s="164"/>
      <c r="V86" s="164"/>
      <c r="W86" s="164"/>
      <c r="X86" s="164"/>
      <c r="Y86" s="164"/>
      <c r="Z86" s="164"/>
      <c r="AA86" s="164"/>
      <c r="AB86" s="164"/>
      <c r="AC86" s="719"/>
      <c r="AD86" s="163"/>
      <c r="AE86" s="163"/>
      <c r="AF86" s="163"/>
      <c r="AG86" s="163"/>
      <c r="AH86" s="163"/>
      <c r="AI86" s="163"/>
      <c r="AJ86" s="724" t="str">
        <f t="shared" si="7"/>
        <v/>
      </c>
      <c r="AK86" s="163"/>
      <c r="AL86" s="163"/>
      <c r="AM86" s="163"/>
      <c r="AN86" s="163"/>
      <c r="AO86" s="724"/>
      <c r="AP86" s="719"/>
    </row>
    <row r="87" customHeight="1" spans="1:42">
      <c r="A87" s="719"/>
      <c r="B87" s="754"/>
      <c r="C87" s="755" t="s">
        <v>298</v>
      </c>
      <c r="D87" s="755"/>
      <c r="E87" s="755"/>
      <c r="F87" s="755" t="s">
        <v>286</v>
      </c>
      <c r="G87" s="756" t="s">
        <v>202</v>
      </c>
      <c r="H87" s="756"/>
      <c r="I87" s="756"/>
      <c r="J87" s="745"/>
      <c r="K87" s="163"/>
      <c r="L87" s="163"/>
      <c r="M87" s="163"/>
      <c r="N87" s="163"/>
      <c r="O87" s="164"/>
      <c r="P87" s="164"/>
      <c r="Q87" s="164"/>
      <c r="R87" s="164"/>
      <c r="S87" s="164"/>
      <c r="T87" s="164"/>
      <c r="U87" s="164"/>
      <c r="V87" s="164"/>
      <c r="W87" s="164"/>
      <c r="X87" s="164"/>
      <c r="Y87" s="164"/>
      <c r="Z87" s="164"/>
      <c r="AA87" s="164"/>
      <c r="AB87" s="164"/>
      <c r="AC87" s="719"/>
      <c r="AD87" s="163"/>
      <c r="AE87" s="163"/>
      <c r="AF87" s="163"/>
      <c r="AG87" s="163"/>
      <c r="AH87" s="163"/>
      <c r="AI87" s="163"/>
      <c r="AJ87" s="724" t="str">
        <f t="shared" si="7"/>
        <v/>
      </c>
      <c r="AK87" s="163"/>
      <c r="AL87" s="163"/>
      <c r="AM87" s="163"/>
      <c r="AN87" s="163"/>
      <c r="AO87" s="724"/>
      <c r="AP87" s="719"/>
    </row>
    <row r="88" customHeight="1" spans="1:42">
      <c r="A88" s="719"/>
      <c r="B88" s="754"/>
      <c r="C88" s="755" t="s">
        <v>295</v>
      </c>
      <c r="D88" s="755"/>
      <c r="E88" s="755"/>
      <c r="F88" s="755" t="s">
        <v>286</v>
      </c>
      <c r="G88" s="756" t="s">
        <v>202</v>
      </c>
      <c r="H88" s="756"/>
      <c r="I88" s="756"/>
      <c r="J88" s="745"/>
      <c r="K88" s="163"/>
      <c r="L88" s="163"/>
      <c r="M88" s="163"/>
      <c r="N88" s="163"/>
      <c r="O88" s="164"/>
      <c r="P88" s="164"/>
      <c r="Q88" s="164"/>
      <c r="R88" s="164"/>
      <c r="S88" s="164"/>
      <c r="T88" s="164"/>
      <c r="U88" s="164"/>
      <c r="V88" s="164"/>
      <c r="W88" s="164"/>
      <c r="X88" s="164"/>
      <c r="Y88" s="164"/>
      <c r="Z88" s="164"/>
      <c r="AA88" s="164"/>
      <c r="AB88" s="164"/>
      <c r="AC88" s="719"/>
      <c r="AD88" s="163"/>
      <c r="AE88" s="163"/>
      <c r="AF88" s="163"/>
      <c r="AG88" s="163"/>
      <c r="AH88" s="163"/>
      <c r="AI88" s="163"/>
      <c r="AJ88" s="724" t="str">
        <f t="shared" si="7"/>
        <v/>
      </c>
      <c r="AK88" s="163"/>
      <c r="AL88" s="163"/>
      <c r="AM88" s="163"/>
      <c r="AN88" s="163"/>
      <c r="AO88" s="724"/>
      <c r="AP88" s="719"/>
    </row>
    <row r="89" customHeight="1" spans="1:42">
      <c r="A89" s="719"/>
      <c r="B89" s="754" t="s">
        <v>299</v>
      </c>
      <c r="C89" s="755"/>
      <c r="D89" s="755"/>
      <c r="E89" s="755"/>
      <c r="F89" s="755"/>
      <c r="G89" s="756" t="s">
        <v>202</v>
      </c>
      <c r="H89" s="756"/>
      <c r="I89" s="756"/>
      <c r="J89" s="745"/>
      <c r="K89" s="163"/>
      <c r="L89" s="163"/>
      <c r="M89" s="163"/>
      <c r="N89" s="163"/>
      <c r="O89" s="164"/>
      <c r="P89" s="164"/>
      <c r="Q89" s="164"/>
      <c r="R89" s="164"/>
      <c r="S89" s="164"/>
      <c r="T89" s="164"/>
      <c r="U89" s="164"/>
      <c r="V89" s="164"/>
      <c r="W89" s="164"/>
      <c r="X89" s="164"/>
      <c r="Y89" s="164"/>
      <c r="Z89" s="164"/>
      <c r="AA89" s="164"/>
      <c r="AB89" s="164"/>
      <c r="AC89" s="719"/>
      <c r="AD89" s="163"/>
      <c r="AE89" s="163"/>
      <c r="AF89" s="163"/>
      <c r="AG89" s="163"/>
      <c r="AH89" s="163"/>
      <c r="AI89" s="163"/>
      <c r="AJ89" s="724" t="str">
        <f t="shared" si="7"/>
        <v/>
      </c>
      <c r="AK89" s="163"/>
      <c r="AL89" s="163"/>
      <c r="AM89" s="163"/>
      <c r="AN89" s="163"/>
      <c r="AO89" s="724"/>
      <c r="AP89" s="719"/>
    </row>
    <row r="90" customHeight="1" spans="1:42">
      <c r="A90" s="719"/>
      <c r="B90" s="754"/>
      <c r="C90" s="755"/>
      <c r="D90" s="755"/>
      <c r="E90" s="755"/>
      <c r="F90" s="755"/>
      <c r="G90" s="756" t="s">
        <v>202</v>
      </c>
      <c r="H90" s="756"/>
      <c r="I90" s="756"/>
      <c r="J90" s="745"/>
      <c r="K90" s="164"/>
      <c r="L90" s="164"/>
      <c r="M90" s="164"/>
      <c r="N90" s="164"/>
      <c r="O90" s="164"/>
      <c r="P90" s="164"/>
      <c r="Q90" s="164"/>
      <c r="R90" s="164"/>
      <c r="S90" s="164"/>
      <c r="T90" s="164"/>
      <c r="U90" s="164"/>
      <c r="V90" s="164"/>
      <c r="W90" s="164"/>
      <c r="X90" s="164"/>
      <c r="Y90" s="164"/>
      <c r="Z90" s="164"/>
      <c r="AA90" s="164"/>
      <c r="AB90" s="164"/>
      <c r="AC90" s="719"/>
      <c r="AD90" s="163"/>
      <c r="AE90" s="163"/>
      <c r="AF90" s="163"/>
      <c r="AG90" s="163"/>
      <c r="AH90" s="163"/>
      <c r="AI90" s="163"/>
      <c r="AJ90" s="724" t="str">
        <f t="shared" si="7"/>
        <v/>
      </c>
      <c r="AK90" s="163"/>
      <c r="AL90" s="163"/>
      <c r="AM90" s="163"/>
      <c r="AN90" s="163"/>
      <c r="AO90" s="724"/>
      <c r="AP90" s="719"/>
    </row>
    <row r="91" customHeight="1" spans="1:42">
      <c r="A91" s="719"/>
      <c r="B91" s="754"/>
      <c r="C91" s="755"/>
      <c r="D91" s="755"/>
      <c r="E91" s="755"/>
      <c r="F91" s="755"/>
      <c r="G91" s="756" t="s">
        <v>202</v>
      </c>
      <c r="H91" s="756"/>
      <c r="I91" s="756"/>
      <c r="J91" s="745"/>
      <c r="K91" s="164"/>
      <c r="L91" s="164"/>
      <c r="M91" s="164"/>
      <c r="N91" s="164"/>
      <c r="O91" s="164"/>
      <c r="P91" s="164"/>
      <c r="Q91" s="164"/>
      <c r="R91" s="164"/>
      <c r="S91" s="164"/>
      <c r="T91" s="164"/>
      <c r="U91" s="164"/>
      <c r="V91" s="164"/>
      <c r="W91" s="164"/>
      <c r="X91" s="164"/>
      <c r="Y91" s="164"/>
      <c r="Z91" s="164"/>
      <c r="AA91" s="164"/>
      <c r="AB91" s="164"/>
      <c r="AC91" s="719"/>
      <c r="AD91" s="163"/>
      <c r="AE91" s="163"/>
      <c r="AF91" s="163"/>
      <c r="AG91" s="163"/>
      <c r="AH91" s="163"/>
      <c r="AI91" s="163"/>
      <c r="AJ91" s="724" t="str">
        <f t="shared" si="7"/>
        <v/>
      </c>
      <c r="AK91" s="163"/>
      <c r="AL91" s="163"/>
      <c r="AM91" s="163"/>
      <c r="AN91" s="163"/>
      <c r="AO91" s="724"/>
      <c r="AP91" s="719"/>
    </row>
    <row r="92" customHeight="1" spans="1:42">
      <c r="A92" s="719"/>
      <c r="B92" s="754"/>
      <c r="C92" s="755"/>
      <c r="D92" s="755"/>
      <c r="E92" s="755"/>
      <c r="F92" s="755"/>
      <c r="G92" s="756" t="s">
        <v>202</v>
      </c>
      <c r="H92" s="756"/>
      <c r="I92" s="756"/>
      <c r="J92" s="745"/>
      <c r="K92" s="164"/>
      <c r="L92" s="164"/>
      <c r="M92" s="164"/>
      <c r="N92" s="164"/>
      <c r="O92" s="164"/>
      <c r="P92" s="164"/>
      <c r="Q92" s="164"/>
      <c r="R92" s="164"/>
      <c r="S92" s="164"/>
      <c r="T92" s="164"/>
      <c r="U92" s="164"/>
      <c r="V92" s="164"/>
      <c r="W92" s="164"/>
      <c r="X92" s="164"/>
      <c r="Y92" s="164"/>
      <c r="Z92" s="164"/>
      <c r="AA92" s="164"/>
      <c r="AB92" s="164"/>
      <c r="AC92" s="719"/>
      <c r="AD92" s="163"/>
      <c r="AE92" s="163"/>
      <c r="AF92" s="163"/>
      <c r="AG92" s="163"/>
      <c r="AH92" s="163"/>
      <c r="AI92" s="163"/>
      <c r="AJ92" s="724" t="str">
        <f t="shared" si="7"/>
        <v/>
      </c>
      <c r="AK92" s="163"/>
      <c r="AL92" s="163"/>
      <c r="AM92" s="163"/>
      <c r="AN92" s="163"/>
      <c r="AO92" s="724"/>
      <c r="AP92" s="719"/>
    </row>
    <row r="93" customHeight="1" spans="1:42">
      <c r="A93" s="719"/>
      <c r="B93" s="186" t="s">
        <v>300</v>
      </c>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c r="AB93" s="186"/>
      <c r="AC93" s="719"/>
      <c r="AD93" s="163"/>
      <c r="AE93" s="163"/>
      <c r="AF93" s="163"/>
      <c r="AG93" s="163"/>
      <c r="AH93" s="163"/>
      <c r="AI93" s="163"/>
      <c r="AJ93" s="724" t="str">
        <f t="shared" si="7"/>
        <v/>
      </c>
      <c r="AK93" s="163"/>
      <c r="AL93" s="163"/>
      <c r="AM93" s="163"/>
      <c r="AN93" s="163"/>
      <c r="AO93" s="724"/>
      <c r="AP93" s="719"/>
    </row>
    <row r="94" customHeight="1" spans="1:42">
      <c r="A94" s="719"/>
      <c r="B94" s="188" t="s">
        <v>132</v>
      </c>
      <c r="C94" s="188"/>
      <c r="D94" s="188"/>
      <c r="E94" s="188"/>
      <c r="F94" s="188" t="s">
        <v>220</v>
      </c>
      <c r="G94" s="188"/>
      <c r="H94" s="188"/>
      <c r="I94" s="188"/>
      <c r="J94" s="188"/>
      <c r="K94" s="188"/>
      <c r="L94" s="188"/>
      <c r="M94" s="188"/>
      <c r="N94" s="188"/>
      <c r="O94" s="188"/>
      <c r="P94" s="188"/>
      <c r="Q94" s="188"/>
      <c r="R94" s="188"/>
      <c r="S94" s="188"/>
      <c r="T94" s="188"/>
      <c r="U94" s="188"/>
      <c r="V94" s="188"/>
      <c r="W94" s="188"/>
      <c r="X94" s="188"/>
      <c r="Y94" s="188"/>
      <c r="Z94" s="188"/>
      <c r="AA94" s="188"/>
      <c r="AB94" s="188"/>
      <c r="AC94" s="719"/>
      <c r="AD94" s="163"/>
      <c r="AE94" s="163"/>
      <c r="AF94" s="163"/>
      <c r="AG94" s="163"/>
      <c r="AH94" s="163"/>
      <c r="AI94" s="163"/>
      <c r="AJ94" s="724" t="str">
        <f t="shared" si="7"/>
        <v/>
      </c>
      <c r="AK94" s="163"/>
      <c r="AL94" s="163"/>
      <c r="AM94" s="163"/>
      <c r="AN94" s="163"/>
      <c r="AO94" s="724"/>
      <c r="AP94" s="719"/>
    </row>
    <row r="95" customHeight="1" spans="1:42">
      <c r="A95" s="719"/>
      <c r="B95" s="160"/>
      <c r="C95" s="160"/>
      <c r="D95" s="160"/>
      <c r="E95" s="160"/>
      <c r="F95" s="759" t="s">
        <v>301</v>
      </c>
      <c r="G95" s="161"/>
      <c r="H95" s="161"/>
      <c r="I95" s="161"/>
      <c r="J95" s="161"/>
      <c r="K95" s="161"/>
      <c r="L95" s="161"/>
      <c r="M95" s="161"/>
      <c r="N95" s="161"/>
      <c r="O95" s="161"/>
      <c r="P95" s="161"/>
      <c r="Q95" s="161"/>
      <c r="R95" s="161"/>
      <c r="S95" s="161"/>
      <c r="T95" s="161"/>
      <c r="U95" s="161"/>
      <c r="V95" s="161"/>
      <c r="W95" s="161"/>
      <c r="X95" s="161"/>
      <c r="Y95" s="161"/>
      <c r="Z95" s="161"/>
      <c r="AA95" s="161"/>
      <c r="AB95" s="161"/>
      <c r="AC95" s="719"/>
      <c r="AD95" s="163"/>
      <c r="AE95" s="163"/>
      <c r="AF95" s="163"/>
      <c r="AG95" s="163"/>
      <c r="AH95" s="163"/>
      <c r="AI95" s="163"/>
      <c r="AJ95" s="724" t="str">
        <f t="shared" si="7"/>
        <v/>
      </c>
      <c r="AK95" s="163"/>
      <c r="AL95" s="163"/>
      <c r="AM95" s="163"/>
      <c r="AN95" s="163"/>
      <c r="AO95" s="724"/>
      <c r="AP95" s="719"/>
    </row>
    <row r="96" customHeight="1" spans="1:42">
      <c r="A96" s="719"/>
      <c r="B96" s="160"/>
      <c r="C96" s="160"/>
      <c r="D96" s="160"/>
      <c r="E96" s="160"/>
      <c r="F96" s="161"/>
      <c r="G96" s="161"/>
      <c r="H96" s="161"/>
      <c r="I96" s="161"/>
      <c r="J96" s="161"/>
      <c r="K96" s="161"/>
      <c r="L96" s="161"/>
      <c r="M96" s="161"/>
      <c r="N96" s="161"/>
      <c r="O96" s="161"/>
      <c r="P96" s="161"/>
      <c r="Q96" s="161"/>
      <c r="R96" s="161"/>
      <c r="S96" s="161"/>
      <c r="T96" s="161"/>
      <c r="U96" s="161"/>
      <c r="V96" s="161"/>
      <c r="W96" s="161"/>
      <c r="X96" s="161"/>
      <c r="Y96" s="161"/>
      <c r="Z96" s="161"/>
      <c r="AA96" s="161"/>
      <c r="AB96" s="161"/>
      <c r="AC96" s="719"/>
      <c r="AD96" s="163"/>
      <c r="AE96" s="163"/>
      <c r="AF96" s="163"/>
      <c r="AG96" s="163"/>
      <c r="AH96" s="163"/>
      <c r="AI96" s="163"/>
      <c r="AJ96" s="724" t="str">
        <f t="shared" si="7"/>
        <v/>
      </c>
      <c r="AK96" s="163"/>
      <c r="AL96" s="163"/>
      <c r="AM96" s="163"/>
      <c r="AN96" s="163"/>
      <c r="AO96" s="724"/>
      <c r="AP96" s="719"/>
    </row>
    <row r="97" customHeight="1" spans="1:42">
      <c r="A97" s="719"/>
      <c r="B97" s="160"/>
      <c r="C97" s="160"/>
      <c r="D97" s="160"/>
      <c r="E97" s="160"/>
      <c r="F97" s="161"/>
      <c r="G97" s="161"/>
      <c r="H97" s="161"/>
      <c r="I97" s="161"/>
      <c r="J97" s="161"/>
      <c r="K97" s="161"/>
      <c r="L97" s="161"/>
      <c r="M97" s="161"/>
      <c r="N97" s="161"/>
      <c r="O97" s="161"/>
      <c r="P97" s="161"/>
      <c r="Q97" s="161"/>
      <c r="R97" s="161"/>
      <c r="S97" s="161"/>
      <c r="T97" s="161"/>
      <c r="U97" s="161"/>
      <c r="V97" s="161"/>
      <c r="W97" s="161"/>
      <c r="X97" s="161"/>
      <c r="Y97" s="161"/>
      <c r="Z97" s="161"/>
      <c r="AA97" s="161"/>
      <c r="AB97" s="161"/>
      <c r="AC97" s="719"/>
      <c r="AD97" s="163"/>
      <c r="AE97" s="163"/>
      <c r="AF97" s="163"/>
      <c r="AG97" s="163"/>
      <c r="AH97" s="163"/>
      <c r="AI97" s="163"/>
      <c r="AJ97" s="724" t="str">
        <f t="shared" si="7"/>
        <v/>
      </c>
      <c r="AK97" s="163"/>
      <c r="AL97" s="163"/>
      <c r="AM97" s="163"/>
      <c r="AN97" s="163"/>
      <c r="AO97" s="724"/>
      <c r="AP97" s="719"/>
    </row>
    <row r="98" customHeight="1" spans="1:42">
      <c r="A98" s="719"/>
      <c r="B98" s="160"/>
      <c r="C98" s="160"/>
      <c r="D98" s="160"/>
      <c r="E98" s="160"/>
      <c r="F98" s="161"/>
      <c r="G98" s="161"/>
      <c r="H98" s="161"/>
      <c r="I98" s="161"/>
      <c r="J98" s="161"/>
      <c r="K98" s="161"/>
      <c r="L98" s="161"/>
      <c r="M98" s="161"/>
      <c r="N98" s="161"/>
      <c r="O98" s="161"/>
      <c r="P98" s="161"/>
      <c r="Q98" s="161"/>
      <c r="R98" s="161"/>
      <c r="S98" s="161"/>
      <c r="T98" s="161"/>
      <c r="U98" s="161"/>
      <c r="V98" s="161"/>
      <c r="W98" s="161"/>
      <c r="X98" s="161"/>
      <c r="Y98" s="161"/>
      <c r="Z98" s="161"/>
      <c r="AA98" s="161"/>
      <c r="AB98" s="161"/>
      <c r="AC98" s="719"/>
      <c r="AD98" s="163"/>
      <c r="AE98" s="163"/>
      <c r="AF98" s="163"/>
      <c r="AG98" s="163"/>
      <c r="AH98" s="163"/>
      <c r="AI98" s="163"/>
      <c r="AJ98" s="724" t="str">
        <f t="shared" si="7"/>
        <v/>
      </c>
      <c r="AK98" s="163"/>
      <c r="AL98" s="163"/>
      <c r="AM98" s="163"/>
      <c r="AN98" s="163"/>
      <c r="AO98" s="724"/>
      <c r="AP98" s="719"/>
    </row>
    <row r="99" customHeight="1" spans="1:42">
      <c r="A99" s="719"/>
      <c r="B99" s="160"/>
      <c r="C99" s="160"/>
      <c r="D99" s="160"/>
      <c r="E99" s="160"/>
      <c r="F99" s="161"/>
      <c r="G99" s="161"/>
      <c r="H99" s="161"/>
      <c r="I99" s="161"/>
      <c r="J99" s="161"/>
      <c r="K99" s="161"/>
      <c r="L99" s="161"/>
      <c r="M99" s="161"/>
      <c r="N99" s="161"/>
      <c r="O99" s="161"/>
      <c r="P99" s="161"/>
      <c r="Q99" s="161"/>
      <c r="R99" s="161"/>
      <c r="S99" s="161"/>
      <c r="T99" s="161"/>
      <c r="U99" s="161"/>
      <c r="V99" s="161"/>
      <c r="W99" s="161"/>
      <c r="X99" s="161"/>
      <c r="Y99" s="161"/>
      <c r="Z99" s="161"/>
      <c r="AA99" s="161"/>
      <c r="AB99" s="161"/>
      <c r="AC99" s="719"/>
      <c r="AD99" s="163"/>
      <c r="AE99" s="163"/>
      <c r="AF99" s="163"/>
      <c r="AG99" s="163"/>
      <c r="AH99" s="163"/>
      <c r="AI99" s="163"/>
      <c r="AJ99" s="724" t="str">
        <f t="shared" si="7"/>
        <v/>
      </c>
      <c r="AK99" s="163"/>
      <c r="AL99" s="163"/>
      <c r="AM99" s="163"/>
      <c r="AN99" s="163"/>
      <c r="AO99" s="724"/>
      <c r="AP99" s="719"/>
    </row>
    <row r="100" customHeight="1" spans="1:42">
      <c r="A100" s="719"/>
      <c r="B100" s="160"/>
      <c r="C100" s="160"/>
      <c r="D100" s="160"/>
      <c r="E100" s="160"/>
      <c r="F100" s="161"/>
      <c r="G100" s="161"/>
      <c r="H100" s="161"/>
      <c r="I100" s="161"/>
      <c r="J100" s="161"/>
      <c r="K100" s="161"/>
      <c r="L100" s="161"/>
      <c r="M100" s="161"/>
      <c r="N100" s="161"/>
      <c r="O100" s="161"/>
      <c r="P100" s="161"/>
      <c r="Q100" s="161"/>
      <c r="R100" s="161"/>
      <c r="S100" s="161"/>
      <c r="T100" s="161"/>
      <c r="U100" s="161"/>
      <c r="V100" s="161"/>
      <c r="W100" s="161"/>
      <c r="X100" s="161"/>
      <c r="Y100" s="161"/>
      <c r="Z100" s="161"/>
      <c r="AA100" s="161"/>
      <c r="AB100" s="161"/>
      <c r="AC100" s="719"/>
      <c r="AD100" s="163"/>
      <c r="AE100" s="163"/>
      <c r="AF100" s="163"/>
      <c r="AG100" s="163"/>
      <c r="AH100" s="163"/>
      <c r="AI100" s="163"/>
      <c r="AJ100" s="724" t="str">
        <f t="shared" si="7"/>
        <v/>
      </c>
      <c r="AK100" s="163"/>
      <c r="AL100" s="163"/>
      <c r="AM100" s="163"/>
      <c r="AN100" s="163"/>
      <c r="AO100" s="724"/>
      <c r="AP100" s="719"/>
    </row>
    <row r="101" customHeight="1" spans="1:42">
      <c r="A101" s="719"/>
      <c r="B101" s="160"/>
      <c r="C101" s="160"/>
      <c r="D101" s="160"/>
      <c r="E101" s="160"/>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719"/>
      <c r="AD101" s="163"/>
      <c r="AE101" s="163"/>
      <c r="AF101" s="163"/>
      <c r="AG101" s="163"/>
      <c r="AH101" s="163"/>
      <c r="AI101" s="163"/>
      <c r="AJ101" s="724" t="str">
        <f t="shared" si="7"/>
        <v/>
      </c>
      <c r="AK101" s="163"/>
      <c r="AL101" s="163"/>
      <c r="AM101" s="163"/>
      <c r="AN101" s="163"/>
      <c r="AO101" s="724"/>
      <c r="AP101" s="719"/>
    </row>
    <row r="102" customHeight="1" spans="1:42">
      <c r="A102" s="719"/>
      <c r="B102" s="160"/>
      <c r="C102" s="160"/>
      <c r="D102" s="160"/>
      <c r="E102" s="160"/>
      <c r="F102" s="161"/>
      <c r="G102" s="161"/>
      <c r="H102" s="161"/>
      <c r="I102" s="161"/>
      <c r="J102" s="161"/>
      <c r="K102" s="161"/>
      <c r="L102" s="161"/>
      <c r="M102" s="161"/>
      <c r="N102" s="161"/>
      <c r="O102" s="161"/>
      <c r="P102" s="161"/>
      <c r="Q102" s="161"/>
      <c r="R102" s="161"/>
      <c r="S102" s="161"/>
      <c r="T102" s="161"/>
      <c r="U102" s="161"/>
      <c r="V102" s="161"/>
      <c r="W102" s="161"/>
      <c r="X102" s="161"/>
      <c r="Y102" s="161"/>
      <c r="Z102" s="161"/>
      <c r="AA102" s="161"/>
      <c r="AB102" s="161"/>
      <c r="AC102" s="719"/>
      <c r="AD102" s="163"/>
      <c r="AE102" s="163"/>
      <c r="AF102" s="163"/>
      <c r="AG102" s="163"/>
      <c r="AH102" s="163"/>
      <c r="AI102" s="163"/>
      <c r="AJ102" s="724" t="str">
        <f t="shared" si="7"/>
        <v/>
      </c>
      <c r="AK102" s="163"/>
      <c r="AL102" s="163"/>
      <c r="AM102" s="163"/>
      <c r="AN102" s="163"/>
      <c r="AO102" s="724"/>
      <c r="AP102" s="719"/>
    </row>
    <row r="103" customHeight="1" spans="1:42">
      <c r="A103" s="719"/>
      <c r="B103" s="160"/>
      <c r="C103" s="160"/>
      <c r="D103" s="160"/>
      <c r="E103" s="160"/>
      <c r="F103" s="161"/>
      <c r="G103" s="161"/>
      <c r="H103" s="161"/>
      <c r="I103" s="161"/>
      <c r="J103" s="161"/>
      <c r="K103" s="161"/>
      <c r="L103" s="161"/>
      <c r="M103" s="161"/>
      <c r="N103" s="161"/>
      <c r="O103" s="161"/>
      <c r="P103" s="161"/>
      <c r="Q103" s="161"/>
      <c r="R103" s="161"/>
      <c r="S103" s="161"/>
      <c r="T103" s="161"/>
      <c r="U103" s="161"/>
      <c r="V103" s="161"/>
      <c r="W103" s="161"/>
      <c r="X103" s="161"/>
      <c r="Y103" s="161"/>
      <c r="Z103" s="161"/>
      <c r="AA103" s="161"/>
      <c r="AB103" s="161"/>
      <c r="AC103" s="719"/>
      <c r="AD103" s="163"/>
      <c r="AE103" s="163"/>
      <c r="AF103" s="163"/>
      <c r="AG103" s="163"/>
      <c r="AH103" s="163"/>
      <c r="AI103" s="163"/>
      <c r="AJ103" s="724" t="str">
        <f t="shared" si="7"/>
        <v/>
      </c>
      <c r="AK103" s="163"/>
      <c r="AL103" s="163"/>
      <c r="AM103" s="163"/>
      <c r="AN103" s="163"/>
      <c r="AO103" s="724"/>
      <c r="AP103" s="719"/>
    </row>
    <row r="104" customHeight="1" spans="1:42">
      <c r="A104" s="719"/>
      <c r="B104" s="160"/>
      <c r="C104" s="160"/>
      <c r="D104" s="160"/>
      <c r="E104" s="160"/>
      <c r="F104" s="161"/>
      <c r="G104" s="161"/>
      <c r="H104" s="161"/>
      <c r="I104" s="161"/>
      <c r="J104" s="161"/>
      <c r="K104" s="161"/>
      <c r="L104" s="161"/>
      <c r="M104" s="161"/>
      <c r="N104" s="161"/>
      <c r="O104" s="161"/>
      <c r="P104" s="161"/>
      <c r="Q104" s="161"/>
      <c r="R104" s="161"/>
      <c r="S104" s="161"/>
      <c r="T104" s="161"/>
      <c r="U104" s="161"/>
      <c r="V104" s="161"/>
      <c r="W104" s="161"/>
      <c r="X104" s="161"/>
      <c r="Y104" s="161"/>
      <c r="Z104" s="161"/>
      <c r="AA104" s="161"/>
      <c r="AB104" s="161"/>
      <c r="AC104" s="719"/>
      <c r="AD104" s="163"/>
      <c r="AE104" s="163"/>
      <c r="AF104" s="163"/>
      <c r="AG104" s="163"/>
      <c r="AH104" s="163"/>
      <c r="AI104" s="163"/>
      <c r="AJ104" s="724" t="str">
        <f t="shared" si="7"/>
        <v/>
      </c>
      <c r="AK104" s="163"/>
      <c r="AL104" s="163"/>
      <c r="AM104" s="163"/>
      <c r="AN104" s="163"/>
      <c r="AO104" s="724"/>
      <c r="AP104" s="719"/>
    </row>
    <row r="105" customHeight="1" spans="1:42">
      <c r="A105" s="719"/>
      <c r="B105" s="719"/>
      <c r="C105" s="719"/>
      <c r="D105" s="719"/>
      <c r="E105" s="719"/>
      <c r="F105" s="719"/>
      <c r="G105" s="719"/>
      <c r="H105" s="719"/>
      <c r="I105" s="719"/>
      <c r="J105" s="719"/>
      <c r="K105" s="719"/>
      <c r="L105" s="719"/>
      <c r="M105" s="719"/>
      <c r="N105" s="719"/>
      <c r="O105" s="719"/>
      <c r="P105" s="719"/>
      <c r="Q105" s="719"/>
      <c r="R105" s="719"/>
      <c r="S105" s="719"/>
      <c r="T105" s="719"/>
      <c r="U105" s="719"/>
      <c r="V105" s="719"/>
      <c r="W105" s="719"/>
      <c r="X105" s="719"/>
      <c r="Y105" s="719"/>
      <c r="Z105" s="719"/>
      <c r="AA105" s="719"/>
      <c r="AB105" s="719"/>
      <c r="AC105" s="719"/>
      <c r="AD105" s="719"/>
      <c r="AE105" s="719"/>
      <c r="AF105" s="719"/>
      <c r="AG105" s="719"/>
      <c r="AH105" s="719"/>
      <c r="AI105" s="719"/>
      <c r="AJ105" s="719"/>
      <c r="AK105" s="719"/>
      <c r="AL105" s="719"/>
      <c r="AM105" s="719"/>
      <c r="AN105" s="719"/>
      <c r="AO105" s="719"/>
      <c r="AP105" s="719"/>
    </row>
  </sheetData>
  <sheetProtection formatCells="0" formatColumns="0" formatRows="0" insertRows="0" insertColumns="0" insertHyperlinks="0" deleteColumns="0" deleteRows="0" sort="0" autoFilter="0" pivotTables="0"/>
  <protectedRanges>
    <protectedRange sqref="AA20:AB25" name="Range12"/>
    <protectedRange sqref="AA35:AB40" name="Range14"/>
    <protectedRange sqref="AA43:AB56" name="Range16"/>
    <protectedRange sqref="AJ65:AJ104" name="Range18"/>
    <protectedRange sqref="AO65:AO104" name="Range19"/>
    <protectedRange sqref="AJ22:AJ61" name="Range20"/>
    <protectedRange sqref="AO22:AO61" name="Range21"/>
    <protectedRange sqref="O75:AB92" name="Range8"/>
  </protectedRanges>
  <mergeCells count="519">
    <mergeCell ref="B2:AB2"/>
    <mergeCell ref="AD2:AO2"/>
    <mergeCell ref="B3:E3"/>
    <mergeCell ref="F3:G3"/>
    <mergeCell ref="H3:I3"/>
    <mergeCell ref="J3:K3"/>
    <mergeCell ref="L3:M3"/>
    <mergeCell ref="N3:R3"/>
    <mergeCell ref="U3:V3"/>
    <mergeCell ref="W3:AA3"/>
    <mergeCell ref="AD3:AG3"/>
    <mergeCell ref="AH3:AO3"/>
    <mergeCell ref="B4:E4"/>
    <mergeCell ref="F4:G4"/>
    <mergeCell ref="H4:I4"/>
    <mergeCell ref="J4:K4"/>
    <mergeCell ref="L4:M4"/>
    <mergeCell ref="N4:R4"/>
    <mergeCell ref="U4:V4"/>
    <mergeCell ref="W4:AA4"/>
    <mergeCell ref="B5:E5"/>
    <mergeCell ref="F5:G5"/>
    <mergeCell ref="H5:I5"/>
    <mergeCell ref="J5:K5"/>
    <mergeCell ref="L5:M5"/>
    <mergeCell ref="N5:R5"/>
    <mergeCell ref="U5:V5"/>
    <mergeCell ref="W5:AA5"/>
    <mergeCell ref="B6:E6"/>
    <mergeCell ref="F6:G6"/>
    <mergeCell ref="H6:I6"/>
    <mergeCell ref="J6:K6"/>
    <mergeCell ref="L6:M6"/>
    <mergeCell ref="N6:R6"/>
    <mergeCell ref="U6:V6"/>
    <mergeCell ref="W6:AA6"/>
    <mergeCell ref="B7:E7"/>
    <mergeCell ref="F7:G7"/>
    <mergeCell ref="H7:I7"/>
    <mergeCell ref="J7:K7"/>
    <mergeCell ref="L7:M7"/>
    <mergeCell ref="N7:R7"/>
    <mergeCell ref="U7:V7"/>
    <mergeCell ref="W7:AA7"/>
    <mergeCell ref="B8:AB8"/>
    <mergeCell ref="B9:E9"/>
    <mergeCell ref="F9:G9"/>
    <mergeCell ref="H9:I9"/>
    <mergeCell ref="J9:K9"/>
    <mergeCell ref="L9:M9"/>
    <mergeCell ref="O9:P9"/>
    <mergeCell ref="Q9:R9"/>
    <mergeCell ref="S9:X9"/>
    <mergeCell ref="Y9:Z9"/>
    <mergeCell ref="F10:G10"/>
    <mergeCell ref="H10:I10"/>
    <mergeCell ref="J10:K10"/>
    <mergeCell ref="L10:M10"/>
    <mergeCell ref="O10:P10"/>
    <mergeCell ref="Q10:R10"/>
    <mergeCell ref="S10:X10"/>
    <mergeCell ref="Y10:Z10"/>
    <mergeCell ref="F11:G11"/>
    <mergeCell ref="H11:N11"/>
    <mergeCell ref="O11:P11"/>
    <mergeCell ref="Q11:R11"/>
    <mergeCell ref="S11:T11"/>
    <mergeCell ref="U11:AA11"/>
    <mergeCell ref="F12:G12"/>
    <mergeCell ref="H12:I12"/>
    <mergeCell ref="J12:K12"/>
    <mergeCell ref="L12:M12"/>
    <mergeCell ref="O12:P12"/>
    <mergeCell ref="Q12:R12"/>
    <mergeCell ref="S12:X12"/>
    <mergeCell ref="Y12:Z12"/>
    <mergeCell ref="F13:G13"/>
    <mergeCell ref="H13:N13"/>
    <mergeCell ref="O13:P13"/>
    <mergeCell ref="Q13:R13"/>
    <mergeCell ref="S13:T13"/>
    <mergeCell ref="U13:AA13"/>
    <mergeCell ref="F14:G14"/>
    <mergeCell ref="H14:I14"/>
    <mergeCell ref="J14:K14"/>
    <mergeCell ref="L14:M14"/>
    <mergeCell ref="O14:P14"/>
    <mergeCell ref="Q14:R14"/>
    <mergeCell ref="S14:X14"/>
    <mergeCell ref="Y14:Z14"/>
    <mergeCell ref="F15:G15"/>
    <mergeCell ref="H15:N15"/>
    <mergeCell ref="O15:P15"/>
    <mergeCell ref="Q15:R15"/>
    <mergeCell ref="S15:T15"/>
    <mergeCell ref="U15:AA15"/>
    <mergeCell ref="F16:G16"/>
    <mergeCell ref="H16:I16"/>
    <mergeCell ref="J16:K16"/>
    <mergeCell ref="L16:M16"/>
    <mergeCell ref="O16:P16"/>
    <mergeCell ref="Q16:R16"/>
    <mergeCell ref="S16:X16"/>
    <mergeCell ref="Y16:Z16"/>
    <mergeCell ref="F17:G17"/>
    <mergeCell ref="H17:N17"/>
    <mergeCell ref="O17:P17"/>
    <mergeCell ref="Q17:R17"/>
    <mergeCell ref="S17:T17"/>
    <mergeCell ref="U17:AA17"/>
    <mergeCell ref="B18:AB18"/>
    <mergeCell ref="B19:E19"/>
    <mergeCell ref="F19:G19"/>
    <mergeCell ref="H19:I19"/>
    <mergeCell ref="J19:K19"/>
    <mergeCell ref="L19:W19"/>
    <mergeCell ref="AD19:AO19"/>
    <mergeCell ref="B20:E20"/>
    <mergeCell ref="F20:G20"/>
    <mergeCell ref="H20:I20"/>
    <mergeCell ref="J20:K20"/>
    <mergeCell ref="L20:W20"/>
    <mergeCell ref="AD20:AJ20"/>
    <mergeCell ref="AK20:AO20"/>
    <mergeCell ref="B21:E21"/>
    <mergeCell ref="F21:G21"/>
    <mergeCell ref="H21:I21"/>
    <mergeCell ref="J21:K21"/>
    <mergeCell ref="L21:W21"/>
    <mergeCell ref="AD21:AG21"/>
    <mergeCell ref="AK21:AN21"/>
    <mergeCell ref="B22:E22"/>
    <mergeCell ref="F22:G22"/>
    <mergeCell ref="H22:I22"/>
    <mergeCell ref="J22:K22"/>
    <mergeCell ref="L22:W22"/>
    <mergeCell ref="AD22:AG22"/>
    <mergeCell ref="AK22:AN22"/>
    <mergeCell ref="B23:E23"/>
    <mergeCell ref="F23:G23"/>
    <mergeCell ref="H23:I23"/>
    <mergeCell ref="J23:K23"/>
    <mergeCell ref="L23:W23"/>
    <mergeCell ref="AD23:AG23"/>
    <mergeCell ref="AK23:AN23"/>
    <mergeCell ref="B24:E24"/>
    <mergeCell ref="F24:G24"/>
    <mergeCell ref="H24:I24"/>
    <mergeCell ref="J24:K24"/>
    <mergeCell ref="L24:W24"/>
    <mergeCell ref="AD24:AG24"/>
    <mergeCell ref="AK24:AN24"/>
    <mergeCell ref="B25:E25"/>
    <mergeCell ref="F25:G25"/>
    <mergeCell ref="H25:I25"/>
    <mergeCell ref="J25:K25"/>
    <mergeCell ref="L25:W25"/>
    <mergeCell ref="AD25:AG25"/>
    <mergeCell ref="AK25:AN25"/>
    <mergeCell ref="B26:AB26"/>
    <mergeCell ref="AD26:AG26"/>
    <mergeCell ref="AK26:AN26"/>
    <mergeCell ref="B27:E27"/>
    <mergeCell ref="F27:Z27"/>
    <mergeCell ref="AD27:AG27"/>
    <mergeCell ref="AK27:AN27"/>
    <mergeCell ref="B28:E28"/>
    <mergeCell ref="F28:Z28"/>
    <mergeCell ref="AD28:AG28"/>
    <mergeCell ref="AK28:AN28"/>
    <mergeCell ref="B29:E29"/>
    <mergeCell ref="F29:Z29"/>
    <mergeCell ref="AD29:AG29"/>
    <mergeCell ref="AK29:AN29"/>
    <mergeCell ref="B30:E30"/>
    <mergeCell ref="F30:Z30"/>
    <mergeCell ref="AD30:AG30"/>
    <mergeCell ref="AK30:AN30"/>
    <mergeCell ref="B31:E31"/>
    <mergeCell ref="F31:Z31"/>
    <mergeCell ref="AD31:AG31"/>
    <mergeCell ref="AK31:AN31"/>
    <mergeCell ref="B32:E32"/>
    <mergeCell ref="F32:Z32"/>
    <mergeCell ref="AD32:AG32"/>
    <mergeCell ref="AK32:AN32"/>
    <mergeCell ref="B33:AB33"/>
    <mergeCell ref="AD33:AG33"/>
    <mergeCell ref="AK33:AN33"/>
    <mergeCell ref="B34:E34"/>
    <mergeCell ref="F34:G34"/>
    <mergeCell ref="H34:I34"/>
    <mergeCell ref="J34:Z34"/>
    <mergeCell ref="AD34:AG34"/>
    <mergeCell ref="AK34:AN34"/>
    <mergeCell ref="B35:E35"/>
    <mergeCell ref="F35:G35"/>
    <mergeCell ref="H35:I35"/>
    <mergeCell ref="J35:Z35"/>
    <mergeCell ref="AD35:AG35"/>
    <mergeCell ref="AK35:AN35"/>
    <mergeCell ref="B36:E36"/>
    <mergeCell ref="F36:G36"/>
    <mergeCell ref="H36:I36"/>
    <mergeCell ref="J36:Z36"/>
    <mergeCell ref="AD36:AG36"/>
    <mergeCell ref="AK36:AN36"/>
    <mergeCell ref="B37:E37"/>
    <mergeCell ref="F37:G37"/>
    <mergeCell ref="H37:I37"/>
    <mergeCell ref="J37:Z37"/>
    <mergeCell ref="AD37:AG37"/>
    <mergeCell ref="AK37:AN37"/>
    <mergeCell ref="B38:E38"/>
    <mergeCell ref="F38:G38"/>
    <mergeCell ref="H38:I38"/>
    <mergeCell ref="J38:Z38"/>
    <mergeCell ref="AD38:AG38"/>
    <mergeCell ref="AK38:AN38"/>
    <mergeCell ref="B39:E39"/>
    <mergeCell ref="F39:G39"/>
    <mergeCell ref="H39:I39"/>
    <mergeCell ref="J39:Z39"/>
    <mergeCell ref="AD39:AG39"/>
    <mergeCell ref="AK39:AN39"/>
    <mergeCell ref="B40:E40"/>
    <mergeCell ref="F40:G40"/>
    <mergeCell ref="H40:I40"/>
    <mergeCell ref="J40:Z40"/>
    <mergeCell ref="AD40:AG40"/>
    <mergeCell ref="AK40:AN40"/>
    <mergeCell ref="B41:AB41"/>
    <mergeCell ref="AD41:AG41"/>
    <mergeCell ref="AK41:AN41"/>
    <mergeCell ref="B42:E42"/>
    <mergeCell ref="F42:W42"/>
    <mergeCell ref="AD42:AG42"/>
    <mergeCell ref="AK42:AN42"/>
    <mergeCell ref="C43:E43"/>
    <mergeCell ref="F43:W43"/>
    <mergeCell ref="AD43:AG43"/>
    <mergeCell ref="AK43:AN43"/>
    <mergeCell ref="C44:E44"/>
    <mergeCell ref="F44:W44"/>
    <mergeCell ref="AD44:AG44"/>
    <mergeCell ref="AK44:AN44"/>
    <mergeCell ref="C45:E45"/>
    <mergeCell ref="F45:W45"/>
    <mergeCell ref="AD45:AG45"/>
    <mergeCell ref="AK45:AN45"/>
    <mergeCell ref="C46:E46"/>
    <mergeCell ref="F46:W46"/>
    <mergeCell ref="AD46:AG46"/>
    <mergeCell ref="AK46:AN46"/>
    <mergeCell ref="C47:E47"/>
    <mergeCell ref="F47:W47"/>
    <mergeCell ref="AD47:AG47"/>
    <mergeCell ref="AK47:AN47"/>
    <mergeCell ref="C48:E48"/>
    <mergeCell ref="F48:W48"/>
    <mergeCell ref="AD48:AG48"/>
    <mergeCell ref="AK48:AN48"/>
    <mergeCell ref="C49:E49"/>
    <mergeCell ref="F49:W49"/>
    <mergeCell ref="AD49:AG49"/>
    <mergeCell ref="AK49:AN49"/>
    <mergeCell ref="C50:E50"/>
    <mergeCell ref="F50:W50"/>
    <mergeCell ref="AD50:AG50"/>
    <mergeCell ref="AK50:AN50"/>
    <mergeCell ref="C51:E51"/>
    <mergeCell ref="F51:W51"/>
    <mergeCell ref="AD51:AG51"/>
    <mergeCell ref="AK51:AN51"/>
    <mergeCell ref="C52:E52"/>
    <mergeCell ref="F52:W52"/>
    <mergeCell ref="AD52:AG52"/>
    <mergeCell ref="AK52:AN52"/>
    <mergeCell ref="C53:E53"/>
    <mergeCell ref="F53:W53"/>
    <mergeCell ref="AD53:AG53"/>
    <mergeCell ref="AK53:AN53"/>
    <mergeCell ref="C54:E54"/>
    <mergeCell ref="F54:W54"/>
    <mergeCell ref="AD54:AG54"/>
    <mergeCell ref="AK54:AN54"/>
    <mergeCell ref="C55:E55"/>
    <mergeCell ref="F55:W55"/>
    <mergeCell ref="AD55:AG55"/>
    <mergeCell ref="AK55:AN55"/>
    <mergeCell ref="C56:E56"/>
    <mergeCell ref="F56:W56"/>
    <mergeCell ref="AD56:AG56"/>
    <mergeCell ref="AK56:AN56"/>
    <mergeCell ref="B57:AB57"/>
    <mergeCell ref="AD57:AG57"/>
    <mergeCell ref="AK57:AN57"/>
    <mergeCell ref="B58:F58"/>
    <mergeCell ref="G58:H58"/>
    <mergeCell ref="R58:S58"/>
    <mergeCell ref="U58:V58"/>
    <mergeCell ref="X58:Y58"/>
    <mergeCell ref="AA58:AB58"/>
    <mergeCell ref="AD58:AG58"/>
    <mergeCell ref="AK58:AN58"/>
    <mergeCell ref="B59:F59"/>
    <mergeCell ref="G59:H59"/>
    <mergeCell ref="T59:V59"/>
    <mergeCell ref="W59:Y59"/>
    <mergeCell ref="Z59:AB59"/>
    <mergeCell ref="AD59:AG59"/>
    <mergeCell ref="AK59:AN59"/>
    <mergeCell ref="B60:F60"/>
    <mergeCell ref="G60:H60"/>
    <mergeCell ref="AD60:AG60"/>
    <mergeCell ref="AK60:AN60"/>
    <mergeCell ref="B61:F61"/>
    <mergeCell ref="G61:H61"/>
    <mergeCell ref="AD61:AG61"/>
    <mergeCell ref="AK61:AN61"/>
    <mergeCell ref="B62:F62"/>
    <mergeCell ref="G62:H62"/>
    <mergeCell ref="AD62:AO62"/>
    <mergeCell ref="G63:H63"/>
    <mergeCell ref="AD63:AJ63"/>
    <mergeCell ref="AK63:AO63"/>
    <mergeCell ref="G64:H64"/>
    <mergeCell ref="AD64:AG64"/>
    <mergeCell ref="AK64:AN64"/>
    <mergeCell ref="G65:H65"/>
    <mergeCell ref="AD65:AG65"/>
    <mergeCell ref="AK65:AN65"/>
    <mergeCell ref="G66:H66"/>
    <mergeCell ref="AD66:AG66"/>
    <mergeCell ref="AK66:AN66"/>
    <mergeCell ref="G67:H67"/>
    <mergeCell ref="AD67:AG67"/>
    <mergeCell ref="AK67:AN67"/>
    <mergeCell ref="H68:K68"/>
    <mergeCell ref="L68:M68"/>
    <mergeCell ref="N68:O68"/>
    <mergeCell ref="P68:R68"/>
    <mergeCell ref="S68:T68"/>
    <mergeCell ref="U68:AB68"/>
    <mergeCell ref="AD68:AG68"/>
    <mergeCell ref="AK68:AN68"/>
    <mergeCell ref="H69:K69"/>
    <mergeCell ref="L69:M69"/>
    <mergeCell ref="N69:O69"/>
    <mergeCell ref="P69:R69"/>
    <mergeCell ref="S69:T69"/>
    <mergeCell ref="U69:AB69"/>
    <mergeCell ref="AD69:AG69"/>
    <mergeCell ref="AK69:AN69"/>
    <mergeCell ref="H70:K70"/>
    <mergeCell ref="L70:M70"/>
    <mergeCell ref="N70:O70"/>
    <mergeCell ref="P70:R70"/>
    <mergeCell ref="S70:T70"/>
    <mergeCell ref="U70:AB70"/>
    <mergeCell ref="AD70:AG70"/>
    <mergeCell ref="AK70:AN70"/>
    <mergeCell ref="AD71:AG71"/>
    <mergeCell ref="AK71:AN71"/>
    <mergeCell ref="AD72:AG72"/>
    <mergeCell ref="AK72:AN72"/>
    <mergeCell ref="B73:AB73"/>
    <mergeCell ref="AD73:AG73"/>
    <mergeCell ref="AK73:AN73"/>
    <mergeCell ref="C74:E74"/>
    <mergeCell ref="K74:N74"/>
    <mergeCell ref="O74:AB74"/>
    <mergeCell ref="AD74:AG74"/>
    <mergeCell ref="AK74:AN74"/>
    <mergeCell ref="C75:E75"/>
    <mergeCell ref="AD75:AG75"/>
    <mergeCell ref="AK75:AN75"/>
    <mergeCell ref="C76:E76"/>
    <mergeCell ref="AD76:AG76"/>
    <mergeCell ref="AK76:AN76"/>
    <mergeCell ref="C77:E77"/>
    <mergeCell ref="AD77:AG77"/>
    <mergeCell ref="AK77:AN77"/>
    <mergeCell ref="C78:E78"/>
    <mergeCell ref="AD78:AG78"/>
    <mergeCell ref="AK78:AN78"/>
    <mergeCell ref="C79:E79"/>
    <mergeCell ref="AD79:AG79"/>
    <mergeCell ref="AK79:AN79"/>
    <mergeCell ref="C80:E80"/>
    <mergeCell ref="AD80:AG80"/>
    <mergeCell ref="AK80:AN80"/>
    <mergeCell ref="C81:E81"/>
    <mergeCell ref="AD81:AG81"/>
    <mergeCell ref="AK81:AN81"/>
    <mergeCell ref="C82:E82"/>
    <mergeCell ref="AD82:AG82"/>
    <mergeCell ref="AK82:AN82"/>
    <mergeCell ref="C83:E83"/>
    <mergeCell ref="AD83:AG83"/>
    <mergeCell ref="AK83:AN83"/>
    <mergeCell ref="C84:E84"/>
    <mergeCell ref="AD84:AG84"/>
    <mergeCell ref="AK84:AN84"/>
    <mergeCell ref="C85:E85"/>
    <mergeCell ref="AD85:AG85"/>
    <mergeCell ref="AK85:AN85"/>
    <mergeCell ref="C86:E86"/>
    <mergeCell ref="AD86:AG86"/>
    <mergeCell ref="AK86:AN86"/>
    <mergeCell ref="C87:E87"/>
    <mergeCell ref="AD87:AG87"/>
    <mergeCell ref="AK87:AN87"/>
    <mergeCell ref="C88:E88"/>
    <mergeCell ref="AD88:AG88"/>
    <mergeCell ref="AK88:AN88"/>
    <mergeCell ref="C89:E89"/>
    <mergeCell ref="AD89:AG89"/>
    <mergeCell ref="AK89:AN89"/>
    <mergeCell ref="C90:E90"/>
    <mergeCell ref="AD90:AG90"/>
    <mergeCell ref="AK90:AN90"/>
    <mergeCell ref="C91:E91"/>
    <mergeCell ref="AD91:AG91"/>
    <mergeCell ref="AK91:AN91"/>
    <mergeCell ref="C92:E92"/>
    <mergeCell ref="AD92:AG92"/>
    <mergeCell ref="AK92:AN92"/>
    <mergeCell ref="B93:AB93"/>
    <mergeCell ref="AD93:AG93"/>
    <mergeCell ref="AK93:AN93"/>
    <mergeCell ref="B94:E94"/>
    <mergeCell ref="F94:AB94"/>
    <mergeCell ref="AD94:AG94"/>
    <mergeCell ref="AK94:AN94"/>
    <mergeCell ref="B95:E95"/>
    <mergeCell ref="F95:AB95"/>
    <mergeCell ref="AD95:AG95"/>
    <mergeCell ref="AK95:AN95"/>
    <mergeCell ref="B96:E96"/>
    <mergeCell ref="F96:AB96"/>
    <mergeCell ref="AD96:AG96"/>
    <mergeCell ref="AK96:AN96"/>
    <mergeCell ref="B97:E97"/>
    <mergeCell ref="F97:AB97"/>
    <mergeCell ref="AD97:AG97"/>
    <mergeCell ref="AK97:AN97"/>
    <mergeCell ref="B98:E98"/>
    <mergeCell ref="F98:AB98"/>
    <mergeCell ref="AD98:AG98"/>
    <mergeCell ref="AK98:AN98"/>
    <mergeCell ref="B99:E99"/>
    <mergeCell ref="F99:AB99"/>
    <mergeCell ref="AD99:AG99"/>
    <mergeCell ref="AK99:AN99"/>
    <mergeCell ref="B100:E100"/>
    <mergeCell ref="F100:AB100"/>
    <mergeCell ref="AD100:AG100"/>
    <mergeCell ref="AK100:AN100"/>
    <mergeCell ref="B101:E101"/>
    <mergeCell ref="F101:AB101"/>
    <mergeCell ref="AD101:AG101"/>
    <mergeCell ref="AK101:AN101"/>
    <mergeCell ref="B102:E102"/>
    <mergeCell ref="F102:AB102"/>
    <mergeCell ref="AD102:AG102"/>
    <mergeCell ref="AK102:AN102"/>
    <mergeCell ref="B103:E103"/>
    <mergeCell ref="F103:AB103"/>
    <mergeCell ref="AD103:AG103"/>
    <mergeCell ref="AK103:AN103"/>
    <mergeCell ref="B104:E104"/>
    <mergeCell ref="F104:AB104"/>
    <mergeCell ref="AD104:AG104"/>
    <mergeCell ref="AK104:AN104"/>
    <mergeCell ref="B43:B56"/>
    <mergeCell ref="B75:B76"/>
    <mergeCell ref="B77:B83"/>
    <mergeCell ref="B84:B88"/>
    <mergeCell ref="B89:B92"/>
    <mergeCell ref="G68:G70"/>
    <mergeCell ref="J74:J92"/>
    <mergeCell ref="B10:E11"/>
    <mergeCell ref="AD10:AG11"/>
    <mergeCell ref="B12:E13"/>
    <mergeCell ref="AD12:AG13"/>
    <mergeCell ref="B14:E15"/>
    <mergeCell ref="AD14:AG15"/>
    <mergeCell ref="B16:E17"/>
    <mergeCell ref="AD16:AG17"/>
    <mergeCell ref="T60:V67"/>
    <mergeCell ref="W60:Y67"/>
    <mergeCell ref="Z60:AB67"/>
    <mergeCell ref="O59:S67"/>
    <mergeCell ref="B63:F70"/>
    <mergeCell ref="B71:F72"/>
    <mergeCell ref="G71:AB72"/>
    <mergeCell ref="K75:N77"/>
    <mergeCell ref="O75:AB77"/>
    <mergeCell ref="K78:N80"/>
    <mergeCell ref="O78:AB80"/>
    <mergeCell ref="K81:N83"/>
    <mergeCell ref="O81:AB83"/>
    <mergeCell ref="K84:N86"/>
    <mergeCell ref="O84:AB86"/>
    <mergeCell ref="K87:N89"/>
    <mergeCell ref="O87:AB89"/>
    <mergeCell ref="K90:N92"/>
    <mergeCell ref="O90:AB92"/>
    <mergeCell ref="AD4:AG5"/>
    <mergeCell ref="AH4:AO5"/>
    <mergeCell ref="AD6:AG7"/>
    <mergeCell ref="AD8:AG9"/>
    <mergeCell ref="AH6:AO7"/>
    <mergeCell ref="AH8:AO9"/>
    <mergeCell ref="AH10:AO11"/>
    <mergeCell ref="AH12:AO13"/>
    <mergeCell ref="AH14:AO15"/>
    <mergeCell ref="AH16:AO17"/>
  </mergeCells>
  <conditionalFormatting sqref="C75:F92">
    <cfRule type="expression" dxfId="0" priority="1">
      <formula>$G75="是"</formula>
    </cfRule>
  </conditionalFormatting>
  <dataValidations count="184">
    <dataValidation type="list" allowBlank="1" sqref="F4:G4">
      <formula1>人物数据!$BV$1</formula1>
    </dataValidation>
    <dataValidation type="list" allowBlank="1" sqref="H4:I4">
      <formula1>人物数据!$BW$1</formula1>
    </dataValidation>
    <dataValidation type="list" allowBlank="1" sqref="J4:K4">
      <formula1>人物数据!$BX$1</formula1>
    </dataValidation>
    <dataValidation type="list" allowBlank="1" sqref="L4:M4">
      <formula1>人物数据!$BY$1</formula1>
    </dataValidation>
    <dataValidation type="list" allowBlank="1" sqref="N4:R4">
      <formula1>人物数据!$BZ$1</formula1>
    </dataValidation>
    <dataValidation type="list" allowBlank="1" sqref="S4">
      <formula1>人物数据!$CA$1</formula1>
    </dataValidation>
    <dataValidation type="list" allowBlank="1" sqref="T4">
      <formula1>人物数据!$CB$1</formula1>
    </dataValidation>
    <dataValidation type="list" allowBlank="1" sqref="F5:G5">
      <formula1>人物数据!$BV$2</formula1>
    </dataValidation>
    <dataValidation type="list" allowBlank="1" sqref="H5:I5">
      <formula1>人物数据!$BW$2</formula1>
    </dataValidation>
    <dataValidation type="list" allowBlank="1" sqref="J5:K5">
      <formula1>人物数据!$BX$2</formula1>
    </dataValidation>
    <dataValidation type="list" allowBlank="1" sqref="L5:M5">
      <formula1>人物数据!$BY$2</formula1>
    </dataValidation>
    <dataValidation type="list" allowBlank="1" sqref="N5:R5">
      <formula1>人物数据!$BZ$2</formula1>
    </dataValidation>
    <dataValidation type="list" allowBlank="1" sqref="S5">
      <formula1>人物数据!$CA$2</formula1>
    </dataValidation>
    <dataValidation type="list" allowBlank="1" sqref="T5">
      <formula1>人物数据!$CB$2</formula1>
    </dataValidation>
    <dataValidation type="list" allowBlank="1" sqref="F6:G6">
      <formula1>人物数据!$BV$3</formula1>
    </dataValidation>
    <dataValidation type="list" allowBlank="1" sqref="H6:I6">
      <formula1>人物数据!$BW$3</formula1>
    </dataValidation>
    <dataValidation type="list" allowBlank="1" sqref="J6:K6">
      <formula1>人物数据!$BX$3</formula1>
    </dataValidation>
    <dataValidation type="list" allowBlank="1" sqref="N6:R6">
      <formula1>人物数据!$BZ$3</formula1>
    </dataValidation>
    <dataValidation type="list" allowBlank="1" sqref="S6">
      <formula1>人物数据!$CA$3</formula1>
    </dataValidation>
    <dataValidation type="list" allowBlank="1" sqref="T6">
      <formula1>人物数据!$CB$3</formula1>
    </dataValidation>
    <dataValidation type="list" allowBlank="1" sqref="F7:G7">
      <formula1>人物数据!$BV$4</formula1>
    </dataValidation>
    <dataValidation type="list" allowBlank="1" sqref="H7:I7">
      <formula1>人物数据!$BW$4</formula1>
    </dataValidation>
    <dataValidation type="list" allowBlank="1" sqref="J7:K7">
      <formula1>人物数据!$BX$4</formula1>
    </dataValidation>
    <dataValidation type="list" allowBlank="1" sqref="N7:R7">
      <formula1>人物数据!$BZ$4</formula1>
    </dataValidation>
    <dataValidation type="list" allowBlank="1" sqref="S7">
      <formula1>人物数据!$CA$4</formula1>
    </dataValidation>
    <dataValidation type="list" allowBlank="1" sqref="T7">
      <formula1>人物数据!$CB$4</formula1>
    </dataValidation>
    <dataValidation type="list" allowBlank="1" sqref="F10:G10">
      <formula1>人物数据!$CE$1</formula1>
    </dataValidation>
    <dataValidation type="list" allowBlank="1" sqref="H10:I10">
      <formula1>人物数据!$CF$1</formula1>
    </dataValidation>
    <dataValidation type="list" allowBlank="1" sqref="J10:K10">
      <formula1>人物数据!$CG$1</formula1>
    </dataValidation>
    <dataValidation type="list" allowBlank="1" sqref="L10:M10">
      <formula1>人物数据!$CH$1</formula1>
    </dataValidation>
    <dataValidation type="list" allowBlank="1" sqref="N10">
      <formula1>人物数据!$CI$1</formula1>
    </dataValidation>
    <dataValidation type="list" allowBlank="1" sqref="O10:P10">
      <formula1>人物数据!$CJ$1</formula1>
    </dataValidation>
    <dataValidation type="list" allowBlank="1" sqref="Q10:R10">
      <formula1>人物数据!$CK$1</formula1>
    </dataValidation>
    <dataValidation type="list" allowBlank="1" sqref="S10:X10">
      <formula1>人物数据!$CL$1</formula1>
    </dataValidation>
    <dataValidation type="list" allowBlank="1" showErrorMessage="1" errorTitle="错误提示" error="请输入下拉列表中的值" sqref="Y10:Z10 Y12:Z12 Y14:Z14 Y16:Z16 U4:V7" errorStyle="information">
      <formula1>"极品,优秀,普通,粗糙"</formula1>
    </dataValidation>
    <dataValidation type="list" allowBlank="1" sqref="AA10">
      <formula1>人物数据!$CM$1</formula1>
    </dataValidation>
    <dataValidation type="list" allowBlank="1" showErrorMessage="1" errorTitle="错误提示" error="请输入下拉列表中的值" sqref="AB10" errorStyle="information">
      <formula1>人物数据!$CN$1</formula1>
    </dataValidation>
    <dataValidation type="list" allowBlank="1" sqref="F12:G12">
      <formula1>人物数据!$CE$2</formula1>
    </dataValidation>
    <dataValidation type="list" allowBlank="1" sqref="H12:I12 H14:I14">
      <formula1>人物数据!$CF$3</formula1>
    </dataValidation>
    <dataValidation type="list" allowBlank="1" sqref="J12:K12">
      <formula1>人物数据!$CG$2</formula1>
    </dataValidation>
    <dataValidation type="list" allowBlank="1" sqref="L12:M12">
      <formula1>人物数据!$CH$2</formula1>
    </dataValidation>
    <dataValidation type="list" allowBlank="1" sqref="N12">
      <formula1>人物数据!$CI$2</formula1>
    </dataValidation>
    <dataValidation type="list" allowBlank="1" sqref="O12:P12">
      <formula1>人物数据!$CJ$2</formula1>
    </dataValidation>
    <dataValidation type="list" allowBlank="1" sqref="Q12:R12">
      <formula1>人物数据!$CK$2</formula1>
    </dataValidation>
    <dataValidation type="list" allowBlank="1" sqref="S12:X12">
      <formula1>人物数据!$CL$2</formula1>
    </dataValidation>
    <dataValidation type="list" allowBlank="1" sqref="AA12">
      <formula1>人物数据!$CM$2</formula1>
    </dataValidation>
    <dataValidation type="list" allowBlank="1" sqref="AB12">
      <formula1>人物数据!$CN$2</formula1>
    </dataValidation>
    <dataValidation type="list" allowBlank="1" sqref="F14:G14">
      <formula1>人物数据!$CE$3</formula1>
    </dataValidation>
    <dataValidation type="list" allowBlank="1" sqref="J14:K14">
      <formula1>人物数据!$CG$3</formula1>
    </dataValidation>
    <dataValidation type="list" allowBlank="1" sqref="L14:M14">
      <formula1>人物数据!$CH$3</formula1>
    </dataValidation>
    <dataValidation type="list" allowBlank="1" sqref="N14">
      <formula1>人物数据!$CI$3</formula1>
    </dataValidation>
    <dataValidation type="list" allowBlank="1" sqref="O14:P14">
      <formula1>人物数据!$CJ$3</formula1>
    </dataValidation>
    <dataValidation type="list" allowBlank="1" sqref="Q14:R14">
      <formula1>人物数据!$CK$3</formula1>
    </dataValidation>
    <dataValidation type="list" allowBlank="1" sqref="S14:X14">
      <formula1>人物数据!$CL$3</formula1>
    </dataValidation>
    <dataValidation type="list" allowBlank="1" sqref="AA14">
      <formula1>人物数据!$CM$3</formula1>
    </dataValidation>
    <dataValidation type="list" allowBlank="1" sqref="AB14">
      <formula1>人物数据!$CN$3</formula1>
    </dataValidation>
    <dataValidation type="list" allowBlank="1" sqref="F16:G16">
      <formula1>人物数据!$CE$4</formula1>
    </dataValidation>
    <dataValidation type="list" allowBlank="1" sqref="H16:I16">
      <formula1>人物数据!$CF$4</formula1>
    </dataValidation>
    <dataValidation type="list" allowBlank="1" sqref="J16:K16">
      <formula1>人物数据!$CG$4</formula1>
    </dataValidation>
    <dataValidation type="list" allowBlank="1" sqref="L16:M16">
      <formula1>人物数据!$CH$4</formula1>
    </dataValidation>
    <dataValidation type="list" allowBlank="1" sqref="N16">
      <formula1>人物数据!$CI$4</formula1>
    </dataValidation>
    <dataValidation type="list" allowBlank="1" sqref="O16:P16">
      <formula1>人物数据!$CJ$4</formula1>
    </dataValidation>
    <dataValidation type="list" allowBlank="1" sqref="Q16:R16">
      <formula1>人物数据!$CK$4</formula1>
    </dataValidation>
    <dataValidation type="list" allowBlank="1" sqref="S16:X16">
      <formula1>人物数据!$CL$4</formula1>
    </dataValidation>
    <dataValidation type="list" allowBlank="1" sqref="AA16">
      <formula1>人物数据!$CM$4</formula1>
    </dataValidation>
    <dataValidation type="list" allowBlank="1" sqref="AB16">
      <formula1>人物数据!$CN$4</formula1>
    </dataValidation>
    <dataValidation type="list" allowBlank="1" sqref="F20:G20">
      <formula1>人物数据!$BB$1</formula1>
    </dataValidation>
    <dataValidation type="list" allowBlank="1" sqref="H20:I20">
      <formula1>人物数据!$BC$1</formula1>
    </dataValidation>
    <dataValidation type="list" allowBlank="1" sqref="J20:K20">
      <formula1>人物数据!$BD$1</formula1>
    </dataValidation>
    <dataValidation type="list" allowBlank="1" sqref="L20:W20">
      <formula1>人物数据!$BE$1</formula1>
    </dataValidation>
    <dataValidation type="list" allowBlank="1" sqref="X20">
      <formula1>人物数据!$BF$1</formula1>
    </dataValidation>
    <dataValidation type="list" allowBlank="1" sqref="Y20">
      <formula1>人物数据!$BG$1</formula1>
    </dataValidation>
    <dataValidation type="list" allowBlank="1" sqref="F21:G21">
      <formula1>人物数据!$BB$2</formula1>
    </dataValidation>
    <dataValidation type="list" allowBlank="1" sqref="H21:I21">
      <formula1>人物数据!$BC$2</formula1>
    </dataValidation>
    <dataValidation type="list" allowBlank="1" sqref="J21:K21">
      <formula1>人物数据!$BD$2</formula1>
    </dataValidation>
    <dataValidation type="list" allowBlank="1" sqref="L21:W21">
      <formula1>人物数据!$BE$2</formula1>
    </dataValidation>
    <dataValidation type="list" allowBlank="1" sqref="X21">
      <formula1>人物数据!$BF$2</formula1>
    </dataValidation>
    <dataValidation type="list" allowBlank="1" sqref="Y21">
      <formula1>人物数据!$BG$2</formula1>
    </dataValidation>
    <dataValidation type="list" allowBlank="1" sqref="F22:G22">
      <formula1>人物数据!$BB$3</formula1>
    </dataValidation>
    <dataValidation type="list" allowBlank="1" sqref="H22:I22">
      <formula1>人物数据!$BC$3</formula1>
    </dataValidation>
    <dataValidation type="list" allowBlank="1" sqref="J22:K22">
      <formula1>人物数据!$BD$3</formula1>
    </dataValidation>
    <dataValidation type="list" allowBlank="1" sqref="L22:W22">
      <formula1>人物数据!$BE$3</formula1>
    </dataValidation>
    <dataValidation type="list" allowBlank="1" sqref="X22">
      <formula1>人物数据!$BF$3</formula1>
    </dataValidation>
    <dataValidation type="list" allowBlank="1" sqref="Y22">
      <formula1>人物数据!$BG$3</formula1>
    </dataValidation>
    <dataValidation type="list" allowBlank="1" sqref="F23:G23">
      <formula1>人物数据!$BB$4</formula1>
    </dataValidation>
    <dataValidation type="list" allowBlank="1" sqref="H23:I23">
      <formula1>人物数据!$BC$4</formula1>
    </dataValidation>
    <dataValidation type="list" allowBlank="1" sqref="J23:K23">
      <formula1>人物数据!$BD$4</formula1>
    </dataValidation>
    <dataValidation type="list" allowBlank="1" sqref="L23:W23">
      <formula1>人物数据!$BE$4</formula1>
    </dataValidation>
    <dataValidation type="list" allowBlank="1" sqref="X23">
      <formula1>人物数据!$BF$4</formula1>
    </dataValidation>
    <dataValidation type="list" allowBlank="1" sqref="Y23">
      <formula1>人物数据!$BG$4</formula1>
    </dataValidation>
    <dataValidation type="list" allowBlank="1" sqref="F24:G24">
      <formula1>人物数据!$BB$5</formula1>
    </dataValidation>
    <dataValidation type="list" allowBlank="1" sqref="H24:I24">
      <formula1>人物数据!$BC$5</formula1>
    </dataValidation>
    <dataValidation type="list" allowBlank="1" sqref="J24:K24">
      <formula1>人物数据!$BD$5</formula1>
    </dataValidation>
    <dataValidation type="list" allowBlank="1" sqref="L24:W24">
      <formula1>人物数据!$BE$5</formula1>
    </dataValidation>
    <dataValidation type="list" allowBlank="1" sqref="X24">
      <formula1>人物数据!$BF$5</formula1>
    </dataValidation>
    <dataValidation type="list" allowBlank="1" sqref="Y24">
      <formula1>人物数据!$BG$5</formula1>
    </dataValidation>
    <dataValidation type="list" allowBlank="1" sqref="F25:G25">
      <formula1>人物数据!$BB$6</formula1>
    </dataValidation>
    <dataValidation type="list" allowBlank="1" sqref="H25:I25">
      <formula1>人物数据!$BC$6</formula1>
    </dataValidation>
    <dataValidation type="list" allowBlank="1" sqref="J25:K25">
      <formula1>人物数据!$BD$6</formula1>
    </dataValidation>
    <dataValidation type="list" allowBlank="1" sqref="L25:W25">
      <formula1>人物数据!$BE$6</formula1>
    </dataValidation>
    <dataValidation type="list" allowBlank="1" sqref="X25">
      <formula1>人物数据!$BF$6</formula1>
    </dataValidation>
    <dataValidation type="list" allowBlank="1" sqref="Y25">
      <formula1>人物数据!$BG$6</formula1>
    </dataValidation>
    <dataValidation type="list" allowBlank="1" sqref="F35:G35">
      <formula1>人物数据!$BI$1</formula1>
    </dataValidation>
    <dataValidation type="list" allowBlank="1" sqref="H35:I35">
      <formula1>人物数据!$BJ$1</formula1>
    </dataValidation>
    <dataValidation type="list" allowBlank="1" sqref="AA35">
      <formula1>人物数据!$BK$1</formula1>
    </dataValidation>
    <dataValidation type="list" allowBlank="1" sqref="AB35">
      <formula1>人物数据!$BL$1</formula1>
    </dataValidation>
    <dataValidation type="list" allowBlank="1" sqref="F36:G36">
      <formula1>人物数据!$BI$2</formula1>
    </dataValidation>
    <dataValidation type="list" allowBlank="1" sqref="H36:I36">
      <formula1>人物数据!$BJ$2</formula1>
    </dataValidation>
    <dataValidation type="list" allowBlank="1" sqref="AA36">
      <formula1>人物数据!$BK$2</formula1>
    </dataValidation>
    <dataValidation type="list" allowBlank="1" sqref="AB36">
      <formula1>人物数据!$BL$2</formula1>
    </dataValidation>
    <dataValidation type="list" allowBlank="1" sqref="F39:G39">
      <formula1>人物数据!$BI$4</formula1>
    </dataValidation>
    <dataValidation type="list" allowBlank="1" sqref="H39:I39">
      <formula1>人物数据!$BJ$4</formula1>
    </dataValidation>
    <dataValidation type="list" allowBlank="1" sqref="AA39">
      <formula1>人物数据!$BK$4</formula1>
    </dataValidation>
    <dataValidation type="list" allowBlank="1" sqref="AB39">
      <formula1>人物数据!$BL$4</formula1>
    </dataValidation>
    <dataValidation type="list" allowBlank="1" sqref="F40:G40">
      <formula1>人物数据!$BI$5</formula1>
    </dataValidation>
    <dataValidation type="list" allowBlank="1" sqref="H40:I40">
      <formula1>人物数据!$BJ$5</formula1>
    </dataValidation>
    <dataValidation type="list" allowBlank="1" sqref="AA40">
      <formula1>人物数据!$BK$5</formula1>
    </dataValidation>
    <dataValidation type="list" allowBlank="1" sqref="AB40">
      <formula1>人物数据!$BL$5</formula1>
    </dataValidation>
    <dataValidation type="list" allowBlank="1" sqref="F43:W43">
      <formula1>人物数据!$BN$1</formula1>
    </dataValidation>
    <dataValidation type="list" allowBlank="1" sqref="X43">
      <formula1>人物数据!$BO$1</formula1>
    </dataValidation>
    <dataValidation type="list" allowBlank="1" sqref="Y43">
      <formula1>人物数据!$BP$1</formula1>
    </dataValidation>
    <dataValidation type="list" allowBlank="1" sqref="F44:W44">
      <formula1>人物数据!$BN$2</formula1>
    </dataValidation>
    <dataValidation type="list" allowBlank="1" sqref="X44">
      <formula1>人物数据!$BO$2</formula1>
    </dataValidation>
    <dataValidation type="list" allowBlank="1" sqref="Y44">
      <formula1>人物数据!$BP$2</formula1>
    </dataValidation>
    <dataValidation type="list" allowBlank="1" sqref="F45:W45">
      <formula1>人物数据!$BN$3</formula1>
    </dataValidation>
    <dataValidation type="list" allowBlank="1" sqref="X45">
      <formula1>人物数据!$BO$3</formula1>
    </dataValidation>
    <dataValidation type="list" allowBlank="1" sqref="Y45">
      <formula1>人物数据!$BP$3</formula1>
    </dataValidation>
    <dataValidation type="list" allowBlank="1" sqref="F46:W46">
      <formula1>人物数据!$BN$4</formula1>
    </dataValidation>
    <dataValidation type="list" allowBlank="1" sqref="X46">
      <formula1>人物数据!$BO$4</formula1>
    </dataValidation>
    <dataValidation type="list" allowBlank="1" sqref="Y46">
      <formula1>人物数据!$BP$4</formula1>
    </dataValidation>
    <dataValidation type="list" allowBlank="1" sqref="F47:W47">
      <formula1>人物数据!$BN$5</formula1>
    </dataValidation>
    <dataValidation type="list" allowBlank="1" sqref="X47">
      <formula1>人物数据!$BO$5</formula1>
    </dataValidation>
    <dataValidation type="list" allowBlank="1" sqref="Y47">
      <formula1>人物数据!$BP$5</formula1>
    </dataValidation>
    <dataValidation type="list" allowBlank="1" sqref="F48:W48">
      <formula1>人物数据!$BN$6</formula1>
    </dataValidation>
    <dataValidation type="list" allowBlank="1" sqref="X48">
      <formula1>人物数据!$BO$6</formula1>
    </dataValidation>
    <dataValidation type="list" allowBlank="1" sqref="Y48">
      <formula1>人物数据!$BP$6</formula1>
    </dataValidation>
    <dataValidation type="list" allowBlank="1" sqref="F49:W49">
      <formula1>人物数据!$BN$7</formula1>
    </dataValidation>
    <dataValidation type="list" allowBlank="1" sqref="X49">
      <formula1>人物数据!$BO$7</formula1>
    </dataValidation>
    <dataValidation type="list" allowBlank="1" sqref="Y49">
      <formula1>人物数据!$BP$7</formula1>
    </dataValidation>
    <dataValidation type="list" allowBlank="1" sqref="F50:W50">
      <formula1>人物数据!$BN$8</formula1>
    </dataValidation>
    <dataValidation type="list" allowBlank="1" sqref="X50">
      <formula1>人物数据!$BO$8</formula1>
    </dataValidation>
    <dataValidation type="list" allowBlank="1" sqref="Y50">
      <formula1>人物数据!$BP$8</formula1>
    </dataValidation>
    <dataValidation type="list" allowBlank="1" sqref="F51:W51">
      <formula1>人物数据!$BN$9</formula1>
    </dataValidation>
    <dataValidation type="list" allowBlank="1" sqref="X51">
      <formula1>人物数据!$BO$9</formula1>
    </dataValidation>
    <dataValidation type="list" allowBlank="1" sqref="Y51">
      <formula1>人物数据!$BP$9</formula1>
    </dataValidation>
    <dataValidation type="list" allowBlank="1" sqref="F52:W52">
      <formula1>人物数据!$BN$10</formula1>
    </dataValidation>
    <dataValidation type="list" allowBlank="1" sqref="X52">
      <formula1>人物数据!$BO$10</formula1>
    </dataValidation>
    <dataValidation type="list" allowBlank="1" sqref="Y52">
      <formula1>人物数据!$BP$10</formula1>
    </dataValidation>
    <dataValidation type="list" allowBlank="1" sqref="F53:W53">
      <formula1>人物数据!$BN$11</formula1>
    </dataValidation>
    <dataValidation type="list" allowBlank="1" sqref="X53">
      <formula1>人物数据!$BO$11</formula1>
    </dataValidation>
    <dataValidation type="list" allowBlank="1" sqref="Y53">
      <formula1>人物数据!$BP$11</formula1>
    </dataValidation>
    <dataValidation type="list" allowBlank="1" sqref="F54:W54">
      <formula1>人物数据!$BN$12</formula1>
    </dataValidation>
    <dataValidation type="list" allowBlank="1" sqref="X54">
      <formula1>人物数据!$BO$12</formula1>
    </dataValidation>
    <dataValidation type="list" allowBlank="1" sqref="Y54">
      <formula1>人物数据!$BP$12</formula1>
    </dataValidation>
    <dataValidation type="list" allowBlank="1" sqref="F55:W55">
      <formula1>人物数据!$BN$13</formula1>
    </dataValidation>
    <dataValidation type="list" allowBlank="1" sqref="X55">
      <formula1>人物数据!$BO$13</formula1>
    </dataValidation>
    <dataValidation type="list" allowBlank="1" sqref="Y55">
      <formula1>人物数据!$BP$13</formula1>
    </dataValidation>
    <dataValidation type="list" allowBlank="1" sqref="F56:W56">
      <formula1>人物数据!$BN$14</formula1>
    </dataValidation>
    <dataValidation type="list" allowBlank="1" sqref="X56">
      <formula1>人物数据!$BO$14</formula1>
    </dataValidation>
    <dataValidation type="list" allowBlank="1" sqref="Y56">
      <formula1>人物数据!$BP$14</formula1>
    </dataValidation>
    <dataValidation type="list" allowBlank="1" showInputMessage="1" showErrorMessage="1" sqref="P58">
      <formula1>人物数据!$Q$2:$Q$8</formula1>
    </dataValidation>
    <dataValidation type="list" allowBlank="1" showInputMessage="1" showErrorMessage="1" sqref="G75:G92">
      <formula1>"是,-"</formula1>
    </dataValidation>
    <dataValidation type="list" allowBlank="1" sqref="AA37:AA38">
      <formula1>人物数据!$BK$3</formula1>
    </dataValidation>
    <dataValidation type="list" allowBlank="1" sqref="AB37:AB38">
      <formula1>人物数据!$BL$3</formula1>
    </dataValidation>
    <dataValidation allowBlank="1" showErrorMessage="1" sqref="J35:Z40" errorStyle="information"/>
    <dataValidation type="list" allowBlank="1" showInputMessage="1" sqref="B4:E7">
      <formula1>人物数据!$V$1:$V$150</formula1>
    </dataValidation>
    <dataValidation type="list" allowBlank="1" showInputMessage="1" sqref="B35:E40">
      <formula1>武器与防具与弹药!$AI$6:$AI$32</formula1>
    </dataValidation>
    <dataValidation type="list" allowBlank="1" sqref="C43:E56">
      <formula1>附表!$AJ$5:$AJ$52</formula1>
    </dataValidation>
    <dataValidation type="list" allowBlank="1" sqref="K75:N92">
      <formula1>附表!$AJ$53:$AJ$64</formula1>
    </dataValidation>
    <dataValidation type="list" allowBlank="1" showInputMessage="1" sqref="B20:E25">
      <formula1>武器与防具与弹药!$B$66:$B$91</formula1>
    </dataValidation>
    <dataValidation type="list" allowBlank="1" showErrorMessage="1" errorTitle="错误提示" error="请输入下拉列表中的值" sqref="AD4:AG17" errorStyle="information">
      <formula1>附表!$AJ$65:$AJ$73</formula1>
    </dataValidation>
    <dataValidation type="list" allowBlank="1" sqref="F37:G38">
      <formula1>人物数据!$BI$3</formula1>
    </dataValidation>
    <dataValidation type="list" allowBlank="1" sqref="H37:I38">
      <formula1>人物数据!$BJ$3</formula1>
    </dataValidation>
    <dataValidation type="list" allowBlank="1" showInputMessage="1" sqref="B10:E11">
      <formula1>人物数据!$CD$1</formula1>
    </dataValidation>
    <dataValidation type="list" allowBlank="1" showInputMessage="1" sqref="B12:E13">
      <formula1>人物数据!$CD$2</formula1>
    </dataValidation>
    <dataValidation type="list" allowBlank="1" showInputMessage="1" sqref="B14:E15">
      <formula1>人物数据!$CD$3</formula1>
    </dataValidation>
    <dataValidation type="list" allowBlank="1" showInputMessage="1" sqref="B16:E17">
      <formula1>人物数据!$CD$4</formula1>
    </dataValidation>
    <dataValidation type="list" allowBlank="1" sqref="O75:AB77">
      <formula1>人物数据!$BR$1</formula1>
    </dataValidation>
    <dataValidation type="list" allowBlank="1" sqref="O78:AB80">
      <formula1>人物数据!$BR$2</formula1>
    </dataValidation>
    <dataValidation type="list" allowBlank="1" sqref="O81:AB83">
      <formula1>人物数据!$BR$3</formula1>
    </dataValidation>
    <dataValidation type="list" allowBlank="1" sqref="O84:AB86">
      <formula1>人物数据!$BR$4</formula1>
    </dataValidation>
    <dataValidation type="list" allowBlank="1" sqref="O87:AB89">
      <formula1>人物数据!$BR$5</formula1>
    </dataValidation>
    <dataValidation type="list" allowBlank="1" sqref="O90:AB92">
      <formula1>人物数据!$BR$6</formula1>
    </dataValidation>
    <dataValidation type="list" allowBlank="1" sqref="L6:M7">
      <formula1>人物数据!$BY$3</formula1>
    </dataValidation>
  </dataValidation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A46"/>
  <sheetViews>
    <sheetView workbookViewId="0">
      <selection activeCell="X30" sqref="X30:AA37"/>
    </sheetView>
  </sheetViews>
  <sheetFormatPr defaultColWidth="9" defaultRowHeight="14.25"/>
  <sheetData>
    <row r="2" spans="2:27">
      <c r="B2" s="703" t="s">
        <v>302</v>
      </c>
      <c r="C2" s="704"/>
      <c r="D2" s="704"/>
      <c r="E2" s="704"/>
      <c r="F2" s="704"/>
      <c r="G2" s="704"/>
      <c r="H2" s="704"/>
      <c r="I2" s="704"/>
      <c r="J2" s="704"/>
      <c r="O2" s="705" t="s">
        <v>303</v>
      </c>
      <c r="P2" s="705"/>
      <c r="Q2" s="705"/>
      <c r="S2" s="706">
        <v>1.3</v>
      </c>
      <c r="T2" s="706"/>
      <c r="U2" s="706"/>
      <c r="V2" s="706"/>
      <c r="X2" s="706">
        <v>1.6</v>
      </c>
      <c r="Y2" s="706"/>
      <c r="Z2" s="706"/>
      <c r="AA2" s="706"/>
    </row>
    <row r="3" spans="2:27">
      <c r="B3" s="707" t="s">
        <v>304</v>
      </c>
      <c r="C3" s="708"/>
      <c r="D3" s="708"/>
      <c r="E3" s="708"/>
      <c r="F3" s="708"/>
      <c r="G3" s="708"/>
      <c r="H3" s="708"/>
      <c r="I3" s="708"/>
      <c r="J3" s="708"/>
      <c r="O3" s="196" t="s">
        <v>305</v>
      </c>
      <c r="P3" s="196"/>
      <c r="Q3" s="196"/>
      <c r="S3" s="709" t="s">
        <v>306</v>
      </c>
      <c r="T3" s="709"/>
      <c r="U3" s="709"/>
      <c r="V3" s="709"/>
      <c r="X3" s="709" t="s">
        <v>307</v>
      </c>
      <c r="Y3" s="709"/>
      <c r="Z3" s="709"/>
      <c r="AA3" s="709"/>
    </row>
    <row r="4" spans="2:27">
      <c r="B4" s="708"/>
      <c r="C4" s="708"/>
      <c r="D4" s="708"/>
      <c r="E4" s="708"/>
      <c r="F4" s="708"/>
      <c r="G4" s="708"/>
      <c r="H4" s="708"/>
      <c r="I4" s="708"/>
      <c r="J4" s="708"/>
      <c r="O4" s="196" t="s">
        <v>308</v>
      </c>
      <c r="P4" s="196"/>
      <c r="Q4" s="196"/>
      <c r="S4" s="709"/>
      <c r="T4" s="709"/>
      <c r="U4" s="709"/>
      <c r="V4" s="709"/>
      <c r="X4" s="709"/>
      <c r="Y4" s="709"/>
      <c r="Z4" s="709"/>
      <c r="AA4" s="709"/>
    </row>
    <row r="5" spans="2:27">
      <c r="B5" s="708"/>
      <c r="C5" s="708"/>
      <c r="D5" s="708"/>
      <c r="E5" s="708"/>
      <c r="F5" s="708"/>
      <c r="G5" s="708"/>
      <c r="H5" s="708"/>
      <c r="I5" s="708"/>
      <c r="J5" s="708"/>
      <c r="O5" s="196" t="s">
        <v>309</v>
      </c>
      <c r="P5" s="196"/>
      <c r="Q5" s="196"/>
      <c r="S5" s="709"/>
      <c r="T5" s="709"/>
      <c r="U5" s="709"/>
      <c r="V5" s="709"/>
      <c r="X5" s="709"/>
      <c r="Y5" s="709"/>
      <c r="Z5" s="709"/>
      <c r="AA5" s="709"/>
    </row>
    <row r="6" spans="2:27">
      <c r="B6" s="710" t="str">
        <f>人物!AC1</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C6" s="710"/>
      <c r="D6" s="710"/>
      <c r="E6" s="710"/>
      <c r="F6" s="710"/>
      <c r="G6" s="710"/>
      <c r="H6" s="710"/>
      <c r="I6" s="710"/>
      <c r="J6" s="710"/>
      <c r="O6" s="196" t="s">
        <v>310</v>
      </c>
      <c r="P6" s="196"/>
      <c r="Q6" s="196"/>
      <c r="S6" s="709"/>
      <c r="T6" s="709"/>
      <c r="U6" s="709"/>
      <c r="V6" s="709"/>
      <c r="X6" s="709"/>
      <c r="Y6" s="709"/>
      <c r="Z6" s="709"/>
      <c r="AA6" s="709"/>
    </row>
    <row r="7" spans="2:27">
      <c r="B7" s="710"/>
      <c r="C7" s="710"/>
      <c r="D7" s="710"/>
      <c r="E7" s="710"/>
      <c r="F7" s="710"/>
      <c r="G7" s="710"/>
      <c r="H7" s="710"/>
      <c r="I7" s="710"/>
      <c r="J7" s="710"/>
      <c r="O7" s="196" t="s">
        <v>311</v>
      </c>
      <c r="P7" s="196"/>
      <c r="Q7" s="196"/>
      <c r="S7" s="709"/>
      <c r="T7" s="709"/>
      <c r="U7" s="709"/>
      <c r="V7" s="709"/>
      <c r="X7" s="709"/>
      <c r="Y7" s="709"/>
      <c r="Z7" s="709"/>
      <c r="AA7" s="709"/>
    </row>
    <row r="8" spans="2:27">
      <c r="B8" s="710"/>
      <c r="C8" s="710"/>
      <c r="D8" s="710"/>
      <c r="E8" s="710"/>
      <c r="F8" s="710"/>
      <c r="G8" s="710"/>
      <c r="H8" s="710"/>
      <c r="I8" s="710"/>
      <c r="J8" s="710"/>
      <c r="O8" s="196" t="s">
        <v>312</v>
      </c>
      <c r="P8" s="196"/>
      <c r="Q8" s="196"/>
      <c r="S8" s="709"/>
      <c r="T8" s="709"/>
      <c r="U8" s="709"/>
      <c r="V8" s="709"/>
      <c r="X8" s="709"/>
      <c r="Y8" s="709"/>
      <c r="Z8" s="709"/>
      <c r="AA8" s="709"/>
    </row>
    <row r="9" spans="2:27">
      <c r="B9" s="710"/>
      <c r="C9" s="710"/>
      <c r="D9" s="710"/>
      <c r="E9" s="710"/>
      <c r="F9" s="710"/>
      <c r="G9" s="710"/>
      <c r="H9" s="710"/>
      <c r="I9" s="710"/>
      <c r="J9" s="710"/>
      <c r="O9" s="711" t="s">
        <v>313</v>
      </c>
      <c r="P9" s="196"/>
      <c r="Q9" s="196"/>
      <c r="S9" s="709"/>
      <c r="T9" s="709"/>
      <c r="U9" s="709"/>
      <c r="V9" s="709"/>
      <c r="X9" s="709"/>
      <c r="Y9" s="709"/>
      <c r="Z9" s="709"/>
      <c r="AA9" s="709"/>
    </row>
    <row r="10" spans="2:27">
      <c r="B10" s="710"/>
      <c r="C10" s="710"/>
      <c r="D10" s="710"/>
      <c r="E10" s="710"/>
      <c r="F10" s="710"/>
      <c r="G10" s="710"/>
      <c r="H10" s="710"/>
      <c r="I10" s="710"/>
      <c r="J10" s="710"/>
      <c r="O10" s="196" t="s">
        <v>314</v>
      </c>
      <c r="P10" s="196"/>
      <c r="Q10" s="196"/>
      <c r="S10" s="709"/>
      <c r="T10" s="709"/>
      <c r="U10" s="709"/>
      <c r="V10" s="709"/>
      <c r="X10" s="709"/>
      <c r="Y10" s="709"/>
      <c r="Z10" s="709"/>
      <c r="AA10" s="709"/>
    </row>
    <row r="11" spans="2:27">
      <c r="B11" s="710"/>
      <c r="C11" s="710"/>
      <c r="D11" s="710"/>
      <c r="E11" s="710"/>
      <c r="F11" s="710"/>
      <c r="G11" s="710"/>
      <c r="H11" s="710"/>
      <c r="I11" s="710"/>
      <c r="J11" s="710"/>
      <c r="S11" s="706">
        <v>1.31</v>
      </c>
      <c r="T11" s="706"/>
      <c r="U11" s="706"/>
      <c r="V11" s="706"/>
      <c r="X11" s="712">
        <v>1.61</v>
      </c>
      <c r="Y11" s="712"/>
      <c r="Z11" s="712"/>
      <c r="AA11" s="712"/>
    </row>
    <row r="12" spans="2:27">
      <c r="B12" s="710"/>
      <c r="C12" s="710"/>
      <c r="D12" s="710"/>
      <c r="E12" s="710"/>
      <c r="F12" s="710"/>
      <c r="G12" s="710"/>
      <c r="H12" s="710"/>
      <c r="I12" s="710"/>
      <c r="J12" s="710"/>
      <c r="S12" s="709" t="s">
        <v>315</v>
      </c>
      <c r="T12" s="709"/>
      <c r="U12" s="709"/>
      <c r="V12" s="709"/>
      <c r="X12" s="709" t="s">
        <v>316</v>
      </c>
      <c r="Y12" s="709"/>
      <c r="Z12" s="709"/>
      <c r="AA12" s="709"/>
    </row>
    <row r="13" spans="2:27">
      <c r="S13" s="709"/>
      <c r="T13" s="709"/>
      <c r="U13" s="709"/>
      <c r="V13" s="709"/>
      <c r="X13" s="709"/>
      <c r="Y13" s="709"/>
      <c r="Z13" s="709"/>
      <c r="AA13" s="709"/>
    </row>
    <row r="14" spans="2:27">
      <c r="S14" s="709"/>
      <c r="T14" s="709"/>
      <c r="U14" s="709"/>
      <c r="V14" s="709"/>
      <c r="X14" s="709"/>
      <c r="Y14" s="709"/>
      <c r="Z14" s="709"/>
      <c r="AA14" s="709"/>
    </row>
    <row r="15" spans="2:27">
      <c r="S15" s="709"/>
      <c r="T15" s="709"/>
      <c r="U15" s="709"/>
      <c r="V15" s="709"/>
      <c r="X15" s="709"/>
      <c r="Y15" s="709"/>
      <c r="Z15" s="709"/>
      <c r="AA15" s="709"/>
    </row>
    <row r="16" spans="2:27">
      <c r="S16" s="709"/>
      <c r="T16" s="709"/>
      <c r="U16" s="709"/>
      <c r="V16" s="709"/>
      <c r="X16" s="709"/>
      <c r="Y16" s="709"/>
      <c r="Z16" s="709"/>
      <c r="AA16" s="709"/>
    </row>
    <row r="17" spans="19:27">
      <c r="S17" s="709"/>
      <c r="T17" s="709"/>
      <c r="U17" s="709"/>
      <c r="V17" s="709"/>
      <c r="X17" s="709"/>
      <c r="Y17" s="709"/>
      <c r="Z17" s="709"/>
      <c r="AA17" s="709"/>
    </row>
    <row r="18" spans="19:27">
      <c r="S18" s="709"/>
      <c r="T18" s="709"/>
      <c r="U18" s="709"/>
      <c r="V18" s="709"/>
      <c r="X18" s="709"/>
      <c r="Y18" s="709"/>
      <c r="Z18" s="709"/>
      <c r="AA18" s="709"/>
    </row>
    <row r="19" spans="19:27">
      <c r="S19" s="709"/>
      <c r="T19" s="709"/>
      <c r="U19" s="709"/>
      <c r="V19" s="709"/>
      <c r="X19" s="709"/>
      <c r="Y19" s="709"/>
      <c r="Z19" s="709"/>
      <c r="AA19" s="709"/>
    </row>
    <row r="20" spans="19:27">
      <c r="X20" s="712">
        <v>1.62</v>
      </c>
      <c r="Y20" s="712"/>
      <c r="Z20" s="712"/>
      <c r="AA20" s="712"/>
    </row>
    <row r="21" spans="19:27">
      <c r="S21" s="713">
        <v>1.4</v>
      </c>
      <c r="T21" s="713"/>
      <c r="U21" s="713"/>
      <c r="V21" s="713"/>
      <c r="X21" s="714" t="s">
        <v>317</v>
      </c>
      <c r="Y21" s="709"/>
      <c r="Z21" s="709"/>
      <c r="AA21" s="709"/>
    </row>
    <row r="22" spans="19:27">
      <c r="S22" s="715" t="s">
        <v>318</v>
      </c>
      <c r="T22" s="715"/>
      <c r="U22" s="715" t="s">
        <v>319</v>
      </c>
      <c r="V22" s="715"/>
      <c r="X22" s="709"/>
      <c r="Y22" s="709"/>
      <c r="Z22" s="709"/>
      <c r="AA22" s="709"/>
    </row>
    <row r="23" spans="19:27">
      <c r="S23" s="716"/>
      <c r="T23" s="716"/>
      <c r="U23" s="716"/>
      <c r="V23" s="716"/>
      <c r="X23" s="709"/>
      <c r="Y23" s="709"/>
      <c r="Z23" s="709"/>
      <c r="AA23" s="709"/>
    </row>
    <row r="24" spans="19:27">
      <c r="S24" s="716"/>
      <c r="T24" s="716"/>
      <c r="U24" s="716"/>
      <c r="V24" s="716"/>
      <c r="X24" s="709"/>
      <c r="Y24" s="709"/>
      <c r="Z24" s="709"/>
      <c r="AA24" s="709"/>
    </row>
    <row r="25" spans="19:27">
      <c r="S25" s="716"/>
      <c r="T25" s="716"/>
      <c r="U25" s="716"/>
      <c r="V25" s="716"/>
      <c r="X25" s="709"/>
      <c r="Y25" s="709"/>
      <c r="Z25" s="709"/>
      <c r="AA25" s="709"/>
    </row>
    <row r="26" spans="19:27">
      <c r="S26" s="716"/>
      <c r="T26" s="716"/>
      <c r="U26" s="716"/>
      <c r="V26" s="716"/>
      <c r="X26" s="709"/>
      <c r="Y26" s="709"/>
      <c r="Z26" s="709"/>
      <c r="AA26" s="709"/>
    </row>
    <row r="27" spans="19:27">
      <c r="S27" s="716"/>
      <c r="T27" s="716"/>
      <c r="U27" s="716"/>
      <c r="V27" s="716"/>
      <c r="X27" s="709"/>
      <c r="Y27" s="709"/>
      <c r="Z27" s="709"/>
      <c r="AA27" s="709"/>
    </row>
    <row r="28" spans="19:27">
      <c r="S28" s="716"/>
      <c r="T28" s="716"/>
      <c r="U28" s="716"/>
      <c r="V28" s="716"/>
      <c r="X28" s="709"/>
      <c r="Y28" s="709"/>
      <c r="Z28" s="709"/>
      <c r="AA28" s="709"/>
    </row>
    <row r="29" spans="19:27">
      <c r="S29" s="716"/>
      <c r="T29" s="716"/>
      <c r="U29" s="716"/>
      <c r="V29" s="716"/>
      <c r="X29" s="712">
        <v>1.63</v>
      </c>
      <c r="Y29" s="712"/>
      <c r="Z29" s="712"/>
      <c r="AA29" s="712"/>
    </row>
    <row r="30" spans="19:27">
      <c r="X30" s="714" t="s">
        <v>320</v>
      </c>
      <c r="Y30" s="709"/>
      <c r="Z30" s="709"/>
      <c r="AA30" s="709"/>
    </row>
    <row r="31" spans="19:27">
      <c r="S31" s="717">
        <v>1.5</v>
      </c>
      <c r="T31" s="717"/>
      <c r="U31" s="717" t="s">
        <v>321</v>
      </c>
      <c r="V31" s="717"/>
      <c r="X31" s="709"/>
      <c r="Y31" s="709"/>
      <c r="Z31" s="709"/>
      <c r="AA31" s="709"/>
    </row>
    <row r="32" spans="19:27">
      <c r="S32" s="709" t="s">
        <v>322</v>
      </c>
      <c r="T32" s="709"/>
      <c r="U32" s="709" t="s">
        <v>323</v>
      </c>
      <c r="V32" s="709"/>
      <c r="X32" s="709"/>
      <c r="Y32" s="709"/>
      <c r="Z32" s="709"/>
      <c r="AA32" s="709"/>
    </row>
    <row r="33" spans="19:27">
      <c r="S33" s="709"/>
      <c r="T33" s="709"/>
      <c r="U33" s="709"/>
      <c r="V33" s="709"/>
      <c r="X33" s="709"/>
      <c r="Y33" s="709"/>
      <c r="Z33" s="709"/>
      <c r="AA33" s="709"/>
    </row>
    <row r="34" spans="19:27">
      <c r="S34" s="709"/>
      <c r="T34" s="709"/>
      <c r="U34" s="709"/>
      <c r="V34" s="709"/>
      <c r="X34" s="709"/>
      <c r="Y34" s="709"/>
      <c r="Z34" s="709"/>
      <c r="AA34" s="709"/>
    </row>
    <row r="35" spans="19:27">
      <c r="S35" s="709"/>
      <c r="T35" s="709"/>
      <c r="U35" s="709"/>
      <c r="V35" s="709"/>
      <c r="X35" s="709"/>
      <c r="Y35" s="709"/>
      <c r="Z35" s="709"/>
      <c r="AA35" s="709"/>
    </row>
    <row r="36" spans="19:27">
      <c r="S36" s="709"/>
      <c r="T36" s="709"/>
      <c r="U36" s="709"/>
      <c r="V36" s="709"/>
      <c r="X36" s="709"/>
      <c r="Y36" s="709"/>
      <c r="Z36" s="709"/>
      <c r="AA36" s="709"/>
    </row>
    <row r="37" spans="19:27">
      <c r="S37" s="709"/>
      <c r="T37" s="709"/>
      <c r="U37" s="709"/>
      <c r="V37" s="709"/>
      <c r="X37" s="709"/>
      <c r="Y37" s="709"/>
      <c r="Z37" s="709"/>
      <c r="AA37" s="709"/>
    </row>
    <row r="38" spans="19:27">
      <c r="S38" s="709"/>
      <c r="T38" s="709"/>
      <c r="U38" s="709"/>
      <c r="V38" s="709"/>
      <c r="X38" s="712">
        <v>1.64</v>
      </c>
      <c r="Y38" s="712"/>
      <c r="Z38" s="712"/>
      <c r="AA38" s="712"/>
    </row>
    <row r="39" spans="19:27">
      <c r="S39" s="709"/>
      <c r="T39" s="709"/>
      <c r="U39" s="709"/>
      <c r="V39" s="709"/>
      <c r="X39" s="714" t="s">
        <v>324</v>
      </c>
      <c r="Y39" s="709"/>
      <c r="Z39" s="709"/>
      <c r="AA39" s="709"/>
    </row>
    <row r="40" spans="19:27">
      <c r="X40" s="709"/>
      <c r="Y40" s="709"/>
      <c r="Z40" s="709"/>
      <c r="AA40" s="709"/>
    </row>
    <row r="41" spans="19:27">
      <c r="X41" s="709"/>
      <c r="Y41" s="709"/>
      <c r="Z41" s="709"/>
      <c r="AA41" s="709"/>
    </row>
    <row r="42" spans="19:27">
      <c r="X42" s="709"/>
      <c r="Y42" s="709"/>
      <c r="Z42" s="709"/>
      <c r="AA42" s="709"/>
    </row>
    <row r="43" spans="19:27">
      <c r="X43" s="709"/>
      <c r="Y43" s="709"/>
      <c r="Z43" s="709"/>
      <c r="AA43" s="709"/>
    </row>
    <row r="44" spans="19:27">
      <c r="X44" s="709"/>
      <c r="Y44" s="709"/>
      <c r="Z44" s="709"/>
      <c r="AA44" s="709"/>
    </row>
    <row r="45" spans="19:27">
      <c r="X45" s="709"/>
      <c r="Y45" s="709"/>
      <c r="Z45" s="709"/>
      <c r="AA45" s="709"/>
    </row>
    <row r="46" spans="19:27">
      <c r="X46" s="709"/>
      <c r="Y46" s="709"/>
      <c r="Z46" s="709"/>
      <c r="AA46" s="709"/>
    </row>
  </sheetData>
  <sheetProtection formatCells="0" formatColumns="0" formatRows="0" insertRows="0" insertColumns="0" insertHyperlinks="0" deleteColumns="0" deleteRows="0" sort="0" autoFilter="0" pivotTables="0"/>
  <mergeCells count="33">
    <mergeCell ref="B2:J2"/>
    <mergeCell ref="O2:Q2"/>
    <mergeCell ref="S2:V2"/>
    <mergeCell ref="X2:AA2"/>
    <mergeCell ref="O3:Q3"/>
    <mergeCell ref="O4:Q4"/>
    <mergeCell ref="O5:Q5"/>
    <mergeCell ref="O6:Q6"/>
    <mergeCell ref="O7:Q7"/>
    <mergeCell ref="O8:Q8"/>
    <mergeCell ref="O9:Q9"/>
    <mergeCell ref="O10:Q10"/>
    <mergeCell ref="S11:V11"/>
    <mergeCell ref="X11:AA11"/>
    <mergeCell ref="X20:AA20"/>
    <mergeCell ref="S21:V21"/>
    <mergeCell ref="X29:AA29"/>
    <mergeCell ref="S31:T31"/>
    <mergeCell ref="U31:V31"/>
    <mergeCell ref="X38:AA38"/>
    <mergeCell ref="B3:J5"/>
    <mergeCell ref="B6:J12"/>
    <mergeCell ref="S3:V10"/>
    <mergeCell ref="S12:V19"/>
    <mergeCell ref="S22:T29"/>
    <mergeCell ref="U22:V29"/>
    <mergeCell ref="S32:T39"/>
    <mergeCell ref="U32:V39"/>
    <mergeCell ref="X3:AA10"/>
    <mergeCell ref="X12:AA19"/>
    <mergeCell ref="X21:AA28"/>
    <mergeCell ref="X30:AA37"/>
    <mergeCell ref="X39:AA46"/>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workbookViewId="0">
      <selection activeCell="B17" sqref="B17:D17"/>
    </sheetView>
  </sheetViews>
  <sheetFormatPr defaultColWidth="5.18333333333333" defaultRowHeight="20" customHeight="1"/>
  <cols>
    <col min="1" max="1" width="3.33333333333333" style="685" customWidth="1"/>
    <col min="2" max="19" width="6.66666666666667" style="685" customWidth="1"/>
    <col min="20" max="20" width="3.33333333333333" style="685" customWidth="1"/>
    <col min="21" max="22" width="5.58333333333333" style="686" customWidth="1"/>
    <col min="23" max="16379" width="5.18333333333333" style="685" customWidth="1"/>
    <col min="16380" max="16384" width="5.18333333333333" style="685"/>
  </cols>
  <sheetData>
    <row r="1" customHeight="1" spans="1:25">
      <c r="A1" s="687"/>
      <c r="B1" s="687"/>
      <c r="C1" s="687"/>
      <c r="D1" s="687"/>
      <c r="E1" s="687"/>
      <c r="F1" s="687"/>
      <c r="G1" s="687"/>
      <c r="H1" s="687"/>
      <c r="I1" s="687"/>
      <c r="J1" s="687"/>
      <c r="K1" s="687"/>
      <c r="L1" s="687"/>
      <c r="M1" s="687"/>
      <c r="N1" s="687"/>
      <c r="O1" s="687"/>
      <c r="P1" s="687"/>
      <c r="Q1" s="687"/>
      <c r="R1" s="687"/>
      <c r="S1" s="687"/>
      <c r="T1" s="687"/>
    </row>
    <row r="2" customHeight="1" spans="1:25">
      <c r="A2" s="687"/>
      <c r="B2" s="688" t="s">
        <v>325</v>
      </c>
      <c r="C2" s="688"/>
      <c r="D2" s="688"/>
      <c r="E2" s="688"/>
      <c r="F2" s="688"/>
      <c r="G2" s="688"/>
      <c r="H2" s="688"/>
      <c r="I2" s="688"/>
      <c r="J2" s="688"/>
      <c r="K2" s="688" t="s">
        <v>326</v>
      </c>
      <c r="L2" s="688"/>
      <c r="M2" s="688"/>
      <c r="N2" s="688"/>
      <c r="O2" s="688"/>
      <c r="P2" s="688"/>
      <c r="Q2" s="688" t="s">
        <v>327</v>
      </c>
      <c r="R2" s="688"/>
      <c r="S2" s="688"/>
      <c r="T2" s="687"/>
    </row>
    <row r="3" customHeight="1" spans="1:25">
      <c r="A3" s="687"/>
      <c r="B3" s="689" t="s">
        <v>328</v>
      </c>
      <c r="C3" s="689" t="s">
        <v>329</v>
      </c>
      <c r="D3" s="689" t="s">
        <v>330</v>
      </c>
      <c r="E3" s="689" t="s">
        <v>33</v>
      </c>
      <c r="F3" s="689" t="s">
        <v>331</v>
      </c>
      <c r="G3" s="689" t="s">
        <v>332</v>
      </c>
      <c r="H3" s="689" t="s">
        <v>333</v>
      </c>
      <c r="I3" s="689" t="s">
        <v>334</v>
      </c>
      <c r="J3" s="689" t="s">
        <v>100</v>
      </c>
      <c r="K3" s="689" t="s">
        <v>335</v>
      </c>
      <c r="L3" s="689"/>
      <c r="M3" s="689" t="s">
        <v>336</v>
      </c>
      <c r="N3" s="689"/>
      <c r="O3" s="689" t="s">
        <v>337</v>
      </c>
      <c r="P3" s="689"/>
      <c r="Q3" s="689" t="s">
        <v>338</v>
      </c>
      <c r="R3" s="689"/>
      <c r="S3" s="689"/>
      <c r="T3" s="687"/>
    </row>
    <row r="4" customHeight="1" spans="1:25">
      <c r="A4" s="687"/>
      <c r="B4" s="690" t="s">
        <v>248</v>
      </c>
      <c r="C4" s="691"/>
      <c r="D4" s="691"/>
      <c r="E4" s="691"/>
      <c r="F4" s="691"/>
      <c r="G4" s="691"/>
      <c r="H4" s="691"/>
      <c r="I4" s="691"/>
      <c r="J4" s="691"/>
      <c r="K4" s="692"/>
      <c r="L4" s="692"/>
      <c r="M4" s="692"/>
      <c r="N4" s="692"/>
      <c r="O4" s="692"/>
      <c r="P4" s="692"/>
      <c r="Q4" s="690" t="s">
        <v>339</v>
      </c>
      <c r="R4" s="690" t="s">
        <v>340</v>
      </c>
      <c r="S4" s="690" t="s">
        <v>341</v>
      </c>
      <c r="T4" s="687"/>
      <c r="W4" s="686"/>
      <c r="X4" s="686"/>
      <c r="Y4" s="686"/>
    </row>
    <row r="5" customHeight="1" spans="1:25">
      <c r="A5" s="687"/>
      <c r="B5" s="690" t="s">
        <v>342</v>
      </c>
      <c r="C5" s="691"/>
      <c r="D5" s="691"/>
      <c r="E5" s="691"/>
      <c r="F5" s="691"/>
      <c r="G5" s="691"/>
      <c r="H5" s="691"/>
      <c r="I5" s="691"/>
      <c r="J5" s="691"/>
      <c r="K5" s="689" t="s">
        <v>343</v>
      </c>
      <c r="L5" s="689"/>
      <c r="M5" s="689" t="s">
        <v>344</v>
      </c>
      <c r="N5" s="689"/>
      <c r="O5" s="689" t="s">
        <v>345</v>
      </c>
      <c r="P5" s="689" t="s">
        <v>346</v>
      </c>
      <c r="Q5" s="691">
        <f>ROUND(R5/2,0)</f>
        <v>0</v>
      </c>
      <c r="R5" s="691">
        <f>M4</f>
        <v>0</v>
      </c>
      <c r="S5" s="691">
        <f>R5+3</f>
        <v>3</v>
      </c>
      <c r="T5" s="687"/>
      <c r="W5" s="686"/>
      <c r="X5" s="686"/>
      <c r="Y5" s="686"/>
    </row>
    <row r="6" customHeight="1" spans="1:25">
      <c r="A6" s="687"/>
      <c r="B6" s="690" t="s">
        <v>347</v>
      </c>
      <c r="C6" s="691"/>
      <c r="D6" s="691"/>
      <c r="E6" s="691"/>
      <c r="F6" s="691"/>
      <c r="G6" s="691"/>
      <c r="H6" s="691"/>
      <c r="I6" s="691"/>
      <c r="J6" s="691"/>
      <c r="K6" s="692"/>
      <c r="L6" s="692"/>
      <c r="M6" s="692"/>
      <c r="N6" s="692"/>
      <c r="O6" s="692">
        <f>人物!K17</f>
        <v>0</v>
      </c>
      <c r="P6" s="692">
        <f>人物!L17</f>
        <v>0</v>
      </c>
      <c r="Q6" s="689" t="s">
        <v>348</v>
      </c>
      <c r="R6" s="693"/>
      <c r="S6" s="693"/>
      <c r="T6" s="687"/>
      <c r="W6" s="686"/>
      <c r="X6" s="686"/>
      <c r="Y6" s="686"/>
    </row>
    <row r="7" customHeight="1" spans="1:25">
      <c r="A7" s="687"/>
      <c r="B7" s="690" t="s">
        <v>349</v>
      </c>
      <c r="C7" s="691"/>
      <c r="D7" s="691"/>
      <c r="E7" s="691"/>
      <c r="F7" s="691"/>
      <c r="G7" s="691"/>
      <c r="H7" s="691"/>
      <c r="I7" s="691"/>
      <c r="J7" s="691"/>
      <c r="K7" s="689" t="s">
        <v>350</v>
      </c>
      <c r="L7" s="689"/>
      <c r="M7" s="689"/>
      <c r="N7" s="689"/>
      <c r="O7" s="689"/>
      <c r="P7" s="689"/>
      <c r="Q7" s="690" t="s">
        <v>339</v>
      </c>
      <c r="R7" s="690" t="s">
        <v>340</v>
      </c>
      <c r="S7" s="690" t="s">
        <v>341</v>
      </c>
      <c r="T7" s="687"/>
      <c r="W7" s="686"/>
      <c r="X7" s="686"/>
    </row>
    <row r="8" customHeight="1" spans="1:25">
      <c r="A8" s="687"/>
      <c r="B8" s="690" t="s">
        <v>351</v>
      </c>
      <c r="C8" s="691" t="str">
        <f>IF(M4="","",IF(C6="√",2,0)+P6+K4+C7)</f>
        <v/>
      </c>
      <c r="D8" s="691" t="str">
        <f>IF(M4="","",IF(D6="√",2,0)+P6+K4+D7)</f>
        <v/>
      </c>
      <c r="E8" s="691" t="str">
        <f>IF(M4="","",IF(E6="√",2,0)+P6+K4+E7)</f>
        <v/>
      </c>
      <c r="F8" s="691" t="str">
        <f>IF(M4="","",IF(F6="√",2,0)+P6+K4+F7)</f>
        <v/>
      </c>
      <c r="G8" s="691" t="str">
        <f>IF(M4="","",IF(G6="√",2,0)+P6+K4+G7)</f>
        <v/>
      </c>
      <c r="H8" s="691" t="str">
        <f>IF(M4="","",IF(H6="√",2,0)+P6+K4+H7)</f>
        <v/>
      </c>
      <c r="I8" s="691" t="str">
        <f>IF(M4="","",IF(I6="√",2,0)+P6+K4+I7)</f>
        <v/>
      </c>
      <c r="J8" s="691" t="str">
        <f>IF(M4="","",IF(J6="√",2,0)+P6+K4+J7)</f>
        <v/>
      </c>
      <c r="K8" s="691"/>
      <c r="L8" s="694"/>
      <c r="M8" s="694"/>
      <c r="N8" s="694"/>
      <c r="O8" s="694"/>
      <c r="P8" s="694"/>
      <c r="Q8" s="691">
        <f>Q5*5+O6</f>
        <v>0</v>
      </c>
      <c r="R8" s="691">
        <f>R5*5+O6</f>
        <v>0</v>
      </c>
      <c r="S8" s="691">
        <f>S5*5+O6</f>
        <v>15</v>
      </c>
      <c r="T8" s="687"/>
      <c r="W8" s="686"/>
      <c r="X8" s="686"/>
    </row>
    <row r="9" customHeight="1" spans="1:25">
      <c r="A9" s="687"/>
      <c r="B9" s="687"/>
      <c r="C9" s="687"/>
      <c r="D9" s="687"/>
      <c r="E9" s="687"/>
      <c r="F9" s="687"/>
      <c r="G9" s="687"/>
      <c r="H9" s="687"/>
      <c r="I9" s="687"/>
      <c r="J9" s="687"/>
      <c r="K9" s="687"/>
      <c r="L9" s="687"/>
      <c r="M9" s="687"/>
      <c r="N9" s="687"/>
      <c r="O9" s="687"/>
      <c r="P9" s="687"/>
      <c r="Q9" s="687"/>
      <c r="R9" s="687"/>
      <c r="S9" s="687"/>
      <c r="T9" s="687"/>
      <c r="W9" s="686"/>
      <c r="X9" s="686"/>
    </row>
    <row r="10" customHeight="1" spans="1:25">
      <c r="A10" s="687"/>
      <c r="B10" s="688" t="s">
        <v>352</v>
      </c>
      <c r="C10" s="688"/>
      <c r="D10" s="688"/>
      <c r="E10" s="688"/>
      <c r="F10" s="688"/>
      <c r="G10" s="688"/>
      <c r="H10" s="688"/>
      <c r="I10" s="688"/>
      <c r="J10" s="688"/>
      <c r="K10" s="688"/>
      <c r="L10" s="688"/>
      <c r="M10" s="688"/>
      <c r="N10" s="688"/>
      <c r="O10" s="688"/>
      <c r="P10" s="688"/>
      <c r="Q10" s="688"/>
      <c r="R10" s="688"/>
      <c r="S10" s="688"/>
      <c r="T10" s="687"/>
      <c r="W10" s="686"/>
      <c r="X10" s="686"/>
    </row>
    <row r="11" customHeight="1" spans="1:25">
      <c r="A11" s="687"/>
      <c r="B11" s="689" t="s">
        <v>353</v>
      </c>
      <c r="C11" s="689"/>
      <c r="D11" s="689"/>
      <c r="E11" s="692"/>
      <c r="F11" s="692"/>
      <c r="G11" s="692"/>
      <c r="H11" s="689" t="s">
        <v>354</v>
      </c>
      <c r="I11" s="689"/>
      <c r="J11" s="689"/>
      <c r="K11" s="692"/>
      <c r="L11" s="692"/>
      <c r="M11" s="692"/>
      <c r="N11" s="689" t="s">
        <v>55</v>
      </c>
      <c r="O11" s="689"/>
      <c r="P11" s="690" t="s">
        <v>339</v>
      </c>
      <c r="Q11" s="695" t="str" cm="1">
        <f t="array" ref="Q11">IF(M4="","",Q5&amp;"D10+"&amp;_xlfn.SWITCH(E11,"次级灵能",C8,"生化学科",D8,"预言学科",E8,"操火学科",F8,"遥感学科",G8,"传心学科",H8,"高阶秘仪",I8,"其他灵能",J8,P6+K4))</f>
        <v/>
      </c>
      <c r="R11" s="695"/>
      <c r="S11" s="695"/>
      <c r="T11" s="687"/>
      <c r="W11" s="686"/>
      <c r="X11" s="686"/>
    </row>
    <row r="12" customHeight="1" spans="1:25">
      <c r="A12" s="687"/>
      <c r="B12" s="689"/>
      <c r="C12" s="689"/>
      <c r="D12" s="689"/>
      <c r="E12" s="692"/>
      <c r="F12" s="692"/>
      <c r="G12" s="692"/>
      <c r="H12" s="689"/>
      <c r="I12" s="689"/>
      <c r="J12" s="689"/>
      <c r="K12" s="692"/>
      <c r="L12" s="692"/>
      <c r="M12" s="692"/>
      <c r="N12" s="689"/>
      <c r="O12" s="689"/>
      <c r="P12" s="690" t="s">
        <v>340</v>
      </c>
      <c r="Q12" s="696" t="str" cm="1">
        <f t="array" ref="Q12">IF(M4="","",R5&amp;"D10+"&amp;_xlfn.SWITCH(E11,"次级灵能",C8,"生化学科",D8,"预言学科",E8,"操火学科",F8,"遥感学科",G8,"传心学科",H8,"高阶秘仪",I8,"其他灵能",J8,P6+K4))</f>
        <v/>
      </c>
      <c r="R12" s="695"/>
      <c r="S12" s="695"/>
      <c r="T12" s="687"/>
    </row>
    <row r="13" customHeight="1" spans="1:25">
      <c r="A13" s="687"/>
      <c r="B13" s="689"/>
      <c r="C13" s="689"/>
      <c r="D13" s="689"/>
      <c r="E13" s="692"/>
      <c r="F13" s="692"/>
      <c r="G13" s="692"/>
      <c r="H13" s="689"/>
      <c r="I13" s="689"/>
      <c r="J13" s="689"/>
      <c r="K13" s="692"/>
      <c r="L13" s="692"/>
      <c r="M13" s="692"/>
      <c r="N13" s="689"/>
      <c r="O13" s="689"/>
      <c r="P13" s="690" t="s">
        <v>341</v>
      </c>
      <c r="Q13" s="695" t="str" cm="1">
        <f t="array" ref="Q13">IF(M4="","",S5&amp;"D10+"&amp;_xlfn.SWITCH(E11,"次级灵能",C8,"生化学科",D8,"预言学科",E8,"操火学科",F8,"遥感学科",G8,"传心学科",H8,"高阶秘仪",I8,"其他灵能",J8,P6+K4))</f>
        <v/>
      </c>
      <c r="R13" s="695"/>
      <c r="S13" s="695"/>
      <c r="T13" s="687"/>
    </row>
    <row r="14" customHeight="1" spans="1:25">
      <c r="A14" s="687"/>
      <c r="B14" s="697" t="s">
        <v>355</v>
      </c>
      <c r="C14" s="697"/>
      <c r="D14" s="697"/>
      <c r="E14" s="697"/>
      <c r="F14" s="697"/>
      <c r="G14" s="697"/>
      <c r="H14" s="697"/>
      <c r="I14" s="697"/>
      <c r="J14" s="697"/>
      <c r="K14" s="697"/>
      <c r="L14" s="697"/>
      <c r="M14" s="697"/>
      <c r="N14" s="697"/>
      <c r="O14" s="697"/>
      <c r="P14" s="697"/>
      <c r="Q14" s="697"/>
      <c r="R14" s="697"/>
      <c r="S14" s="697"/>
      <c r="T14" s="687"/>
    </row>
    <row r="15" customHeight="1" spans="1:25">
      <c r="A15" s="687"/>
      <c r="B15" s="688" t="s">
        <v>356</v>
      </c>
      <c r="C15" s="688"/>
      <c r="D15" s="688"/>
      <c r="E15" s="688"/>
      <c r="F15" s="688"/>
      <c r="G15" s="688"/>
      <c r="H15" s="688"/>
      <c r="I15" s="688"/>
      <c r="J15" s="688"/>
      <c r="K15" s="688"/>
      <c r="L15" s="688"/>
      <c r="M15" s="688"/>
      <c r="N15" s="688"/>
      <c r="O15" s="688"/>
      <c r="P15" s="688"/>
      <c r="Q15" s="688"/>
      <c r="R15" s="688"/>
      <c r="S15" s="688"/>
      <c r="T15" s="687"/>
    </row>
    <row r="16" customHeight="1" spans="1:25">
      <c r="A16" s="687"/>
      <c r="B16" s="689" t="s">
        <v>354</v>
      </c>
      <c r="C16" s="689"/>
      <c r="D16" s="689"/>
      <c r="E16" s="689" t="s">
        <v>353</v>
      </c>
      <c r="F16" s="689"/>
      <c r="G16" s="689"/>
      <c r="H16" s="689" t="s">
        <v>357</v>
      </c>
      <c r="I16" s="689"/>
      <c r="J16" s="689"/>
      <c r="K16" s="689" t="s">
        <v>358</v>
      </c>
      <c r="L16" s="689"/>
      <c r="M16" s="689"/>
      <c r="N16" s="689" t="s">
        <v>359</v>
      </c>
      <c r="O16" s="689"/>
      <c r="P16" s="689"/>
      <c r="Q16" s="689" t="s">
        <v>360</v>
      </c>
      <c r="R16" s="689"/>
      <c r="S16" s="689"/>
      <c r="T16" s="687"/>
    </row>
    <row r="17" customHeight="1" spans="1:20">
      <c r="A17" s="687"/>
      <c r="B17" s="698" t="str">
        <f>IFERROR(VLOOKUP(K11,灵能表[],1,0),"")</f>
        <v/>
      </c>
      <c r="C17" s="698"/>
      <c r="D17" s="698"/>
      <c r="E17" s="698" t="str">
        <f>IFERROR(VLOOKUP(K11,灵能表[],2,0),"")</f>
        <v/>
      </c>
      <c r="F17" s="698"/>
      <c r="G17" s="698"/>
      <c r="H17" s="698" t="str">
        <f>IFERROR(VLOOKUP(K11,灵能表[],3,0),"")</f>
        <v/>
      </c>
      <c r="I17" s="698"/>
      <c r="J17" s="698"/>
      <c r="K17" s="698" t="str">
        <f>IFERROR(VLOOKUP(K11,灵能表[],4,0),"")</f>
        <v/>
      </c>
      <c r="L17" s="698"/>
      <c r="M17" s="698"/>
      <c r="N17" s="698" t="str">
        <f>IFERROR(VLOOKUP(K11,灵能表[],5,0),"")</f>
        <v/>
      </c>
      <c r="O17" s="698"/>
      <c r="P17" s="698"/>
      <c r="Q17" s="698" t="str">
        <f>IFERROR(VLOOKUP(K11,灵能表[],6,0),"")</f>
        <v/>
      </c>
      <c r="R17" s="698"/>
      <c r="S17" s="698"/>
      <c r="T17" s="687"/>
    </row>
    <row r="18" customHeight="1" spans="1:20">
      <c r="A18" s="687"/>
      <c r="B18" s="699" t="str">
        <f>IFERROR(VLOOKUP(K11,灵能表[],7,0),"")</f>
        <v/>
      </c>
      <c r="C18" s="699"/>
      <c r="D18" s="699"/>
      <c r="E18" s="699"/>
      <c r="F18" s="699"/>
      <c r="G18" s="699"/>
      <c r="H18" s="699"/>
      <c r="I18" s="699"/>
      <c r="J18" s="699"/>
      <c r="K18" s="699"/>
      <c r="L18" s="699"/>
      <c r="M18" s="699"/>
      <c r="N18" s="699"/>
      <c r="O18" s="699"/>
      <c r="P18" s="699"/>
      <c r="Q18" s="699"/>
      <c r="R18" s="699"/>
      <c r="S18" s="699"/>
      <c r="T18" s="687"/>
    </row>
    <row r="19" customHeight="1" spans="1:20">
      <c r="A19" s="687"/>
      <c r="B19" s="699"/>
      <c r="C19" s="699"/>
      <c r="D19" s="699"/>
      <c r="E19" s="699"/>
      <c r="F19" s="699"/>
      <c r="G19" s="699"/>
      <c r="H19" s="699"/>
      <c r="I19" s="699"/>
      <c r="J19" s="699"/>
      <c r="K19" s="699"/>
      <c r="L19" s="699"/>
      <c r="M19" s="699"/>
      <c r="N19" s="699"/>
      <c r="O19" s="699"/>
      <c r="P19" s="699"/>
      <c r="Q19" s="699"/>
      <c r="R19" s="699"/>
      <c r="S19" s="699"/>
      <c r="T19" s="687"/>
    </row>
    <row r="20" customHeight="1" spans="1:20">
      <c r="A20" s="687"/>
      <c r="B20" s="699"/>
      <c r="C20" s="699"/>
      <c r="D20" s="699"/>
      <c r="E20" s="699"/>
      <c r="F20" s="699"/>
      <c r="G20" s="699"/>
      <c r="H20" s="699"/>
      <c r="I20" s="699"/>
      <c r="J20" s="699"/>
      <c r="K20" s="699"/>
      <c r="L20" s="699"/>
      <c r="M20" s="699"/>
      <c r="N20" s="699"/>
      <c r="O20" s="699"/>
      <c r="P20" s="699"/>
      <c r="Q20" s="699"/>
      <c r="R20" s="699"/>
      <c r="S20" s="699"/>
      <c r="T20" s="687"/>
    </row>
    <row r="21" customHeight="1" spans="1:20">
      <c r="A21" s="687"/>
      <c r="B21" s="699"/>
      <c r="C21" s="699"/>
      <c r="D21" s="699"/>
      <c r="E21" s="699"/>
      <c r="F21" s="699"/>
      <c r="G21" s="699"/>
      <c r="H21" s="699"/>
      <c r="I21" s="699"/>
      <c r="J21" s="699"/>
      <c r="K21" s="699"/>
      <c r="L21" s="699"/>
      <c r="M21" s="699"/>
      <c r="N21" s="699"/>
      <c r="O21" s="699"/>
      <c r="P21" s="699"/>
      <c r="Q21" s="699"/>
      <c r="R21" s="699"/>
      <c r="S21" s="699"/>
      <c r="T21" s="687"/>
    </row>
    <row r="22" customHeight="1" spans="1:20">
      <c r="A22" s="687"/>
      <c r="B22" s="699"/>
      <c r="C22" s="699"/>
      <c r="D22" s="699"/>
      <c r="E22" s="699"/>
      <c r="F22" s="699"/>
      <c r="G22" s="699"/>
      <c r="H22" s="699"/>
      <c r="I22" s="699"/>
      <c r="J22" s="699"/>
      <c r="K22" s="699"/>
      <c r="L22" s="699"/>
      <c r="M22" s="699"/>
      <c r="N22" s="699"/>
      <c r="O22" s="699"/>
      <c r="P22" s="699"/>
      <c r="Q22" s="699"/>
      <c r="R22" s="699"/>
      <c r="S22" s="699"/>
      <c r="T22" s="687"/>
    </row>
    <row r="23" customHeight="1" spans="1:20">
      <c r="A23" s="687"/>
      <c r="B23" s="699"/>
      <c r="C23" s="699"/>
      <c r="D23" s="699"/>
      <c r="E23" s="699"/>
      <c r="F23" s="699"/>
      <c r="G23" s="699"/>
      <c r="H23" s="699"/>
      <c r="I23" s="699"/>
      <c r="J23" s="699"/>
      <c r="K23" s="699"/>
      <c r="L23" s="699"/>
      <c r="M23" s="699"/>
      <c r="N23" s="699"/>
      <c r="O23" s="699"/>
      <c r="P23" s="699"/>
      <c r="Q23" s="699"/>
      <c r="R23" s="699"/>
      <c r="S23" s="699"/>
      <c r="T23" s="687"/>
    </row>
    <row r="24" customHeight="1" spans="1:20">
      <c r="A24" s="687"/>
      <c r="B24" s="699"/>
      <c r="C24" s="699"/>
      <c r="D24" s="699"/>
      <c r="E24" s="699"/>
      <c r="F24" s="699"/>
      <c r="G24" s="699"/>
      <c r="H24" s="699"/>
      <c r="I24" s="699"/>
      <c r="J24" s="699"/>
      <c r="K24" s="699"/>
      <c r="L24" s="699"/>
      <c r="M24" s="699"/>
      <c r="N24" s="699"/>
      <c r="O24" s="699"/>
      <c r="P24" s="699"/>
      <c r="Q24" s="699"/>
      <c r="R24" s="699"/>
      <c r="S24" s="699"/>
      <c r="T24" s="687"/>
    </row>
    <row r="25" customHeight="1" spans="1:20">
      <c r="A25" s="687"/>
      <c r="B25" s="699"/>
      <c r="C25" s="699"/>
      <c r="D25" s="699"/>
      <c r="E25" s="699"/>
      <c r="F25" s="699"/>
      <c r="G25" s="699"/>
      <c r="H25" s="699"/>
      <c r="I25" s="699"/>
      <c r="J25" s="699"/>
      <c r="K25" s="699"/>
      <c r="L25" s="699"/>
      <c r="M25" s="699"/>
      <c r="N25" s="699"/>
      <c r="O25" s="699"/>
      <c r="P25" s="699"/>
      <c r="Q25" s="699"/>
      <c r="R25" s="699"/>
      <c r="S25" s="699"/>
      <c r="T25" s="687"/>
    </row>
    <row r="26" customHeight="1" spans="1:20">
      <c r="A26" s="687"/>
      <c r="B26" s="699"/>
      <c r="C26" s="699"/>
      <c r="D26" s="699"/>
      <c r="E26" s="699"/>
      <c r="F26" s="699"/>
      <c r="G26" s="699"/>
      <c r="H26" s="699"/>
      <c r="I26" s="699"/>
      <c r="J26" s="699"/>
      <c r="K26" s="699"/>
      <c r="L26" s="699"/>
      <c r="M26" s="699"/>
      <c r="N26" s="699"/>
      <c r="O26" s="699"/>
      <c r="P26" s="699"/>
      <c r="Q26" s="699"/>
      <c r="R26" s="699"/>
      <c r="S26" s="699"/>
      <c r="T26" s="687"/>
    </row>
    <row r="27" customHeight="1" spans="1:20">
      <c r="A27" s="687"/>
      <c r="B27" s="699"/>
      <c r="C27" s="699"/>
      <c r="D27" s="699"/>
      <c r="E27" s="699"/>
      <c r="F27" s="699"/>
      <c r="G27" s="699"/>
      <c r="H27" s="699"/>
      <c r="I27" s="699"/>
      <c r="J27" s="699"/>
      <c r="K27" s="699"/>
      <c r="L27" s="699"/>
      <c r="M27" s="699"/>
      <c r="N27" s="699"/>
      <c r="O27" s="699"/>
      <c r="P27" s="699"/>
      <c r="Q27" s="699"/>
      <c r="R27" s="699"/>
      <c r="S27" s="699"/>
      <c r="T27" s="687"/>
    </row>
    <row r="28" customHeight="1" spans="1:20">
      <c r="A28" s="687"/>
      <c r="B28" s="699"/>
      <c r="C28" s="699"/>
      <c r="D28" s="699"/>
      <c r="E28" s="699"/>
      <c r="F28" s="699"/>
      <c r="G28" s="699"/>
      <c r="H28" s="699"/>
      <c r="I28" s="699"/>
      <c r="J28" s="699"/>
      <c r="K28" s="699"/>
      <c r="L28" s="699"/>
      <c r="M28" s="699"/>
      <c r="N28" s="699"/>
      <c r="O28" s="699"/>
      <c r="P28" s="699"/>
      <c r="Q28" s="699"/>
      <c r="R28" s="699"/>
      <c r="S28" s="699"/>
      <c r="T28" s="687"/>
    </row>
    <row r="29" customHeight="1" spans="1:20">
      <c r="A29" s="687"/>
      <c r="B29" s="699"/>
      <c r="C29" s="699"/>
      <c r="D29" s="699"/>
      <c r="E29" s="699"/>
      <c r="F29" s="699"/>
      <c r="G29" s="699"/>
      <c r="H29" s="699"/>
      <c r="I29" s="699"/>
      <c r="J29" s="699"/>
      <c r="K29" s="699"/>
      <c r="L29" s="699"/>
      <c r="M29" s="699"/>
      <c r="N29" s="699"/>
      <c r="O29" s="699"/>
      <c r="P29" s="699"/>
      <c r="Q29" s="699"/>
      <c r="R29" s="699"/>
      <c r="S29" s="699"/>
      <c r="T29" s="687"/>
    </row>
    <row r="30" customHeight="1" spans="1:20">
      <c r="A30" s="687"/>
      <c r="B30" s="689" t="s">
        <v>361</v>
      </c>
      <c r="C30" s="689"/>
      <c r="D30" s="689"/>
      <c r="E30" s="700" t="str">
        <f>IFERROR(VLOOKUP(K11,灵能表[],8,0),"")</f>
        <v/>
      </c>
      <c r="F30" s="700"/>
      <c r="G30" s="700"/>
      <c r="H30" s="700"/>
      <c r="I30" s="700"/>
      <c r="J30" s="700"/>
      <c r="K30" s="700"/>
      <c r="L30" s="700"/>
      <c r="M30" s="700"/>
      <c r="N30" s="700"/>
      <c r="O30" s="700"/>
      <c r="P30" s="700"/>
      <c r="Q30" s="700"/>
      <c r="R30" s="700"/>
      <c r="S30" s="700"/>
      <c r="T30" s="687"/>
    </row>
    <row r="31" customHeight="1" spans="1:20">
      <c r="A31" s="687"/>
      <c r="B31" s="689"/>
      <c r="C31" s="689"/>
      <c r="D31" s="689"/>
      <c r="E31" s="700"/>
      <c r="F31" s="700"/>
      <c r="G31" s="700"/>
      <c r="H31" s="700"/>
      <c r="I31" s="700"/>
      <c r="J31" s="700"/>
      <c r="K31" s="700"/>
      <c r="L31" s="700"/>
      <c r="M31" s="700"/>
      <c r="N31" s="700"/>
      <c r="O31" s="700"/>
      <c r="P31" s="700"/>
      <c r="Q31" s="700"/>
      <c r="R31" s="700"/>
      <c r="S31" s="700"/>
      <c r="T31" s="687"/>
    </row>
    <row r="32" customHeight="1" spans="1:20">
      <c r="A32" s="687"/>
      <c r="B32" s="689"/>
      <c r="C32" s="689"/>
      <c r="D32" s="689"/>
      <c r="E32" s="700"/>
      <c r="F32" s="700"/>
      <c r="G32" s="700"/>
      <c r="H32" s="700"/>
      <c r="I32" s="700"/>
      <c r="J32" s="700"/>
      <c r="K32" s="700"/>
      <c r="L32" s="700"/>
      <c r="M32" s="700"/>
      <c r="N32" s="700"/>
      <c r="O32" s="700"/>
      <c r="P32" s="700"/>
      <c r="Q32" s="700"/>
      <c r="R32" s="700"/>
      <c r="S32" s="700"/>
      <c r="T32" s="687"/>
    </row>
    <row r="33" customHeight="1" spans="1:20">
      <c r="A33" s="687"/>
      <c r="B33" s="689"/>
      <c r="C33" s="689"/>
      <c r="D33" s="689"/>
      <c r="E33" s="700"/>
      <c r="F33" s="700"/>
      <c r="G33" s="700"/>
      <c r="H33" s="700"/>
      <c r="I33" s="700"/>
      <c r="J33" s="700"/>
      <c r="K33" s="700"/>
      <c r="L33" s="700"/>
      <c r="M33" s="700"/>
      <c r="N33" s="700"/>
      <c r="O33" s="700"/>
      <c r="P33" s="700"/>
      <c r="Q33" s="700"/>
      <c r="R33" s="700"/>
      <c r="S33" s="700"/>
      <c r="T33" s="687"/>
    </row>
    <row r="34" customHeight="1" spans="1:20">
      <c r="A34" s="687"/>
      <c r="B34" s="687"/>
      <c r="C34" s="687"/>
      <c r="D34" s="687"/>
      <c r="E34" s="687"/>
      <c r="F34" s="687"/>
      <c r="G34" s="687"/>
      <c r="H34" s="687"/>
      <c r="I34" s="687"/>
      <c r="J34" s="687"/>
      <c r="K34" s="687"/>
      <c r="L34" s="687"/>
      <c r="M34" s="687"/>
      <c r="N34" s="687"/>
      <c r="O34" s="687"/>
      <c r="P34" s="687"/>
      <c r="Q34" s="687"/>
      <c r="R34" s="687"/>
      <c r="S34" s="687"/>
      <c r="T34" s="701"/>
    </row>
    <row r="35" customHeight="1" spans="1:20">
      <c r="A35" s="687"/>
      <c r="B35" s="688" t="s">
        <v>362</v>
      </c>
      <c r="C35" s="688"/>
      <c r="D35" s="688"/>
      <c r="E35" s="688"/>
      <c r="F35" s="688"/>
      <c r="G35" s="688"/>
      <c r="H35" s="688"/>
      <c r="I35" s="688"/>
      <c r="J35" s="688"/>
      <c r="K35" s="688"/>
      <c r="L35" s="688"/>
      <c r="M35" s="688"/>
      <c r="N35" s="688"/>
      <c r="O35" s="688"/>
      <c r="P35" s="688"/>
      <c r="Q35" s="688"/>
      <c r="R35" s="688"/>
      <c r="S35" s="688"/>
      <c r="T35" s="687"/>
    </row>
    <row r="36" customHeight="1" spans="1:20">
      <c r="A36" s="687"/>
      <c r="B36" s="689" t="s">
        <v>363</v>
      </c>
      <c r="C36" s="689"/>
      <c r="D36" s="689"/>
      <c r="E36" s="689"/>
      <c r="F36" s="689"/>
      <c r="G36" s="689"/>
      <c r="H36" s="689"/>
      <c r="I36" s="689"/>
      <c r="J36" s="689"/>
      <c r="K36" s="689"/>
      <c r="L36" s="689"/>
      <c r="M36" s="689"/>
      <c r="N36" s="689"/>
      <c r="O36" s="689"/>
      <c r="P36" s="689"/>
      <c r="Q36" s="689"/>
      <c r="R36" s="689"/>
      <c r="S36" s="689"/>
      <c r="T36" s="687"/>
    </row>
    <row r="37" customHeight="1" spans="1:20">
      <c r="A37" s="687"/>
      <c r="B37" s="691"/>
      <c r="C37" s="694"/>
      <c r="D37" s="694"/>
      <c r="E37" s="691"/>
      <c r="F37" s="694"/>
      <c r="G37" s="694"/>
      <c r="H37" s="691"/>
      <c r="I37" s="694"/>
      <c r="J37" s="694"/>
      <c r="K37" s="691"/>
      <c r="L37" s="694"/>
      <c r="M37" s="694"/>
      <c r="N37" s="691"/>
      <c r="O37" s="694"/>
      <c r="P37" s="694"/>
      <c r="Q37" s="691"/>
      <c r="R37" s="694"/>
      <c r="S37" s="694"/>
      <c r="T37" s="687"/>
    </row>
    <row r="38" customHeight="1" spans="1:20">
      <c r="A38" s="687"/>
      <c r="B38" s="694"/>
      <c r="C38" s="694"/>
      <c r="D38" s="694"/>
      <c r="E38" s="694"/>
      <c r="F38" s="694"/>
      <c r="G38" s="694"/>
      <c r="H38" s="694"/>
      <c r="I38" s="694"/>
      <c r="J38" s="694"/>
      <c r="K38" s="694"/>
      <c r="L38" s="694"/>
      <c r="M38" s="694"/>
      <c r="N38" s="694"/>
      <c r="O38" s="694"/>
      <c r="P38" s="694"/>
      <c r="Q38" s="694"/>
      <c r="R38" s="694"/>
      <c r="S38" s="694"/>
      <c r="T38" s="687"/>
    </row>
    <row r="39" customHeight="1" spans="1:20">
      <c r="A39" s="687"/>
      <c r="B39" s="691"/>
      <c r="C39" s="694"/>
      <c r="D39" s="694"/>
      <c r="E39" s="691"/>
      <c r="F39" s="694"/>
      <c r="G39" s="694"/>
      <c r="H39" s="691"/>
      <c r="I39" s="694"/>
      <c r="J39" s="694"/>
      <c r="K39" s="691"/>
      <c r="L39" s="694"/>
      <c r="M39" s="694"/>
      <c r="N39" s="691"/>
      <c r="O39" s="694"/>
      <c r="P39" s="694"/>
      <c r="Q39" s="691"/>
      <c r="R39" s="694"/>
      <c r="S39" s="694"/>
      <c r="T39" s="687"/>
    </row>
    <row r="40" customHeight="1" spans="1:20">
      <c r="A40" s="687"/>
      <c r="B40" s="694"/>
      <c r="C40" s="694"/>
      <c r="D40" s="694"/>
      <c r="E40" s="694"/>
      <c r="F40" s="694"/>
      <c r="G40" s="694"/>
      <c r="H40" s="694"/>
      <c r="I40" s="694"/>
      <c r="J40" s="694"/>
      <c r="K40" s="694"/>
      <c r="L40" s="694"/>
      <c r="M40" s="694"/>
      <c r="N40" s="694"/>
      <c r="O40" s="694"/>
      <c r="P40" s="694"/>
      <c r="Q40" s="694"/>
      <c r="R40" s="694"/>
      <c r="S40" s="694"/>
      <c r="T40" s="687"/>
    </row>
    <row r="41" customHeight="1" spans="1:20">
      <c r="A41" s="687"/>
      <c r="B41" s="691"/>
      <c r="C41" s="694"/>
      <c r="D41" s="694"/>
      <c r="E41" s="691"/>
      <c r="F41" s="694"/>
      <c r="G41" s="694"/>
      <c r="H41" s="691"/>
      <c r="I41" s="694"/>
      <c r="J41" s="694"/>
      <c r="K41" s="691"/>
      <c r="L41" s="694"/>
      <c r="M41" s="694"/>
      <c r="N41" s="691"/>
      <c r="O41" s="694"/>
      <c r="P41" s="694"/>
      <c r="Q41" s="691"/>
      <c r="R41" s="694"/>
      <c r="S41" s="694"/>
      <c r="T41" s="687"/>
    </row>
    <row r="42" customHeight="1" spans="1:20">
      <c r="A42" s="687"/>
      <c r="B42" s="694"/>
      <c r="C42" s="694"/>
      <c r="D42" s="694"/>
      <c r="E42" s="694"/>
      <c r="F42" s="694"/>
      <c r="G42" s="694"/>
      <c r="H42" s="694"/>
      <c r="I42" s="694"/>
      <c r="J42" s="694"/>
      <c r="K42" s="694"/>
      <c r="L42" s="694"/>
      <c r="M42" s="694"/>
      <c r="N42" s="694"/>
      <c r="O42" s="694"/>
      <c r="P42" s="694"/>
      <c r="Q42" s="694"/>
      <c r="R42" s="694"/>
      <c r="S42" s="694"/>
      <c r="T42" s="687"/>
    </row>
    <row r="43" customHeight="1" spans="1:20">
      <c r="A43" s="687"/>
      <c r="B43" s="689" t="s">
        <v>364</v>
      </c>
      <c r="C43" s="689"/>
      <c r="D43" s="689"/>
      <c r="E43" s="689"/>
      <c r="F43" s="689"/>
      <c r="G43" s="689"/>
      <c r="H43" s="689"/>
      <c r="I43" s="689"/>
      <c r="J43" s="689"/>
      <c r="K43" s="689"/>
      <c r="L43" s="689"/>
      <c r="M43" s="689"/>
      <c r="N43" s="689"/>
      <c r="O43" s="689"/>
      <c r="P43" s="689"/>
      <c r="Q43" s="689"/>
      <c r="R43" s="689"/>
      <c r="S43" s="689"/>
      <c r="T43" s="687"/>
    </row>
    <row r="44" customHeight="1" spans="1:20">
      <c r="A44" s="687"/>
      <c r="B44" s="691"/>
      <c r="C44" s="694"/>
      <c r="D44" s="694"/>
      <c r="E44" s="691"/>
      <c r="F44" s="694"/>
      <c r="G44" s="694"/>
      <c r="H44" s="691"/>
      <c r="I44" s="694"/>
      <c r="J44" s="694"/>
      <c r="K44" s="691"/>
      <c r="L44" s="694"/>
      <c r="M44" s="694"/>
      <c r="N44" s="691"/>
      <c r="O44" s="694"/>
      <c r="P44" s="694"/>
      <c r="Q44" s="691"/>
      <c r="R44" s="694"/>
      <c r="S44" s="694"/>
      <c r="T44" s="687"/>
    </row>
    <row r="45" customHeight="1" spans="1:20">
      <c r="A45" s="687"/>
      <c r="B45" s="694"/>
      <c r="C45" s="694"/>
      <c r="D45" s="694"/>
      <c r="E45" s="694"/>
      <c r="F45" s="694"/>
      <c r="G45" s="694"/>
      <c r="H45" s="694"/>
      <c r="I45" s="694"/>
      <c r="J45" s="694"/>
      <c r="K45" s="694"/>
      <c r="L45" s="694"/>
      <c r="M45" s="694"/>
      <c r="N45" s="694"/>
      <c r="O45" s="694"/>
      <c r="P45" s="694"/>
      <c r="Q45" s="694"/>
      <c r="R45" s="694"/>
      <c r="S45" s="694"/>
      <c r="T45" s="687"/>
    </row>
    <row r="46" customHeight="1" spans="1:20">
      <c r="A46" s="687"/>
      <c r="B46" s="688" t="s">
        <v>365</v>
      </c>
      <c r="C46" s="688"/>
      <c r="D46" s="688"/>
      <c r="E46" s="688"/>
      <c r="F46" s="688"/>
      <c r="G46" s="688"/>
      <c r="H46" s="688"/>
      <c r="I46" s="688"/>
      <c r="J46" s="688"/>
      <c r="K46" s="688"/>
      <c r="L46" s="688"/>
      <c r="M46" s="688"/>
      <c r="N46" s="688"/>
      <c r="O46" s="688"/>
      <c r="P46" s="688"/>
      <c r="Q46" s="688"/>
      <c r="R46" s="688"/>
      <c r="S46" s="688"/>
      <c r="T46" s="687"/>
    </row>
    <row r="47" customHeight="1" spans="1:20">
      <c r="A47" s="687"/>
      <c r="B47" s="689"/>
      <c r="C47" s="689"/>
      <c r="D47" s="689"/>
      <c r="E47" s="689"/>
      <c r="F47" s="689"/>
      <c r="G47" s="689"/>
      <c r="H47" s="689"/>
      <c r="I47" s="689"/>
      <c r="J47" s="689"/>
      <c r="K47" s="689"/>
      <c r="L47" s="689"/>
      <c r="M47" s="689"/>
      <c r="N47" s="689"/>
      <c r="O47" s="689"/>
      <c r="P47" s="689"/>
      <c r="Q47" s="689"/>
      <c r="R47" s="689"/>
      <c r="S47" s="689"/>
      <c r="T47" s="687"/>
    </row>
    <row r="48" customHeight="1" spans="1:20">
      <c r="A48" s="687"/>
      <c r="B48" s="691"/>
      <c r="C48" s="694"/>
      <c r="D48" s="694"/>
      <c r="E48" s="691"/>
      <c r="F48" s="694"/>
      <c r="G48" s="694"/>
      <c r="H48" s="691"/>
      <c r="I48" s="694"/>
      <c r="J48" s="694"/>
      <c r="K48" s="691"/>
      <c r="L48" s="694"/>
      <c r="M48" s="694"/>
      <c r="N48" s="691"/>
      <c r="O48" s="694"/>
      <c r="P48" s="694"/>
      <c r="Q48" s="691"/>
      <c r="R48" s="694"/>
      <c r="S48" s="694"/>
      <c r="T48" s="687"/>
    </row>
    <row r="49" customHeight="1" spans="1:20">
      <c r="A49" s="687"/>
      <c r="B49" s="694"/>
      <c r="C49" s="694"/>
      <c r="D49" s="694"/>
      <c r="E49" s="694"/>
      <c r="F49" s="694"/>
      <c r="G49" s="694"/>
      <c r="H49" s="694"/>
      <c r="I49" s="694"/>
      <c r="J49" s="694"/>
      <c r="K49" s="694"/>
      <c r="L49" s="694"/>
      <c r="M49" s="694"/>
      <c r="N49" s="694"/>
      <c r="O49" s="694"/>
      <c r="P49" s="694"/>
      <c r="Q49" s="694"/>
      <c r="R49" s="694"/>
      <c r="S49" s="694"/>
      <c r="T49" s="687"/>
    </row>
    <row r="50" customHeight="1" spans="1:20">
      <c r="A50" s="687"/>
      <c r="B50" s="691"/>
      <c r="C50" s="694"/>
      <c r="D50" s="694"/>
      <c r="E50" s="691"/>
      <c r="F50" s="694"/>
      <c r="G50" s="694"/>
      <c r="H50" s="691"/>
      <c r="I50" s="694"/>
      <c r="J50" s="694"/>
      <c r="K50" s="691"/>
      <c r="L50" s="694"/>
      <c r="M50" s="694"/>
      <c r="N50" s="691"/>
      <c r="O50" s="694"/>
      <c r="P50" s="694"/>
      <c r="Q50" s="691"/>
      <c r="R50" s="694"/>
      <c r="S50" s="694"/>
      <c r="T50" s="687"/>
    </row>
    <row r="51" customHeight="1" spans="1:20">
      <c r="A51" s="687"/>
      <c r="B51" s="694"/>
      <c r="C51" s="694"/>
      <c r="D51" s="694"/>
      <c r="E51" s="694"/>
      <c r="F51" s="694"/>
      <c r="G51" s="694"/>
      <c r="H51" s="694"/>
      <c r="I51" s="694"/>
      <c r="J51" s="694"/>
      <c r="K51" s="694"/>
      <c r="L51" s="694"/>
      <c r="M51" s="694"/>
      <c r="N51" s="694"/>
      <c r="O51" s="694"/>
      <c r="P51" s="694"/>
      <c r="Q51" s="694"/>
      <c r="R51" s="694"/>
      <c r="S51" s="694"/>
      <c r="T51" s="687"/>
    </row>
    <row r="52" customHeight="1" spans="1:20">
      <c r="A52" s="687"/>
      <c r="B52" s="689"/>
      <c r="C52" s="689"/>
      <c r="D52" s="689"/>
      <c r="E52" s="689"/>
      <c r="F52" s="689"/>
      <c r="G52" s="689"/>
      <c r="H52" s="689"/>
      <c r="I52" s="689"/>
      <c r="J52" s="689"/>
      <c r="K52" s="689"/>
      <c r="L52" s="689"/>
      <c r="M52" s="689"/>
      <c r="N52" s="689"/>
      <c r="O52" s="689"/>
      <c r="P52" s="689"/>
      <c r="Q52" s="689"/>
      <c r="R52" s="689"/>
      <c r="S52" s="689"/>
      <c r="T52" s="687"/>
    </row>
    <row r="53" customHeight="1" spans="1:20">
      <c r="A53" s="687"/>
      <c r="B53" s="691"/>
      <c r="C53" s="694"/>
      <c r="D53" s="694"/>
      <c r="E53" s="691"/>
      <c r="F53" s="694"/>
      <c r="G53" s="694"/>
      <c r="H53" s="691"/>
      <c r="I53" s="694"/>
      <c r="J53" s="694"/>
      <c r="K53" s="691"/>
      <c r="L53" s="694"/>
      <c r="M53" s="694"/>
      <c r="N53" s="691"/>
      <c r="O53" s="694"/>
      <c r="P53" s="694"/>
      <c r="Q53" s="691"/>
      <c r="R53" s="694"/>
      <c r="S53" s="694"/>
      <c r="T53" s="687"/>
    </row>
    <row r="54" customHeight="1" spans="1:20">
      <c r="A54" s="687"/>
      <c r="B54" s="694"/>
      <c r="C54" s="694"/>
      <c r="D54" s="694"/>
      <c r="E54" s="694"/>
      <c r="F54" s="694"/>
      <c r="G54" s="694"/>
      <c r="H54" s="694"/>
      <c r="I54" s="694"/>
      <c r="J54" s="694"/>
      <c r="K54" s="694"/>
      <c r="L54" s="694"/>
      <c r="M54" s="694"/>
      <c r="N54" s="694"/>
      <c r="O54" s="694"/>
      <c r="P54" s="694"/>
      <c r="Q54" s="694"/>
      <c r="R54" s="694"/>
      <c r="S54" s="694"/>
      <c r="T54" s="687"/>
    </row>
    <row r="55" customHeight="1" spans="1:20">
      <c r="A55" s="687"/>
      <c r="B55" s="691"/>
      <c r="C55" s="694"/>
      <c r="D55" s="694"/>
      <c r="E55" s="691"/>
      <c r="F55" s="694"/>
      <c r="G55" s="694"/>
      <c r="H55" s="691"/>
      <c r="I55" s="694"/>
      <c r="J55" s="694"/>
      <c r="K55" s="691"/>
      <c r="L55" s="694"/>
      <c r="M55" s="694"/>
      <c r="N55" s="691"/>
      <c r="O55" s="694"/>
      <c r="P55" s="694"/>
      <c r="Q55" s="691"/>
      <c r="R55" s="694"/>
      <c r="S55" s="694"/>
      <c r="T55" s="687"/>
    </row>
    <row r="56" customHeight="1" spans="1:20">
      <c r="A56" s="687"/>
      <c r="B56" s="694"/>
      <c r="C56" s="694"/>
      <c r="D56" s="694"/>
      <c r="E56" s="694"/>
      <c r="F56" s="694"/>
      <c r="G56" s="694"/>
      <c r="H56" s="694"/>
      <c r="I56" s="694"/>
      <c r="J56" s="694"/>
      <c r="K56" s="694"/>
      <c r="L56" s="694"/>
      <c r="M56" s="694"/>
      <c r="N56" s="694"/>
      <c r="O56" s="694"/>
      <c r="P56" s="694"/>
      <c r="Q56" s="694"/>
      <c r="R56" s="694"/>
      <c r="S56" s="694"/>
      <c r="T56" s="687"/>
    </row>
    <row r="57" customHeight="1" spans="1:20">
      <c r="A57" s="687"/>
      <c r="B57" s="688" t="s">
        <v>366</v>
      </c>
      <c r="C57" s="688"/>
      <c r="D57" s="688"/>
      <c r="E57" s="688"/>
      <c r="F57" s="688"/>
      <c r="G57" s="688"/>
      <c r="H57" s="688"/>
      <c r="I57" s="688"/>
      <c r="J57" s="688"/>
      <c r="K57" s="688"/>
      <c r="L57" s="688"/>
      <c r="M57" s="688"/>
      <c r="N57" s="688"/>
      <c r="O57" s="688"/>
      <c r="P57" s="688"/>
      <c r="Q57" s="688"/>
      <c r="R57" s="688"/>
      <c r="S57" s="688"/>
      <c r="T57" s="687"/>
    </row>
    <row r="58" customHeight="1" spans="1:20">
      <c r="A58" s="687"/>
      <c r="B58" s="689"/>
      <c r="C58" s="689"/>
      <c r="D58" s="689"/>
      <c r="E58" s="689"/>
      <c r="F58" s="689"/>
      <c r="G58" s="689"/>
      <c r="H58" s="689"/>
      <c r="I58" s="689"/>
      <c r="J58" s="689"/>
      <c r="K58" s="689"/>
      <c r="L58" s="689"/>
      <c r="M58" s="689"/>
      <c r="N58" s="689"/>
      <c r="O58" s="689"/>
      <c r="P58" s="689"/>
      <c r="Q58" s="689"/>
      <c r="R58" s="689"/>
      <c r="S58" s="689"/>
      <c r="T58" s="687"/>
    </row>
    <row r="59" customHeight="1" spans="1:20">
      <c r="A59" s="687"/>
      <c r="B59" s="691"/>
      <c r="C59" s="694"/>
      <c r="D59" s="694"/>
      <c r="E59" s="691"/>
      <c r="F59" s="694"/>
      <c r="G59" s="694"/>
      <c r="H59" s="691"/>
      <c r="I59" s="694"/>
      <c r="J59" s="694"/>
      <c r="K59" s="691"/>
      <c r="L59" s="694"/>
      <c r="M59" s="694"/>
      <c r="N59" s="691"/>
      <c r="O59" s="694"/>
      <c r="P59" s="694"/>
      <c r="Q59" s="691"/>
      <c r="R59" s="694"/>
      <c r="S59" s="694"/>
      <c r="T59" s="687"/>
    </row>
    <row r="60" customHeight="1" spans="1:20">
      <c r="A60" s="687"/>
      <c r="B60" s="694"/>
      <c r="C60" s="694"/>
      <c r="D60" s="694"/>
      <c r="E60" s="694"/>
      <c r="F60" s="694"/>
      <c r="G60" s="694"/>
      <c r="H60" s="694"/>
      <c r="I60" s="694"/>
      <c r="J60" s="694"/>
      <c r="K60" s="694"/>
      <c r="L60" s="694"/>
      <c r="M60" s="694"/>
      <c r="N60" s="694"/>
      <c r="O60" s="694"/>
      <c r="P60" s="694"/>
      <c r="Q60" s="694"/>
      <c r="R60" s="694"/>
      <c r="S60" s="694"/>
      <c r="T60" s="687"/>
    </row>
    <row r="61" customHeight="1" spans="1:20">
      <c r="A61" s="687"/>
      <c r="B61" s="691"/>
      <c r="C61" s="694"/>
      <c r="D61" s="694"/>
      <c r="E61" s="691"/>
      <c r="F61" s="694"/>
      <c r="G61" s="694"/>
      <c r="H61" s="691"/>
      <c r="I61" s="694"/>
      <c r="J61" s="694"/>
      <c r="K61" s="691"/>
      <c r="L61" s="694"/>
      <c r="M61" s="694"/>
      <c r="N61" s="691"/>
      <c r="O61" s="694"/>
      <c r="P61" s="694"/>
      <c r="Q61" s="691"/>
      <c r="R61" s="694"/>
      <c r="S61" s="694"/>
      <c r="T61" s="687"/>
    </row>
    <row r="62" customHeight="1" spans="1:20">
      <c r="A62" s="687"/>
      <c r="B62" s="694"/>
      <c r="C62" s="694"/>
      <c r="D62" s="694"/>
      <c r="E62" s="694"/>
      <c r="F62" s="694"/>
      <c r="G62" s="694"/>
      <c r="H62" s="694"/>
      <c r="I62" s="694"/>
      <c r="J62" s="694"/>
      <c r="K62" s="694"/>
      <c r="L62" s="694"/>
      <c r="M62" s="694"/>
      <c r="N62" s="694"/>
      <c r="O62" s="694"/>
      <c r="P62" s="694"/>
      <c r="Q62" s="694"/>
      <c r="R62" s="694"/>
      <c r="S62" s="694"/>
      <c r="T62" s="687"/>
    </row>
    <row r="63" customHeight="1" spans="1:20">
      <c r="A63" s="702"/>
      <c r="B63" s="702"/>
      <c r="C63" s="702"/>
      <c r="D63" s="702"/>
      <c r="E63" s="702"/>
      <c r="F63" s="702"/>
      <c r="G63" s="702"/>
      <c r="H63" s="702"/>
      <c r="I63" s="702"/>
      <c r="J63" s="702"/>
      <c r="K63" s="702"/>
      <c r="L63" s="702"/>
      <c r="M63" s="702"/>
      <c r="N63" s="702"/>
      <c r="O63" s="702"/>
      <c r="P63" s="702"/>
      <c r="Q63" s="702"/>
      <c r="R63" s="702"/>
      <c r="S63" s="702"/>
      <c r="T63" s="702"/>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人物数据!$T$1:$T$9</formula1>
    </dataValidation>
    <dataValidation type="list" allowBlank="1" showInputMessage="1" showErrorMessage="1" sqref="K11:M13">
      <formula1>人物数据!$U$1:$U$60</formula1>
    </dataValidation>
    <dataValidation type="list" allowBlank="1" showInputMessage="1" showErrorMessage="1" sqref="C5:J6">
      <formula1>"√"</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59" zoomScaleNormal="59" workbookViewId="0">
      <pane ySplit="2" topLeftCell="A3" activePane="bottomLeft" state="frozen"/>
      <selection/>
      <selection pane="bottomLeft" activeCell="H142" sqref="H142"/>
    </sheetView>
  </sheetViews>
  <sheetFormatPr defaultColWidth="12.5833333333333" defaultRowHeight="20" customHeight="1"/>
  <cols>
    <col min="1" max="1" width="3.33333333333333" style="676" customWidth="1"/>
    <col min="2" max="2" width="15.5833333333333" style="677" customWidth="1"/>
    <col min="3" max="3" width="12.5833333333333" style="678" customWidth="1"/>
    <col min="4" max="4" width="7.58333333333333" style="676" customWidth="1"/>
    <col min="5" max="5" width="15.5833333333333" style="676" customWidth="1"/>
    <col min="6" max="6" width="7.58333333333333" style="676" customWidth="1"/>
    <col min="7" max="7" width="15.5833333333333" style="676" customWidth="1"/>
    <col min="8" max="9" width="40.5833333333333" style="676" customWidth="1"/>
    <col min="10" max="16383" width="12.5833333333333" style="676" customWidth="1"/>
    <col min="16384" max="16384" width="12.5833333333333" style="676"/>
  </cols>
  <sheetData>
    <row r="1" s="674" customFormat="1" customHeight="1" spans="2:9">
      <c r="B1" s="677"/>
      <c r="C1" s="679"/>
    </row>
    <row r="2" s="675" customFormat="1" customHeight="1" spans="2:9">
      <c r="B2" s="680" t="s">
        <v>354</v>
      </c>
      <c r="C2" s="680" t="s">
        <v>353</v>
      </c>
      <c r="D2" s="680" t="s">
        <v>357</v>
      </c>
      <c r="E2" s="680" t="s">
        <v>358</v>
      </c>
      <c r="F2" s="680" t="s">
        <v>359</v>
      </c>
      <c r="G2" s="680" t="s">
        <v>360</v>
      </c>
      <c r="H2" s="680" t="s">
        <v>367</v>
      </c>
      <c r="I2" s="680" t="s">
        <v>361</v>
      </c>
    </row>
    <row r="3" customHeight="1" spans="2:9">
      <c r="B3" s="681" t="s">
        <v>368</v>
      </c>
      <c r="C3" s="682" t="s">
        <v>363</v>
      </c>
      <c r="D3" s="683">
        <v>6</v>
      </c>
      <c r="E3" s="683" t="s">
        <v>369</v>
      </c>
      <c r="F3" s="683" t="s">
        <v>370</v>
      </c>
      <c r="G3" s="683" t="s">
        <v>371</v>
      </c>
      <c r="H3" s="683" t="s">
        <v>372</v>
      </c>
      <c r="I3" s="683" t="s">
        <v>373</v>
      </c>
    </row>
    <row r="4" customHeight="1" spans="2:9">
      <c r="B4" s="681" t="s">
        <v>374</v>
      </c>
      <c r="C4" s="682" t="s">
        <v>363</v>
      </c>
      <c r="D4" s="683">
        <v>8</v>
      </c>
      <c r="E4" s="683" t="s">
        <v>375</v>
      </c>
      <c r="F4" s="683" t="s">
        <v>6</v>
      </c>
      <c r="G4" s="683" t="s">
        <v>376</v>
      </c>
      <c r="H4" s="683" t="s">
        <v>377</v>
      </c>
      <c r="I4" s="683" t="s">
        <v>378</v>
      </c>
    </row>
    <row r="5" customHeight="1" spans="2:9">
      <c r="B5" s="681" t="s">
        <v>379</v>
      </c>
      <c r="C5" s="682" t="s">
        <v>363</v>
      </c>
      <c r="D5" s="683">
        <v>7</v>
      </c>
      <c r="E5" s="683" t="s">
        <v>375</v>
      </c>
      <c r="F5" s="683" t="s">
        <v>6</v>
      </c>
      <c r="G5" s="683" t="s">
        <v>380</v>
      </c>
      <c r="H5" s="683" t="s">
        <v>381</v>
      </c>
      <c r="I5" s="683" t="s">
        <v>382</v>
      </c>
    </row>
    <row r="6" customHeight="1" spans="2:9">
      <c r="B6" s="681" t="s">
        <v>383</v>
      </c>
      <c r="C6" s="682" t="s">
        <v>363</v>
      </c>
      <c r="D6" s="683">
        <v>8</v>
      </c>
      <c r="E6" s="683" t="s">
        <v>369</v>
      </c>
      <c r="F6" s="683" t="s">
        <v>6</v>
      </c>
      <c r="G6" s="683" t="s">
        <v>380</v>
      </c>
      <c r="H6" s="683" t="s">
        <v>384</v>
      </c>
      <c r="I6" s="683" t="s">
        <v>385</v>
      </c>
    </row>
    <row r="7" customHeight="1" spans="2:9">
      <c r="B7" s="681" t="s">
        <v>386</v>
      </c>
      <c r="C7" s="682" t="s">
        <v>363</v>
      </c>
      <c r="D7" s="683">
        <v>7</v>
      </c>
      <c r="E7" s="683" t="s">
        <v>369</v>
      </c>
      <c r="F7" s="683" t="s">
        <v>6</v>
      </c>
      <c r="G7" s="683" t="s">
        <v>376</v>
      </c>
      <c r="H7" s="683" t="s">
        <v>387</v>
      </c>
      <c r="I7" s="683" t="s">
        <v>373</v>
      </c>
    </row>
    <row r="8" customHeight="1" spans="2:9">
      <c r="B8" s="681" t="s">
        <v>388</v>
      </c>
      <c r="C8" s="682" t="s">
        <v>363</v>
      </c>
      <c r="D8" s="683">
        <v>5</v>
      </c>
      <c r="E8" s="683" t="s">
        <v>375</v>
      </c>
      <c r="F8" s="683" t="s">
        <v>370</v>
      </c>
      <c r="G8" s="683" t="s">
        <v>371</v>
      </c>
      <c r="H8" s="683" t="s">
        <v>389</v>
      </c>
      <c r="I8" s="683" t="s">
        <v>373</v>
      </c>
    </row>
    <row r="9" customHeight="1" spans="2:9">
      <c r="B9" s="681" t="s">
        <v>390</v>
      </c>
      <c r="C9" s="682" t="s">
        <v>363</v>
      </c>
      <c r="D9" s="683">
        <v>8</v>
      </c>
      <c r="E9" s="683" t="s">
        <v>369</v>
      </c>
      <c r="F9" s="683" t="s">
        <v>370</v>
      </c>
      <c r="G9" s="683" t="s">
        <v>376</v>
      </c>
      <c r="H9" s="683" t="s">
        <v>391</v>
      </c>
      <c r="I9" s="683" t="s">
        <v>392</v>
      </c>
    </row>
    <row r="10" customHeight="1" spans="2:9">
      <c r="B10" s="681" t="s">
        <v>393</v>
      </c>
      <c r="C10" s="682" t="s">
        <v>363</v>
      </c>
      <c r="D10" s="683">
        <v>6</v>
      </c>
      <c r="E10" s="683" t="s">
        <v>375</v>
      </c>
      <c r="F10" s="683" t="s">
        <v>6</v>
      </c>
      <c r="G10" s="683" t="s">
        <v>394</v>
      </c>
      <c r="H10" s="683" t="s">
        <v>395</v>
      </c>
      <c r="I10" s="683" t="s">
        <v>396</v>
      </c>
    </row>
    <row r="11" customHeight="1" spans="2:9">
      <c r="B11" s="681" t="s">
        <v>397</v>
      </c>
      <c r="C11" s="682" t="s">
        <v>363</v>
      </c>
      <c r="D11" s="683">
        <v>7</v>
      </c>
      <c r="E11" s="683" t="s">
        <v>375</v>
      </c>
      <c r="F11" s="683" t="s">
        <v>370</v>
      </c>
      <c r="G11" s="683" t="s">
        <v>371</v>
      </c>
      <c r="H11" s="683" t="s">
        <v>398</v>
      </c>
      <c r="I11" s="683" t="s">
        <v>373</v>
      </c>
    </row>
    <row r="12" customHeight="1" spans="2:9">
      <c r="B12" s="681" t="s">
        <v>399</v>
      </c>
      <c r="C12" s="682" t="s">
        <v>363</v>
      </c>
      <c r="D12" s="683">
        <v>6</v>
      </c>
      <c r="E12" s="683" t="s">
        <v>400</v>
      </c>
      <c r="F12" s="683" t="s">
        <v>6</v>
      </c>
      <c r="G12" s="683" t="s">
        <v>371</v>
      </c>
      <c r="H12" s="683" t="s">
        <v>401</v>
      </c>
      <c r="I12" s="683" t="s">
        <v>373</v>
      </c>
    </row>
    <row r="13" customHeight="1" spans="2:9">
      <c r="B13" s="681" t="s">
        <v>402</v>
      </c>
      <c r="C13" s="682" t="s">
        <v>363</v>
      </c>
      <c r="D13" s="683">
        <v>6</v>
      </c>
      <c r="E13" s="683" t="s">
        <v>369</v>
      </c>
      <c r="F13" s="683" t="s">
        <v>6</v>
      </c>
      <c r="G13" s="683" t="s">
        <v>403</v>
      </c>
      <c r="H13" s="683" t="s">
        <v>404</v>
      </c>
      <c r="I13" s="683" t="s">
        <v>405</v>
      </c>
    </row>
    <row r="14" customHeight="1" spans="2:9">
      <c r="B14" s="681" t="s">
        <v>406</v>
      </c>
      <c r="C14" s="682" t="s">
        <v>363</v>
      </c>
      <c r="D14" s="683">
        <v>8</v>
      </c>
      <c r="E14" s="683" t="s">
        <v>375</v>
      </c>
      <c r="F14" s="683" t="s">
        <v>6</v>
      </c>
      <c r="G14" s="683" t="s">
        <v>371</v>
      </c>
      <c r="H14" s="683" t="s">
        <v>407</v>
      </c>
      <c r="I14" s="683" t="s">
        <v>373</v>
      </c>
    </row>
    <row r="15" customHeight="1" spans="2:9">
      <c r="B15" s="681" t="s">
        <v>408</v>
      </c>
      <c r="C15" s="682" t="s">
        <v>363</v>
      </c>
      <c r="D15" s="683">
        <v>7</v>
      </c>
      <c r="E15" s="683" t="s">
        <v>375</v>
      </c>
      <c r="F15" s="683" t="s">
        <v>370</v>
      </c>
      <c r="G15" s="683" t="s">
        <v>380</v>
      </c>
      <c r="H15" s="683" t="s">
        <v>409</v>
      </c>
      <c r="I15" s="683" t="s">
        <v>410</v>
      </c>
    </row>
    <row r="16" customHeight="1" spans="2:9">
      <c r="B16" s="681" t="s">
        <v>411</v>
      </c>
      <c r="C16" s="682" t="s">
        <v>363</v>
      </c>
      <c r="D16" s="683">
        <v>5</v>
      </c>
      <c r="E16" s="683" t="s">
        <v>375</v>
      </c>
      <c r="F16" s="683" t="s">
        <v>370</v>
      </c>
      <c r="G16" s="683" t="s">
        <v>371</v>
      </c>
      <c r="H16" s="683" t="s">
        <v>412</v>
      </c>
      <c r="I16" s="683" t="s">
        <v>413</v>
      </c>
    </row>
    <row r="17" customHeight="1" spans="2:9">
      <c r="B17" s="681" t="s">
        <v>414</v>
      </c>
      <c r="C17" s="682" t="s">
        <v>363</v>
      </c>
      <c r="D17" s="683">
        <v>6</v>
      </c>
      <c r="E17" s="683" t="s">
        <v>375</v>
      </c>
      <c r="F17" s="683" t="s">
        <v>6</v>
      </c>
      <c r="G17" s="683" t="s">
        <v>371</v>
      </c>
      <c r="H17" s="683" t="s">
        <v>415</v>
      </c>
      <c r="I17" s="683" t="s">
        <v>373</v>
      </c>
    </row>
    <row r="18" customHeight="1" spans="2:9">
      <c r="B18" s="681" t="s">
        <v>416</v>
      </c>
      <c r="C18" s="682" t="s">
        <v>363</v>
      </c>
      <c r="D18" s="683">
        <v>9</v>
      </c>
      <c r="E18" s="683" t="s">
        <v>369</v>
      </c>
      <c r="F18" s="683" t="s">
        <v>6</v>
      </c>
      <c r="G18" s="683" t="s">
        <v>417</v>
      </c>
      <c r="H18" s="683" t="s">
        <v>418</v>
      </c>
      <c r="I18" s="683" t="s">
        <v>419</v>
      </c>
    </row>
    <row r="19" customHeight="1" spans="2:9">
      <c r="B19" s="681" t="s">
        <v>420</v>
      </c>
      <c r="C19" s="682" t="s">
        <v>363</v>
      </c>
      <c r="D19" s="683">
        <v>8</v>
      </c>
      <c r="E19" s="683" t="s">
        <v>375</v>
      </c>
      <c r="F19" s="683" t="s">
        <v>6</v>
      </c>
      <c r="G19" s="683" t="s">
        <v>421</v>
      </c>
      <c r="H19" s="683" t="s">
        <v>422</v>
      </c>
      <c r="I19" s="683" t="s">
        <v>373</v>
      </c>
    </row>
    <row r="20" customHeight="1" spans="2:9">
      <c r="B20" s="681" t="s">
        <v>423</v>
      </c>
      <c r="C20" s="682" t="s">
        <v>363</v>
      </c>
      <c r="D20" s="683">
        <v>7</v>
      </c>
      <c r="E20" s="683" t="s">
        <v>369</v>
      </c>
      <c r="F20" s="683" t="s">
        <v>370</v>
      </c>
      <c r="G20" s="683" t="s">
        <v>371</v>
      </c>
      <c r="H20" s="683" t="s">
        <v>424</v>
      </c>
      <c r="I20" s="683" t="s">
        <v>425</v>
      </c>
    </row>
    <row r="21" customHeight="1" spans="2:9">
      <c r="B21" s="681" t="s">
        <v>426</v>
      </c>
      <c r="C21" s="682" t="s">
        <v>363</v>
      </c>
      <c r="D21" s="683">
        <v>5</v>
      </c>
      <c r="E21" s="683" t="s">
        <v>375</v>
      </c>
      <c r="F21" s="683" t="s">
        <v>6</v>
      </c>
      <c r="G21" s="683" t="s">
        <v>427</v>
      </c>
      <c r="H21" s="683" t="s">
        <v>428</v>
      </c>
      <c r="I21" s="683" t="s">
        <v>373</v>
      </c>
    </row>
    <row r="22" customHeight="1" spans="2:9">
      <c r="B22" s="681" t="s">
        <v>429</v>
      </c>
      <c r="C22" s="682" t="s">
        <v>363</v>
      </c>
      <c r="D22" s="683">
        <v>8</v>
      </c>
      <c r="E22" s="683" t="s">
        <v>375</v>
      </c>
      <c r="F22" s="683" t="s">
        <v>6</v>
      </c>
      <c r="G22" s="683" t="s">
        <v>376</v>
      </c>
      <c r="H22" s="683" t="s">
        <v>430</v>
      </c>
      <c r="I22" s="683" t="s">
        <v>431</v>
      </c>
    </row>
    <row r="23" customHeight="1" spans="2:9">
      <c r="B23" s="681" t="s">
        <v>432</v>
      </c>
      <c r="C23" s="682" t="s">
        <v>363</v>
      </c>
      <c r="D23" s="683">
        <v>8</v>
      </c>
      <c r="E23" s="683" t="s">
        <v>433</v>
      </c>
      <c r="F23" s="683" t="s">
        <v>6</v>
      </c>
      <c r="G23" s="683" t="s">
        <v>371</v>
      </c>
      <c r="H23" s="683" t="s">
        <v>434</v>
      </c>
      <c r="I23" s="683" t="s">
        <v>373</v>
      </c>
    </row>
    <row r="24" customHeight="1" spans="2:9">
      <c r="B24" s="681" t="s">
        <v>435</v>
      </c>
      <c r="C24" s="682" t="s">
        <v>363</v>
      </c>
      <c r="D24" s="683">
        <v>8</v>
      </c>
      <c r="E24" s="683" t="s">
        <v>375</v>
      </c>
      <c r="F24" s="683" t="s">
        <v>370</v>
      </c>
      <c r="G24" s="683" t="s">
        <v>371</v>
      </c>
      <c r="H24" s="683" t="s">
        <v>436</v>
      </c>
      <c r="I24" s="683" t="s">
        <v>373</v>
      </c>
    </row>
    <row r="25" customHeight="1" spans="2:9">
      <c r="B25" s="681" t="s">
        <v>437</v>
      </c>
      <c r="C25" s="682" t="s">
        <v>363</v>
      </c>
      <c r="D25" s="683">
        <v>10</v>
      </c>
      <c r="E25" s="683" t="s">
        <v>369</v>
      </c>
      <c r="F25" s="683" t="s">
        <v>6</v>
      </c>
      <c r="G25" s="683" t="s">
        <v>421</v>
      </c>
      <c r="H25" s="683" t="s">
        <v>438</v>
      </c>
      <c r="I25" s="683" t="s">
        <v>373</v>
      </c>
    </row>
    <row r="26" customHeight="1" spans="2:9">
      <c r="B26" s="681" t="s">
        <v>439</v>
      </c>
      <c r="C26" s="682" t="s">
        <v>363</v>
      </c>
      <c r="D26" s="683">
        <v>6</v>
      </c>
      <c r="E26" s="683" t="s">
        <v>375</v>
      </c>
      <c r="F26" s="683" t="s">
        <v>6</v>
      </c>
      <c r="G26" s="683" t="s">
        <v>376</v>
      </c>
      <c r="H26" s="683" t="s">
        <v>440</v>
      </c>
      <c r="I26" s="683" t="s">
        <v>441</v>
      </c>
    </row>
    <row r="27" customHeight="1" spans="2:9">
      <c r="B27" s="681" t="s">
        <v>442</v>
      </c>
      <c r="C27" s="682" t="s">
        <v>363</v>
      </c>
      <c r="D27" s="683">
        <v>9</v>
      </c>
      <c r="E27" s="683" t="s">
        <v>369</v>
      </c>
      <c r="F27" s="683" t="s">
        <v>370</v>
      </c>
      <c r="G27" s="683" t="s">
        <v>421</v>
      </c>
      <c r="H27" s="683" t="s">
        <v>443</v>
      </c>
      <c r="I27" s="683" t="s">
        <v>444</v>
      </c>
    </row>
    <row r="28" customHeight="1" spans="2:9">
      <c r="B28" s="681" t="s">
        <v>445</v>
      </c>
      <c r="C28" s="682" t="s">
        <v>363</v>
      </c>
      <c r="D28" s="683">
        <v>7</v>
      </c>
      <c r="E28" s="683" t="s">
        <v>375</v>
      </c>
      <c r="F28" s="683" t="s">
        <v>6</v>
      </c>
      <c r="G28" s="683" t="s">
        <v>371</v>
      </c>
      <c r="H28" s="683" t="s">
        <v>446</v>
      </c>
      <c r="I28" s="683" t="s">
        <v>373</v>
      </c>
    </row>
    <row r="29" customHeight="1" spans="2:9">
      <c r="B29" s="681" t="s">
        <v>447</v>
      </c>
      <c r="C29" s="682" t="s">
        <v>363</v>
      </c>
      <c r="D29" s="683">
        <v>8</v>
      </c>
      <c r="E29" s="683" t="s">
        <v>369</v>
      </c>
      <c r="F29" s="683" t="s">
        <v>6</v>
      </c>
      <c r="G29" s="683" t="s">
        <v>380</v>
      </c>
      <c r="H29" s="683" t="s">
        <v>448</v>
      </c>
      <c r="I29" s="683" t="s">
        <v>392</v>
      </c>
    </row>
    <row r="30" customHeight="1" spans="2:9">
      <c r="B30" s="681" t="s">
        <v>449</v>
      </c>
      <c r="C30" s="682" t="s">
        <v>363</v>
      </c>
      <c r="D30" s="683">
        <v>11</v>
      </c>
      <c r="E30" s="683" t="s">
        <v>369</v>
      </c>
      <c r="F30" s="683" t="s">
        <v>6</v>
      </c>
      <c r="G30" s="683" t="s">
        <v>450</v>
      </c>
      <c r="H30" s="683" t="s">
        <v>451</v>
      </c>
      <c r="I30" s="683" t="s">
        <v>452</v>
      </c>
    </row>
    <row r="31" customHeight="1" spans="2:9">
      <c r="B31" s="681" t="s">
        <v>453</v>
      </c>
      <c r="C31" s="682" t="s">
        <v>363</v>
      </c>
      <c r="D31" s="683">
        <v>6</v>
      </c>
      <c r="E31" s="683" t="s">
        <v>375</v>
      </c>
      <c r="F31" s="683" t="s">
        <v>370</v>
      </c>
      <c r="G31" s="683" t="s">
        <v>371</v>
      </c>
      <c r="H31" s="683" t="s">
        <v>454</v>
      </c>
      <c r="I31" s="683" t="s">
        <v>373</v>
      </c>
    </row>
    <row r="32" customHeight="1" spans="2:9">
      <c r="B32" s="681" t="s">
        <v>455</v>
      </c>
      <c r="C32" s="682" t="s">
        <v>363</v>
      </c>
      <c r="D32" s="683">
        <v>8</v>
      </c>
      <c r="E32" s="683" t="s">
        <v>375</v>
      </c>
      <c r="F32" s="683" t="s">
        <v>370</v>
      </c>
      <c r="G32" s="683" t="s">
        <v>450</v>
      </c>
      <c r="H32" s="683" t="s">
        <v>456</v>
      </c>
      <c r="I32" s="683" t="s">
        <v>452</v>
      </c>
    </row>
    <row r="33" customHeight="1" spans="2:9">
      <c r="B33" s="681" t="s">
        <v>457</v>
      </c>
      <c r="C33" s="682" t="s">
        <v>363</v>
      </c>
      <c r="D33" s="683">
        <v>5</v>
      </c>
      <c r="E33" s="683" t="s">
        <v>375</v>
      </c>
      <c r="F33" s="683" t="s">
        <v>6</v>
      </c>
      <c r="G33" s="683" t="s">
        <v>458</v>
      </c>
      <c r="H33" s="683" t="s">
        <v>459</v>
      </c>
      <c r="I33" s="683" t="s">
        <v>373</v>
      </c>
    </row>
    <row r="34" customHeight="1" spans="2:9">
      <c r="B34" s="681" t="s">
        <v>460</v>
      </c>
      <c r="C34" s="682" t="s">
        <v>363</v>
      </c>
      <c r="D34" s="683">
        <v>8</v>
      </c>
      <c r="E34" s="683" t="s">
        <v>375</v>
      </c>
      <c r="F34" s="683" t="s">
        <v>370</v>
      </c>
      <c r="G34" s="683" t="s">
        <v>371</v>
      </c>
      <c r="H34" s="683" t="s">
        <v>461</v>
      </c>
      <c r="I34" s="683" t="s">
        <v>373</v>
      </c>
    </row>
    <row r="35" customHeight="1" spans="2:9">
      <c r="B35" s="681" t="s">
        <v>462</v>
      </c>
      <c r="C35" s="682" t="s">
        <v>363</v>
      </c>
      <c r="D35" s="683">
        <v>8</v>
      </c>
      <c r="E35" s="683" t="s">
        <v>375</v>
      </c>
      <c r="F35" s="683" t="s">
        <v>370</v>
      </c>
      <c r="G35" s="683" t="s">
        <v>371</v>
      </c>
      <c r="H35" s="683" t="s">
        <v>463</v>
      </c>
      <c r="I35" s="683" t="s">
        <v>373</v>
      </c>
    </row>
    <row r="36" customHeight="1" spans="2:9">
      <c r="B36" s="681" t="s">
        <v>464</v>
      </c>
      <c r="C36" s="682" t="s">
        <v>363</v>
      </c>
      <c r="D36" s="683">
        <v>9</v>
      </c>
      <c r="E36" s="683" t="s">
        <v>375</v>
      </c>
      <c r="F36" s="683" t="s">
        <v>6</v>
      </c>
      <c r="G36" s="683" t="s">
        <v>376</v>
      </c>
      <c r="H36" s="683" t="s">
        <v>465</v>
      </c>
      <c r="I36" s="683" t="s">
        <v>373</v>
      </c>
    </row>
    <row r="37" customHeight="1" spans="2:9">
      <c r="B37" s="681" t="s">
        <v>466</v>
      </c>
      <c r="C37" s="682" t="s">
        <v>363</v>
      </c>
      <c r="D37" s="683">
        <v>11</v>
      </c>
      <c r="E37" s="683" t="s">
        <v>375</v>
      </c>
      <c r="F37" s="683" t="s">
        <v>6</v>
      </c>
      <c r="G37" s="683" t="s">
        <v>371</v>
      </c>
      <c r="H37" s="683" t="s">
        <v>467</v>
      </c>
      <c r="I37" s="683" t="s">
        <v>373</v>
      </c>
    </row>
    <row r="38" customHeight="1" spans="2:9">
      <c r="B38" s="681" t="s">
        <v>468</v>
      </c>
      <c r="C38" s="682" t="s">
        <v>363</v>
      </c>
      <c r="D38" s="683">
        <v>9</v>
      </c>
      <c r="E38" s="683" t="s">
        <v>375</v>
      </c>
      <c r="F38" s="683" t="s">
        <v>6</v>
      </c>
      <c r="G38" s="683" t="s">
        <v>469</v>
      </c>
      <c r="H38" s="683" t="s">
        <v>470</v>
      </c>
      <c r="I38" s="683" t="s">
        <v>373</v>
      </c>
    </row>
    <row r="39" customHeight="1" spans="2:9">
      <c r="B39" s="681" t="s">
        <v>471</v>
      </c>
      <c r="C39" s="682" t="s">
        <v>363</v>
      </c>
      <c r="D39" s="683">
        <v>13</v>
      </c>
      <c r="E39" s="683" t="s">
        <v>369</v>
      </c>
      <c r="F39" s="683" t="s">
        <v>6</v>
      </c>
      <c r="G39" s="683" t="s">
        <v>371</v>
      </c>
      <c r="H39" s="683" t="s">
        <v>472</v>
      </c>
      <c r="I39" s="683" t="s">
        <v>373</v>
      </c>
    </row>
    <row r="40" customHeight="1" spans="2:9">
      <c r="B40" s="681" t="s">
        <v>473</v>
      </c>
      <c r="C40" s="682" t="s">
        <v>363</v>
      </c>
      <c r="D40" s="683">
        <v>9</v>
      </c>
      <c r="E40" s="683" t="s">
        <v>369</v>
      </c>
      <c r="F40" s="683" t="s">
        <v>6</v>
      </c>
      <c r="G40" s="683" t="s">
        <v>427</v>
      </c>
      <c r="H40" s="683" t="s">
        <v>474</v>
      </c>
      <c r="I40" s="683" t="s">
        <v>373</v>
      </c>
    </row>
    <row r="41" customHeight="1" spans="2:9">
      <c r="B41" s="681" t="s">
        <v>475</v>
      </c>
      <c r="C41" s="682" t="s">
        <v>363</v>
      </c>
      <c r="D41" s="683">
        <v>6</v>
      </c>
      <c r="E41" s="683" t="s">
        <v>369</v>
      </c>
      <c r="F41" s="683" t="s">
        <v>6</v>
      </c>
      <c r="G41" s="683" t="s">
        <v>427</v>
      </c>
      <c r="H41" s="683" t="s">
        <v>476</v>
      </c>
      <c r="I41" s="683" t="s">
        <v>373</v>
      </c>
    </row>
    <row r="42" customHeight="1" spans="2:9">
      <c r="B42" s="681" t="s">
        <v>477</v>
      </c>
      <c r="C42" s="682" t="s">
        <v>363</v>
      </c>
      <c r="D42" s="683">
        <v>6</v>
      </c>
      <c r="E42" s="683" t="s">
        <v>369</v>
      </c>
      <c r="F42" s="683" t="s">
        <v>370</v>
      </c>
      <c r="G42" s="683" t="s">
        <v>427</v>
      </c>
      <c r="H42" s="683" t="s">
        <v>478</v>
      </c>
      <c r="I42" s="683" t="s">
        <v>373</v>
      </c>
    </row>
    <row r="43" customHeight="1" spans="2:9">
      <c r="B43" s="681" t="s">
        <v>479</v>
      </c>
      <c r="C43" s="682" t="s">
        <v>363</v>
      </c>
      <c r="D43" s="683">
        <v>10</v>
      </c>
      <c r="E43" s="683" t="s">
        <v>369</v>
      </c>
      <c r="F43" s="683" t="s">
        <v>6</v>
      </c>
      <c r="G43" s="683" t="s">
        <v>427</v>
      </c>
      <c r="H43" s="683" t="s">
        <v>480</v>
      </c>
      <c r="I43" s="683" t="s">
        <v>373</v>
      </c>
    </row>
    <row r="44" customHeight="1" spans="2:9">
      <c r="B44" s="681" t="s">
        <v>481</v>
      </c>
      <c r="C44" s="682" t="s">
        <v>363</v>
      </c>
      <c r="D44" s="683">
        <v>10</v>
      </c>
      <c r="E44" s="683" t="s">
        <v>369</v>
      </c>
      <c r="F44" s="683" t="s">
        <v>6</v>
      </c>
      <c r="G44" s="683" t="s">
        <v>482</v>
      </c>
      <c r="H44" s="683" t="s">
        <v>483</v>
      </c>
      <c r="I44" s="683" t="s">
        <v>484</v>
      </c>
    </row>
    <row r="45" customHeight="1" spans="2:9">
      <c r="B45" s="681" t="s">
        <v>485</v>
      </c>
      <c r="C45" s="682" t="s">
        <v>363</v>
      </c>
      <c r="D45" s="683">
        <v>8</v>
      </c>
      <c r="E45" s="683" t="s">
        <v>369</v>
      </c>
      <c r="F45" s="683" t="s">
        <v>370</v>
      </c>
      <c r="G45" s="683" t="s">
        <v>371</v>
      </c>
      <c r="H45" s="683" t="s">
        <v>486</v>
      </c>
      <c r="I45" s="683" t="s">
        <v>487</v>
      </c>
    </row>
    <row r="46" customHeight="1" spans="2:9">
      <c r="B46" s="681" t="s">
        <v>488</v>
      </c>
      <c r="C46" s="682" t="s">
        <v>363</v>
      </c>
      <c r="D46" s="683">
        <v>7</v>
      </c>
      <c r="E46" s="683" t="s">
        <v>375</v>
      </c>
      <c r="F46" s="683" t="s">
        <v>370</v>
      </c>
      <c r="G46" s="683" t="s">
        <v>380</v>
      </c>
      <c r="H46" s="683" t="s">
        <v>489</v>
      </c>
      <c r="I46" s="683" t="s">
        <v>410</v>
      </c>
    </row>
    <row r="47" customHeight="1" spans="2:9">
      <c r="B47" s="681" t="s">
        <v>490</v>
      </c>
      <c r="C47" s="682" t="s">
        <v>363</v>
      </c>
      <c r="D47" s="683">
        <v>7</v>
      </c>
      <c r="E47" s="683" t="s">
        <v>369</v>
      </c>
      <c r="F47" s="683" t="s">
        <v>370</v>
      </c>
      <c r="G47" s="683" t="s">
        <v>371</v>
      </c>
      <c r="H47" s="683" t="s">
        <v>491</v>
      </c>
      <c r="I47" s="683" t="s">
        <v>492</v>
      </c>
    </row>
    <row r="48" customHeight="1" spans="2:9">
      <c r="B48" s="681" t="s">
        <v>493</v>
      </c>
      <c r="C48" s="682" t="s">
        <v>363</v>
      </c>
      <c r="D48" s="683">
        <v>6</v>
      </c>
      <c r="E48" s="683" t="s">
        <v>369</v>
      </c>
      <c r="F48" s="683" t="s">
        <v>370</v>
      </c>
      <c r="G48" s="683" t="s">
        <v>427</v>
      </c>
      <c r="H48" s="683" t="s">
        <v>494</v>
      </c>
      <c r="I48" s="683" t="s">
        <v>495</v>
      </c>
    </row>
    <row r="49" customHeight="1" spans="2:9">
      <c r="B49" s="681" t="s">
        <v>496</v>
      </c>
      <c r="C49" s="682" t="s">
        <v>363</v>
      </c>
      <c r="D49" s="683">
        <v>5</v>
      </c>
      <c r="E49" s="683" t="s">
        <v>375</v>
      </c>
      <c r="F49" s="683" t="s">
        <v>6</v>
      </c>
      <c r="G49" s="683" t="s">
        <v>394</v>
      </c>
      <c r="H49" s="683" t="s">
        <v>497</v>
      </c>
      <c r="I49" s="683" t="s">
        <v>498</v>
      </c>
    </row>
    <row r="50" customHeight="1" spans="2:9">
      <c r="B50" s="681" t="s">
        <v>499</v>
      </c>
      <c r="C50" s="682" t="s">
        <v>363</v>
      </c>
      <c r="D50" s="683">
        <v>6</v>
      </c>
      <c r="E50" s="683" t="s">
        <v>375</v>
      </c>
      <c r="F50" s="683" t="s">
        <v>370</v>
      </c>
      <c r="G50" s="683" t="s">
        <v>371</v>
      </c>
      <c r="H50" s="683" t="s">
        <v>500</v>
      </c>
      <c r="I50" s="683" t="s">
        <v>373</v>
      </c>
    </row>
    <row r="51" customHeight="1" spans="2:9">
      <c r="B51" s="681" t="s">
        <v>501</v>
      </c>
      <c r="C51" s="682" t="s">
        <v>502</v>
      </c>
      <c r="D51" s="683">
        <v>19</v>
      </c>
      <c r="E51" s="683" t="s">
        <v>375</v>
      </c>
      <c r="F51" s="683" t="s">
        <v>370</v>
      </c>
      <c r="G51" s="683" t="s">
        <v>376</v>
      </c>
      <c r="H51" s="683" t="s">
        <v>503</v>
      </c>
      <c r="I51" s="683" t="s">
        <v>504</v>
      </c>
    </row>
    <row r="52" customHeight="1" spans="2:9">
      <c r="B52" s="681" t="s">
        <v>505</v>
      </c>
      <c r="C52" s="682" t="s">
        <v>502</v>
      </c>
      <c r="D52" s="683">
        <v>20</v>
      </c>
      <c r="E52" s="683" t="s">
        <v>375</v>
      </c>
      <c r="F52" s="683" t="s">
        <v>6</v>
      </c>
      <c r="G52" s="683" t="s">
        <v>376</v>
      </c>
      <c r="H52" s="683" t="s">
        <v>506</v>
      </c>
      <c r="I52" s="683" t="s">
        <v>507</v>
      </c>
    </row>
    <row r="53" customHeight="1" spans="2:9">
      <c r="B53" s="681" t="s">
        <v>508</v>
      </c>
      <c r="C53" s="682" t="s">
        <v>502</v>
      </c>
      <c r="D53" s="683">
        <v>10</v>
      </c>
      <c r="E53" s="683" t="s">
        <v>375</v>
      </c>
      <c r="F53" s="683" t="s">
        <v>370</v>
      </c>
      <c r="G53" s="683" t="s">
        <v>371</v>
      </c>
      <c r="H53" s="683" t="s">
        <v>509</v>
      </c>
      <c r="I53" s="683" t="s">
        <v>510</v>
      </c>
    </row>
    <row r="54" customHeight="1" spans="2:9">
      <c r="B54" s="681" t="s">
        <v>511</v>
      </c>
      <c r="C54" s="682" t="s">
        <v>502</v>
      </c>
      <c r="D54" s="683">
        <v>19</v>
      </c>
      <c r="E54" s="683" t="s">
        <v>369</v>
      </c>
      <c r="F54" s="683" t="s">
        <v>370</v>
      </c>
      <c r="G54" s="683" t="s">
        <v>371</v>
      </c>
      <c r="H54" s="683" t="s">
        <v>512</v>
      </c>
      <c r="I54" s="683" t="s">
        <v>373</v>
      </c>
    </row>
    <row r="55" customHeight="1" spans="2:9">
      <c r="B55" s="681" t="s">
        <v>513</v>
      </c>
      <c r="C55" s="682" t="s">
        <v>502</v>
      </c>
      <c r="D55" s="683">
        <v>14</v>
      </c>
      <c r="E55" s="683" t="s">
        <v>375</v>
      </c>
      <c r="F55" s="683" t="s">
        <v>6</v>
      </c>
      <c r="G55" s="683" t="s">
        <v>376</v>
      </c>
      <c r="H55" s="683" t="s">
        <v>514</v>
      </c>
      <c r="I55" s="683" t="s">
        <v>515</v>
      </c>
    </row>
    <row r="56" customHeight="1" spans="2:9">
      <c r="B56" s="681" t="s">
        <v>516</v>
      </c>
      <c r="C56" s="682" t="s">
        <v>502</v>
      </c>
      <c r="D56" s="683">
        <v>15</v>
      </c>
      <c r="E56" s="683" t="s">
        <v>369</v>
      </c>
      <c r="F56" s="683" t="s">
        <v>370</v>
      </c>
      <c r="G56" s="683" t="s">
        <v>371</v>
      </c>
      <c r="H56" s="683" t="s">
        <v>517</v>
      </c>
      <c r="I56" s="683" t="s">
        <v>373</v>
      </c>
    </row>
    <row r="57" customHeight="1" spans="2:9">
      <c r="B57" s="681" t="s">
        <v>518</v>
      </c>
      <c r="C57" s="682" t="s">
        <v>502</v>
      </c>
      <c r="D57" s="683">
        <v>11</v>
      </c>
      <c r="E57" s="683" t="s">
        <v>375</v>
      </c>
      <c r="F57" s="683" t="s">
        <v>6</v>
      </c>
      <c r="G57" s="683" t="s">
        <v>427</v>
      </c>
      <c r="H57" s="683" t="s">
        <v>519</v>
      </c>
      <c r="I57" s="683" t="s">
        <v>520</v>
      </c>
    </row>
    <row r="58" customHeight="1" spans="2:9">
      <c r="B58" s="681" t="s">
        <v>521</v>
      </c>
      <c r="C58" s="682" t="s">
        <v>502</v>
      </c>
      <c r="D58" s="683">
        <v>16</v>
      </c>
      <c r="E58" s="683" t="s">
        <v>375</v>
      </c>
      <c r="F58" s="683" t="s">
        <v>370</v>
      </c>
      <c r="G58" s="683" t="s">
        <v>371</v>
      </c>
      <c r="H58" s="683" t="s">
        <v>522</v>
      </c>
      <c r="I58" s="683" t="s">
        <v>373</v>
      </c>
    </row>
    <row r="59" customHeight="1" spans="2:9">
      <c r="B59" s="681" t="s">
        <v>523</v>
      </c>
      <c r="C59" s="682" t="s">
        <v>502</v>
      </c>
      <c r="D59" s="683">
        <v>13</v>
      </c>
      <c r="E59" s="683" t="s">
        <v>375</v>
      </c>
      <c r="F59" s="683" t="s">
        <v>6</v>
      </c>
      <c r="G59" s="683" t="s">
        <v>376</v>
      </c>
      <c r="H59" s="683" t="s">
        <v>524</v>
      </c>
      <c r="I59" s="683" t="s">
        <v>525</v>
      </c>
    </row>
    <row r="60" customHeight="1" spans="2:9">
      <c r="B60" s="681" t="s">
        <v>526</v>
      </c>
      <c r="C60" s="682" t="s">
        <v>502</v>
      </c>
      <c r="D60" s="683">
        <v>23</v>
      </c>
      <c r="E60" s="683" t="s">
        <v>369</v>
      </c>
      <c r="F60" s="683" t="s">
        <v>370</v>
      </c>
      <c r="G60" s="683" t="s">
        <v>371</v>
      </c>
      <c r="H60" s="683" t="s">
        <v>527</v>
      </c>
      <c r="I60" s="683" t="s">
        <v>373</v>
      </c>
    </row>
    <row r="61" customHeight="1" spans="2:9">
      <c r="B61" s="681" t="s">
        <v>528</v>
      </c>
      <c r="C61" s="682" t="s">
        <v>502</v>
      </c>
      <c r="D61" s="683">
        <v>13</v>
      </c>
      <c r="E61" s="683" t="s">
        <v>369</v>
      </c>
      <c r="F61" s="683" t="s">
        <v>370</v>
      </c>
      <c r="G61" s="683" t="s">
        <v>376</v>
      </c>
      <c r="H61" s="683" t="s">
        <v>529</v>
      </c>
      <c r="I61" s="683" t="s">
        <v>530</v>
      </c>
    </row>
    <row r="62" customHeight="1" spans="2:9">
      <c r="B62" s="681" t="s">
        <v>531</v>
      </c>
      <c r="C62" s="682" t="s">
        <v>502</v>
      </c>
      <c r="D62" s="683">
        <v>20</v>
      </c>
      <c r="E62" s="683" t="s">
        <v>375</v>
      </c>
      <c r="F62" s="683" t="s">
        <v>370</v>
      </c>
      <c r="G62" s="683" t="s">
        <v>394</v>
      </c>
      <c r="H62" s="683" t="s">
        <v>532</v>
      </c>
      <c r="I62" s="683" t="s">
        <v>373</v>
      </c>
    </row>
    <row r="63" customHeight="1" spans="2:9">
      <c r="B63" s="681" t="s">
        <v>533</v>
      </c>
      <c r="C63" s="682" t="s">
        <v>502</v>
      </c>
      <c r="D63" s="683">
        <v>18</v>
      </c>
      <c r="E63" s="683" t="s">
        <v>375</v>
      </c>
      <c r="F63" s="683" t="s">
        <v>370</v>
      </c>
      <c r="G63" s="683" t="s">
        <v>371</v>
      </c>
      <c r="H63" s="683" t="s">
        <v>534</v>
      </c>
      <c r="I63" s="683" t="s">
        <v>535</v>
      </c>
    </row>
    <row r="64" customHeight="1" spans="2:9">
      <c r="B64" s="681" t="s">
        <v>536</v>
      </c>
      <c r="C64" s="682" t="s">
        <v>537</v>
      </c>
      <c r="D64" s="683">
        <v>16</v>
      </c>
      <c r="E64" s="683" t="s">
        <v>369</v>
      </c>
      <c r="F64" s="683" t="s">
        <v>370</v>
      </c>
      <c r="G64" s="683" t="s">
        <v>371</v>
      </c>
      <c r="H64" s="683" t="s">
        <v>538</v>
      </c>
      <c r="I64" s="683" t="s">
        <v>539</v>
      </c>
    </row>
    <row r="65" customHeight="1" spans="2:9">
      <c r="B65" s="681" t="s">
        <v>540</v>
      </c>
      <c r="C65" s="682" t="s">
        <v>537</v>
      </c>
      <c r="D65" s="683">
        <v>15</v>
      </c>
      <c r="E65" s="683" t="s">
        <v>433</v>
      </c>
      <c r="F65" s="683" t="s">
        <v>6</v>
      </c>
      <c r="G65" s="683" t="s">
        <v>371</v>
      </c>
      <c r="H65" s="683" t="s">
        <v>541</v>
      </c>
      <c r="I65" s="683" t="s">
        <v>373</v>
      </c>
    </row>
    <row r="66" customHeight="1" spans="2:9">
      <c r="B66" s="681" t="s">
        <v>542</v>
      </c>
      <c r="C66" s="682" t="s">
        <v>537</v>
      </c>
      <c r="D66" s="683">
        <v>17</v>
      </c>
      <c r="E66" s="683" t="s">
        <v>369</v>
      </c>
      <c r="F66" s="683" t="s">
        <v>370</v>
      </c>
      <c r="G66" s="683" t="s">
        <v>543</v>
      </c>
      <c r="H66" s="684" t="s">
        <v>544</v>
      </c>
      <c r="I66" s="683" t="s">
        <v>545</v>
      </c>
    </row>
    <row r="67" customHeight="1" spans="2:9">
      <c r="B67" s="681" t="s">
        <v>546</v>
      </c>
      <c r="C67" s="682" t="s">
        <v>537</v>
      </c>
      <c r="D67" s="683">
        <v>14</v>
      </c>
      <c r="E67" s="683" t="s">
        <v>369</v>
      </c>
      <c r="F67" s="683" t="s">
        <v>6</v>
      </c>
      <c r="G67" s="683" t="s">
        <v>427</v>
      </c>
      <c r="H67" s="683" t="s">
        <v>547</v>
      </c>
      <c r="I67" s="683" t="s">
        <v>373</v>
      </c>
    </row>
    <row r="68" customHeight="1" spans="2:9">
      <c r="B68" s="681" t="s">
        <v>548</v>
      </c>
      <c r="C68" s="682" t="s">
        <v>537</v>
      </c>
      <c r="D68" s="683">
        <v>23</v>
      </c>
      <c r="E68" s="683" t="s">
        <v>369</v>
      </c>
      <c r="F68" s="683" t="s">
        <v>370</v>
      </c>
      <c r="G68" s="683" t="s">
        <v>371</v>
      </c>
      <c r="H68" s="684" t="s">
        <v>549</v>
      </c>
      <c r="I68" s="683" t="s">
        <v>373</v>
      </c>
    </row>
    <row r="69" customHeight="1" spans="2:9">
      <c r="B69" s="681" t="s">
        <v>550</v>
      </c>
      <c r="C69" s="682" t="s">
        <v>537</v>
      </c>
      <c r="D69" s="683">
        <v>11</v>
      </c>
      <c r="E69" s="683" t="s">
        <v>369</v>
      </c>
      <c r="F69" s="683" t="s">
        <v>370</v>
      </c>
      <c r="G69" s="683" t="s">
        <v>371</v>
      </c>
      <c r="H69" s="683" t="s">
        <v>551</v>
      </c>
      <c r="I69" s="683" t="s">
        <v>373</v>
      </c>
    </row>
    <row r="70" customHeight="1" spans="2:9">
      <c r="B70" s="681" t="s">
        <v>552</v>
      </c>
      <c r="C70" s="682" t="s">
        <v>537</v>
      </c>
      <c r="D70" s="683">
        <v>18</v>
      </c>
      <c r="E70" s="683" t="s">
        <v>375</v>
      </c>
      <c r="F70" s="683" t="s">
        <v>6</v>
      </c>
      <c r="G70" s="683" t="s">
        <v>371</v>
      </c>
      <c r="H70" s="683" t="s">
        <v>553</v>
      </c>
      <c r="I70" s="683" t="s">
        <v>373</v>
      </c>
    </row>
    <row r="71" customHeight="1" spans="2:9">
      <c r="B71" s="681" t="s">
        <v>554</v>
      </c>
      <c r="C71" s="682" t="s">
        <v>537</v>
      </c>
      <c r="D71" s="683">
        <v>17</v>
      </c>
      <c r="E71" s="683" t="s">
        <v>433</v>
      </c>
      <c r="F71" s="683" t="s">
        <v>6</v>
      </c>
      <c r="G71" s="683" t="s">
        <v>371</v>
      </c>
      <c r="H71" s="683" t="s">
        <v>555</v>
      </c>
      <c r="I71" s="683" t="s">
        <v>373</v>
      </c>
    </row>
    <row r="72" customHeight="1" spans="2:9">
      <c r="B72" s="681" t="s">
        <v>556</v>
      </c>
      <c r="C72" s="682" t="s">
        <v>537</v>
      </c>
      <c r="D72" s="683">
        <v>9</v>
      </c>
      <c r="E72" s="683" t="s">
        <v>375</v>
      </c>
      <c r="F72" s="683" t="s">
        <v>370</v>
      </c>
      <c r="G72" s="683" t="s">
        <v>371</v>
      </c>
      <c r="H72" s="683" t="s">
        <v>557</v>
      </c>
      <c r="I72" s="683" t="s">
        <v>558</v>
      </c>
    </row>
    <row r="73" customHeight="1" spans="2:9">
      <c r="B73" s="681" t="s">
        <v>559</v>
      </c>
      <c r="C73" s="682" t="s">
        <v>537</v>
      </c>
      <c r="D73" s="683">
        <v>11</v>
      </c>
      <c r="E73" s="683" t="s">
        <v>433</v>
      </c>
      <c r="F73" s="683" t="s">
        <v>6</v>
      </c>
      <c r="G73" s="683" t="s">
        <v>371</v>
      </c>
      <c r="H73" s="683" t="s">
        <v>560</v>
      </c>
      <c r="I73" s="683" t="s">
        <v>373</v>
      </c>
    </row>
    <row r="74" customHeight="1" spans="2:9">
      <c r="B74" s="681" t="s">
        <v>561</v>
      </c>
      <c r="C74" s="682" t="s">
        <v>562</v>
      </c>
      <c r="D74" s="683">
        <v>23</v>
      </c>
      <c r="E74" s="683" t="s">
        <v>369</v>
      </c>
      <c r="F74" s="683" t="s">
        <v>370</v>
      </c>
      <c r="G74" s="683" t="s">
        <v>469</v>
      </c>
      <c r="H74" s="683" t="s">
        <v>563</v>
      </c>
      <c r="I74" s="683" t="s">
        <v>373</v>
      </c>
    </row>
    <row r="75" customHeight="1" spans="2:9">
      <c r="B75" s="681" t="s">
        <v>564</v>
      </c>
      <c r="C75" s="682" t="s">
        <v>562</v>
      </c>
      <c r="D75" s="683">
        <v>19</v>
      </c>
      <c r="E75" s="683" t="s">
        <v>369</v>
      </c>
      <c r="F75" s="683" t="s">
        <v>370</v>
      </c>
      <c r="G75" s="683" t="s">
        <v>376</v>
      </c>
      <c r="H75" s="683" t="s">
        <v>565</v>
      </c>
      <c r="I75" s="683" t="s">
        <v>373</v>
      </c>
    </row>
    <row r="76" customHeight="1" spans="2:9">
      <c r="B76" s="681" t="s">
        <v>566</v>
      </c>
      <c r="C76" s="682" t="s">
        <v>562</v>
      </c>
      <c r="D76" s="683">
        <v>16</v>
      </c>
      <c r="E76" s="683" t="s">
        <v>375</v>
      </c>
      <c r="F76" s="683" t="s">
        <v>6</v>
      </c>
      <c r="G76" s="683" t="s">
        <v>380</v>
      </c>
      <c r="H76" s="683" t="s">
        <v>567</v>
      </c>
      <c r="I76" s="683" t="s">
        <v>568</v>
      </c>
    </row>
    <row r="77" customHeight="1" spans="2:9">
      <c r="B77" s="681" t="s">
        <v>569</v>
      </c>
      <c r="C77" s="682" t="s">
        <v>562</v>
      </c>
      <c r="D77" s="683">
        <v>11</v>
      </c>
      <c r="E77" s="683" t="s">
        <v>375</v>
      </c>
      <c r="F77" s="683" t="s">
        <v>6</v>
      </c>
      <c r="G77" s="683" t="s">
        <v>450</v>
      </c>
      <c r="H77" s="683" t="s">
        <v>570</v>
      </c>
      <c r="I77" s="683" t="s">
        <v>571</v>
      </c>
    </row>
    <row r="78" customHeight="1" spans="2:9">
      <c r="B78" s="681" t="s">
        <v>572</v>
      </c>
      <c r="C78" s="682" t="s">
        <v>562</v>
      </c>
      <c r="D78" s="683">
        <v>13</v>
      </c>
      <c r="E78" s="683" t="s">
        <v>375</v>
      </c>
      <c r="F78" s="683" t="s">
        <v>370</v>
      </c>
      <c r="G78" s="683" t="s">
        <v>573</v>
      </c>
      <c r="H78" s="683" t="s">
        <v>574</v>
      </c>
      <c r="I78" s="683" t="s">
        <v>575</v>
      </c>
    </row>
    <row r="79" customHeight="1" spans="2:9">
      <c r="B79" s="681" t="s">
        <v>576</v>
      </c>
      <c r="C79" s="682" t="s">
        <v>562</v>
      </c>
      <c r="D79" s="683">
        <v>17</v>
      </c>
      <c r="E79" s="683" t="s">
        <v>369</v>
      </c>
      <c r="F79" s="683" t="s">
        <v>370</v>
      </c>
      <c r="G79" s="683" t="s">
        <v>577</v>
      </c>
      <c r="H79" s="683" t="s">
        <v>578</v>
      </c>
      <c r="I79" s="683" t="s">
        <v>373</v>
      </c>
    </row>
    <row r="80" customHeight="1" spans="2:9">
      <c r="B80" s="681" t="s">
        <v>579</v>
      </c>
      <c r="C80" s="682" t="s">
        <v>562</v>
      </c>
      <c r="D80" s="683">
        <v>10</v>
      </c>
      <c r="E80" s="683" t="s">
        <v>375</v>
      </c>
      <c r="F80" s="683" t="s">
        <v>370</v>
      </c>
      <c r="G80" s="683" t="s">
        <v>371</v>
      </c>
      <c r="H80" s="683" t="s">
        <v>580</v>
      </c>
      <c r="I80" s="683" t="s">
        <v>373</v>
      </c>
    </row>
    <row r="81" customHeight="1" spans="2:9">
      <c r="B81" s="681" t="s">
        <v>581</v>
      </c>
      <c r="C81" s="682" t="s">
        <v>562</v>
      </c>
      <c r="D81" s="683">
        <v>16</v>
      </c>
      <c r="E81" s="683" t="s">
        <v>375</v>
      </c>
      <c r="F81" s="683" t="s">
        <v>370</v>
      </c>
      <c r="G81" s="683" t="s">
        <v>573</v>
      </c>
      <c r="H81" s="683" t="s">
        <v>582</v>
      </c>
      <c r="I81" s="683" t="s">
        <v>583</v>
      </c>
    </row>
    <row r="82" customHeight="1" spans="2:9">
      <c r="B82" s="681" t="s">
        <v>584</v>
      </c>
      <c r="C82" s="682" t="s">
        <v>562</v>
      </c>
      <c r="D82" s="683">
        <v>8</v>
      </c>
      <c r="E82" s="683" t="s">
        <v>375</v>
      </c>
      <c r="F82" s="683" t="s">
        <v>370</v>
      </c>
      <c r="G82" s="683" t="s">
        <v>371</v>
      </c>
      <c r="H82" s="683" t="s">
        <v>585</v>
      </c>
      <c r="I82" s="683" t="s">
        <v>373</v>
      </c>
    </row>
    <row r="83" customHeight="1" spans="2:9">
      <c r="B83" s="681" t="s">
        <v>586</v>
      </c>
      <c r="C83" s="682" t="s">
        <v>562</v>
      </c>
      <c r="D83" s="683">
        <v>11</v>
      </c>
      <c r="E83" s="683" t="s">
        <v>375</v>
      </c>
      <c r="F83" s="683" t="s">
        <v>6</v>
      </c>
      <c r="G83" s="683" t="s">
        <v>587</v>
      </c>
      <c r="H83" s="683" t="s">
        <v>588</v>
      </c>
      <c r="I83" s="683" t="s">
        <v>589</v>
      </c>
    </row>
    <row r="84" customHeight="1" spans="2:9">
      <c r="B84" s="681" t="s">
        <v>590</v>
      </c>
      <c r="C84" s="682" t="s">
        <v>562</v>
      </c>
      <c r="D84" s="683">
        <v>27</v>
      </c>
      <c r="E84" s="683" t="s">
        <v>369</v>
      </c>
      <c r="F84" s="683" t="s">
        <v>370</v>
      </c>
      <c r="G84" s="683" t="s">
        <v>371</v>
      </c>
      <c r="H84" s="683" t="s">
        <v>591</v>
      </c>
      <c r="I84" s="683" t="s">
        <v>373</v>
      </c>
    </row>
    <row r="85" customHeight="1" spans="2:9">
      <c r="B85" s="681" t="s">
        <v>592</v>
      </c>
      <c r="C85" s="682" t="s">
        <v>593</v>
      </c>
      <c r="D85" s="683">
        <v>17</v>
      </c>
      <c r="E85" s="683" t="s">
        <v>375</v>
      </c>
      <c r="F85" s="683" t="s">
        <v>370</v>
      </c>
      <c r="G85" s="683" t="s">
        <v>371</v>
      </c>
      <c r="H85" s="683" t="s">
        <v>594</v>
      </c>
      <c r="I85" s="683" t="s">
        <v>595</v>
      </c>
    </row>
    <row r="86" customHeight="1" spans="2:9">
      <c r="B86" s="681" t="s">
        <v>596</v>
      </c>
      <c r="C86" s="682" t="s">
        <v>593</v>
      </c>
      <c r="D86" s="683">
        <v>16</v>
      </c>
      <c r="E86" s="683" t="s">
        <v>400</v>
      </c>
      <c r="F86" s="683" t="s">
        <v>6</v>
      </c>
      <c r="G86" s="683" t="s">
        <v>597</v>
      </c>
      <c r="H86" s="683" t="s">
        <v>598</v>
      </c>
      <c r="I86" s="683" t="s">
        <v>373</v>
      </c>
    </row>
    <row r="87" customHeight="1" spans="2:9">
      <c r="B87" s="681" t="s">
        <v>599</v>
      </c>
      <c r="C87" s="682" t="s">
        <v>593</v>
      </c>
      <c r="D87" s="683">
        <v>23</v>
      </c>
      <c r="E87" s="683" t="s">
        <v>375</v>
      </c>
      <c r="F87" s="683" t="s">
        <v>370</v>
      </c>
      <c r="G87" s="683" t="s">
        <v>376</v>
      </c>
      <c r="H87" s="683" t="s">
        <v>600</v>
      </c>
      <c r="I87" s="683" t="s">
        <v>373</v>
      </c>
    </row>
    <row r="88" customHeight="1" spans="2:9">
      <c r="B88" s="681" t="s">
        <v>601</v>
      </c>
      <c r="C88" s="682" t="s">
        <v>593</v>
      </c>
      <c r="D88" s="683">
        <v>21</v>
      </c>
      <c r="E88" s="683" t="s">
        <v>369</v>
      </c>
      <c r="F88" s="683" t="s">
        <v>6</v>
      </c>
      <c r="G88" s="683" t="s">
        <v>602</v>
      </c>
      <c r="H88" s="683" t="s">
        <v>603</v>
      </c>
      <c r="I88" s="683" t="s">
        <v>604</v>
      </c>
    </row>
    <row r="89" customHeight="1" spans="2:9">
      <c r="B89" s="681" t="s">
        <v>605</v>
      </c>
      <c r="C89" s="682" t="s">
        <v>593</v>
      </c>
      <c r="D89" s="683">
        <v>13</v>
      </c>
      <c r="E89" s="683" t="s">
        <v>375</v>
      </c>
      <c r="F89" s="683" t="s">
        <v>6</v>
      </c>
      <c r="G89" s="683" t="s">
        <v>602</v>
      </c>
      <c r="H89" s="683" t="s">
        <v>606</v>
      </c>
      <c r="I89" s="683" t="s">
        <v>607</v>
      </c>
    </row>
    <row r="90" customHeight="1" spans="2:9">
      <c r="B90" s="681" t="s">
        <v>608</v>
      </c>
      <c r="C90" s="682" t="s">
        <v>593</v>
      </c>
      <c r="D90" s="683">
        <v>17</v>
      </c>
      <c r="E90" s="683" t="s">
        <v>375</v>
      </c>
      <c r="F90" s="683" t="s">
        <v>6</v>
      </c>
      <c r="G90" s="683" t="s">
        <v>376</v>
      </c>
      <c r="H90" s="683" t="s">
        <v>609</v>
      </c>
      <c r="I90" s="683" t="s">
        <v>392</v>
      </c>
    </row>
    <row r="91" customHeight="1" spans="2:9">
      <c r="B91" s="681" t="s">
        <v>610</v>
      </c>
      <c r="C91" s="682" t="s">
        <v>593</v>
      </c>
      <c r="D91" s="683">
        <v>19</v>
      </c>
      <c r="E91" s="683" t="s">
        <v>375</v>
      </c>
      <c r="F91" s="683" t="s">
        <v>370</v>
      </c>
      <c r="G91" s="683" t="s">
        <v>371</v>
      </c>
      <c r="H91" s="684" t="s">
        <v>611</v>
      </c>
      <c r="I91" s="683" t="s">
        <v>373</v>
      </c>
    </row>
    <row r="92" customHeight="1" spans="2:9">
      <c r="B92" s="681" t="s">
        <v>612</v>
      </c>
      <c r="C92" s="682" t="s">
        <v>593</v>
      </c>
      <c r="D92" s="683">
        <v>11</v>
      </c>
      <c r="E92" s="683" t="s">
        <v>375</v>
      </c>
      <c r="F92" s="683" t="s">
        <v>370</v>
      </c>
      <c r="G92" s="683" t="s">
        <v>376</v>
      </c>
      <c r="H92" s="683" t="s">
        <v>613</v>
      </c>
      <c r="I92" s="683" t="s">
        <v>373</v>
      </c>
    </row>
    <row r="93" customHeight="1" spans="2:9">
      <c r="B93" s="681" t="s">
        <v>614</v>
      </c>
      <c r="C93" s="682" t="s">
        <v>593</v>
      </c>
      <c r="D93" s="683">
        <v>14</v>
      </c>
      <c r="E93" s="683" t="s">
        <v>375</v>
      </c>
      <c r="F93" s="683" t="s">
        <v>6</v>
      </c>
      <c r="G93" s="683" t="s">
        <v>376</v>
      </c>
      <c r="H93" s="683" t="s">
        <v>615</v>
      </c>
      <c r="I93" s="683" t="s">
        <v>616</v>
      </c>
    </row>
    <row r="94" customHeight="1" spans="2:9">
      <c r="B94" s="681" t="s">
        <v>617</v>
      </c>
      <c r="C94" s="682" t="s">
        <v>593</v>
      </c>
      <c r="D94" s="683">
        <v>13</v>
      </c>
      <c r="E94" s="683" t="s">
        <v>375</v>
      </c>
      <c r="F94" s="683" t="s">
        <v>6</v>
      </c>
      <c r="G94" s="683" t="s">
        <v>376</v>
      </c>
      <c r="H94" s="683" t="s">
        <v>618</v>
      </c>
      <c r="I94" s="683" t="s">
        <v>392</v>
      </c>
    </row>
    <row r="95" customHeight="1" spans="2:9">
      <c r="B95" s="681" t="s">
        <v>619</v>
      </c>
      <c r="C95" s="682" t="s">
        <v>593</v>
      </c>
      <c r="D95" s="683">
        <v>12</v>
      </c>
      <c r="E95" s="683" t="s">
        <v>375</v>
      </c>
      <c r="F95" s="683" t="s">
        <v>370</v>
      </c>
      <c r="G95" s="683" t="s">
        <v>620</v>
      </c>
      <c r="H95" s="683" t="s">
        <v>621</v>
      </c>
      <c r="I95" s="683" t="s">
        <v>622</v>
      </c>
    </row>
    <row r="96" customHeight="1" spans="2:9">
      <c r="B96" s="681" t="s">
        <v>623</v>
      </c>
      <c r="C96" s="682" t="s">
        <v>624</v>
      </c>
      <c r="D96" s="683">
        <v>9</v>
      </c>
      <c r="E96" s="683" t="s">
        <v>375</v>
      </c>
      <c r="F96" s="683" t="s">
        <v>370</v>
      </c>
      <c r="G96" s="683" t="s">
        <v>469</v>
      </c>
      <c r="H96" s="683" t="s">
        <v>625</v>
      </c>
      <c r="I96" s="683" t="s">
        <v>373</v>
      </c>
    </row>
    <row r="97" customHeight="1" spans="2:9">
      <c r="B97" s="681" t="s">
        <v>626</v>
      </c>
      <c r="C97" s="682" t="s">
        <v>624</v>
      </c>
      <c r="D97" s="683">
        <v>13</v>
      </c>
      <c r="E97" s="683" t="s">
        <v>375</v>
      </c>
      <c r="F97" s="683" t="s">
        <v>6</v>
      </c>
      <c r="G97" s="683" t="s">
        <v>627</v>
      </c>
      <c r="H97" s="683" t="s">
        <v>628</v>
      </c>
      <c r="I97" s="683" t="s">
        <v>629</v>
      </c>
    </row>
    <row r="98" customHeight="1" spans="2:9">
      <c r="B98" s="681" t="s">
        <v>630</v>
      </c>
      <c r="C98" s="682" t="s">
        <v>624</v>
      </c>
      <c r="D98" s="683">
        <v>17</v>
      </c>
      <c r="E98" s="683" t="s">
        <v>375</v>
      </c>
      <c r="F98" s="683" t="s">
        <v>6</v>
      </c>
      <c r="G98" s="683" t="s">
        <v>627</v>
      </c>
      <c r="H98" s="683" t="s">
        <v>631</v>
      </c>
      <c r="I98" s="683" t="s">
        <v>632</v>
      </c>
    </row>
    <row r="99" customHeight="1" spans="2:9">
      <c r="B99" s="681" t="s">
        <v>633</v>
      </c>
      <c r="C99" s="682" t="s">
        <v>624</v>
      </c>
      <c r="D99" s="683">
        <v>13</v>
      </c>
      <c r="E99" s="683" t="s">
        <v>375</v>
      </c>
      <c r="F99" s="683" t="s">
        <v>370</v>
      </c>
      <c r="G99" s="683" t="s">
        <v>627</v>
      </c>
      <c r="H99" s="683" t="s">
        <v>634</v>
      </c>
      <c r="I99" s="683" t="s">
        <v>373</v>
      </c>
    </row>
    <row r="100" customHeight="1" spans="2:9">
      <c r="B100" s="681" t="s">
        <v>635</v>
      </c>
      <c r="C100" s="682" t="s">
        <v>624</v>
      </c>
      <c r="D100" s="683">
        <v>23</v>
      </c>
      <c r="E100" s="683" t="s">
        <v>636</v>
      </c>
      <c r="F100" s="683" t="s">
        <v>6</v>
      </c>
      <c r="G100" s="683" t="s">
        <v>427</v>
      </c>
      <c r="H100" s="684" t="s">
        <v>637</v>
      </c>
      <c r="I100" s="683" t="s">
        <v>373</v>
      </c>
    </row>
    <row r="101" customHeight="1" spans="2:9">
      <c r="B101" s="681" t="s">
        <v>638</v>
      </c>
      <c r="C101" s="682" t="s">
        <v>624</v>
      </c>
      <c r="D101" s="683">
        <v>14</v>
      </c>
      <c r="E101" s="683" t="s">
        <v>375</v>
      </c>
      <c r="F101" s="683" t="s">
        <v>370</v>
      </c>
      <c r="G101" s="683" t="s">
        <v>394</v>
      </c>
      <c r="H101" s="684" t="s">
        <v>639</v>
      </c>
      <c r="I101" s="683" t="s">
        <v>640</v>
      </c>
    </row>
    <row r="102" customHeight="1" spans="2:9">
      <c r="B102" s="681" t="s">
        <v>641</v>
      </c>
      <c r="C102" s="682" t="s">
        <v>624</v>
      </c>
      <c r="D102" s="683">
        <v>11</v>
      </c>
      <c r="E102" s="683" t="s">
        <v>433</v>
      </c>
      <c r="F102" s="683" t="s">
        <v>370</v>
      </c>
      <c r="G102" s="683" t="s">
        <v>543</v>
      </c>
      <c r="H102" s="683" t="s">
        <v>642</v>
      </c>
      <c r="I102" s="683" t="s">
        <v>373</v>
      </c>
    </row>
    <row r="103" customHeight="1" spans="2:9">
      <c r="B103" s="681" t="s">
        <v>643</v>
      </c>
      <c r="C103" s="682" t="s">
        <v>624</v>
      </c>
      <c r="D103" s="683">
        <v>18</v>
      </c>
      <c r="E103" s="683" t="s">
        <v>375</v>
      </c>
      <c r="F103" s="683" t="s">
        <v>6</v>
      </c>
      <c r="G103" s="683" t="s">
        <v>376</v>
      </c>
      <c r="H103" s="683" t="s">
        <v>644</v>
      </c>
      <c r="I103" s="683" t="s">
        <v>645</v>
      </c>
    </row>
    <row r="104" customHeight="1" spans="2:9">
      <c r="B104" s="681" t="s">
        <v>646</v>
      </c>
      <c r="C104" s="682" t="s">
        <v>624</v>
      </c>
      <c r="D104" s="683">
        <v>21</v>
      </c>
      <c r="E104" s="683" t="s">
        <v>369</v>
      </c>
      <c r="F104" s="683" t="s">
        <v>370</v>
      </c>
      <c r="G104" s="683" t="s">
        <v>371</v>
      </c>
      <c r="H104" s="683" t="s">
        <v>647</v>
      </c>
      <c r="I104" s="683" t="s">
        <v>373</v>
      </c>
    </row>
    <row r="105" customHeight="1" spans="2:9">
      <c r="B105" s="681" t="s">
        <v>648</v>
      </c>
      <c r="C105" s="682" t="s">
        <v>624</v>
      </c>
      <c r="D105" s="683">
        <v>24</v>
      </c>
      <c r="E105" s="683" t="s">
        <v>375</v>
      </c>
      <c r="F105" s="683" t="s">
        <v>370</v>
      </c>
      <c r="G105" s="683" t="s">
        <v>627</v>
      </c>
      <c r="H105" s="683" t="s">
        <v>649</v>
      </c>
      <c r="I105" s="683" t="s">
        <v>632</v>
      </c>
    </row>
    <row r="106" customHeight="1" spans="2:9">
      <c r="B106" s="681" t="s">
        <v>650</v>
      </c>
      <c r="C106" s="682" t="s">
        <v>624</v>
      </c>
      <c r="D106" s="683">
        <v>26</v>
      </c>
      <c r="E106" s="683" t="s">
        <v>636</v>
      </c>
      <c r="F106" s="683" t="s">
        <v>6</v>
      </c>
      <c r="G106" s="683" t="s">
        <v>427</v>
      </c>
      <c r="H106" s="683" t="s">
        <v>651</v>
      </c>
      <c r="I106" s="683" t="s">
        <v>652</v>
      </c>
    </row>
    <row r="107" customHeight="1" spans="2:9">
      <c r="B107" s="681" t="s">
        <v>653</v>
      </c>
      <c r="C107" s="682" t="s">
        <v>624</v>
      </c>
      <c r="D107" s="683">
        <v>19</v>
      </c>
      <c r="E107" s="683" t="s">
        <v>375</v>
      </c>
      <c r="F107" s="683" t="s">
        <v>6</v>
      </c>
      <c r="G107" s="683" t="s">
        <v>654</v>
      </c>
      <c r="H107" s="683" t="s">
        <v>655</v>
      </c>
      <c r="I107" s="683" t="s">
        <v>652</v>
      </c>
    </row>
    <row r="108" customHeight="1" spans="2:9">
      <c r="B108" s="681" t="s">
        <v>656</v>
      </c>
      <c r="C108" s="682" t="s">
        <v>364</v>
      </c>
      <c r="D108" s="683">
        <v>13</v>
      </c>
      <c r="E108" s="683" t="s">
        <v>369</v>
      </c>
      <c r="F108" s="683" t="s">
        <v>657</v>
      </c>
      <c r="G108" s="683" t="s">
        <v>371</v>
      </c>
      <c r="H108" s="684" t="s">
        <v>658</v>
      </c>
      <c r="I108" s="683" t="s">
        <v>659</v>
      </c>
    </row>
    <row r="109" customHeight="1" spans="2:9">
      <c r="B109" s="681" t="s">
        <v>660</v>
      </c>
      <c r="C109" s="682" t="s">
        <v>364</v>
      </c>
      <c r="D109" s="683">
        <v>15</v>
      </c>
      <c r="E109" s="683" t="s">
        <v>375</v>
      </c>
      <c r="F109" s="683" t="s">
        <v>6</v>
      </c>
      <c r="G109" s="683" t="s">
        <v>371</v>
      </c>
      <c r="H109" s="684" t="s">
        <v>661</v>
      </c>
      <c r="I109" s="683" t="s">
        <v>662</v>
      </c>
    </row>
    <row r="110" customHeight="1" spans="2:9">
      <c r="B110" s="681" t="s">
        <v>663</v>
      </c>
      <c r="C110" s="682" t="s">
        <v>364</v>
      </c>
      <c r="D110" s="683">
        <v>11</v>
      </c>
      <c r="E110" s="683" t="s">
        <v>375</v>
      </c>
      <c r="F110" s="683" t="s">
        <v>370</v>
      </c>
      <c r="G110" s="683" t="s">
        <v>664</v>
      </c>
      <c r="H110" s="684" t="s">
        <v>665</v>
      </c>
      <c r="I110" s="684" t="s">
        <v>666</v>
      </c>
    </row>
    <row r="111" customHeight="1" spans="2:9">
      <c r="B111" s="681" t="s">
        <v>667</v>
      </c>
      <c r="C111" s="682" t="s">
        <v>364</v>
      </c>
      <c r="D111" s="683">
        <v>13</v>
      </c>
      <c r="E111" s="683" t="s">
        <v>375</v>
      </c>
      <c r="F111" s="683" t="s">
        <v>370</v>
      </c>
      <c r="G111" s="683" t="s">
        <v>668</v>
      </c>
      <c r="H111" s="684" t="s">
        <v>669</v>
      </c>
      <c r="I111" s="683" t="s">
        <v>670</v>
      </c>
    </row>
    <row r="112" customHeight="1" spans="2:9">
      <c r="B112" s="681" t="s">
        <v>671</v>
      </c>
      <c r="C112" s="682" t="s">
        <v>672</v>
      </c>
      <c r="D112" s="683">
        <v>23</v>
      </c>
      <c r="E112" s="683" t="s">
        <v>369</v>
      </c>
      <c r="F112" s="683" t="s">
        <v>6</v>
      </c>
      <c r="G112" s="683" t="s">
        <v>380</v>
      </c>
      <c r="H112" s="684" t="s">
        <v>673</v>
      </c>
      <c r="I112" s="684" t="s">
        <v>674</v>
      </c>
    </row>
    <row r="113" customHeight="1" spans="2:9">
      <c r="B113" s="681" t="s">
        <v>675</v>
      </c>
      <c r="C113" s="682" t="s">
        <v>672</v>
      </c>
      <c r="D113" s="683" t="s">
        <v>657</v>
      </c>
      <c r="E113" s="683" t="s">
        <v>369</v>
      </c>
      <c r="F113" s="683" t="s">
        <v>6</v>
      </c>
      <c r="G113" s="683" t="s">
        <v>676</v>
      </c>
      <c r="H113" s="684" t="s">
        <v>677</v>
      </c>
      <c r="I113" s="683" t="s">
        <v>678</v>
      </c>
    </row>
    <row r="114" customHeight="1" spans="2:9">
      <c r="B114" s="681" t="s">
        <v>679</v>
      </c>
      <c r="C114" s="682" t="s">
        <v>672</v>
      </c>
      <c r="D114" s="683">
        <v>22</v>
      </c>
      <c r="E114" s="683" t="s">
        <v>375</v>
      </c>
      <c r="F114" s="683" t="s">
        <v>6</v>
      </c>
      <c r="G114" s="683" t="s">
        <v>680</v>
      </c>
      <c r="H114" s="683" t="s">
        <v>681</v>
      </c>
      <c r="I114" s="683" t="s">
        <v>682</v>
      </c>
    </row>
    <row r="115" customHeight="1" spans="2:9">
      <c r="B115" s="681" t="s">
        <v>683</v>
      </c>
      <c r="C115" s="682" t="s">
        <v>672</v>
      </c>
      <c r="D115" s="683">
        <v>25</v>
      </c>
      <c r="E115" s="683" t="s">
        <v>369</v>
      </c>
      <c r="F115" s="683" t="s">
        <v>370</v>
      </c>
      <c r="G115" s="683" t="s">
        <v>668</v>
      </c>
      <c r="H115" s="684" t="s">
        <v>684</v>
      </c>
      <c r="I115" s="683" t="s">
        <v>685</v>
      </c>
    </row>
    <row r="116" customHeight="1" spans="2:9">
      <c r="B116" s="681" t="s">
        <v>686</v>
      </c>
      <c r="C116" s="682" t="s">
        <v>672</v>
      </c>
      <c r="D116" s="683">
        <v>18</v>
      </c>
      <c r="E116" s="683" t="s">
        <v>369</v>
      </c>
      <c r="F116" s="683" t="s">
        <v>370</v>
      </c>
      <c r="G116" s="683" t="s">
        <v>687</v>
      </c>
      <c r="H116" s="684" t="s">
        <v>688</v>
      </c>
      <c r="I116" s="683" t="s">
        <v>689</v>
      </c>
    </row>
    <row r="117" customHeight="1" spans="2:9">
      <c r="B117" s="681" t="s">
        <v>690</v>
      </c>
      <c r="C117" s="682" t="s">
        <v>672</v>
      </c>
      <c r="D117" s="683">
        <v>20</v>
      </c>
      <c r="E117" s="683" t="s">
        <v>369</v>
      </c>
      <c r="F117" s="683" t="s">
        <v>370</v>
      </c>
      <c r="G117" s="683" t="s">
        <v>371</v>
      </c>
      <c r="H117" s="684" t="s">
        <v>691</v>
      </c>
      <c r="I117" s="683" t="s">
        <v>692</v>
      </c>
    </row>
    <row r="118" customHeight="1" spans="2:9">
      <c r="B118" s="681" t="s">
        <v>693</v>
      </c>
      <c r="C118" s="682" t="s">
        <v>672</v>
      </c>
      <c r="D118" s="683">
        <v>28</v>
      </c>
      <c r="E118" s="683" t="s">
        <v>369</v>
      </c>
      <c r="F118" s="683" t="s">
        <v>6</v>
      </c>
      <c r="G118" s="683" t="s">
        <v>694</v>
      </c>
      <c r="H118" s="684" t="s">
        <v>695</v>
      </c>
      <c r="I118" s="683" t="s">
        <v>373</v>
      </c>
    </row>
    <row r="119" customHeight="1" spans="2:9">
      <c r="B119" s="681" t="s">
        <v>696</v>
      </c>
      <c r="C119" s="682" t="s">
        <v>672</v>
      </c>
      <c r="D119" s="683">
        <v>20</v>
      </c>
      <c r="E119" s="683" t="s">
        <v>375</v>
      </c>
      <c r="F119" s="683" t="s">
        <v>6</v>
      </c>
      <c r="G119" s="683" t="s">
        <v>694</v>
      </c>
      <c r="H119" s="684" t="s">
        <v>697</v>
      </c>
      <c r="I119" s="683" t="s">
        <v>373</v>
      </c>
    </row>
    <row r="120" customHeight="1" spans="2:9">
      <c r="B120" s="681" t="s">
        <v>698</v>
      </c>
      <c r="C120" s="682" t="s">
        <v>672</v>
      </c>
      <c r="D120" s="683">
        <v>18</v>
      </c>
      <c r="E120" s="683" t="s">
        <v>375</v>
      </c>
      <c r="F120" s="683" t="s">
        <v>6</v>
      </c>
      <c r="G120" s="683" t="s">
        <v>376</v>
      </c>
      <c r="H120" s="683" t="s">
        <v>699</v>
      </c>
      <c r="I120" s="683" t="s">
        <v>373</v>
      </c>
    </row>
    <row r="121" customHeight="1" spans="2:9">
      <c r="B121" s="681" t="s">
        <v>700</v>
      </c>
      <c r="C121" s="682" t="s">
        <v>672</v>
      </c>
      <c r="D121" s="683">
        <v>14</v>
      </c>
      <c r="E121" s="683" t="s">
        <v>375</v>
      </c>
      <c r="F121" s="683" t="s">
        <v>370</v>
      </c>
      <c r="G121" s="683" t="s">
        <v>371</v>
      </c>
      <c r="H121" s="684" t="s">
        <v>701</v>
      </c>
      <c r="I121" s="683" t="s">
        <v>373</v>
      </c>
    </row>
    <row r="122" customHeight="1" spans="2:9">
      <c r="B122" s="681" t="s">
        <v>702</v>
      </c>
      <c r="C122" s="682" t="s">
        <v>672</v>
      </c>
      <c r="D122" s="683">
        <v>18</v>
      </c>
      <c r="E122" s="683" t="s">
        <v>375</v>
      </c>
      <c r="F122" s="683" t="s">
        <v>6</v>
      </c>
      <c r="G122" s="683" t="s">
        <v>371</v>
      </c>
      <c r="H122" s="684" t="s">
        <v>703</v>
      </c>
      <c r="I122" s="683" t="s">
        <v>373</v>
      </c>
    </row>
    <row r="123" customHeight="1" spans="2:9">
      <c r="B123" s="681" t="s">
        <v>704</v>
      </c>
      <c r="C123" s="682" t="s">
        <v>672</v>
      </c>
      <c r="D123" s="683">
        <v>24</v>
      </c>
      <c r="E123" s="683" t="s">
        <v>375</v>
      </c>
      <c r="F123" s="683" t="s">
        <v>6</v>
      </c>
      <c r="G123" s="683" t="s">
        <v>371</v>
      </c>
      <c r="H123" s="683" t="s">
        <v>705</v>
      </c>
      <c r="I123" s="683" t="s">
        <v>373</v>
      </c>
    </row>
    <row r="124" customHeight="1" spans="2:9">
      <c r="B124" s="681" t="s">
        <v>706</v>
      </c>
      <c r="C124" s="682" t="s">
        <v>672</v>
      </c>
      <c r="D124" s="683">
        <v>21</v>
      </c>
      <c r="E124" s="683" t="s">
        <v>369</v>
      </c>
      <c r="F124" s="683" t="s">
        <v>6</v>
      </c>
      <c r="G124" s="683" t="s">
        <v>427</v>
      </c>
      <c r="H124" s="683" t="s">
        <v>707</v>
      </c>
      <c r="I124" s="683" t="s">
        <v>373</v>
      </c>
    </row>
    <row r="125" customHeight="1" spans="2:9">
      <c r="B125" s="681" t="s">
        <v>708</v>
      </c>
      <c r="C125" s="682" t="s">
        <v>672</v>
      </c>
      <c r="D125" s="683">
        <v>24</v>
      </c>
      <c r="E125" s="683" t="s">
        <v>369</v>
      </c>
      <c r="F125" s="683" t="s">
        <v>370</v>
      </c>
      <c r="G125" s="683" t="s">
        <v>371</v>
      </c>
      <c r="H125" s="683" t="s">
        <v>709</v>
      </c>
      <c r="I125" s="683" t="s">
        <v>373</v>
      </c>
    </row>
    <row r="126" customHeight="1" spans="2:9">
      <c r="B126" s="681" t="s">
        <v>710</v>
      </c>
      <c r="C126" s="682" t="s">
        <v>672</v>
      </c>
      <c r="D126" s="683">
        <v>14</v>
      </c>
      <c r="E126" s="683" t="s">
        <v>375</v>
      </c>
      <c r="F126" s="683" t="s">
        <v>6</v>
      </c>
      <c r="G126" s="683" t="s">
        <v>427</v>
      </c>
      <c r="H126" s="683" t="s">
        <v>711</v>
      </c>
      <c r="I126" s="683" t="s">
        <v>373</v>
      </c>
    </row>
    <row r="127" customHeight="1" spans="2:9">
      <c r="B127" s="681" t="s">
        <v>712</v>
      </c>
      <c r="C127" s="682" t="s">
        <v>672</v>
      </c>
      <c r="D127" s="683">
        <v>19</v>
      </c>
      <c r="E127" s="683" t="s">
        <v>375</v>
      </c>
      <c r="F127" s="683" t="s">
        <v>6</v>
      </c>
      <c r="G127" s="683" t="s">
        <v>694</v>
      </c>
      <c r="H127" s="683" t="s">
        <v>713</v>
      </c>
      <c r="I127" s="683" t="s">
        <v>373</v>
      </c>
    </row>
    <row r="128" customHeight="1" spans="2:9">
      <c r="B128" s="681" t="s">
        <v>714</v>
      </c>
      <c r="C128" s="682" t="s">
        <v>672</v>
      </c>
      <c r="D128" s="683">
        <v>24</v>
      </c>
      <c r="E128" s="683" t="s">
        <v>369</v>
      </c>
      <c r="F128" s="683" t="s">
        <v>370</v>
      </c>
      <c r="G128" s="683" t="s">
        <v>376</v>
      </c>
      <c r="H128" s="684" t="s">
        <v>715</v>
      </c>
      <c r="I128" s="683" t="s">
        <v>716</v>
      </c>
    </row>
    <row r="129" customHeight="1" spans="2:9">
      <c r="B129" s="681" t="s">
        <v>717</v>
      </c>
      <c r="C129" s="682" t="s">
        <v>672</v>
      </c>
      <c r="D129" s="683">
        <v>19</v>
      </c>
      <c r="E129" s="683" t="s">
        <v>375</v>
      </c>
      <c r="F129" s="683" t="s">
        <v>6</v>
      </c>
      <c r="G129" s="683" t="s">
        <v>694</v>
      </c>
      <c r="H129" s="684" t="s">
        <v>718</v>
      </c>
      <c r="I129" s="683" t="s">
        <v>373</v>
      </c>
    </row>
    <row r="130" customHeight="1" spans="2:9">
      <c r="B130" s="681" t="s">
        <v>719</v>
      </c>
      <c r="C130" s="682" t="s">
        <v>672</v>
      </c>
      <c r="D130" s="683">
        <v>24</v>
      </c>
      <c r="E130" s="683" t="s">
        <v>369</v>
      </c>
      <c r="F130" s="683" t="s">
        <v>370</v>
      </c>
      <c r="G130" s="683" t="s">
        <v>720</v>
      </c>
      <c r="H130" s="684" t="s">
        <v>721</v>
      </c>
      <c r="I130" s="683" t="s">
        <v>373</v>
      </c>
    </row>
    <row r="131" customHeight="1" spans="2:9">
      <c r="B131" s="681" t="s">
        <v>722</v>
      </c>
      <c r="C131" s="682" t="s">
        <v>672</v>
      </c>
      <c r="D131" s="683">
        <v>27</v>
      </c>
      <c r="E131" s="683" t="s">
        <v>369</v>
      </c>
      <c r="F131" s="683" t="s">
        <v>6</v>
      </c>
      <c r="G131" s="683" t="s">
        <v>664</v>
      </c>
      <c r="H131" s="683" t="s">
        <v>723</v>
      </c>
      <c r="I131" s="683" t="s">
        <v>373</v>
      </c>
    </row>
    <row r="132" customHeight="1" spans="2:9">
      <c r="B132" s="681" t="s">
        <v>724</v>
      </c>
      <c r="C132" s="682" t="s">
        <v>672</v>
      </c>
      <c r="D132" s="683">
        <v>21</v>
      </c>
      <c r="E132" s="683" t="s">
        <v>375</v>
      </c>
      <c r="F132" s="683" t="s">
        <v>6</v>
      </c>
      <c r="G132" s="683" t="s">
        <v>376</v>
      </c>
      <c r="H132" s="683" t="s">
        <v>725</v>
      </c>
      <c r="I132" s="683" t="s">
        <v>373</v>
      </c>
    </row>
    <row r="133" customHeight="1" spans="2:9">
      <c r="B133" s="681" t="s">
        <v>726</v>
      </c>
      <c r="C133" s="682" t="s">
        <v>672</v>
      </c>
      <c r="D133" s="683">
        <v>16</v>
      </c>
      <c r="E133" s="683" t="s">
        <v>375</v>
      </c>
      <c r="F133" s="683" t="s">
        <v>6</v>
      </c>
      <c r="G133" s="683" t="s">
        <v>664</v>
      </c>
      <c r="H133" s="684" t="s">
        <v>727</v>
      </c>
      <c r="I133" s="683" t="s">
        <v>728</v>
      </c>
    </row>
    <row r="134" customHeight="1" spans="2:9">
      <c r="B134" s="681" t="s">
        <v>729</v>
      </c>
      <c r="C134" s="682" t="s">
        <v>672</v>
      </c>
      <c r="D134" s="683">
        <v>14</v>
      </c>
      <c r="E134" s="683" t="s">
        <v>375</v>
      </c>
      <c r="F134" s="683" t="s">
        <v>6</v>
      </c>
      <c r="G134" s="683" t="s">
        <v>427</v>
      </c>
      <c r="H134" s="684" t="s">
        <v>730</v>
      </c>
      <c r="I134" s="683" t="s">
        <v>373</v>
      </c>
    </row>
    <row r="135" customHeight="1" spans="2:9">
      <c r="B135" s="677" t="s">
        <v>731</v>
      </c>
      <c r="C135" s="682" t="s">
        <v>732</v>
      </c>
      <c r="D135" s="683">
        <v>28</v>
      </c>
      <c r="E135" s="683" t="s">
        <v>369</v>
      </c>
      <c r="F135" s="683" t="s">
        <v>370</v>
      </c>
      <c r="G135" s="683" t="s">
        <v>733</v>
      </c>
      <c r="H135" s="684" t="s">
        <v>734</v>
      </c>
      <c r="I135" s="683" t="s">
        <v>685</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2"/>
  <sheetViews>
    <sheetView workbookViewId="0">
      <selection activeCell="F94" sqref="F94:G103"/>
    </sheetView>
  </sheetViews>
  <sheetFormatPr defaultColWidth="9" defaultRowHeight="14.25"/>
  <cols>
    <col min="1" max="1" width="2.625" customWidth="1"/>
    <col min="2" max="2" width="17.125" customWidth="1"/>
    <col min="3" max="3" width="13.75" customWidth="1"/>
    <col min="4" max="5" width="10.25" customWidth="1"/>
    <col min="6" max="6" width="15" customWidth="1"/>
    <col min="7" max="7" width="10.875" customWidth="1"/>
    <col min="8" max="8" width="5.125" customWidth="1"/>
    <col min="9" max="9" width="6.375" customWidth="1"/>
    <col min="10" max="10" width="17.125" customWidth="1"/>
    <col min="11" max="11" width="5.125" customWidth="1"/>
    <col min="12" max="12" width="5.875" customWidth="1"/>
    <col min="13" max="13" width="8.75" customWidth="1"/>
    <col min="14" max="32" width="9.00833333333333" customWidth="1"/>
    <col min="34" max="34" width="6.625" customWidth="1"/>
    <col min="35" max="35" width="17.125" customWidth="1"/>
    <col min="36" max="36" width="12" customWidth="1"/>
    <col min="37" max="37" width="3.875" customWidth="1"/>
    <col min="38" max="38" width="5.125" customWidth="1"/>
    <col min="39" max="39" width="7" customWidth="1"/>
    <col min="40" max="40" width="7.125" customWidth="1"/>
    <col min="41" max="51" width="9.00833333333333" customWidth="1"/>
  </cols>
  <sheetData>
    <row r="1" spans="1:47">
      <c r="A1" s="621" t="s">
        <v>735</v>
      </c>
      <c r="B1" s="621"/>
      <c r="C1" s="621"/>
      <c r="D1" s="621"/>
      <c r="E1" s="621"/>
      <c r="F1" s="621"/>
      <c r="G1" s="621"/>
      <c r="H1" s="621"/>
      <c r="I1" s="621"/>
      <c r="J1" s="621"/>
      <c r="K1" s="621"/>
      <c r="L1" s="621"/>
      <c r="M1" s="621"/>
      <c r="O1" s="621" t="s">
        <v>736</v>
      </c>
      <c r="P1" s="621"/>
      <c r="Q1" s="621"/>
      <c r="R1" s="621"/>
      <c r="S1" s="621"/>
      <c r="T1" s="622"/>
      <c r="U1" s="621" t="s">
        <v>737</v>
      </c>
      <c r="V1" s="621"/>
      <c r="W1" s="621"/>
      <c r="X1" s="621"/>
      <c r="Y1" s="621"/>
      <c r="Z1" s="621"/>
      <c r="AA1" s="621"/>
      <c r="AB1" s="621"/>
      <c r="AC1" s="621"/>
      <c r="AD1" s="621"/>
      <c r="AE1" s="621"/>
      <c r="AF1" s="621"/>
      <c r="AH1" s="621" t="s">
        <v>738</v>
      </c>
      <c r="AI1" s="621"/>
      <c r="AJ1" s="621"/>
      <c r="AK1" s="621"/>
      <c r="AL1" s="621"/>
      <c r="AM1" s="621"/>
      <c r="AN1" s="621"/>
      <c r="AP1" s="621" t="s">
        <v>739</v>
      </c>
      <c r="AQ1" s="621"/>
      <c r="AR1" s="621"/>
      <c r="AS1" s="621"/>
      <c r="AT1" s="621"/>
      <c r="AU1" s="621"/>
    </row>
    <row r="2" spans="1:47">
      <c r="A2" s="621"/>
      <c r="B2" s="621"/>
      <c r="C2" s="621"/>
      <c r="D2" s="621"/>
      <c r="E2" s="621"/>
      <c r="F2" s="621"/>
      <c r="G2" s="621"/>
      <c r="H2" s="621"/>
      <c r="I2" s="621"/>
      <c r="J2" s="621"/>
      <c r="K2" s="621"/>
      <c r="L2" s="621"/>
      <c r="M2" s="621"/>
      <c r="O2" s="621"/>
      <c r="P2" s="621"/>
      <c r="Q2" s="621"/>
      <c r="R2" s="621"/>
      <c r="S2" s="621"/>
      <c r="T2" s="622"/>
      <c r="U2" s="621"/>
      <c r="V2" s="621"/>
      <c r="W2" s="621"/>
      <c r="X2" s="621"/>
      <c r="Y2" s="621"/>
      <c r="Z2" s="621"/>
      <c r="AA2" s="621"/>
      <c r="AB2" s="621"/>
      <c r="AC2" s="621"/>
      <c r="AD2" s="621"/>
      <c r="AE2" s="621"/>
      <c r="AF2" s="621"/>
      <c r="AH2" s="621"/>
      <c r="AI2" s="621"/>
      <c r="AJ2" s="621"/>
      <c r="AK2" s="621"/>
      <c r="AL2" s="621"/>
      <c r="AM2" s="621"/>
      <c r="AN2" s="621"/>
      <c r="AP2" s="621"/>
      <c r="AQ2" s="621"/>
      <c r="AR2" s="621"/>
      <c r="AS2" s="621"/>
      <c r="AT2" s="621"/>
      <c r="AU2" s="621"/>
    </row>
    <row r="3" spans="1:47">
      <c r="A3" s="621"/>
      <c r="B3" s="621"/>
      <c r="C3" s="621"/>
      <c r="D3" s="621"/>
      <c r="E3" s="621"/>
      <c r="F3" s="621"/>
      <c r="G3" s="621"/>
      <c r="H3" s="621"/>
      <c r="I3" s="621"/>
      <c r="J3" s="621"/>
      <c r="K3" s="621"/>
      <c r="L3" s="621"/>
      <c r="M3" s="621"/>
      <c r="O3" s="621"/>
      <c r="P3" s="621"/>
      <c r="Q3" s="621"/>
      <c r="R3" s="621"/>
      <c r="S3" s="621"/>
      <c r="T3" s="622"/>
      <c r="U3" s="621"/>
      <c r="V3" s="621"/>
      <c r="W3" s="621"/>
      <c r="X3" s="621"/>
      <c r="Y3" s="621"/>
      <c r="Z3" s="621"/>
      <c r="AA3" s="621"/>
      <c r="AB3" s="621"/>
      <c r="AC3" s="621"/>
      <c r="AD3" s="621"/>
      <c r="AE3" s="621"/>
      <c r="AF3" s="621"/>
      <c r="AH3" s="621"/>
      <c r="AI3" s="621"/>
      <c r="AJ3" s="621"/>
      <c r="AK3" s="621"/>
      <c r="AL3" s="621"/>
      <c r="AM3" s="621"/>
      <c r="AN3" s="621"/>
      <c r="AP3" s="621"/>
      <c r="AQ3" s="621"/>
      <c r="AR3" s="621"/>
      <c r="AS3" s="621"/>
      <c r="AT3" s="621"/>
      <c r="AU3" s="621"/>
    </row>
    <row r="4" ht="16.5" spans="1:47">
      <c r="A4" s="623" t="s">
        <v>224</v>
      </c>
      <c r="B4" s="623"/>
      <c r="C4" s="623"/>
      <c r="D4" s="623"/>
      <c r="E4" s="623"/>
      <c r="F4" s="623"/>
      <c r="G4" s="623"/>
      <c r="H4" s="623"/>
      <c r="I4" s="623"/>
      <c r="J4" s="623"/>
      <c r="K4" s="624" t="s">
        <v>740</v>
      </c>
      <c r="L4" s="624"/>
      <c r="M4" s="624"/>
      <c r="O4" s="625" t="s">
        <v>129</v>
      </c>
      <c r="P4" s="593" t="s">
        <v>741</v>
      </c>
      <c r="Q4" s="593"/>
      <c r="R4" s="593"/>
      <c r="S4" s="593"/>
      <c r="T4" s="626"/>
      <c r="U4" s="627" t="s">
        <v>742</v>
      </c>
      <c r="V4" s="593" t="s">
        <v>743</v>
      </c>
      <c r="W4" s="593"/>
      <c r="X4" s="593"/>
      <c r="Y4" s="593"/>
      <c r="Z4" s="593"/>
      <c r="AA4" s="627" t="s">
        <v>744</v>
      </c>
      <c r="AB4" s="593" t="s">
        <v>745</v>
      </c>
      <c r="AC4" s="593"/>
      <c r="AD4" s="593"/>
      <c r="AE4" s="593"/>
      <c r="AF4" s="593"/>
      <c r="AH4" s="628" t="s">
        <v>256</v>
      </c>
      <c r="AI4" s="628"/>
      <c r="AJ4" s="628"/>
      <c r="AK4" s="628"/>
      <c r="AL4" s="628"/>
      <c r="AM4" s="628"/>
      <c r="AN4" s="628"/>
      <c r="AP4" s="625" t="s">
        <v>742</v>
      </c>
      <c r="AQ4" s="593" t="s">
        <v>746</v>
      </c>
      <c r="AR4" s="593"/>
      <c r="AS4" s="593"/>
      <c r="AT4" s="593"/>
      <c r="AU4" s="593"/>
    </row>
    <row r="5" ht="16.5" spans="1:47">
      <c r="A5" s="629"/>
      <c r="B5" s="630" t="s">
        <v>132</v>
      </c>
      <c r="C5" s="630" t="s">
        <v>226</v>
      </c>
      <c r="D5" s="630" t="s">
        <v>227</v>
      </c>
      <c r="E5" s="630" t="s">
        <v>228</v>
      </c>
      <c r="F5" s="631" t="s">
        <v>229</v>
      </c>
      <c r="G5" s="631" t="s">
        <v>230</v>
      </c>
      <c r="H5" s="631" t="s">
        <v>231</v>
      </c>
      <c r="I5" s="631" t="s">
        <v>65</v>
      </c>
      <c r="J5" s="632" t="s">
        <v>742</v>
      </c>
      <c r="K5" s="624"/>
      <c r="L5" s="624"/>
      <c r="M5" s="624"/>
      <c r="O5" s="625"/>
      <c r="P5" s="593"/>
      <c r="Q5" s="593"/>
      <c r="R5" s="593"/>
      <c r="S5" s="593"/>
      <c r="T5" s="626"/>
      <c r="U5" s="627"/>
      <c r="V5" s="593"/>
      <c r="W5" s="593"/>
      <c r="X5" s="593"/>
      <c r="Y5" s="593"/>
      <c r="Z5" s="593"/>
      <c r="AA5" s="627"/>
      <c r="AB5" s="593"/>
      <c r="AC5" s="593"/>
      <c r="AD5" s="593"/>
      <c r="AE5" s="593"/>
      <c r="AF5" s="593"/>
      <c r="AH5" s="633"/>
      <c r="AI5" s="634" t="s">
        <v>132</v>
      </c>
      <c r="AJ5" s="635" t="s">
        <v>230</v>
      </c>
      <c r="AK5" s="635" t="s">
        <v>258</v>
      </c>
      <c r="AL5" s="635" t="s">
        <v>231</v>
      </c>
      <c r="AM5" s="635" t="s">
        <v>65</v>
      </c>
      <c r="AN5" s="636" t="s">
        <v>742</v>
      </c>
      <c r="AP5" s="625"/>
      <c r="AQ5" s="593"/>
      <c r="AR5" s="593"/>
      <c r="AS5" s="593"/>
      <c r="AT5" s="593"/>
      <c r="AU5" s="593"/>
    </row>
    <row r="6" ht="16.5" spans="1:47">
      <c r="A6" s="629"/>
      <c r="B6" s="637" t="s">
        <v>747</v>
      </c>
      <c r="C6" s="637" t="s">
        <v>129</v>
      </c>
      <c r="D6" s="637" t="s">
        <v>87</v>
      </c>
      <c r="E6" s="637" t="s">
        <v>748</v>
      </c>
      <c r="F6" s="637">
        <v>0</v>
      </c>
      <c r="G6" s="637" t="s">
        <v>749</v>
      </c>
      <c r="H6" s="637">
        <v>4</v>
      </c>
      <c r="I6" s="637">
        <v>20</v>
      </c>
      <c r="J6" s="632"/>
      <c r="K6" s="624"/>
      <c r="L6" s="624"/>
      <c r="M6" s="624"/>
      <c r="O6" s="625"/>
      <c r="P6" s="593"/>
      <c r="Q6" s="593"/>
      <c r="R6" s="593"/>
      <c r="S6" s="593"/>
      <c r="T6" s="626"/>
      <c r="U6" s="627"/>
      <c r="V6" s="593"/>
      <c r="W6" s="593"/>
      <c r="X6" s="593"/>
      <c r="Y6" s="593"/>
      <c r="Z6" s="593"/>
      <c r="AA6" s="627"/>
      <c r="AB6" s="593"/>
      <c r="AC6" s="593"/>
      <c r="AD6" s="593"/>
      <c r="AE6" s="593"/>
      <c r="AF6" s="593"/>
      <c r="AH6" s="633"/>
      <c r="AI6" s="638" t="s">
        <v>750</v>
      </c>
      <c r="AJ6" s="637" t="s">
        <v>751</v>
      </c>
      <c r="AK6" s="637">
        <v>1</v>
      </c>
      <c r="AL6" s="637">
        <v>5</v>
      </c>
      <c r="AM6" s="637">
        <v>25</v>
      </c>
      <c r="AN6" s="632"/>
      <c r="AP6" s="625"/>
      <c r="AQ6" s="593"/>
      <c r="AR6" s="593"/>
      <c r="AS6" s="593"/>
      <c r="AT6" s="593"/>
      <c r="AU6" s="593"/>
    </row>
    <row r="7" ht="16.5" spans="1:47">
      <c r="A7" s="629"/>
      <c r="B7" s="637" t="s">
        <v>752</v>
      </c>
      <c r="C7" s="637" t="s">
        <v>129</v>
      </c>
      <c r="D7" s="637" t="s">
        <v>87</v>
      </c>
      <c r="E7" s="637" t="s">
        <v>753</v>
      </c>
      <c r="F7" s="637">
        <v>0</v>
      </c>
      <c r="G7" s="637" t="s">
        <v>742</v>
      </c>
      <c r="H7" s="637">
        <v>0.5</v>
      </c>
      <c r="I7" s="637">
        <v>5</v>
      </c>
      <c r="J7" s="632"/>
      <c r="K7" s="624"/>
      <c r="L7" s="624"/>
      <c r="M7" s="624"/>
      <c r="O7" s="625"/>
      <c r="P7" s="593"/>
      <c r="Q7" s="593"/>
      <c r="R7" s="593"/>
      <c r="S7" s="593"/>
      <c r="T7" s="626"/>
      <c r="U7" s="627"/>
      <c r="V7" s="593"/>
      <c r="W7" s="593"/>
      <c r="X7" s="593"/>
      <c r="Y7" s="593"/>
      <c r="Z7" s="593"/>
      <c r="AA7" s="627"/>
      <c r="AB7" s="593"/>
      <c r="AC7" s="593"/>
      <c r="AD7" s="593"/>
      <c r="AE7" s="593"/>
      <c r="AF7" s="593"/>
      <c r="AH7" s="633"/>
      <c r="AI7" s="638" t="s">
        <v>754</v>
      </c>
      <c r="AJ7" s="637" t="s">
        <v>751</v>
      </c>
      <c r="AK7" s="637">
        <v>2</v>
      </c>
      <c r="AL7" s="637">
        <v>7</v>
      </c>
      <c r="AM7" s="637">
        <v>100</v>
      </c>
      <c r="AN7" s="632"/>
      <c r="AP7" s="625"/>
      <c r="AQ7" s="593"/>
      <c r="AR7" s="593"/>
      <c r="AS7" s="593"/>
      <c r="AT7" s="593"/>
      <c r="AU7" s="593"/>
    </row>
    <row r="8" ht="16.5" spans="1:47">
      <c r="A8" s="629"/>
      <c r="B8" s="637" t="s">
        <v>755</v>
      </c>
      <c r="C8" s="637" t="s">
        <v>129</v>
      </c>
      <c r="D8" s="637" t="s">
        <v>87</v>
      </c>
      <c r="E8" s="637" t="s">
        <v>756</v>
      </c>
      <c r="F8" s="637">
        <v>0</v>
      </c>
      <c r="G8" s="637" t="s">
        <v>742</v>
      </c>
      <c r="H8" s="637">
        <v>2</v>
      </c>
      <c r="I8" s="637">
        <v>5</v>
      </c>
      <c r="J8" s="632"/>
      <c r="K8" s="624"/>
      <c r="L8" s="624"/>
      <c r="M8" s="624"/>
      <c r="O8" s="625"/>
      <c r="P8" s="593"/>
      <c r="Q8" s="593"/>
      <c r="R8" s="593"/>
      <c r="S8" s="593"/>
      <c r="T8" s="626"/>
      <c r="U8" s="627"/>
      <c r="V8" s="593"/>
      <c r="W8" s="593"/>
      <c r="X8" s="593"/>
      <c r="Y8" s="593"/>
      <c r="Z8" s="593"/>
      <c r="AA8" s="627"/>
      <c r="AB8" s="593"/>
      <c r="AC8" s="593"/>
      <c r="AD8" s="593"/>
      <c r="AE8" s="593"/>
      <c r="AF8" s="593"/>
      <c r="AH8" s="633"/>
      <c r="AI8" s="638" t="s">
        <v>757</v>
      </c>
      <c r="AJ8" s="637" t="s">
        <v>758</v>
      </c>
      <c r="AK8" s="637">
        <v>2</v>
      </c>
      <c r="AL8" s="637">
        <v>2</v>
      </c>
      <c r="AM8" s="637">
        <v>10</v>
      </c>
      <c r="AN8" s="632"/>
      <c r="AP8" s="625"/>
      <c r="AQ8" s="593"/>
      <c r="AR8" s="593"/>
      <c r="AS8" s="593"/>
      <c r="AT8" s="593"/>
      <c r="AU8" s="593"/>
    </row>
    <row r="9" ht="16.5" spans="1:47">
      <c r="A9" s="629"/>
      <c r="B9" s="639" t="s">
        <v>759</v>
      </c>
      <c r="C9" s="639" t="s">
        <v>760</v>
      </c>
      <c r="D9" s="639" t="s">
        <v>87</v>
      </c>
      <c r="E9" s="639" t="s">
        <v>761</v>
      </c>
      <c r="F9" s="639">
        <v>0</v>
      </c>
      <c r="G9" s="639" t="s">
        <v>762</v>
      </c>
      <c r="H9" s="639">
        <v>4</v>
      </c>
      <c r="I9" s="639">
        <v>20</v>
      </c>
      <c r="J9" s="632"/>
      <c r="K9" s="624"/>
      <c r="L9" s="624"/>
      <c r="M9" s="624"/>
      <c r="O9" s="625"/>
      <c r="P9" s="593"/>
      <c r="Q9" s="593"/>
      <c r="R9" s="593"/>
      <c r="S9" s="593"/>
      <c r="T9" s="626"/>
      <c r="U9" s="627"/>
      <c r="V9" s="593"/>
      <c r="W9" s="593"/>
      <c r="X9" s="593"/>
      <c r="Y9" s="593"/>
      <c r="Z9" s="593"/>
      <c r="AA9" s="627"/>
      <c r="AB9" s="593"/>
      <c r="AC9" s="593"/>
      <c r="AD9" s="593"/>
      <c r="AE9" s="593"/>
      <c r="AF9" s="593"/>
      <c r="AH9" s="633"/>
      <c r="AI9" s="638" t="s">
        <v>763</v>
      </c>
      <c r="AJ9" s="637" t="s">
        <v>751</v>
      </c>
      <c r="AK9" s="637">
        <v>3</v>
      </c>
      <c r="AL9" s="637">
        <v>14</v>
      </c>
      <c r="AM9" s="637">
        <v>60</v>
      </c>
      <c r="AN9" s="632"/>
      <c r="AP9" s="625"/>
      <c r="AQ9" s="593"/>
      <c r="AR9" s="593"/>
      <c r="AS9" s="593"/>
      <c r="AT9" s="593"/>
      <c r="AU9" s="593"/>
    </row>
    <row r="10" ht="16.5" spans="1:47">
      <c r="A10" s="629"/>
      <c r="B10" s="639" t="s">
        <v>764</v>
      </c>
      <c r="C10" s="639" t="s">
        <v>760</v>
      </c>
      <c r="D10" s="639" t="s">
        <v>87</v>
      </c>
      <c r="E10" s="639" t="s">
        <v>765</v>
      </c>
      <c r="F10" s="639">
        <v>2</v>
      </c>
      <c r="G10" s="639" t="s">
        <v>766</v>
      </c>
      <c r="H10" s="639">
        <v>7</v>
      </c>
      <c r="I10" s="639">
        <v>70</v>
      </c>
      <c r="J10" s="632"/>
      <c r="K10" s="640" t="s">
        <v>767</v>
      </c>
      <c r="L10" s="640"/>
      <c r="M10" s="640"/>
      <c r="O10" s="625" t="s">
        <v>34</v>
      </c>
      <c r="P10" s="593" t="s">
        <v>768</v>
      </c>
      <c r="Q10" s="593"/>
      <c r="R10" s="593"/>
      <c r="S10" s="593"/>
      <c r="T10" s="626"/>
      <c r="U10" s="627" t="s">
        <v>769</v>
      </c>
      <c r="V10" s="593" t="s">
        <v>770</v>
      </c>
      <c r="W10" s="593"/>
      <c r="X10" s="593"/>
      <c r="Y10" s="593"/>
      <c r="Z10" s="593"/>
      <c r="AA10" s="627" t="s">
        <v>771</v>
      </c>
      <c r="AB10" s="593" t="s">
        <v>772</v>
      </c>
      <c r="AC10" s="593"/>
      <c r="AD10" s="593"/>
      <c r="AE10" s="593"/>
      <c r="AF10" s="593"/>
      <c r="AH10" s="633"/>
      <c r="AI10" s="638" t="s">
        <v>773</v>
      </c>
      <c r="AJ10" s="637" t="s">
        <v>758</v>
      </c>
      <c r="AK10" s="637">
        <v>3</v>
      </c>
      <c r="AL10" s="637">
        <v>18</v>
      </c>
      <c r="AM10" s="637">
        <v>50</v>
      </c>
      <c r="AN10" s="632"/>
      <c r="AP10" s="625" t="s">
        <v>774</v>
      </c>
      <c r="AQ10" s="593" t="s">
        <v>775</v>
      </c>
      <c r="AR10" s="593"/>
      <c r="AS10" s="593"/>
      <c r="AT10" s="593"/>
      <c r="AU10" s="593"/>
    </row>
    <row r="11" ht="16.5" spans="1:47">
      <c r="A11" s="629"/>
      <c r="B11" s="637" t="s">
        <v>776</v>
      </c>
      <c r="C11" s="637" t="s">
        <v>129</v>
      </c>
      <c r="D11" s="637" t="s">
        <v>87</v>
      </c>
      <c r="E11" s="637" t="s">
        <v>777</v>
      </c>
      <c r="F11" s="637">
        <v>0</v>
      </c>
      <c r="G11" s="637" t="s">
        <v>749</v>
      </c>
      <c r="H11" s="637">
        <v>4</v>
      </c>
      <c r="I11" s="637">
        <v>10</v>
      </c>
      <c r="J11" s="632"/>
      <c r="K11" s="640"/>
      <c r="L11" s="640"/>
      <c r="M11" s="640"/>
      <c r="O11" s="625"/>
      <c r="P11" s="593"/>
      <c r="Q11" s="593"/>
      <c r="R11" s="593"/>
      <c r="S11" s="593"/>
      <c r="T11" s="626"/>
      <c r="U11" s="627"/>
      <c r="V11" s="593"/>
      <c r="W11" s="593"/>
      <c r="X11" s="593"/>
      <c r="Y11" s="593"/>
      <c r="Z11" s="593"/>
      <c r="AA11" s="627"/>
      <c r="AB11" s="593"/>
      <c r="AC11" s="593"/>
      <c r="AD11" s="593"/>
      <c r="AE11" s="593"/>
      <c r="AF11" s="593"/>
      <c r="AH11" s="633"/>
      <c r="AI11" s="638" t="s">
        <v>778</v>
      </c>
      <c r="AJ11" s="637" t="s">
        <v>282</v>
      </c>
      <c r="AK11" s="637">
        <v>5</v>
      </c>
      <c r="AL11" s="637">
        <v>30</v>
      </c>
      <c r="AM11" s="637">
        <v>120</v>
      </c>
      <c r="AN11" s="632"/>
      <c r="AP11" s="625"/>
      <c r="AQ11" s="593"/>
      <c r="AR11" s="593"/>
      <c r="AS11" s="593"/>
      <c r="AT11" s="593"/>
      <c r="AU11" s="593"/>
    </row>
    <row r="12" ht="16.5" spans="1:47">
      <c r="A12" s="629"/>
      <c r="B12" s="637" t="s">
        <v>779</v>
      </c>
      <c r="C12" s="637" t="s">
        <v>129</v>
      </c>
      <c r="D12" s="637" t="s">
        <v>87</v>
      </c>
      <c r="E12" s="637" t="s">
        <v>780</v>
      </c>
      <c r="F12" s="637">
        <v>0</v>
      </c>
      <c r="G12" s="637" t="s">
        <v>749</v>
      </c>
      <c r="H12" s="637" t="s">
        <v>87</v>
      </c>
      <c r="I12" s="637" t="s">
        <v>87</v>
      </c>
      <c r="J12" s="632"/>
      <c r="K12" s="640"/>
      <c r="L12" s="640"/>
      <c r="M12" s="640"/>
      <c r="O12" s="625"/>
      <c r="P12" s="593"/>
      <c r="Q12" s="593"/>
      <c r="R12" s="593"/>
      <c r="S12" s="593"/>
      <c r="T12" s="626"/>
      <c r="U12" s="627"/>
      <c r="V12" s="593"/>
      <c r="W12" s="593"/>
      <c r="X12" s="593"/>
      <c r="Y12" s="593"/>
      <c r="Z12" s="593"/>
      <c r="AA12" s="627"/>
      <c r="AB12" s="593"/>
      <c r="AC12" s="593"/>
      <c r="AD12" s="593"/>
      <c r="AE12" s="593"/>
      <c r="AF12" s="593"/>
      <c r="AH12" s="633"/>
      <c r="AI12" s="638" t="s">
        <v>781</v>
      </c>
      <c r="AJ12" s="637" t="s">
        <v>758</v>
      </c>
      <c r="AK12" s="637">
        <v>6</v>
      </c>
      <c r="AL12" s="637">
        <v>22</v>
      </c>
      <c r="AM12" s="637">
        <v>5000</v>
      </c>
      <c r="AN12" s="632"/>
      <c r="AP12" s="625"/>
      <c r="AQ12" s="593"/>
      <c r="AR12" s="593"/>
      <c r="AS12" s="593"/>
      <c r="AT12" s="593"/>
      <c r="AU12" s="593"/>
    </row>
    <row r="13" ht="16.5" spans="1:47">
      <c r="A13" s="629"/>
      <c r="B13" s="637" t="s">
        <v>782</v>
      </c>
      <c r="C13" s="637" t="s">
        <v>783</v>
      </c>
      <c r="D13" s="637" t="s">
        <v>784</v>
      </c>
      <c r="E13" s="637" t="s">
        <v>785</v>
      </c>
      <c r="F13" s="637">
        <v>0</v>
      </c>
      <c r="G13" s="637" t="s">
        <v>742</v>
      </c>
      <c r="H13" s="637">
        <v>0.5</v>
      </c>
      <c r="I13" s="637">
        <v>5</v>
      </c>
      <c r="J13" s="632"/>
      <c r="K13" s="640"/>
      <c r="L13" s="640"/>
      <c r="M13" s="640"/>
      <c r="O13" s="625"/>
      <c r="P13" s="593"/>
      <c r="Q13" s="593"/>
      <c r="R13" s="593"/>
      <c r="S13" s="593"/>
      <c r="T13" s="626"/>
      <c r="U13" s="627"/>
      <c r="V13" s="593"/>
      <c r="W13" s="593"/>
      <c r="X13" s="593"/>
      <c r="Y13" s="593"/>
      <c r="Z13" s="593"/>
      <c r="AA13" s="627"/>
      <c r="AB13" s="593"/>
      <c r="AC13" s="593"/>
      <c r="AD13" s="593"/>
      <c r="AE13" s="593"/>
      <c r="AF13" s="593"/>
      <c r="AH13" s="633"/>
      <c r="AI13" s="638" t="s">
        <v>786</v>
      </c>
      <c r="AJ13" s="637" t="s">
        <v>288</v>
      </c>
      <c r="AK13" s="637">
        <v>2</v>
      </c>
      <c r="AL13" s="637">
        <v>2</v>
      </c>
      <c r="AM13" s="637">
        <v>25</v>
      </c>
      <c r="AN13" s="632" t="s">
        <v>774</v>
      </c>
      <c r="AP13" s="625"/>
      <c r="AQ13" s="593"/>
      <c r="AR13" s="593"/>
      <c r="AS13" s="593"/>
      <c r="AT13" s="593"/>
      <c r="AU13" s="593"/>
    </row>
    <row r="14" ht="16.5" spans="1:47">
      <c r="A14" s="629"/>
      <c r="B14" s="637" t="s">
        <v>787</v>
      </c>
      <c r="C14" s="637" t="s">
        <v>34</v>
      </c>
      <c r="D14" s="637" t="s">
        <v>694</v>
      </c>
      <c r="E14" s="637" t="s">
        <v>785</v>
      </c>
      <c r="F14" s="637">
        <v>0</v>
      </c>
      <c r="G14" s="637" t="s">
        <v>742</v>
      </c>
      <c r="H14" s="637">
        <v>0.5</v>
      </c>
      <c r="I14" s="637">
        <v>5</v>
      </c>
      <c r="J14" s="632"/>
      <c r="K14" s="640"/>
      <c r="L14" s="640"/>
      <c r="M14" s="640"/>
      <c r="O14" s="625"/>
      <c r="P14" s="593"/>
      <c r="Q14" s="593"/>
      <c r="R14" s="593"/>
      <c r="S14" s="593"/>
      <c r="T14" s="626"/>
      <c r="U14" s="627"/>
      <c r="V14" s="593"/>
      <c r="W14" s="593"/>
      <c r="X14" s="593"/>
      <c r="Y14" s="593"/>
      <c r="Z14" s="593"/>
      <c r="AA14" s="627"/>
      <c r="AB14" s="593"/>
      <c r="AC14" s="593"/>
      <c r="AD14" s="593"/>
      <c r="AE14" s="593"/>
      <c r="AF14" s="593"/>
      <c r="AH14" s="633"/>
      <c r="AI14" s="638" t="s">
        <v>788</v>
      </c>
      <c r="AJ14" s="637" t="s">
        <v>789</v>
      </c>
      <c r="AK14" s="637">
        <v>2</v>
      </c>
      <c r="AL14" s="637">
        <v>1</v>
      </c>
      <c r="AM14" s="637">
        <v>50</v>
      </c>
      <c r="AN14" s="632"/>
      <c r="AP14" s="625"/>
      <c r="AQ14" s="593"/>
      <c r="AR14" s="593"/>
      <c r="AS14" s="593"/>
      <c r="AT14" s="593"/>
      <c r="AU14" s="593"/>
    </row>
    <row r="15" ht="16.5" spans="1:47">
      <c r="A15" s="629"/>
      <c r="B15" s="637" t="s">
        <v>790</v>
      </c>
      <c r="C15" s="637" t="s">
        <v>129</v>
      </c>
      <c r="D15" s="637" t="s">
        <v>87</v>
      </c>
      <c r="E15" s="637" t="s">
        <v>791</v>
      </c>
      <c r="F15" s="637">
        <v>0</v>
      </c>
      <c r="G15" s="637" t="s">
        <v>792</v>
      </c>
      <c r="H15" s="637">
        <v>3</v>
      </c>
      <c r="I15" s="637">
        <v>25</v>
      </c>
      <c r="J15" s="632"/>
      <c r="K15" s="640"/>
      <c r="L15" s="640"/>
      <c r="M15" s="640"/>
      <c r="O15" s="625"/>
      <c r="P15" s="593"/>
      <c r="Q15" s="593"/>
      <c r="R15" s="593"/>
      <c r="S15" s="593"/>
      <c r="T15" s="626"/>
      <c r="U15" s="627"/>
      <c r="V15" s="593"/>
      <c r="W15" s="593"/>
      <c r="X15" s="593"/>
      <c r="Y15" s="593"/>
      <c r="Z15" s="593"/>
      <c r="AA15" s="627"/>
      <c r="AB15" s="593"/>
      <c r="AC15" s="593"/>
      <c r="AD15" s="593"/>
      <c r="AE15" s="593"/>
      <c r="AF15" s="593"/>
      <c r="AH15" s="633"/>
      <c r="AI15" s="638" t="s">
        <v>793</v>
      </c>
      <c r="AJ15" s="637" t="s">
        <v>751</v>
      </c>
      <c r="AK15" s="637">
        <v>2</v>
      </c>
      <c r="AL15" s="637">
        <v>4</v>
      </c>
      <c r="AM15" s="637">
        <v>80</v>
      </c>
      <c r="AN15" s="632"/>
      <c r="AP15" s="625"/>
      <c r="AQ15" s="593"/>
      <c r="AR15" s="593"/>
      <c r="AS15" s="593"/>
      <c r="AT15" s="593"/>
      <c r="AU15" s="593"/>
    </row>
    <row r="16" ht="16.5" spans="1:47">
      <c r="A16" s="629"/>
      <c r="B16" s="639" t="s">
        <v>794</v>
      </c>
      <c r="C16" s="639" t="s">
        <v>795</v>
      </c>
      <c r="D16" s="639" t="s">
        <v>376</v>
      </c>
      <c r="E16" s="639" t="s">
        <v>796</v>
      </c>
      <c r="F16" s="639">
        <v>0</v>
      </c>
      <c r="G16" s="639" t="s">
        <v>742</v>
      </c>
      <c r="H16" s="639">
        <v>3</v>
      </c>
      <c r="I16" s="639">
        <v>15</v>
      </c>
      <c r="J16" s="632"/>
      <c r="K16" s="641" t="s">
        <v>797</v>
      </c>
      <c r="L16" s="641"/>
      <c r="M16" s="641"/>
      <c r="O16" s="625" t="s">
        <v>131</v>
      </c>
      <c r="P16" s="593" t="s">
        <v>798</v>
      </c>
      <c r="Q16" s="593"/>
      <c r="R16" s="593"/>
      <c r="S16" s="593"/>
      <c r="T16" s="626"/>
      <c r="U16" s="627" t="s">
        <v>799</v>
      </c>
      <c r="V16" s="593" t="s">
        <v>800</v>
      </c>
      <c r="W16" s="593"/>
      <c r="X16" s="593"/>
      <c r="Y16" s="593"/>
      <c r="Z16" s="593"/>
      <c r="AA16" s="627" t="s">
        <v>801</v>
      </c>
      <c r="AB16" s="593" t="s">
        <v>802</v>
      </c>
      <c r="AC16" s="593"/>
      <c r="AD16" s="593"/>
      <c r="AE16" s="593"/>
      <c r="AF16" s="593"/>
      <c r="AH16" s="633"/>
      <c r="AI16" s="638" t="s">
        <v>803</v>
      </c>
      <c r="AJ16" s="637" t="s">
        <v>758</v>
      </c>
      <c r="AK16" s="637">
        <v>3</v>
      </c>
      <c r="AL16" s="637">
        <v>5</v>
      </c>
      <c r="AM16" s="637">
        <v>50</v>
      </c>
      <c r="AN16" s="632"/>
      <c r="AP16" s="625" t="s">
        <v>804</v>
      </c>
      <c r="AQ16" s="593" t="s">
        <v>805</v>
      </c>
      <c r="AR16" s="593"/>
      <c r="AS16" s="593"/>
      <c r="AT16" s="593"/>
      <c r="AU16" s="593"/>
    </row>
    <row r="17" ht="16.5" spans="1:47">
      <c r="A17" s="629"/>
      <c r="B17" s="637" t="s">
        <v>806</v>
      </c>
      <c r="C17" s="637" t="s">
        <v>129</v>
      </c>
      <c r="D17" s="637" t="s">
        <v>87</v>
      </c>
      <c r="E17" s="637" t="s">
        <v>796</v>
      </c>
      <c r="F17" s="637">
        <v>0</v>
      </c>
      <c r="G17" s="637" t="s">
        <v>807</v>
      </c>
      <c r="H17" s="637">
        <v>3</v>
      </c>
      <c r="I17" s="637">
        <v>15</v>
      </c>
      <c r="J17" s="632"/>
      <c r="K17" s="641"/>
      <c r="L17" s="641"/>
      <c r="M17" s="641"/>
      <c r="O17" s="625"/>
      <c r="P17" s="593"/>
      <c r="Q17" s="593"/>
      <c r="R17" s="593"/>
      <c r="S17" s="593"/>
      <c r="T17" s="626"/>
      <c r="U17" s="627"/>
      <c r="V17" s="593"/>
      <c r="W17" s="593"/>
      <c r="X17" s="593"/>
      <c r="Y17" s="593"/>
      <c r="Z17" s="593"/>
      <c r="AA17" s="627"/>
      <c r="AB17" s="593"/>
      <c r="AC17" s="593"/>
      <c r="AD17" s="593"/>
      <c r="AE17" s="593"/>
      <c r="AF17" s="593"/>
      <c r="AH17" s="633"/>
      <c r="AI17" s="638" t="s">
        <v>808</v>
      </c>
      <c r="AJ17" s="637" t="s">
        <v>751</v>
      </c>
      <c r="AK17" s="637">
        <v>3</v>
      </c>
      <c r="AL17" s="637">
        <v>6</v>
      </c>
      <c r="AM17" s="637">
        <v>100</v>
      </c>
      <c r="AN17" s="632"/>
      <c r="AP17" s="625"/>
      <c r="AQ17" s="593"/>
      <c r="AR17" s="593"/>
      <c r="AS17" s="593"/>
      <c r="AT17" s="593"/>
      <c r="AU17" s="593"/>
    </row>
    <row r="18" ht="16.5" spans="1:47">
      <c r="A18" s="629"/>
      <c r="B18" s="639" t="s">
        <v>809</v>
      </c>
      <c r="C18" s="639" t="s">
        <v>760</v>
      </c>
      <c r="D18" s="639" t="s">
        <v>87</v>
      </c>
      <c r="E18" s="639" t="s">
        <v>756</v>
      </c>
      <c r="F18" s="639">
        <v>0</v>
      </c>
      <c r="G18" s="639" t="s">
        <v>807</v>
      </c>
      <c r="H18" s="639">
        <v>3</v>
      </c>
      <c r="I18" s="639">
        <v>10</v>
      </c>
      <c r="J18" s="632"/>
      <c r="K18" s="642" t="s">
        <v>810</v>
      </c>
      <c r="L18" s="642"/>
      <c r="M18" s="642"/>
      <c r="O18" s="625"/>
      <c r="P18" s="593"/>
      <c r="Q18" s="593"/>
      <c r="R18" s="593"/>
      <c r="S18" s="593"/>
      <c r="T18" s="626"/>
      <c r="U18" s="627"/>
      <c r="V18" s="593"/>
      <c r="W18" s="593"/>
      <c r="X18" s="593"/>
      <c r="Y18" s="593"/>
      <c r="Z18" s="593"/>
      <c r="AA18" s="627"/>
      <c r="AB18" s="593"/>
      <c r="AC18" s="593"/>
      <c r="AD18" s="593"/>
      <c r="AE18" s="593"/>
      <c r="AF18" s="593"/>
      <c r="AH18" s="633"/>
      <c r="AI18" s="638" t="s">
        <v>811</v>
      </c>
      <c r="AJ18" s="637" t="s">
        <v>282</v>
      </c>
      <c r="AK18" s="637">
        <v>3</v>
      </c>
      <c r="AL18" s="637">
        <v>8</v>
      </c>
      <c r="AM18" s="637">
        <v>80</v>
      </c>
      <c r="AN18" s="632"/>
      <c r="AP18" s="625"/>
      <c r="AQ18" s="593"/>
      <c r="AR18" s="593"/>
      <c r="AS18" s="593"/>
      <c r="AT18" s="593"/>
      <c r="AU18" s="593"/>
    </row>
    <row r="19" ht="16.5" spans="1:47">
      <c r="A19" s="629"/>
      <c r="B19" s="637" t="s">
        <v>812</v>
      </c>
      <c r="C19" s="637" t="s">
        <v>129</v>
      </c>
      <c r="D19" s="637" t="s">
        <v>87</v>
      </c>
      <c r="E19" s="637" t="s">
        <v>813</v>
      </c>
      <c r="F19" s="637">
        <v>2</v>
      </c>
      <c r="G19" s="637" t="s">
        <v>814</v>
      </c>
      <c r="H19" s="637">
        <v>6</v>
      </c>
      <c r="I19" s="637">
        <v>275</v>
      </c>
      <c r="J19" s="632" t="s">
        <v>815</v>
      </c>
      <c r="K19" s="642"/>
      <c r="L19" s="642"/>
      <c r="M19" s="642"/>
      <c r="O19" s="625"/>
      <c r="P19" s="593"/>
      <c r="Q19" s="593"/>
      <c r="R19" s="593"/>
      <c r="S19" s="593"/>
      <c r="T19" s="626"/>
      <c r="U19" s="627"/>
      <c r="V19" s="593"/>
      <c r="W19" s="593"/>
      <c r="X19" s="593"/>
      <c r="Y19" s="593"/>
      <c r="Z19" s="593"/>
      <c r="AA19" s="627"/>
      <c r="AB19" s="593"/>
      <c r="AC19" s="593"/>
      <c r="AD19" s="593"/>
      <c r="AE19" s="593"/>
      <c r="AF19" s="593"/>
      <c r="AH19" s="633"/>
      <c r="AI19" s="638" t="s">
        <v>816</v>
      </c>
      <c r="AJ19" s="637" t="s">
        <v>282</v>
      </c>
      <c r="AK19" s="637">
        <v>4</v>
      </c>
      <c r="AL19" s="637">
        <v>11</v>
      </c>
      <c r="AM19" s="637">
        <v>300</v>
      </c>
      <c r="AN19" s="632"/>
      <c r="AP19" s="625"/>
      <c r="AQ19" s="593"/>
      <c r="AR19" s="593"/>
      <c r="AS19" s="593"/>
      <c r="AT19" s="593"/>
      <c r="AU19" s="593"/>
    </row>
    <row r="20" ht="16.5" spans="1:47">
      <c r="A20" s="629"/>
      <c r="B20" s="637" t="s">
        <v>817</v>
      </c>
      <c r="C20" s="637" t="s">
        <v>129</v>
      </c>
      <c r="D20" s="637" t="s">
        <v>87</v>
      </c>
      <c r="E20" s="637" t="s">
        <v>818</v>
      </c>
      <c r="F20" s="637">
        <v>2</v>
      </c>
      <c r="G20" s="637" t="s">
        <v>819</v>
      </c>
      <c r="H20" s="637">
        <v>13</v>
      </c>
      <c r="I20" s="637">
        <v>450</v>
      </c>
      <c r="J20" s="632"/>
      <c r="K20" s="642"/>
      <c r="L20" s="642"/>
      <c r="M20" s="642"/>
      <c r="O20" s="625"/>
      <c r="P20" s="593"/>
      <c r="Q20" s="593"/>
      <c r="R20" s="593"/>
      <c r="S20" s="593"/>
      <c r="T20" s="626"/>
      <c r="U20" s="627"/>
      <c r="V20" s="593"/>
      <c r="W20" s="593"/>
      <c r="X20" s="593"/>
      <c r="Y20" s="593"/>
      <c r="Z20" s="593"/>
      <c r="AA20" s="627"/>
      <c r="AB20" s="593"/>
      <c r="AC20" s="593"/>
      <c r="AD20" s="593"/>
      <c r="AE20" s="593"/>
      <c r="AF20" s="593"/>
      <c r="AH20" s="633"/>
      <c r="AI20" s="638" t="s">
        <v>820</v>
      </c>
      <c r="AJ20" s="637" t="s">
        <v>288</v>
      </c>
      <c r="AK20" s="637">
        <v>4</v>
      </c>
      <c r="AL20" s="637">
        <v>2</v>
      </c>
      <c r="AM20" s="637">
        <v>250</v>
      </c>
      <c r="AN20" s="632" t="s">
        <v>804</v>
      </c>
      <c r="AP20" s="625"/>
      <c r="AQ20" s="593"/>
      <c r="AR20" s="593"/>
      <c r="AS20" s="593"/>
      <c r="AT20" s="593"/>
      <c r="AU20" s="593"/>
    </row>
    <row r="21" ht="16.5" spans="1:47">
      <c r="A21" s="629"/>
      <c r="B21" s="637" t="s">
        <v>821</v>
      </c>
      <c r="C21" s="637" t="s">
        <v>129</v>
      </c>
      <c r="D21" s="637" t="s">
        <v>87</v>
      </c>
      <c r="E21" s="637" t="s">
        <v>822</v>
      </c>
      <c r="F21" s="637">
        <v>6</v>
      </c>
      <c r="G21" s="637" t="s">
        <v>823</v>
      </c>
      <c r="H21" s="637">
        <v>1.5</v>
      </c>
      <c r="I21" s="637">
        <v>1750</v>
      </c>
      <c r="J21" s="632" t="s">
        <v>823</v>
      </c>
      <c r="K21" s="642"/>
      <c r="L21" s="642"/>
      <c r="M21" s="642"/>
      <c r="O21" s="625"/>
      <c r="P21" s="593"/>
      <c r="Q21" s="593"/>
      <c r="R21" s="593"/>
      <c r="S21" s="593"/>
      <c r="T21" s="626"/>
      <c r="U21" s="627"/>
      <c r="V21" s="593"/>
      <c r="W21" s="593"/>
      <c r="X21" s="593"/>
      <c r="Y21" s="593"/>
      <c r="Z21" s="593"/>
      <c r="AA21" s="627"/>
      <c r="AB21" s="593"/>
      <c r="AC21" s="593"/>
      <c r="AD21" s="593"/>
      <c r="AE21" s="593"/>
      <c r="AF21" s="593"/>
      <c r="AH21" s="633"/>
      <c r="AI21" s="638" t="s">
        <v>824</v>
      </c>
      <c r="AJ21" s="637" t="s">
        <v>789</v>
      </c>
      <c r="AK21" s="637">
        <v>5</v>
      </c>
      <c r="AL21" s="637">
        <v>2</v>
      </c>
      <c r="AM21" s="637">
        <v>300</v>
      </c>
      <c r="AN21" s="632"/>
      <c r="AP21" s="625"/>
      <c r="AQ21" s="593"/>
      <c r="AR21" s="593"/>
      <c r="AS21" s="593"/>
      <c r="AT21" s="593"/>
      <c r="AU21" s="593"/>
    </row>
    <row r="22" ht="16.5" spans="1:47">
      <c r="A22" s="629"/>
      <c r="B22" s="637" t="s">
        <v>825</v>
      </c>
      <c r="C22" s="637" t="s">
        <v>129</v>
      </c>
      <c r="D22" s="637" t="s">
        <v>87</v>
      </c>
      <c r="E22" s="637" t="s">
        <v>826</v>
      </c>
      <c r="F22" s="637">
        <v>6</v>
      </c>
      <c r="G22" s="637" t="s">
        <v>827</v>
      </c>
      <c r="H22" s="637">
        <v>3.5</v>
      </c>
      <c r="I22" s="637">
        <v>2500</v>
      </c>
      <c r="J22" s="632"/>
      <c r="O22" s="625" t="s">
        <v>47</v>
      </c>
      <c r="P22" s="593" t="s">
        <v>828</v>
      </c>
      <c r="Q22" s="593"/>
      <c r="R22" s="593"/>
      <c r="S22" s="593"/>
      <c r="T22" s="626"/>
      <c r="U22" s="627" t="s">
        <v>829</v>
      </c>
      <c r="V22" s="593" t="s">
        <v>830</v>
      </c>
      <c r="W22" s="593"/>
      <c r="X22" s="593"/>
      <c r="Y22" s="593"/>
      <c r="Z22" s="593"/>
      <c r="AA22" s="627" t="s">
        <v>831</v>
      </c>
      <c r="AB22" s="593" t="s">
        <v>832</v>
      </c>
      <c r="AC22" s="593"/>
      <c r="AD22" s="593"/>
      <c r="AE22" s="593"/>
      <c r="AF22" s="593"/>
      <c r="AH22" s="633"/>
      <c r="AI22" s="638" t="s">
        <v>833</v>
      </c>
      <c r="AJ22" s="637" t="s">
        <v>834</v>
      </c>
      <c r="AK22" s="637">
        <v>5</v>
      </c>
      <c r="AL22" s="637">
        <v>3</v>
      </c>
      <c r="AM22" s="637">
        <v>375</v>
      </c>
      <c r="AN22" s="632"/>
      <c r="AP22" s="625" t="s">
        <v>835</v>
      </c>
      <c r="AQ22" s="593" t="s">
        <v>836</v>
      </c>
      <c r="AR22" s="593"/>
      <c r="AS22" s="593"/>
      <c r="AT22" s="593"/>
      <c r="AU22" s="593"/>
    </row>
    <row r="23" ht="16.5" spans="1:47">
      <c r="A23" s="629"/>
      <c r="B23" s="637" t="s">
        <v>837</v>
      </c>
      <c r="C23" s="637" t="s">
        <v>129</v>
      </c>
      <c r="D23" s="637" t="s">
        <v>87</v>
      </c>
      <c r="E23" s="637" t="s">
        <v>756</v>
      </c>
      <c r="F23" s="637">
        <v>0</v>
      </c>
      <c r="G23" s="637" t="s">
        <v>838</v>
      </c>
      <c r="H23" s="637">
        <v>2.5</v>
      </c>
      <c r="I23" s="637">
        <v>150</v>
      </c>
      <c r="J23" s="632" t="s">
        <v>838</v>
      </c>
      <c r="O23" s="625"/>
      <c r="P23" s="593"/>
      <c r="Q23" s="593"/>
      <c r="R23" s="593"/>
      <c r="S23" s="593"/>
      <c r="T23" s="626"/>
      <c r="U23" s="627"/>
      <c r="V23" s="593"/>
      <c r="W23" s="593"/>
      <c r="X23" s="593"/>
      <c r="Y23" s="593"/>
      <c r="Z23" s="593"/>
      <c r="AA23" s="627"/>
      <c r="AB23" s="593"/>
      <c r="AC23" s="593"/>
      <c r="AD23" s="593"/>
      <c r="AE23" s="593"/>
      <c r="AF23" s="593"/>
      <c r="AH23" s="633"/>
      <c r="AI23" s="638" t="s">
        <v>839</v>
      </c>
      <c r="AJ23" s="637" t="s">
        <v>751</v>
      </c>
      <c r="AK23" s="637">
        <v>5</v>
      </c>
      <c r="AL23" s="637">
        <v>15</v>
      </c>
      <c r="AM23" s="637">
        <v>575</v>
      </c>
      <c r="AN23" s="632"/>
      <c r="AP23" s="625"/>
      <c r="AQ23" s="593"/>
      <c r="AR23" s="593"/>
      <c r="AS23" s="593"/>
      <c r="AT23" s="593"/>
      <c r="AU23" s="593"/>
    </row>
    <row r="24" ht="16.5" spans="1:47">
      <c r="A24" s="629"/>
      <c r="B24" s="639" t="s">
        <v>840</v>
      </c>
      <c r="C24" s="639" t="s">
        <v>760</v>
      </c>
      <c r="D24" s="639" t="s">
        <v>87</v>
      </c>
      <c r="E24" s="639" t="s">
        <v>761</v>
      </c>
      <c r="F24" s="639">
        <v>0</v>
      </c>
      <c r="G24" s="639" t="s">
        <v>841</v>
      </c>
      <c r="H24" s="639">
        <v>4.5</v>
      </c>
      <c r="I24" s="639">
        <v>375</v>
      </c>
      <c r="J24" s="632"/>
      <c r="O24" s="625"/>
      <c r="P24" s="593"/>
      <c r="Q24" s="593"/>
      <c r="R24" s="593"/>
      <c r="S24" s="593"/>
      <c r="T24" s="626"/>
      <c r="U24" s="627"/>
      <c r="V24" s="593"/>
      <c r="W24" s="593"/>
      <c r="X24" s="593"/>
      <c r="Y24" s="593"/>
      <c r="Z24" s="593"/>
      <c r="AA24" s="627"/>
      <c r="AB24" s="593"/>
      <c r="AC24" s="593"/>
      <c r="AD24" s="593"/>
      <c r="AE24" s="593"/>
      <c r="AF24" s="593"/>
      <c r="AH24" s="633"/>
      <c r="AI24" s="638" t="s">
        <v>842</v>
      </c>
      <c r="AJ24" s="637" t="s">
        <v>758</v>
      </c>
      <c r="AK24" s="637">
        <v>6</v>
      </c>
      <c r="AL24" s="637">
        <v>7</v>
      </c>
      <c r="AM24" s="637">
        <v>600</v>
      </c>
      <c r="AN24" s="632"/>
      <c r="AP24" s="625"/>
      <c r="AQ24" s="593"/>
      <c r="AR24" s="593"/>
      <c r="AS24" s="593"/>
      <c r="AT24" s="593"/>
      <c r="AU24" s="593"/>
    </row>
    <row r="25" ht="16.5" spans="1:47">
      <c r="A25" s="629"/>
      <c r="B25" s="623" t="s">
        <v>236</v>
      </c>
      <c r="C25" s="623"/>
      <c r="D25" s="623"/>
      <c r="E25" s="623"/>
      <c r="F25" s="623"/>
      <c r="G25" s="623"/>
      <c r="H25" s="623"/>
      <c r="I25" s="623"/>
      <c r="J25" s="623"/>
      <c r="K25" s="623"/>
      <c r="L25" s="623"/>
      <c r="M25" s="623"/>
      <c r="O25" s="625"/>
      <c r="P25" s="593"/>
      <c r="Q25" s="593"/>
      <c r="R25" s="593"/>
      <c r="S25" s="593"/>
      <c r="T25" s="626"/>
      <c r="U25" s="627"/>
      <c r="V25" s="593"/>
      <c r="W25" s="593"/>
      <c r="X25" s="593"/>
      <c r="Y25" s="593"/>
      <c r="Z25" s="593"/>
      <c r="AA25" s="627"/>
      <c r="AB25" s="593"/>
      <c r="AC25" s="593"/>
      <c r="AD25" s="593"/>
      <c r="AE25" s="593"/>
      <c r="AF25" s="593"/>
      <c r="AH25" s="633"/>
      <c r="AI25" s="638" t="s">
        <v>843</v>
      </c>
      <c r="AJ25" s="637" t="s">
        <v>282</v>
      </c>
      <c r="AK25" s="637">
        <v>6</v>
      </c>
      <c r="AL25" s="637">
        <v>17</v>
      </c>
      <c r="AM25" s="637">
        <v>3750</v>
      </c>
      <c r="AN25" s="632"/>
      <c r="AP25" s="625"/>
      <c r="AQ25" s="593"/>
      <c r="AR25" s="593"/>
      <c r="AS25" s="593"/>
      <c r="AT25" s="593"/>
      <c r="AU25" s="593"/>
    </row>
    <row r="26" ht="16.5" spans="1:47">
      <c r="A26" s="629"/>
      <c r="B26" s="631" t="s">
        <v>132</v>
      </c>
      <c r="C26" s="631" t="s">
        <v>226</v>
      </c>
      <c r="D26" s="631" t="s">
        <v>227</v>
      </c>
      <c r="E26" s="631" t="s">
        <v>237</v>
      </c>
      <c r="F26" s="631" t="s">
        <v>228</v>
      </c>
      <c r="G26" s="631" t="s">
        <v>229</v>
      </c>
      <c r="H26" s="631" t="s">
        <v>241</v>
      </c>
      <c r="I26" s="631" t="s">
        <v>239</v>
      </c>
      <c r="J26" s="631" t="s">
        <v>230</v>
      </c>
      <c r="K26" s="631" t="s">
        <v>231</v>
      </c>
      <c r="L26" s="631" t="s">
        <v>65</v>
      </c>
      <c r="M26" s="643" t="s">
        <v>844</v>
      </c>
      <c r="O26" s="625"/>
      <c r="P26" s="593"/>
      <c r="Q26" s="593"/>
      <c r="R26" s="593"/>
      <c r="S26" s="593"/>
      <c r="T26" s="626"/>
      <c r="U26" s="627"/>
      <c r="V26" s="593"/>
      <c r="W26" s="593"/>
      <c r="X26" s="593"/>
      <c r="Y26" s="593"/>
      <c r="Z26" s="593"/>
      <c r="AA26" s="627"/>
      <c r="AB26" s="593"/>
      <c r="AC26" s="593"/>
      <c r="AD26" s="593"/>
      <c r="AE26" s="593"/>
      <c r="AF26" s="593"/>
      <c r="AH26" s="633"/>
      <c r="AI26" s="638" t="s">
        <v>845</v>
      </c>
      <c r="AJ26" s="637" t="s">
        <v>288</v>
      </c>
      <c r="AK26" s="637">
        <v>3</v>
      </c>
      <c r="AL26" s="637">
        <v>0.5</v>
      </c>
      <c r="AM26" s="637">
        <v>100</v>
      </c>
      <c r="AN26" s="632" t="s">
        <v>835</v>
      </c>
      <c r="AP26" s="625"/>
      <c r="AQ26" s="593"/>
      <c r="AR26" s="593"/>
      <c r="AS26" s="593"/>
      <c r="AT26" s="593"/>
      <c r="AU26" s="593"/>
    </row>
    <row r="27" ht="16.5" spans="1:47">
      <c r="A27" s="629"/>
      <c r="B27" s="644" t="s">
        <v>846</v>
      </c>
      <c r="C27" s="644" t="s">
        <v>131</v>
      </c>
      <c r="D27" s="644" t="s">
        <v>421</v>
      </c>
      <c r="E27" s="644" t="s">
        <v>847</v>
      </c>
      <c r="F27" s="644" t="s">
        <v>848</v>
      </c>
      <c r="G27" s="644">
        <v>0</v>
      </c>
      <c r="H27" s="644">
        <v>30</v>
      </c>
      <c r="I27" s="644" t="s">
        <v>79</v>
      </c>
      <c r="J27" s="644" t="s">
        <v>849</v>
      </c>
      <c r="K27" s="644">
        <v>1.5</v>
      </c>
      <c r="L27" s="644">
        <v>50</v>
      </c>
      <c r="M27" s="643"/>
      <c r="O27" s="625"/>
      <c r="P27" s="593"/>
      <c r="Q27" s="593"/>
      <c r="R27" s="593"/>
      <c r="S27" s="593"/>
      <c r="T27" s="626"/>
      <c r="U27" s="627"/>
      <c r="V27" s="593"/>
      <c r="W27" s="593"/>
      <c r="X27" s="593"/>
      <c r="Y27" s="593"/>
      <c r="Z27" s="593"/>
      <c r="AA27" s="627"/>
      <c r="AB27" s="593"/>
      <c r="AC27" s="593"/>
      <c r="AD27" s="593"/>
      <c r="AE27" s="593"/>
      <c r="AF27" s="593"/>
      <c r="AH27" s="633"/>
      <c r="AI27" s="638" t="s">
        <v>850</v>
      </c>
      <c r="AJ27" s="637" t="s">
        <v>789</v>
      </c>
      <c r="AK27" s="637">
        <v>3</v>
      </c>
      <c r="AL27" s="637">
        <v>0.5</v>
      </c>
      <c r="AM27" s="637">
        <v>120</v>
      </c>
      <c r="AN27" s="632"/>
      <c r="AP27" s="625"/>
      <c r="AQ27" s="593"/>
      <c r="AR27" s="593"/>
      <c r="AS27" s="593"/>
      <c r="AT27" s="593"/>
      <c r="AU27" s="593"/>
    </row>
    <row r="28" ht="16.5" spans="1:47">
      <c r="A28" s="629"/>
      <c r="B28" s="637" t="s">
        <v>851</v>
      </c>
      <c r="C28" s="637" t="s">
        <v>852</v>
      </c>
      <c r="D28" s="637" t="s">
        <v>577</v>
      </c>
      <c r="E28" s="637" t="s">
        <v>853</v>
      </c>
      <c r="F28" s="637" t="s">
        <v>848</v>
      </c>
      <c r="G28" s="637">
        <v>0</v>
      </c>
      <c r="H28" s="637">
        <v>40</v>
      </c>
      <c r="I28" s="637" t="s">
        <v>79</v>
      </c>
      <c r="J28" s="637" t="s">
        <v>849</v>
      </c>
      <c r="K28" s="637">
        <v>3</v>
      </c>
      <c r="L28" s="637">
        <v>75</v>
      </c>
      <c r="M28" s="643"/>
      <c r="O28" s="625" t="s">
        <v>138</v>
      </c>
      <c r="P28" s="593" t="s">
        <v>854</v>
      </c>
      <c r="Q28" s="593"/>
      <c r="R28" s="593"/>
      <c r="S28" s="593"/>
      <c r="T28" s="626"/>
      <c r="U28" s="627" t="s">
        <v>855</v>
      </c>
      <c r="V28" s="593" t="s">
        <v>856</v>
      </c>
      <c r="W28" s="593"/>
      <c r="X28" s="593"/>
      <c r="Y28" s="593"/>
      <c r="Z28" s="593"/>
      <c r="AA28" s="627" t="s">
        <v>857</v>
      </c>
      <c r="AB28" s="593" t="s">
        <v>858</v>
      </c>
      <c r="AC28" s="593"/>
      <c r="AD28" s="593"/>
      <c r="AE28" s="593"/>
      <c r="AF28" s="593"/>
      <c r="AH28" s="633"/>
      <c r="AI28" s="638" t="s">
        <v>859</v>
      </c>
      <c r="AJ28" s="637" t="s">
        <v>751</v>
      </c>
      <c r="AK28" s="637">
        <v>4</v>
      </c>
      <c r="AL28" s="637">
        <v>2</v>
      </c>
      <c r="AM28" s="637">
        <v>375</v>
      </c>
      <c r="AN28" s="632"/>
      <c r="AP28" s="625" t="s">
        <v>860</v>
      </c>
      <c r="AQ28" s="593" t="s">
        <v>861</v>
      </c>
      <c r="AR28" s="593"/>
      <c r="AS28" s="593"/>
      <c r="AT28" s="593"/>
      <c r="AU28" s="593"/>
    </row>
    <row r="29" ht="16.5" spans="1:47">
      <c r="A29" s="629"/>
      <c r="B29" s="644" t="s">
        <v>862</v>
      </c>
      <c r="C29" s="644" t="s">
        <v>852</v>
      </c>
      <c r="D29" s="644" t="s">
        <v>450</v>
      </c>
      <c r="E29" s="644" t="s">
        <v>863</v>
      </c>
      <c r="F29" s="644" t="s">
        <v>822</v>
      </c>
      <c r="G29" s="644">
        <v>0</v>
      </c>
      <c r="H29" s="644">
        <v>60</v>
      </c>
      <c r="I29" s="644" t="s">
        <v>79</v>
      </c>
      <c r="J29" s="644" t="s">
        <v>849</v>
      </c>
      <c r="K29" s="644">
        <v>4</v>
      </c>
      <c r="L29" s="644">
        <v>75</v>
      </c>
      <c r="M29" s="643"/>
      <c r="O29" s="625"/>
      <c r="P29" s="593"/>
      <c r="Q29" s="593"/>
      <c r="R29" s="593"/>
      <c r="S29" s="593"/>
      <c r="T29" s="626"/>
      <c r="U29" s="627"/>
      <c r="V29" s="593"/>
      <c r="W29" s="593"/>
      <c r="X29" s="593"/>
      <c r="Y29" s="593"/>
      <c r="Z29" s="593"/>
      <c r="AA29" s="627"/>
      <c r="AB29" s="593"/>
      <c r="AC29" s="593"/>
      <c r="AD29" s="593"/>
      <c r="AE29" s="593"/>
      <c r="AF29" s="593"/>
      <c r="AH29" s="633"/>
      <c r="AI29" s="638" t="s">
        <v>864</v>
      </c>
      <c r="AJ29" s="637" t="s">
        <v>758</v>
      </c>
      <c r="AK29" s="637">
        <v>4</v>
      </c>
      <c r="AL29" s="637">
        <v>1</v>
      </c>
      <c r="AM29" s="637">
        <v>150</v>
      </c>
      <c r="AN29" s="632"/>
      <c r="AP29" s="625"/>
      <c r="AQ29" s="593"/>
      <c r="AR29" s="593"/>
      <c r="AS29" s="593"/>
      <c r="AT29" s="593"/>
      <c r="AU29" s="593"/>
    </row>
    <row r="30" ht="16.5" spans="1:47">
      <c r="A30" s="629"/>
      <c r="B30" s="637" t="s">
        <v>865</v>
      </c>
      <c r="C30" s="637" t="s">
        <v>852</v>
      </c>
      <c r="D30" s="637" t="s">
        <v>866</v>
      </c>
      <c r="E30" s="637" t="s">
        <v>847</v>
      </c>
      <c r="F30" s="637" t="s">
        <v>822</v>
      </c>
      <c r="G30" s="637">
        <v>1</v>
      </c>
      <c r="H30" s="637">
        <v>40</v>
      </c>
      <c r="I30" s="637" t="s">
        <v>79</v>
      </c>
      <c r="J30" s="637" t="s">
        <v>867</v>
      </c>
      <c r="K30" s="637">
        <v>4.5</v>
      </c>
      <c r="L30" s="637">
        <v>100</v>
      </c>
      <c r="M30" s="643"/>
      <c r="O30" s="625"/>
      <c r="P30" s="593"/>
      <c r="Q30" s="593"/>
      <c r="R30" s="593"/>
      <c r="S30" s="593"/>
      <c r="T30" s="626"/>
      <c r="U30" s="627"/>
      <c r="V30" s="593"/>
      <c r="W30" s="593"/>
      <c r="X30" s="593"/>
      <c r="Y30" s="593"/>
      <c r="Z30" s="593"/>
      <c r="AA30" s="627"/>
      <c r="AB30" s="593"/>
      <c r="AC30" s="593"/>
      <c r="AD30" s="593"/>
      <c r="AE30" s="593"/>
      <c r="AF30" s="593"/>
      <c r="AH30" s="633"/>
      <c r="AI30" s="638" t="s">
        <v>868</v>
      </c>
      <c r="AJ30" s="637" t="s">
        <v>282</v>
      </c>
      <c r="AK30" s="637">
        <v>4</v>
      </c>
      <c r="AL30" s="637">
        <v>1.5</v>
      </c>
      <c r="AM30" s="637">
        <v>350</v>
      </c>
      <c r="AN30" s="632"/>
      <c r="AP30" s="625"/>
      <c r="AQ30" s="593"/>
      <c r="AR30" s="593"/>
      <c r="AS30" s="593"/>
      <c r="AT30" s="593"/>
      <c r="AU30" s="593"/>
    </row>
    <row r="31" ht="16.5" spans="1:47">
      <c r="A31" s="629"/>
      <c r="B31" s="644" t="s">
        <v>869</v>
      </c>
      <c r="C31" s="644" t="s">
        <v>138</v>
      </c>
      <c r="D31" s="644" t="s">
        <v>870</v>
      </c>
      <c r="E31" s="644" t="s">
        <v>847</v>
      </c>
      <c r="F31" s="644" t="s">
        <v>871</v>
      </c>
      <c r="G31" s="644">
        <v>10</v>
      </c>
      <c r="H31" s="644">
        <v>5</v>
      </c>
      <c r="I31" s="644" t="s">
        <v>872</v>
      </c>
      <c r="J31" s="644" t="s">
        <v>87</v>
      </c>
      <c r="K31" s="644">
        <v>55</v>
      </c>
      <c r="L31" s="644">
        <v>5000</v>
      </c>
      <c r="M31" s="643"/>
      <c r="O31" s="625"/>
      <c r="P31" s="593"/>
      <c r="Q31" s="593"/>
      <c r="R31" s="593"/>
      <c r="S31" s="593"/>
      <c r="T31" s="626"/>
      <c r="U31" s="627"/>
      <c r="V31" s="593"/>
      <c r="W31" s="593"/>
      <c r="X31" s="593"/>
      <c r="Y31" s="593"/>
      <c r="Z31" s="593"/>
      <c r="AA31" s="627"/>
      <c r="AB31" s="593"/>
      <c r="AC31" s="593"/>
      <c r="AD31" s="593"/>
      <c r="AE31" s="593"/>
      <c r="AF31" s="593"/>
      <c r="AH31" s="633"/>
      <c r="AI31" s="638" t="s">
        <v>873</v>
      </c>
      <c r="AJ31" s="637" t="s">
        <v>282</v>
      </c>
      <c r="AK31" s="637">
        <v>7</v>
      </c>
      <c r="AL31" s="637">
        <v>40</v>
      </c>
      <c r="AM31" s="637">
        <v>8500</v>
      </c>
      <c r="AN31" s="632" t="s">
        <v>874</v>
      </c>
      <c r="AP31" s="625"/>
      <c r="AQ31" s="593"/>
      <c r="AR31" s="593"/>
      <c r="AS31" s="593"/>
      <c r="AT31" s="593"/>
      <c r="AU31" s="593"/>
    </row>
    <row r="32" ht="16.5" spans="1:47">
      <c r="A32" s="629"/>
      <c r="B32" s="637" t="s">
        <v>875</v>
      </c>
      <c r="C32" s="637" t="s">
        <v>131</v>
      </c>
      <c r="D32" s="637" t="s">
        <v>421</v>
      </c>
      <c r="E32" s="637" t="s">
        <v>876</v>
      </c>
      <c r="F32" s="637" t="s">
        <v>761</v>
      </c>
      <c r="G32" s="637">
        <v>0</v>
      </c>
      <c r="H32" s="637">
        <v>18</v>
      </c>
      <c r="I32" s="637" t="s">
        <v>79</v>
      </c>
      <c r="J32" s="637" t="s">
        <v>87</v>
      </c>
      <c r="K32" s="637">
        <v>2.5</v>
      </c>
      <c r="L32" s="637">
        <v>75</v>
      </c>
      <c r="M32" s="645" t="s">
        <v>877</v>
      </c>
      <c r="O32" s="625"/>
      <c r="P32" s="593"/>
      <c r="Q32" s="593"/>
      <c r="R32" s="593"/>
      <c r="S32" s="593"/>
      <c r="T32" s="626"/>
      <c r="U32" s="627"/>
      <c r="V32" s="593"/>
      <c r="W32" s="593"/>
      <c r="X32" s="593"/>
      <c r="Y32" s="593"/>
      <c r="Z32" s="593"/>
      <c r="AA32" s="627"/>
      <c r="AB32" s="593"/>
      <c r="AC32" s="593"/>
      <c r="AD32" s="593"/>
      <c r="AE32" s="593"/>
      <c r="AF32" s="593"/>
      <c r="AH32" s="633"/>
      <c r="AI32" s="646" t="s">
        <v>860</v>
      </c>
      <c r="AJ32" s="600" t="s">
        <v>282</v>
      </c>
      <c r="AK32" s="600">
        <v>8</v>
      </c>
      <c r="AL32" s="600">
        <v>65</v>
      </c>
      <c r="AM32" s="600">
        <v>15000</v>
      </c>
      <c r="AN32" s="647"/>
      <c r="AP32" s="625"/>
      <c r="AQ32" s="593"/>
      <c r="AR32" s="593"/>
      <c r="AS32" s="593"/>
      <c r="AT32" s="593"/>
      <c r="AU32" s="593"/>
    </row>
    <row r="33" ht="16.5" spans="1:47">
      <c r="A33" s="629"/>
      <c r="B33" s="644" t="s">
        <v>878</v>
      </c>
      <c r="C33" s="644" t="s">
        <v>131</v>
      </c>
      <c r="D33" s="644" t="s">
        <v>421</v>
      </c>
      <c r="E33" s="644" t="s">
        <v>847</v>
      </c>
      <c r="F33" s="644" t="s">
        <v>879</v>
      </c>
      <c r="G33" s="644">
        <v>0</v>
      </c>
      <c r="H33" s="644">
        <v>6</v>
      </c>
      <c r="I33" s="644" t="s">
        <v>872</v>
      </c>
      <c r="J33" s="644" t="s">
        <v>849</v>
      </c>
      <c r="K33" s="644">
        <v>1</v>
      </c>
      <c r="L33" s="644">
        <v>40</v>
      </c>
      <c r="M33" s="645"/>
      <c r="O33" s="625"/>
      <c r="P33" s="593"/>
      <c r="Q33" s="593"/>
      <c r="R33" s="593"/>
      <c r="S33" s="593"/>
      <c r="T33" s="626"/>
      <c r="U33" s="627"/>
      <c r="V33" s="593"/>
      <c r="W33" s="593"/>
      <c r="X33" s="593"/>
      <c r="Y33" s="593"/>
      <c r="Z33" s="593"/>
      <c r="AA33" s="627"/>
      <c r="AB33" s="593"/>
      <c r="AC33" s="593"/>
      <c r="AD33" s="593"/>
      <c r="AE33" s="593"/>
      <c r="AF33" s="593"/>
      <c r="AH33" s="648"/>
      <c r="AI33" s="648"/>
      <c r="AJ33" s="648"/>
      <c r="AK33" s="648"/>
      <c r="AL33" s="648"/>
      <c r="AM33" s="648"/>
      <c r="AN33" s="648"/>
      <c r="AP33" s="625"/>
      <c r="AQ33" s="593"/>
      <c r="AR33" s="593"/>
      <c r="AS33" s="593"/>
      <c r="AT33" s="593"/>
      <c r="AU33" s="593"/>
    </row>
    <row r="34" ht="16.5" spans="1:47">
      <c r="A34" s="629"/>
      <c r="B34" s="637" t="s">
        <v>880</v>
      </c>
      <c r="C34" s="637" t="s">
        <v>131</v>
      </c>
      <c r="D34" s="637" t="s">
        <v>421</v>
      </c>
      <c r="E34" s="637" t="s">
        <v>863</v>
      </c>
      <c r="F34" s="637" t="s">
        <v>879</v>
      </c>
      <c r="G34" s="637">
        <v>0</v>
      </c>
      <c r="H34" s="637">
        <v>9</v>
      </c>
      <c r="I34" s="637" t="s">
        <v>79</v>
      </c>
      <c r="J34" s="637" t="s">
        <v>87</v>
      </c>
      <c r="K34" s="637">
        <v>1.5</v>
      </c>
      <c r="L34" s="637">
        <v>50</v>
      </c>
      <c r="M34" s="645"/>
      <c r="O34" s="649" t="s">
        <v>881</v>
      </c>
      <c r="P34" s="649"/>
      <c r="Q34" s="649"/>
      <c r="R34" s="649"/>
      <c r="S34" s="649"/>
      <c r="T34" s="650"/>
      <c r="U34" s="627" t="s">
        <v>882</v>
      </c>
      <c r="V34" s="593" t="s">
        <v>883</v>
      </c>
      <c r="W34" s="593"/>
      <c r="X34" s="593"/>
      <c r="Y34" s="593"/>
      <c r="Z34" s="593"/>
      <c r="AA34" s="627" t="s">
        <v>849</v>
      </c>
      <c r="AB34" s="593" t="s">
        <v>884</v>
      </c>
      <c r="AC34" s="593"/>
      <c r="AD34" s="593"/>
      <c r="AE34" s="593"/>
      <c r="AF34" s="593"/>
      <c r="AP34" s="625"/>
      <c r="AQ34" s="593"/>
      <c r="AR34" s="593"/>
      <c r="AS34" s="593"/>
      <c r="AT34" s="593"/>
      <c r="AU34" s="593"/>
    </row>
    <row r="35" ht="16.5" spans="1:47">
      <c r="A35" s="629"/>
      <c r="B35" s="644" t="s">
        <v>885</v>
      </c>
      <c r="C35" s="644" t="s">
        <v>131</v>
      </c>
      <c r="D35" s="644" t="s">
        <v>886</v>
      </c>
      <c r="E35" s="644" t="s">
        <v>847</v>
      </c>
      <c r="F35" s="644" t="s">
        <v>887</v>
      </c>
      <c r="G35" s="644">
        <v>2</v>
      </c>
      <c r="H35" s="644">
        <v>5</v>
      </c>
      <c r="I35" s="644" t="s">
        <v>872</v>
      </c>
      <c r="J35" s="644" t="s">
        <v>87</v>
      </c>
      <c r="K35" s="644">
        <v>3</v>
      </c>
      <c r="L35" s="644">
        <v>65</v>
      </c>
      <c r="M35" s="645"/>
      <c r="O35" s="649"/>
      <c r="P35" s="649"/>
      <c r="Q35" s="649"/>
      <c r="R35" s="649"/>
      <c r="S35" s="649"/>
      <c r="T35" s="650"/>
      <c r="U35" s="627"/>
      <c r="V35" s="593"/>
      <c r="W35" s="593"/>
      <c r="X35" s="593"/>
      <c r="Y35" s="593"/>
      <c r="Z35" s="593"/>
      <c r="AA35" s="627"/>
      <c r="AB35" s="593"/>
      <c r="AC35" s="593"/>
      <c r="AD35" s="593"/>
      <c r="AE35" s="593"/>
      <c r="AF35" s="593"/>
      <c r="AP35" s="625"/>
      <c r="AQ35" s="593"/>
      <c r="AR35" s="593"/>
      <c r="AS35" s="593"/>
      <c r="AT35" s="593"/>
      <c r="AU35" s="593"/>
    </row>
    <row r="36" ht="16.5" spans="1:47">
      <c r="A36" s="629"/>
      <c r="B36" s="637" t="s">
        <v>888</v>
      </c>
      <c r="C36" s="637" t="s">
        <v>852</v>
      </c>
      <c r="D36" s="637" t="s">
        <v>889</v>
      </c>
      <c r="E36" s="637" t="s">
        <v>890</v>
      </c>
      <c r="F36" s="637" t="s">
        <v>879</v>
      </c>
      <c r="G36" s="637">
        <v>0</v>
      </c>
      <c r="H36" s="637">
        <v>30</v>
      </c>
      <c r="I36" s="637" t="s">
        <v>79</v>
      </c>
      <c r="J36" s="637" t="s">
        <v>87</v>
      </c>
      <c r="K36" s="637">
        <v>3.5</v>
      </c>
      <c r="L36" s="637">
        <v>100</v>
      </c>
      <c r="M36" s="645"/>
      <c r="O36" s="651" t="s">
        <v>891</v>
      </c>
      <c r="P36" s="651" t="s">
        <v>892</v>
      </c>
      <c r="Q36" s="651" t="s">
        <v>893</v>
      </c>
      <c r="R36" s="651" t="s">
        <v>894</v>
      </c>
      <c r="S36" s="651" t="s">
        <v>895</v>
      </c>
      <c r="T36" s="652" t="s">
        <v>896</v>
      </c>
      <c r="U36" s="627"/>
      <c r="V36" s="593"/>
      <c r="W36" s="593"/>
      <c r="X36" s="593"/>
      <c r="Y36" s="593"/>
      <c r="Z36" s="593"/>
      <c r="AA36" s="627"/>
      <c r="AB36" s="593"/>
      <c r="AC36" s="593"/>
      <c r="AD36" s="593"/>
      <c r="AE36" s="593"/>
      <c r="AF36" s="593"/>
      <c r="AP36" s="625"/>
      <c r="AQ36" s="593"/>
      <c r="AR36" s="593"/>
      <c r="AS36" s="593"/>
      <c r="AT36" s="593"/>
      <c r="AU36" s="593"/>
    </row>
    <row r="37" ht="16.5" spans="1:47">
      <c r="A37" s="629"/>
      <c r="B37" s="644" t="s">
        <v>897</v>
      </c>
      <c r="C37" s="644" t="s">
        <v>852</v>
      </c>
      <c r="D37" s="644" t="s">
        <v>866</v>
      </c>
      <c r="E37" s="644" t="s">
        <v>847</v>
      </c>
      <c r="F37" s="644" t="s">
        <v>879</v>
      </c>
      <c r="G37" s="644">
        <v>0</v>
      </c>
      <c r="H37" s="644">
        <v>5</v>
      </c>
      <c r="I37" s="644" t="s">
        <v>79</v>
      </c>
      <c r="J37" s="644" t="s">
        <v>898</v>
      </c>
      <c r="K37" s="644">
        <v>5</v>
      </c>
      <c r="L37" s="644">
        <v>100</v>
      </c>
      <c r="M37" s="645"/>
      <c r="O37" s="651"/>
      <c r="P37" s="651"/>
      <c r="Q37" s="651"/>
      <c r="R37" s="651"/>
      <c r="S37" s="651"/>
      <c r="T37" s="652"/>
      <c r="U37" s="627"/>
      <c r="V37" s="593"/>
      <c r="W37" s="593"/>
      <c r="X37" s="593"/>
      <c r="Y37" s="593"/>
      <c r="Z37" s="593"/>
      <c r="AA37" s="627"/>
      <c r="AB37" s="593"/>
      <c r="AC37" s="593"/>
      <c r="AD37" s="593"/>
      <c r="AE37" s="593"/>
      <c r="AF37" s="593"/>
      <c r="AP37" s="625"/>
      <c r="AQ37" s="593"/>
      <c r="AR37" s="593"/>
      <c r="AS37" s="593"/>
      <c r="AT37" s="593"/>
      <c r="AU37" s="593"/>
    </row>
    <row r="38" ht="16.5" spans="1:47">
      <c r="A38" s="629"/>
      <c r="B38" s="653" t="s">
        <v>899</v>
      </c>
      <c r="C38" s="653" t="s">
        <v>852</v>
      </c>
      <c r="D38" s="653" t="s">
        <v>421</v>
      </c>
      <c r="E38" s="653" t="s">
        <v>847</v>
      </c>
      <c r="F38" s="653" t="s">
        <v>887</v>
      </c>
      <c r="G38" s="653">
        <v>0</v>
      </c>
      <c r="H38" s="653">
        <v>2</v>
      </c>
      <c r="I38" s="653" t="s">
        <v>872</v>
      </c>
      <c r="J38" s="653" t="s">
        <v>900</v>
      </c>
      <c r="K38" s="653">
        <v>5</v>
      </c>
      <c r="L38" s="653">
        <v>60</v>
      </c>
      <c r="M38" s="645"/>
      <c r="O38" s="654" t="s">
        <v>288</v>
      </c>
      <c r="P38" s="654" t="s">
        <v>288</v>
      </c>
      <c r="Q38" s="654" t="s">
        <v>789</v>
      </c>
      <c r="R38" s="654" t="s">
        <v>758</v>
      </c>
      <c r="S38" s="654" t="s">
        <v>789</v>
      </c>
      <c r="T38" s="655" t="s">
        <v>758</v>
      </c>
      <c r="U38" s="627"/>
      <c r="V38" s="593"/>
      <c r="W38" s="593"/>
      <c r="X38" s="593"/>
      <c r="Y38" s="593"/>
      <c r="Z38" s="593"/>
      <c r="AA38" s="627"/>
      <c r="AB38" s="593"/>
      <c r="AC38" s="593"/>
      <c r="AD38" s="593"/>
      <c r="AE38" s="593"/>
      <c r="AF38" s="593"/>
    </row>
    <row r="39" ht="16.5" spans="1:47">
      <c r="A39" s="629"/>
      <c r="B39" s="653" t="s">
        <v>901</v>
      </c>
      <c r="C39" s="653" t="s">
        <v>852</v>
      </c>
      <c r="D39" s="653" t="s">
        <v>421</v>
      </c>
      <c r="E39" s="653" t="s">
        <v>847</v>
      </c>
      <c r="F39" s="653" t="s">
        <v>887</v>
      </c>
      <c r="G39" s="653">
        <v>0</v>
      </c>
      <c r="H39" s="653">
        <v>8</v>
      </c>
      <c r="I39" s="653" t="s">
        <v>872</v>
      </c>
      <c r="J39" s="653" t="s">
        <v>902</v>
      </c>
      <c r="K39" s="653">
        <v>5</v>
      </c>
      <c r="L39" s="653">
        <v>75</v>
      </c>
      <c r="M39" s="645"/>
      <c r="O39" s="654"/>
      <c r="P39" s="654"/>
      <c r="Q39" s="654"/>
      <c r="R39" s="654"/>
      <c r="S39" s="654"/>
      <c r="T39" s="655"/>
      <c r="U39" s="627"/>
      <c r="V39" s="593"/>
      <c r="W39" s="593"/>
      <c r="X39" s="593"/>
      <c r="Y39" s="593"/>
      <c r="Z39" s="593"/>
      <c r="AA39" s="627"/>
      <c r="AB39" s="593"/>
      <c r="AC39" s="593"/>
      <c r="AD39" s="593"/>
      <c r="AE39" s="593"/>
      <c r="AF39" s="593"/>
    </row>
    <row r="40" ht="16.5" spans="1:47">
      <c r="A40" s="629"/>
      <c r="B40" s="653" t="s">
        <v>903</v>
      </c>
      <c r="C40" s="653" t="s">
        <v>852</v>
      </c>
      <c r="D40" s="653" t="s">
        <v>421</v>
      </c>
      <c r="E40" s="653" t="s">
        <v>863</v>
      </c>
      <c r="F40" s="653" t="s">
        <v>887</v>
      </c>
      <c r="G40" s="653">
        <v>0</v>
      </c>
      <c r="H40" s="653">
        <v>18</v>
      </c>
      <c r="I40" s="653" t="s">
        <v>79</v>
      </c>
      <c r="J40" s="653" t="s">
        <v>902</v>
      </c>
      <c r="K40" s="653">
        <v>6.5</v>
      </c>
      <c r="L40" s="653">
        <v>150</v>
      </c>
      <c r="M40" s="645"/>
      <c r="O40" s="654" t="s">
        <v>789</v>
      </c>
      <c r="P40" s="654" t="s">
        <v>789</v>
      </c>
      <c r="Q40" s="654" t="s">
        <v>758</v>
      </c>
      <c r="R40" s="654" t="s">
        <v>288</v>
      </c>
      <c r="S40" s="654" t="s">
        <v>758</v>
      </c>
      <c r="T40" s="655" t="s">
        <v>789</v>
      </c>
      <c r="U40" s="627" t="s">
        <v>819</v>
      </c>
      <c r="V40" s="593" t="s">
        <v>904</v>
      </c>
      <c r="W40" s="593"/>
      <c r="X40" s="593"/>
      <c r="Y40" s="593"/>
      <c r="Z40" s="593"/>
      <c r="AA40" s="627" t="s">
        <v>905</v>
      </c>
      <c r="AB40" s="593" t="s">
        <v>906</v>
      </c>
      <c r="AC40" s="593"/>
      <c r="AD40" s="593"/>
      <c r="AE40" s="593"/>
      <c r="AF40" s="593"/>
    </row>
    <row r="41" ht="16.5" spans="1:47">
      <c r="A41" s="629"/>
      <c r="B41" s="644" t="s">
        <v>907</v>
      </c>
      <c r="C41" s="644" t="s">
        <v>138</v>
      </c>
      <c r="D41" s="644" t="s">
        <v>908</v>
      </c>
      <c r="E41" s="644" t="s">
        <v>909</v>
      </c>
      <c r="F41" s="644" t="s">
        <v>887</v>
      </c>
      <c r="G41" s="644">
        <v>3</v>
      </c>
      <c r="H41" s="644">
        <v>200</v>
      </c>
      <c r="I41" s="644" t="s">
        <v>872</v>
      </c>
      <c r="J41" s="644" t="s">
        <v>87</v>
      </c>
      <c r="K41" s="644">
        <v>35</v>
      </c>
      <c r="L41" s="644">
        <v>750</v>
      </c>
      <c r="M41" s="645"/>
      <c r="O41" s="654"/>
      <c r="P41" s="654"/>
      <c r="Q41" s="654"/>
      <c r="R41" s="654"/>
      <c r="S41" s="654"/>
      <c r="T41" s="655"/>
      <c r="U41" s="627"/>
      <c r="V41" s="593"/>
      <c r="W41" s="593"/>
      <c r="X41" s="593"/>
      <c r="Y41" s="593"/>
      <c r="Z41" s="593"/>
      <c r="AA41" s="627"/>
      <c r="AB41" s="593"/>
      <c r="AC41" s="593"/>
      <c r="AD41" s="593"/>
      <c r="AE41" s="593"/>
      <c r="AF41" s="593"/>
    </row>
    <row r="42" ht="16.5" spans="1:47">
      <c r="A42" s="629"/>
      <c r="B42" s="637" t="s">
        <v>910</v>
      </c>
      <c r="C42" s="637" t="s">
        <v>131</v>
      </c>
      <c r="D42" s="637" t="s">
        <v>421</v>
      </c>
      <c r="E42" s="637" t="s">
        <v>853</v>
      </c>
      <c r="F42" s="637" t="s">
        <v>911</v>
      </c>
      <c r="G42" s="637">
        <v>4</v>
      </c>
      <c r="H42" s="637">
        <v>8</v>
      </c>
      <c r="I42" s="637" t="s">
        <v>79</v>
      </c>
      <c r="J42" s="637" t="s">
        <v>819</v>
      </c>
      <c r="K42" s="637">
        <v>3.5</v>
      </c>
      <c r="L42" s="637">
        <v>250</v>
      </c>
      <c r="M42" s="643" t="s">
        <v>912</v>
      </c>
      <c r="O42" s="654" t="s">
        <v>758</v>
      </c>
      <c r="P42" s="654" t="s">
        <v>758</v>
      </c>
      <c r="Q42" s="654" t="s">
        <v>789</v>
      </c>
      <c r="R42" s="654" t="s">
        <v>288</v>
      </c>
      <c r="S42" s="654" t="s">
        <v>789</v>
      </c>
      <c r="T42" s="655" t="s">
        <v>758</v>
      </c>
      <c r="U42" s="627"/>
      <c r="V42" s="593"/>
      <c r="W42" s="593"/>
      <c r="X42" s="593"/>
      <c r="Y42" s="593"/>
      <c r="Z42" s="593"/>
      <c r="AA42" s="627"/>
      <c r="AB42" s="593"/>
      <c r="AC42" s="593"/>
      <c r="AD42" s="593"/>
      <c r="AE42" s="593"/>
      <c r="AF42" s="593"/>
    </row>
    <row r="43" ht="16.5" spans="1:47">
      <c r="A43" s="629"/>
      <c r="B43" s="644" t="s">
        <v>913</v>
      </c>
      <c r="C43" s="644" t="s">
        <v>852</v>
      </c>
      <c r="D43" s="644" t="s">
        <v>889</v>
      </c>
      <c r="E43" s="644" t="s">
        <v>853</v>
      </c>
      <c r="F43" s="644" t="s">
        <v>911</v>
      </c>
      <c r="G43" s="644">
        <v>4</v>
      </c>
      <c r="H43" s="644">
        <v>24</v>
      </c>
      <c r="I43" s="644" t="s">
        <v>79</v>
      </c>
      <c r="J43" s="644" t="s">
        <v>819</v>
      </c>
      <c r="K43" s="644">
        <v>7</v>
      </c>
      <c r="L43" s="644">
        <v>500</v>
      </c>
      <c r="M43" s="643"/>
      <c r="O43" s="654"/>
      <c r="P43" s="654"/>
      <c r="Q43" s="654"/>
      <c r="R43" s="654"/>
      <c r="S43" s="654"/>
      <c r="T43" s="655"/>
      <c r="U43" s="627"/>
      <c r="V43" s="593"/>
      <c r="W43" s="593"/>
      <c r="X43" s="593"/>
      <c r="Y43" s="593"/>
      <c r="Z43" s="593"/>
      <c r="AA43" s="627"/>
      <c r="AB43" s="593"/>
      <c r="AC43" s="593"/>
      <c r="AD43" s="593"/>
      <c r="AE43" s="593"/>
      <c r="AF43" s="593"/>
    </row>
    <row r="44" ht="16.5" spans="1:47">
      <c r="A44" s="629"/>
      <c r="B44" s="637" t="s">
        <v>914</v>
      </c>
      <c r="C44" s="637" t="s">
        <v>138</v>
      </c>
      <c r="D44" s="637" t="s">
        <v>908</v>
      </c>
      <c r="E44" s="637" t="s">
        <v>909</v>
      </c>
      <c r="F44" s="637" t="s">
        <v>915</v>
      </c>
      <c r="G44" s="637">
        <v>5</v>
      </c>
      <c r="H44" s="637">
        <v>60</v>
      </c>
      <c r="I44" s="637" t="s">
        <v>872</v>
      </c>
      <c r="J44" s="637" t="s">
        <v>819</v>
      </c>
      <c r="K44" s="637">
        <v>40</v>
      </c>
      <c r="L44" s="637">
        <v>2000</v>
      </c>
      <c r="M44" s="643"/>
      <c r="O44" s="654" t="s">
        <v>834</v>
      </c>
      <c r="P44" s="654" t="s">
        <v>834</v>
      </c>
      <c r="Q44" s="654" t="s">
        <v>758</v>
      </c>
      <c r="R44" s="654" t="s">
        <v>789</v>
      </c>
      <c r="S44" s="654" t="s">
        <v>288</v>
      </c>
      <c r="T44" s="655" t="s">
        <v>758</v>
      </c>
      <c r="U44" s="627"/>
      <c r="V44" s="593"/>
      <c r="W44" s="593"/>
      <c r="X44" s="593"/>
      <c r="Y44" s="593"/>
      <c r="Z44" s="593"/>
      <c r="AA44" s="627"/>
      <c r="AB44" s="593"/>
      <c r="AC44" s="593"/>
      <c r="AD44" s="593"/>
      <c r="AE44" s="593"/>
      <c r="AF44" s="593"/>
    </row>
    <row r="45" ht="16.5" spans="1:47">
      <c r="A45" s="629"/>
      <c r="B45" s="644" t="s">
        <v>916</v>
      </c>
      <c r="C45" s="644" t="s">
        <v>131</v>
      </c>
      <c r="D45" s="644" t="s">
        <v>376</v>
      </c>
      <c r="E45" s="644" t="s">
        <v>847</v>
      </c>
      <c r="F45" s="644" t="s">
        <v>917</v>
      </c>
      <c r="G45" s="644">
        <v>12</v>
      </c>
      <c r="H45" s="644">
        <v>3</v>
      </c>
      <c r="I45" s="644" t="s">
        <v>79</v>
      </c>
      <c r="J45" s="644" t="s">
        <v>87</v>
      </c>
      <c r="K45" s="644">
        <v>2.5</v>
      </c>
      <c r="L45" s="644">
        <v>7500</v>
      </c>
      <c r="M45" s="643" t="s">
        <v>918</v>
      </c>
      <c r="O45" s="654"/>
      <c r="P45" s="654"/>
      <c r="Q45" s="654"/>
      <c r="R45" s="654"/>
      <c r="S45" s="654"/>
      <c r="T45" s="655"/>
      <c r="U45" s="627"/>
      <c r="V45" s="593"/>
      <c r="W45" s="593"/>
      <c r="X45" s="593"/>
      <c r="Y45" s="593"/>
      <c r="Z45" s="593"/>
      <c r="AA45" s="627"/>
      <c r="AB45" s="593"/>
      <c r="AC45" s="593"/>
      <c r="AD45" s="593"/>
      <c r="AE45" s="593"/>
      <c r="AF45" s="593"/>
    </row>
    <row r="46" ht="16.5" spans="1:47">
      <c r="A46" s="629"/>
      <c r="B46" s="637" t="s">
        <v>919</v>
      </c>
      <c r="C46" s="637" t="s">
        <v>852</v>
      </c>
      <c r="D46" s="637" t="s">
        <v>394</v>
      </c>
      <c r="E46" s="637" t="s">
        <v>847</v>
      </c>
      <c r="F46" s="637" t="s">
        <v>917</v>
      </c>
      <c r="G46" s="637">
        <v>12</v>
      </c>
      <c r="H46" s="637">
        <v>5</v>
      </c>
      <c r="I46" s="637" t="s">
        <v>872</v>
      </c>
      <c r="J46" s="637" t="s">
        <v>87</v>
      </c>
      <c r="K46" s="637">
        <v>8</v>
      </c>
      <c r="L46" s="637">
        <v>4000</v>
      </c>
      <c r="M46" s="643"/>
      <c r="O46" s="649" t="s">
        <v>920</v>
      </c>
      <c r="P46" s="649"/>
      <c r="Q46" s="649"/>
      <c r="R46" s="649"/>
      <c r="S46" s="649"/>
      <c r="T46" s="650"/>
      <c r="U46" s="627" t="s">
        <v>823</v>
      </c>
      <c r="V46" s="593" t="s">
        <v>921</v>
      </c>
      <c r="W46" s="593"/>
      <c r="X46" s="593"/>
      <c r="Y46" s="593"/>
      <c r="Z46" s="593"/>
      <c r="AA46" s="627" t="s">
        <v>922</v>
      </c>
      <c r="AB46" s="593" t="s">
        <v>923</v>
      </c>
      <c r="AC46" s="593"/>
      <c r="AD46" s="593"/>
      <c r="AE46" s="593"/>
      <c r="AF46" s="593"/>
    </row>
    <row r="47" ht="16.5" spans="1:47">
      <c r="A47" s="629"/>
      <c r="B47" s="644" t="s">
        <v>924</v>
      </c>
      <c r="C47" s="644" t="s">
        <v>131</v>
      </c>
      <c r="D47" s="644" t="s">
        <v>421</v>
      </c>
      <c r="E47" s="644" t="s">
        <v>847</v>
      </c>
      <c r="F47" s="644" t="s">
        <v>925</v>
      </c>
      <c r="G47" s="644">
        <v>6</v>
      </c>
      <c r="H47" s="644">
        <v>10</v>
      </c>
      <c r="I47" s="644" t="s">
        <v>926</v>
      </c>
      <c r="J47" s="644" t="s">
        <v>927</v>
      </c>
      <c r="K47" s="644">
        <v>4</v>
      </c>
      <c r="L47" s="644">
        <v>4000</v>
      </c>
      <c r="M47" s="643" t="s">
        <v>928</v>
      </c>
      <c r="O47" s="649"/>
      <c r="P47" s="649"/>
      <c r="Q47" s="649"/>
      <c r="R47" s="649"/>
      <c r="S47" s="649"/>
      <c r="T47" s="650"/>
      <c r="U47" s="627"/>
      <c r="V47" s="593"/>
      <c r="W47" s="593"/>
      <c r="X47" s="593"/>
      <c r="Y47" s="593"/>
      <c r="Z47" s="593"/>
      <c r="AA47" s="627"/>
      <c r="AB47" s="593"/>
      <c r="AC47" s="593"/>
      <c r="AD47" s="593"/>
      <c r="AE47" s="593"/>
      <c r="AF47" s="593"/>
    </row>
    <row r="48" ht="16.5" spans="1:47">
      <c r="A48" s="629"/>
      <c r="B48" s="637" t="s">
        <v>929</v>
      </c>
      <c r="C48" s="637" t="s">
        <v>852</v>
      </c>
      <c r="D48" s="637" t="s">
        <v>889</v>
      </c>
      <c r="E48" s="637" t="s">
        <v>853</v>
      </c>
      <c r="F48" s="637" t="s">
        <v>925</v>
      </c>
      <c r="G48" s="637">
        <v>6</v>
      </c>
      <c r="H48" s="637">
        <v>20</v>
      </c>
      <c r="I48" s="637" t="s">
        <v>930</v>
      </c>
      <c r="J48" s="637" t="s">
        <v>927</v>
      </c>
      <c r="K48" s="637">
        <v>11</v>
      </c>
      <c r="L48" s="637">
        <v>3000</v>
      </c>
      <c r="M48" s="643"/>
      <c r="O48" s="627" t="s">
        <v>931</v>
      </c>
      <c r="P48" s="627" t="s">
        <v>932</v>
      </c>
      <c r="Q48" s="627"/>
      <c r="R48" s="627"/>
      <c r="S48" s="627"/>
      <c r="T48" s="656"/>
      <c r="U48" s="627"/>
      <c r="V48" s="593"/>
      <c r="W48" s="593"/>
      <c r="X48" s="593"/>
      <c r="Y48" s="593"/>
      <c r="Z48" s="593"/>
      <c r="AA48" s="627"/>
      <c r="AB48" s="593"/>
      <c r="AC48" s="593"/>
      <c r="AD48" s="593"/>
      <c r="AE48" s="593"/>
      <c r="AF48" s="593"/>
    </row>
    <row r="49" ht="16.5" spans="1:32">
      <c r="A49" s="629"/>
      <c r="B49" s="644" t="s">
        <v>933</v>
      </c>
      <c r="C49" s="644" t="s">
        <v>131</v>
      </c>
      <c r="D49" s="644" t="s">
        <v>376</v>
      </c>
      <c r="E49" s="644" t="s">
        <v>847</v>
      </c>
      <c r="F49" s="644" t="s">
        <v>934</v>
      </c>
      <c r="G49" s="644">
        <v>2</v>
      </c>
      <c r="H49" s="644">
        <v>2</v>
      </c>
      <c r="I49" s="644" t="s">
        <v>872</v>
      </c>
      <c r="J49" s="644" t="s">
        <v>935</v>
      </c>
      <c r="K49" s="644">
        <v>3.5</v>
      </c>
      <c r="L49" s="644">
        <v>200</v>
      </c>
      <c r="M49" s="643" t="s">
        <v>935</v>
      </c>
      <c r="O49" s="627"/>
      <c r="P49" s="627"/>
      <c r="Q49" s="627"/>
      <c r="R49" s="627"/>
      <c r="S49" s="627"/>
      <c r="T49" s="656"/>
      <c r="U49" s="627"/>
      <c r="V49" s="593"/>
      <c r="W49" s="593"/>
      <c r="X49" s="593"/>
      <c r="Y49" s="593"/>
      <c r="Z49" s="593"/>
      <c r="AA49" s="627"/>
      <c r="AB49" s="593"/>
      <c r="AC49" s="593"/>
      <c r="AD49" s="593"/>
      <c r="AE49" s="593"/>
      <c r="AF49" s="593"/>
    </row>
    <row r="50" ht="16.5" spans="1:32">
      <c r="A50" s="629"/>
      <c r="B50" s="637" t="s">
        <v>936</v>
      </c>
      <c r="C50" s="637" t="s">
        <v>852</v>
      </c>
      <c r="D50" s="637" t="s">
        <v>394</v>
      </c>
      <c r="E50" s="637" t="s">
        <v>847</v>
      </c>
      <c r="F50" s="637" t="s">
        <v>934</v>
      </c>
      <c r="G50" s="637">
        <v>3</v>
      </c>
      <c r="H50" s="637">
        <v>3</v>
      </c>
      <c r="I50" s="637" t="s">
        <v>872</v>
      </c>
      <c r="J50" s="637" t="s">
        <v>935</v>
      </c>
      <c r="K50" s="637">
        <v>6</v>
      </c>
      <c r="L50" s="637">
        <v>300</v>
      </c>
      <c r="M50" s="643"/>
      <c r="O50" s="657" t="s">
        <v>937</v>
      </c>
      <c r="P50" s="593" t="s">
        <v>938</v>
      </c>
      <c r="Q50" s="593"/>
      <c r="R50" s="593"/>
      <c r="S50" s="593"/>
      <c r="T50" s="626"/>
      <c r="U50" s="627"/>
      <c r="V50" s="593"/>
      <c r="W50" s="593"/>
      <c r="X50" s="593"/>
      <c r="Y50" s="593"/>
      <c r="Z50" s="593"/>
      <c r="AA50" s="627"/>
      <c r="AB50" s="593"/>
      <c r="AC50" s="593"/>
      <c r="AD50" s="593"/>
      <c r="AE50" s="593"/>
      <c r="AF50" s="593"/>
    </row>
    <row r="51" ht="16.5" spans="1:32">
      <c r="A51" s="629"/>
      <c r="B51" s="644" t="s">
        <v>939</v>
      </c>
      <c r="C51" s="644" t="s">
        <v>34</v>
      </c>
      <c r="D51" s="644" t="s">
        <v>376</v>
      </c>
      <c r="E51" s="644" t="s">
        <v>847</v>
      </c>
      <c r="F51" s="644" t="s">
        <v>87</v>
      </c>
      <c r="G51" s="644">
        <v>0</v>
      </c>
      <c r="H51" s="644">
        <v>1</v>
      </c>
      <c r="I51" s="644" t="s">
        <v>87</v>
      </c>
      <c r="J51" s="644" t="s">
        <v>940</v>
      </c>
      <c r="K51" s="644">
        <v>1.5</v>
      </c>
      <c r="L51" s="644">
        <v>10</v>
      </c>
      <c r="M51" s="643" t="s">
        <v>742</v>
      </c>
      <c r="O51" s="657"/>
      <c r="P51" s="593"/>
      <c r="Q51" s="593"/>
      <c r="R51" s="593"/>
      <c r="S51" s="593"/>
      <c r="T51" s="626"/>
      <c r="U51" s="627"/>
      <c r="V51" s="593"/>
      <c r="W51" s="593"/>
      <c r="X51" s="593"/>
      <c r="Y51" s="593"/>
      <c r="Z51" s="593"/>
      <c r="AA51" s="627"/>
      <c r="AB51" s="593"/>
      <c r="AC51" s="593"/>
      <c r="AD51" s="593"/>
      <c r="AE51" s="593"/>
      <c r="AF51" s="593"/>
    </row>
    <row r="52" ht="16.5" spans="1:32">
      <c r="A52" s="629"/>
      <c r="B52" s="637" t="s">
        <v>941</v>
      </c>
      <c r="C52" s="637" t="s">
        <v>131</v>
      </c>
      <c r="D52" s="637" t="s">
        <v>720</v>
      </c>
      <c r="E52" s="637" t="s">
        <v>847</v>
      </c>
      <c r="F52" s="637" t="s">
        <v>796</v>
      </c>
      <c r="G52" s="637">
        <v>0</v>
      </c>
      <c r="H52" s="637">
        <v>1</v>
      </c>
      <c r="I52" s="637" t="s">
        <v>79</v>
      </c>
      <c r="J52" s="637" t="s">
        <v>742</v>
      </c>
      <c r="K52" s="637">
        <v>1</v>
      </c>
      <c r="L52" s="637">
        <v>200</v>
      </c>
      <c r="M52" s="643"/>
      <c r="O52" s="657"/>
      <c r="P52" s="593"/>
      <c r="Q52" s="593"/>
      <c r="R52" s="593"/>
      <c r="S52" s="593"/>
      <c r="T52" s="626"/>
      <c r="U52" s="627" t="s">
        <v>838</v>
      </c>
      <c r="V52" s="593" t="s">
        <v>942</v>
      </c>
      <c r="W52" s="593"/>
      <c r="X52" s="593"/>
      <c r="Y52" s="593"/>
      <c r="Z52" s="593"/>
      <c r="AA52" s="627" t="s">
        <v>943</v>
      </c>
      <c r="AB52" s="593" t="s">
        <v>944</v>
      </c>
      <c r="AC52" s="593"/>
      <c r="AD52" s="593"/>
      <c r="AE52" s="593"/>
      <c r="AF52" s="593"/>
    </row>
    <row r="53" ht="16.5" spans="1:32">
      <c r="A53" s="629"/>
      <c r="B53" s="644" t="s">
        <v>945</v>
      </c>
      <c r="C53" s="644" t="s">
        <v>131</v>
      </c>
      <c r="D53" s="644" t="s">
        <v>720</v>
      </c>
      <c r="E53" s="644" t="s">
        <v>847</v>
      </c>
      <c r="F53" s="644" t="s">
        <v>761</v>
      </c>
      <c r="G53" s="644">
        <v>0</v>
      </c>
      <c r="H53" s="644">
        <v>1</v>
      </c>
      <c r="I53" s="644" t="s">
        <v>946</v>
      </c>
      <c r="J53" s="644" t="s">
        <v>947</v>
      </c>
      <c r="K53" s="644">
        <v>4</v>
      </c>
      <c r="L53" s="644">
        <v>10</v>
      </c>
      <c r="M53" s="643"/>
      <c r="O53" s="657" t="s">
        <v>948</v>
      </c>
      <c r="P53" s="593" t="s">
        <v>949</v>
      </c>
      <c r="Q53" s="593"/>
      <c r="R53" s="593"/>
      <c r="S53" s="593"/>
      <c r="T53" s="626"/>
      <c r="U53" s="627"/>
      <c r="V53" s="593"/>
      <c r="W53" s="593"/>
      <c r="X53" s="593"/>
      <c r="Y53" s="593"/>
      <c r="Z53" s="593"/>
      <c r="AA53" s="627"/>
      <c r="AB53" s="593"/>
      <c r="AC53" s="593"/>
      <c r="AD53" s="593"/>
      <c r="AE53" s="593"/>
      <c r="AF53" s="593"/>
    </row>
    <row r="54" ht="16.5" spans="1:32">
      <c r="A54" s="629"/>
      <c r="B54" s="637" t="s">
        <v>950</v>
      </c>
      <c r="C54" s="637" t="s">
        <v>852</v>
      </c>
      <c r="D54" s="637" t="s">
        <v>421</v>
      </c>
      <c r="E54" s="637" t="s">
        <v>847</v>
      </c>
      <c r="F54" s="637" t="s">
        <v>761</v>
      </c>
      <c r="G54" s="637">
        <v>0</v>
      </c>
      <c r="H54" s="637">
        <v>1</v>
      </c>
      <c r="I54" s="637" t="s">
        <v>951</v>
      </c>
      <c r="J54" s="637" t="s">
        <v>947</v>
      </c>
      <c r="K54" s="637">
        <v>7</v>
      </c>
      <c r="L54" s="637">
        <v>30</v>
      </c>
      <c r="M54" s="643"/>
      <c r="O54" s="657"/>
      <c r="P54" s="593"/>
      <c r="Q54" s="593"/>
      <c r="R54" s="593"/>
      <c r="S54" s="593"/>
      <c r="T54" s="626"/>
      <c r="U54" s="627"/>
      <c r="V54" s="593"/>
      <c r="W54" s="593"/>
      <c r="X54" s="593"/>
      <c r="Y54" s="593"/>
      <c r="Z54" s="593"/>
      <c r="AA54" s="627"/>
      <c r="AB54" s="593"/>
      <c r="AC54" s="593"/>
      <c r="AD54" s="593"/>
      <c r="AE54" s="593"/>
      <c r="AF54" s="593"/>
    </row>
    <row r="55" ht="16.5" spans="1:32">
      <c r="A55" s="629"/>
      <c r="B55" s="644" t="s">
        <v>952</v>
      </c>
      <c r="C55" s="644" t="s">
        <v>852</v>
      </c>
      <c r="D55" s="644" t="s">
        <v>421</v>
      </c>
      <c r="E55" s="644" t="s">
        <v>847</v>
      </c>
      <c r="F55" s="644" t="s">
        <v>796</v>
      </c>
      <c r="G55" s="644">
        <v>0</v>
      </c>
      <c r="H55" s="644">
        <v>1</v>
      </c>
      <c r="I55" s="644" t="s">
        <v>78</v>
      </c>
      <c r="J55" s="644" t="s">
        <v>953</v>
      </c>
      <c r="K55" s="644">
        <v>2</v>
      </c>
      <c r="L55" s="644">
        <v>10</v>
      </c>
      <c r="M55" s="643"/>
      <c r="O55" s="657"/>
      <c r="P55" s="593"/>
      <c r="Q55" s="593"/>
      <c r="R55" s="593"/>
      <c r="S55" s="593"/>
      <c r="T55" s="626"/>
      <c r="U55" s="627"/>
      <c r="V55" s="593"/>
      <c r="W55" s="593"/>
      <c r="X55" s="593"/>
      <c r="Y55" s="593"/>
      <c r="Z55" s="593"/>
      <c r="AA55" s="627"/>
      <c r="AB55" s="593"/>
      <c r="AC55" s="593"/>
      <c r="AD55" s="593"/>
      <c r="AE55" s="593"/>
      <c r="AF55" s="593"/>
    </row>
    <row r="56" ht="16.5" spans="1:32">
      <c r="A56" s="629"/>
      <c r="B56" s="637" t="s">
        <v>954</v>
      </c>
      <c r="C56" s="637" t="s">
        <v>852</v>
      </c>
      <c r="D56" s="637" t="s">
        <v>720</v>
      </c>
      <c r="E56" s="637" t="s">
        <v>847</v>
      </c>
      <c r="F56" s="637" t="s">
        <v>955</v>
      </c>
      <c r="G56" s="637">
        <v>0</v>
      </c>
      <c r="H56" s="637">
        <v>1</v>
      </c>
      <c r="I56" s="637" t="s">
        <v>79</v>
      </c>
      <c r="J56" s="637" t="s">
        <v>742</v>
      </c>
      <c r="K56" s="637">
        <v>0.5</v>
      </c>
      <c r="L56" s="637">
        <v>10</v>
      </c>
      <c r="M56" s="643"/>
      <c r="O56" s="657" t="s">
        <v>956</v>
      </c>
      <c r="P56" s="593" t="s">
        <v>957</v>
      </c>
      <c r="Q56" s="593"/>
      <c r="R56" s="593"/>
      <c r="S56" s="593"/>
      <c r="T56" s="626"/>
      <c r="U56" s="627"/>
      <c r="V56" s="593"/>
      <c r="W56" s="593"/>
      <c r="X56" s="593"/>
      <c r="Y56" s="593"/>
      <c r="Z56" s="593"/>
      <c r="AA56" s="627"/>
      <c r="AB56" s="593"/>
      <c r="AC56" s="593"/>
      <c r="AD56" s="593"/>
      <c r="AE56" s="593"/>
      <c r="AF56" s="593"/>
    </row>
    <row r="57" ht="16.5" spans="1:32">
      <c r="A57" s="629"/>
      <c r="B57" s="644" t="s">
        <v>958</v>
      </c>
      <c r="C57" s="644" t="s">
        <v>852</v>
      </c>
      <c r="D57" s="644" t="s">
        <v>421</v>
      </c>
      <c r="E57" s="644" t="s">
        <v>847</v>
      </c>
      <c r="F57" s="644" t="s">
        <v>796</v>
      </c>
      <c r="G57" s="644">
        <v>0</v>
      </c>
      <c r="H57" s="644">
        <v>1</v>
      </c>
      <c r="I57" s="644" t="s">
        <v>872</v>
      </c>
      <c r="J57" s="644" t="s">
        <v>742</v>
      </c>
      <c r="K57" s="644">
        <v>3</v>
      </c>
      <c r="L57" s="644">
        <v>10</v>
      </c>
      <c r="M57" s="643"/>
      <c r="O57" s="657"/>
      <c r="P57" s="593"/>
      <c r="Q57" s="593"/>
      <c r="R57" s="593"/>
      <c r="S57" s="593"/>
      <c r="T57" s="626"/>
      <c r="U57" s="627"/>
      <c r="V57" s="593"/>
      <c r="W57" s="593"/>
      <c r="X57" s="593"/>
      <c r="Y57" s="593"/>
      <c r="Z57" s="593"/>
      <c r="AA57" s="627"/>
      <c r="AB57" s="593"/>
      <c r="AC57" s="593"/>
      <c r="AD57" s="593"/>
      <c r="AE57" s="593"/>
      <c r="AF57" s="593"/>
    </row>
    <row r="58" ht="16.5" spans="1:32">
      <c r="A58" s="629"/>
      <c r="B58" s="658" t="s">
        <v>959</v>
      </c>
      <c r="C58" s="658" t="s">
        <v>852</v>
      </c>
      <c r="D58" s="658" t="s">
        <v>577</v>
      </c>
      <c r="E58" s="658" t="s">
        <v>847</v>
      </c>
      <c r="F58" s="658" t="s">
        <v>960</v>
      </c>
      <c r="G58" s="658" t="s">
        <v>960</v>
      </c>
      <c r="H58" s="658">
        <v>6</v>
      </c>
      <c r="I58" s="658" t="s">
        <v>79</v>
      </c>
      <c r="J58" s="658" t="s">
        <v>960</v>
      </c>
      <c r="K58" s="658">
        <v>9</v>
      </c>
      <c r="L58" s="658">
        <v>500</v>
      </c>
      <c r="M58" s="643" t="s">
        <v>961</v>
      </c>
      <c r="O58" s="657"/>
      <c r="P58" s="593"/>
      <c r="Q58" s="593"/>
      <c r="R58" s="593"/>
      <c r="S58" s="593"/>
      <c r="T58" s="626"/>
      <c r="U58" s="627" t="s">
        <v>849</v>
      </c>
      <c r="V58" s="593" t="s">
        <v>884</v>
      </c>
      <c r="W58" s="593"/>
      <c r="X58" s="593"/>
      <c r="Y58" s="593"/>
      <c r="Z58" s="593"/>
      <c r="AA58" s="627" t="s">
        <v>935</v>
      </c>
      <c r="AB58" s="593" t="s">
        <v>962</v>
      </c>
      <c r="AC58" s="593"/>
      <c r="AD58" s="593"/>
      <c r="AE58" s="593"/>
      <c r="AF58" s="593"/>
    </row>
    <row r="59" ht="16.5" spans="1:32">
      <c r="A59" s="629"/>
      <c r="B59" s="658" t="s">
        <v>963</v>
      </c>
      <c r="C59" s="658" t="s">
        <v>138</v>
      </c>
      <c r="D59" s="658" t="s">
        <v>908</v>
      </c>
      <c r="E59" s="658" t="s">
        <v>847</v>
      </c>
      <c r="F59" s="658" t="s">
        <v>960</v>
      </c>
      <c r="G59" s="658" t="s">
        <v>960</v>
      </c>
      <c r="H59" s="658">
        <v>1</v>
      </c>
      <c r="I59" s="658" t="s">
        <v>79</v>
      </c>
      <c r="J59" s="658" t="s">
        <v>960</v>
      </c>
      <c r="K59" s="658">
        <v>15</v>
      </c>
      <c r="L59" s="658">
        <v>1200</v>
      </c>
      <c r="M59" s="643"/>
      <c r="O59" s="659" t="s">
        <v>964</v>
      </c>
      <c r="P59" s="649"/>
      <c r="Q59" s="649"/>
      <c r="R59" s="649"/>
      <c r="S59" s="649"/>
      <c r="T59" s="650"/>
      <c r="U59" s="627"/>
      <c r="V59" s="593"/>
      <c r="W59" s="593"/>
      <c r="X59" s="593"/>
      <c r="Y59" s="593"/>
      <c r="Z59" s="593"/>
      <c r="AA59" s="627"/>
      <c r="AB59" s="593"/>
      <c r="AC59" s="593"/>
      <c r="AD59" s="593"/>
      <c r="AE59" s="593"/>
      <c r="AF59" s="593"/>
    </row>
    <row r="60" ht="16.5" spans="1:32">
      <c r="A60" s="629"/>
      <c r="B60" s="637" t="s">
        <v>965</v>
      </c>
      <c r="C60" s="637" t="s">
        <v>131</v>
      </c>
      <c r="D60" s="637" t="s">
        <v>421</v>
      </c>
      <c r="E60" s="637" t="s">
        <v>847</v>
      </c>
      <c r="F60" s="637" t="s">
        <v>796</v>
      </c>
      <c r="G60" s="637">
        <v>0</v>
      </c>
      <c r="H60" s="637">
        <v>6</v>
      </c>
      <c r="I60" s="637" t="s">
        <v>79</v>
      </c>
      <c r="J60" s="637" t="s">
        <v>966</v>
      </c>
      <c r="K60" s="637">
        <v>1.5</v>
      </c>
      <c r="L60" s="637">
        <v>1250</v>
      </c>
      <c r="M60" s="643" t="s">
        <v>967</v>
      </c>
      <c r="O60" s="649"/>
      <c r="P60" s="649"/>
      <c r="Q60" s="649"/>
      <c r="R60" s="649"/>
      <c r="S60" s="649"/>
      <c r="T60" s="650"/>
      <c r="U60" s="627"/>
      <c r="V60" s="593"/>
      <c r="W60" s="593"/>
      <c r="X60" s="593"/>
      <c r="Y60" s="593"/>
      <c r="Z60" s="593"/>
      <c r="AA60" s="627"/>
      <c r="AB60" s="593"/>
      <c r="AC60" s="593"/>
      <c r="AD60" s="593"/>
      <c r="AE60" s="593"/>
      <c r="AF60" s="593"/>
    </row>
    <row r="61" ht="16.5" spans="1:32">
      <c r="A61" s="629"/>
      <c r="B61" s="644" t="s">
        <v>968</v>
      </c>
      <c r="C61" s="644" t="s">
        <v>131</v>
      </c>
      <c r="D61" s="644" t="s">
        <v>421</v>
      </c>
      <c r="E61" s="644" t="s">
        <v>847</v>
      </c>
      <c r="F61" s="644" t="s">
        <v>87</v>
      </c>
      <c r="G61" s="644">
        <v>0</v>
      </c>
      <c r="H61" s="644">
        <v>1</v>
      </c>
      <c r="I61" s="644" t="s">
        <v>79</v>
      </c>
      <c r="J61" s="644" t="s">
        <v>801</v>
      </c>
      <c r="K61" s="644">
        <v>3.5</v>
      </c>
      <c r="L61" s="644">
        <v>1200</v>
      </c>
      <c r="M61" s="643"/>
      <c r="O61" s="627" t="s">
        <v>931</v>
      </c>
      <c r="P61" s="627" t="s">
        <v>932</v>
      </c>
      <c r="Q61" s="627"/>
      <c r="R61" s="627"/>
      <c r="S61" s="627"/>
      <c r="T61" s="656"/>
      <c r="U61" s="627"/>
      <c r="V61" s="593"/>
      <c r="W61" s="593"/>
      <c r="X61" s="593"/>
      <c r="Y61" s="593"/>
      <c r="Z61" s="593"/>
      <c r="AA61" s="627"/>
      <c r="AB61" s="593"/>
      <c r="AC61" s="593"/>
      <c r="AD61" s="593"/>
      <c r="AE61" s="593"/>
      <c r="AF61" s="593"/>
    </row>
    <row r="62" ht="16.5" spans="1:32">
      <c r="A62" s="629"/>
      <c r="B62" s="637" t="s">
        <v>969</v>
      </c>
      <c r="C62" s="637" t="s">
        <v>852</v>
      </c>
      <c r="D62" s="637" t="s">
        <v>970</v>
      </c>
      <c r="E62" s="637" t="s">
        <v>847</v>
      </c>
      <c r="F62" s="637" t="s">
        <v>796</v>
      </c>
      <c r="G62" s="637">
        <v>0</v>
      </c>
      <c r="H62" s="637">
        <v>6</v>
      </c>
      <c r="I62" s="637" t="s">
        <v>872</v>
      </c>
      <c r="J62" s="637" t="s">
        <v>966</v>
      </c>
      <c r="K62" s="637">
        <v>2</v>
      </c>
      <c r="L62" s="637">
        <v>1000</v>
      </c>
      <c r="M62" s="643"/>
      <c r="O62" s="627"/>
      <c r="P62" s="627"/>
      <c r="Q62" s="627"/>
      <c r="R62" s="627"/>
      <c r="S62" s="627"/>
      <c r="T62" s="656"/>
      <c r="U62" s="627"/>
      <c r="V62" s="593"/>
      <c r="W62" s="593"/>
      <c r="X62" s="593"/>
      <c r="Y62" s="593"/>
      <c r="Z62" s="593"/>
      <c r="AA62" s="627"/>
      <c r="AB62" s="593"/>
      <c r="AC62" s="593"/>
      <c r="AD62" s="593"/>
      <c r="AE62" s="593"/>
      <c r="AF62" s="593"/>
    </row>
    <row r="63" ht="16.5" spans="1:32">
      <c r="A63" s="629"/>
      <c r="B63" s="660" t="s">
        <v>971</v>
      </c>
      <c r="C63" s="660" t="s">
        <v>852</v>
      </c>
      <c r="D63" s="660" t="s">
        <v>380</v>
      </c>
      <c r="E63" s="660" t="s">
        <v>847</v>
      </c>
      <c r="F63" s="660" t="s">
        <v>87</v>
      </c>
      <c r="G63" s="660">
        <v>0</v>
      </c>
      <c r="H63" s="660">
        <v>1</v>
      </c>
      <c r="I63" s="660" t="s">
        <v>79</v>
      </c>
      <c r="J63" s="644" t="s">
        <v>972</v>
      </c>
      <c r="K63" s="644">
        <v>8</v>
      </c>
      <c r="L63" s="644">
        <v>1800</v>
      </c>
      <c r="M63" s="643"/>
      <c r="O63" s="657" t="s">
        <v>937</v>
      </c>
      <c r="P63" s="593" t="s">
        <v>973</v>
      </c>
      <c r="Q63" s="593"/>
      <c r="R63" s="593"/>
      <c r="S63" s="593"/>
      <c r="T63" s="626"/>
      <c r="U63" s="627"/>
      <c r="V63" s="593"/>
      <c r="W63" s="593"/>
      <c r="X63" s="593"/>
      <c r="Y63" s="593"/>
      <c r="Z63" s="593"/>
      <c r="AA63" s="627"/>
      <c r="AB63" s="593"/>
      <c r="AC63" s="593"/>
      <c r="AD63" s="593"/>
      <c r="AE63" s="593"/>
      <c r="AF63" s="593"/>
    </row>
    <row r="64" ht="15" spans="1:32">
      <c r="A64" s="629"/>
      <c r="B64" s="661" t="s">
        <v>974</v>
      </c>
      <c r="C64" s="662"/>
      <c r="D64" s="662"/>
      <c r="E64" s="662"/>
      <c r="F64" s="662"/>
      <c r="G64" s="662"/>
      <c r="H64" s="662"/>
      <c r="I64" s="662"/>
      <c r="J64" s="663"/>
      <c r="K64" s="663"/>
      <c r="L64" s="663"/>
      <c r="M64" s="664"/>
      <c r="O64" s="657"/>
      <c r="P64" s="593"/>
      <c r="Q64" s="593"/>
      <c r="R64" s="593"/>
      <c r="S64" s="593"/>
      <c r="T64" s="626"/>
      <c r="U64" s="627" t="s">
        <v>898</v>
      </c>
      <c r="V64" s="593" t="s">
        <v>975</v>
      </c>
      <c r="W64" s="593"/>
      <c r="X64" s="593"/>
      <c r="Y64" s="593"/>
      <c r="Z64" s="593"/>
      <c r="AA64" s="627"/>
      <c r="AB64" s="593"/>
      <c r="AC64" s="593"/>
      <c r="AD64" s="593"/>
      <c r="AE64" s="593"/>
      <c r="AF64" s="593"/>
    </row>
    <row r="65" ht="16.5" spans="1:32">
      <c r="A65" s="629"/>
      <c r="B65" s="635" t="s">
        <v>132</v>
      </c>
      <c r="C65" s="635" t="s">
        <v>244</v>
      </c>
      <c r="D65" s="635" t="s">
        <v>228</v>
      </c>
      <c r="E65" s="635" t="s">
        <v>229</v>
      </c>
      <c r="F65" s="635" t="s">
        <v>976</v>
      </c>
      <c r="G65" s="635" t="s">
        <v>231</v>
      </c>
      <c r="H65" s="635" t="s">
        <v>65</v>
      </c>
      <c r="I65" s="665" t="s">
        <v>977</v>
      </c>
      <c r="O65" s="657"/>
      <c r="P65" s="593"/>
      <c r="Q65" s="593"/>
      <c r="R65" s="593"/>
      <c r="S65" s="593"/>
      <c r="T65" s="626"/>
      <c r="U65" s="627"/>
      <c r="V65" s="593"/>
      <c r="W65" s="593"/>
      <c r="X65" s="593"/>
      <c r="Y65" s="593"/>
      <c r="Z65" s="593"/>
      <c r="AA65" s="627"/>
      <c r="AB65" s="593"/>
      <c r="AC65" s="593"/>
      <c r="AD65" s="593"/>
      <c r="AE65" s="593"/>
      <c r="AF65" s="593"/>
    </row>
    <row r="66" ht="16.5" spans="1:32">
      <c r="A66" s="629"/>
      <c r="B66" s="637" t="s">
        <v>978</v>
      </c>
      <c r="C66" s="637" t="s">
        <v>34</v>
      </c>
      <c r="D66" s="637" t="s">
        <v>979</v>
      </c>
      <c r="E66" s="637">
        <v>0</v>
      </c>
      <c r="F66" s="637" t="s">
        <v>980</v>
      </c>
      <c r="G66" s="637">
        <v>0.5</v>
      </c>
      <c r="H66" s="637">
        <v>10</v>
      </c>
      <c r="I66" s="643"/>
      <c r="O66" s="657" t="s">
        <v>948</v>
      </c>
      <c r="P66" s="593" t="s">
        <v>981</v>
      </c>
      <c r="Q66" s="593"/>
      <c r="R66" s="593"/>
      <c r="S66" s="593"/>
      <c r="T66" s="626"/>
      <c r="U66" s="627"/>
      <c r="V66" s="593"/>
      <c r="W66" s="593"/>
      <c r="X66" s="593"/>
      <c r="Y66" s="593"/>
      <c r="Z66" s="593"/>
      <c r="AA66" s="627"/>
      <c r="AB66" s="593"/>
      <c r="AC66" s="593"/>
      <c r="AD66" s="593"/>
      <c r="AE66" s="593"/>
      <c r="AF66" s="593"/>
    </row>
    <row r="67" ht="16.5" spans="1:32">
      <c r="A67" s="629"/>
      <c r="B67" s="644" t="s">
        <v>982</v>
      </c>
      <c r="C67" s="644" t="s">
        <v>34</v>
      </c>
      <c r="D67" s="644" t="s">
        <v>983</v>
      </c>
      <c r="E67" s="644">
        <v>6</v>
      </c>
      <c r="F67" s="644" t="s">
        <v>87</v>
      </c>
      <c r="G67" s="644">
        <v>0.5</v>
      </c>
      <c r="H67" s="644">
        <v>50</v>
      </c>
      <c r="I67" s="643"/>
      <c r="O67" s="657"/>
      <c r="P67" s="593"/>
      <c r="Q67" s="593"/>
      <c r="R67" s="593"/>
      <c r="S67" s="593"/>
      <c r="T67" s="626"/>
      <c r="U67" s="627"/>
      <c r="V67" s="593"/>
      <c r="W67" s="593"/>
      <c r="X67" s="593"/>
      <c r="Y67" s="593"/>
      <c r="Z67" s="593"/>
      <c r="AA67" s="627"/>
      <c r="AB67" s="593"/>
      <c r="AC67" s="593"/>
      <c r="AD67" s="593"/>
      <c r="AE67" s="593"/>
      <c r="AF67" s="593"/>
    </row>
    <row r="68" ht="16.5" spans="1:32">
      <c r="A68" s="629"/>
      <c r="B68" s="637" t="s">
        <v>984</v>
      </c>
      <c r="C68" s="637" t="s">
        <v>34</v>
      </c>
      <c r="D68" s="637" t="s">
        <v>657</v>
      </c>
      <c r="E68" s="637">
        <v>0</v>
      </c>
      <c r="F68" s="637" t="s">
        <v>922</v>
      </c>
      <c r="G68" s="637">
        <v>0.5</v>
      </c>
      <c r="H68" s="637">
        <v>25</v>
      </c>
      <c r="I68" s="643"/>
      <c r="O68" s="657"/>
      <c r="P68" s="593"/>
      <c r="Q68" s="593"/>
      <c r="R68" s="593"/>
      <c r="S68" s="593"/>
      <c r="T68" s="626"/>
      <c r="U68" s="627"/>
      <c r="V68" s="593"/>
      <c r="W68" s="593"/>
      <c r="X68" s="593"/>
      <c r="Y68" s="593"/>
      <c r="Z68" s="593"/>
      <c r="AA68" s="627"/>
      <c r="AB68" s="593"/>
      <c r="AC68" s="593"/>
      <c r="AD68" s="593"/>
      <c r="AE68" s="593"/>
      <c r="AF68" s="593"/>
    </row>
    <row r="69" ht="16.5" spans="1:32">
      <c r="A69" s="629"/>
      <c r="B69" s="644" t="s">
        <v>985</v>
      </c>
      <c r="C69" s="644" t="s">
        <v>34</v>
      </c>
      <c r="D69" s="644" t="s">
        <v>657</v>
      </c>
      <c r="E69" s="644">
        <v>0</v>
      </c>
      <c r="F69" s="644" t="s">
        <v>87</v>
      </c>
      <c r="G69" s="644">
        <v>0.5</v>
      </c>
      <c r="H69" s="644">
        <v>40</v>
      </c>
      <c r="I69" s="643"/>
      <c r="O69" s="657" t="s">
        <v>956</v>
      </c>
      <c r="P69" s="593" t="s">
        <v>986</v>
      </c>
      <c r="Q69" s="593"/>
      <c r="R69" s="593"/>
      <c r="S69" s="593"/>
      <c r="T69" s="626"/>
      <c r="U69" s="627"/>
      <c r="V69" s="593"/>
      <c r="W69" s="593"/>
      <c r="X69" s="593"/>
      <c r="Y69" s="593"/>
      <c r="Z69" s="593"/>
      <c r="AA69" s="627"/>
      <c r="AB69" s="593"/>
      <c r="AC69" s="593"/>
      <c r="AD69" s="593"/>
      <c r="AE69" s="593"/>
      <c r="AF69" s="593"/>
    </row>
    <row r="70" ht="16.5" spans="1:32">
      <c r="A70" s="629"/>
      <c r="B70" s="637" t="s">
        <v>987</v>
      </c>
      <c r="C70" s="637" t="s">
        <v>34</v>
      </c>
      <c r="D70" s="637" t="s">
        <v>822</v>
      </c>
      <c r="E70" s="637">
        <v>6</v>
      </c>
      <c r="F70" s="637" t="s">
        <v>988</v>
      </c>
      <c r="G70" s="637">
        <v>0.5</v>
      </c>
      <c r="H70" s="637">
        <v>5</v>
      </c>
      <c r="I70" s="643"/>
      <c r="O70" s="657"/>
      <c r="P70" s="593"/>
      <c r="Q70" s="593"/>
      <c r="R70" s="593"/>
      <c r="S70" s="593"/>
      <c r="T70" s="626"/>
      <c r="U70" s="627" t="s">
        <v>902</v>
      </c>
      <c r="V70" s="593" t="s">
        <v>989</v>
      </c>
      <c r="W70" s="593"/>
      <c r="X70" s="593"/>
      <c r="Y70" s="593"/>
      <c r="Z70" s="593"/>
      <c r="AA70" s="627"/>
      <c r="AB70" s="593"/>
      <c r="AC70" s="593"/>
      <c r="AD70" s="593"/>
      <c r="AE70" s="593"/>
      <c r="AF70" s="593"/>
    </row>
    <row r="71" ht="16.5" spans="1:32">
      <c r="A71" s="629"/>
      <c r="B71" s="644" t="s">
        <v>990</v>
      </c>
      <c r="C71" s="644" t="s">
        <v>34</v>
      </c>
      <c r="D71" s="644" t="s">
        <v>657</v>
      </c>
      <c r="E71" s="644">
        <v>0</v>
      </c>
      <c r="F71" s="644" t="s">
        <v>87</v>
      </c>
      <c r="G71" s="644">
        <v>0.5</v>
      </c>
      <c r="H71" s="644">
        <v>60</v>
      </c>
      <c r="I71" s="643"/>
      <c r="O71" s="657"/>
      <c r="P71" s="593"/>
      <c r="Q71" s="593"/>
      <c r="R71" s="593"/>
      <c r="S71" s="593"/>
      <c r="T71" s="626"/>
      <c r="U71" s="627"/>
      <c r="V71" s="593"/>
      <c r="W71" s="593"/>
      <c r="X71" s="593"/>
      <c r="Y71" s="593"/>
      <c r="Z71" s="593"/>
      <c r="AA71" s="627"/>
      <c r="AB71" s="593"/>
      <c r="AC71" s="593"/>
      <c r="AD71" s="593"/>
      <c r="AE71" s="593"/>
      <c r="AF71" s="593"/>
    </row>
    <row r="72" ht="16.5" spans="1:32">
      <c r="A72" s="666"/>
      <c r="B72" s="637" t="s">
        <v>991</v>
      </c>
      <c r="C72" s="637">
        <v>20</v>
      </c>
      <c r="D72" s="637" t="s">
        <v>87</v>
      </c>
      <c r="E72" s="637" t="s">
        <v>87</v>
      </c>
      <c r="F72" s="593" t="s">
        <v>992</v>
      </c>
      <c r="G72" s="637">
        <v>0</v>
      </c>
      <c r="H72" s="637">
        <v>1</v>
      </c>
      <c r="I72" s="667" t="s">
        <v>240</v>
      </c>
      <c r="O72" s="668"/>
      <c r="P72" s="668"/>
      <c r="Q72" s="668"/>
      <c r="R72" s="668"/>
      <c r="S72" s="668"/>
      <c r="T72" s="668"/>
      <c r="U72" s="627"/>
      <c r="V72" s="593"/>
      <c r="W72" s="593"/>
      <c r="X72" s="593"/>
      <c r="Y72" s="593"/>
      <c r="Z72" s="593"/>
      <c r="AA72" s="627"/>
      <c r="AB72" s="593"/>
      <c r="AC72" s="593"/>
      <c r="AD72" s="593"/>
      <c r="AE72" s="593"/>
      <c r="AF72" s="593"/>
    </row>
    <row r="73" ht="33" spans="1:32">
      <c r="A73" s="666"/>
      <c r="B73" s="644" t="s">
        <v>993</v>
      </c>
      <c r="C73" s="644">
        <v>20</v>
      </c>
      <c r="D73" s="644" t="s">
        <v>87</v>
      </c>
      <c r="E73" s="644" t="s">
        <v>87</v>
      </c>
      <c r="F73" s="669" t="s">
        <v>994</v>
      </c>
      <c r="G73" s="644">
        <v>0</v>
      </c>
      <c r="H73" s="644">
        <v>1</v>
      </c>
      <c r="I73" s="667"/>
      <c r="O73" s="668"/>
      <c r="P73" s="668"/>
      <c r="Q73" s="668"/>
      <c r="R73" s="668"/>
      <c r="S73" s="668"/>
      <c r="T73" s="668"/>
      <c r="U73" s="627"/>
      <c r="V73" s="593"/>
      <c r="W73" s="593"/>
      <c r="X73" s="593"/>
      <c r="Y73" s="593"/>
      <c r="Z73" s="593"/>
      <c r="AA73" s="627"/>
      <c r="AB73" s="593"/>
      <c r="AC73" s="593"/>
      <c r="AD73" s="593"/>
      <c r="AE73" s="593"/>
      <c r="AF73" s="593"/>
    </row>
    <row r="74" ht="16.5" spans="1:32">
      <c r="A74" s="666"/>
      <c r="B74" s="637" t="s">
        <v>995</v>
      </c>
      <c r="C74" s="637">
        <v>20</v>
      </c>
      <c r="D74" s="637" t="s">
        <v>87</v>
      </c>
      <c r="E74" s="637" t="s">
        <v>87</v>
      </c>
      <c r="F74" s="593" t="s">
        <v>996</v>
      </c>
      <c r="G74" s="637">
        <v>0</v>
      </c>
      <c r="H74" s="637">
        <v>1</v>
      </c>
      <c r="I74" s="667"/>
      <c r="O74" s="668"/>
      <c r="P74" s="668"/>
      <c r="Q74" s="668"/>
      <c r="R74" s="668"/>
      <c r="S74" s="668"/>
      <c r="T74" s="668"/>
      <c r="U74" s="627"/>
      <c r="V74" s="593"/>
      <c r="W74" s="593"/>
      <c r="X74" s="593"/>
      <c r="Y74" s="593"/>
      <c r="Z74" s="593"/>
      <c r="AA74" s="627"/>
      <c r="AB74" s="593"/>
      <c r="AC74" s="593"/>
      <c r="AD74" s="593"/>
      <c r="AE74" s="593"/>
      <c r="AF74" s="593"/>
    </row>
    <row r="75" ht="16.5" spans="1:32">
      <c r="A75" s="666"/>
      <c r="B75" s="644" t="s">
        <v>997</v>
      </c>
      <c r="C75" s="644">
        <v>20</v>
      </c>
      <c r="D75" s="644" t="s">
        <v>87</v>
      </c>
      <c r="E75" s="644" t="s">
        <v>87</v>
      </c>
      <c r="F75" s="669" t="s">
        <v>998</v>
      </c>
      <c r="G75" s="644">
        <v>0</v>
      </c>
      <c r="H75" s="644">
        <v>1</v>
      </c>
      <c r="I75" s="667"/>
      <c r="T75" s="668"/>
      <c r="U75" s="627"/>
      <c r="V75" s="593"/>
      <c r="W75" s="593"/>
      <c r="X75" s="593"/>
      <c r="Y75" s="593"/>
      <c r="Z75" s="593"/>
      <c r="AA75" s="627"/>
      <c r="AB75" s="593"/>
      <c r="AC75" s="593"/>
      <c r="AD75" s="593"/>
      <c r="AE75" s="593"/>
      <c r="AF75" s="593"/>
    </row>
    <row r="76" ht="33" spans="1:32">
      <c r="A76" s="666"/>
      <c r="B76" s="644" t="s">
        <v>999</v>
      </c>
      <c r="C76" s="644">
        <v>6</v>
      </c>
      <c r="D76" s="644" t="s">
        <v>87</v>
      </c>
      <c r="E76" s="644" t="s">
        <v>87</v>
      </c>
      <c r="F76" s="669" t="s">
        <v>1000</v>
      </c>
      <c r="G76" s="644">
        <v>0</v>
      </c>
      <c r="H76" s="644">
        <v>5</v>
      </c>
      <c r="I76" s="667"/>
    </row>
    <row r="77" ht="33" spans="1:32">
      <c r="A77" s="666"/>
      <c r="B77" s="660" t="s">
        <v>1001</v>
      </c>
      <c r="C77" s="660">
        <v>6</v>
      </c>
      <c r="D77" s="660" t="s">
        <v>87</v>
      </c>
      <c r="E77" s="660" t="s">
        <v>87</v>
      </c>
      <c r="F77" s="670" t="s">
        <v>1002</v>
      </c>
      <c r="G77" s="660">
        <v>0</v>
      </c>
      <c r="H77" s="660">
        <v>5</v>
      </c>
      <c r="I77" s="667"/>
    </row>
    <row r="78" ht="16.5" spans="1:32">
      <c r="A78" s="666"/>
      <c r="B78" s="637" t="s">
        <v>1003</v>
      </c>
      <c r="C78" s="637" t="s">
        <v>1004</v>
      </c>
      <c r="D78" s="637" t="s">
        <v>87</v>
      </c>
      <c r="E78" s="637" t="s">
        <v>87</v>
      </c>
      <c r="F78" s="593" t="s">
        <v>1005</v>
      </c>
      <c r="G78" s="637">
        <v>0</v>
      </c>
      <c r="H78" s="637">
        <v>10</v>
      </c>
      <c r="I78" s="667"/>
    </row>
    <row r="79" ht="16.5" spans="1:32">
      <c r="A79" s="666"/>
      <c r="B79" s="644" t="s">
        <v>1006</v>
      </c>
      <c r="C79" s="644" t="s">
        <v>1004</v>
      </c>
      <c r="D79" s="644" t="s">
        <v>87</v>
      </c>
      <c r="E79" s="644" t="s">
        <v>87</v>
      </c>
      <c r="F79" s="669" t="s">
        <v>1007</v>
      </c>
      <c r="G79" s="644">
        <v>0</v>
      </c>
      <c r="H79" s="644">
        <v>15</v>
      </c>
      <c r="I79" s="667"/>
      <c r="W79" s="671"/>
      <c r="X79" s="671"/>
      <c r="Y79" s="671"/>
      <c r="Z79" s="671"/>
      <c r="AA79" s="671"/>
      <c r="AB79" s="671"/>
      <c r="AC79" s="671"/>
    </row>
    <row r="80" ht="16.5" spans="1:32">
      <c r="A80" s="666"/>
      <c r="B80" s="637" t="s">
        <v>1008</v>
      </c>
      <c r="C80" s="637" t="s">
        <v>1004</v>
      </c>
      <c r="D80" s="637" t="s">
        <v>87</v>
      </c>
      <c r="E80" s="637" t="s">
        <v>87</v>
      </c>
      <c r="F80" s="593" t="s">
        <v>1009</v>
      </c>
      <c r="G80" s="637">
        <v>0</v>
      </c>
      <c r="H80" s="637">
        <v>30</v>
      </c>
      <c r="I80" s="667"/>
      <c r="W80" s="671"/>
      <c r="X80" s="671"/>
      <c r="Y80" s="671"/>
      <c r="Z80" s="671"/>
      <c r="AA80" s="671"/>
      <c r="AB80" s="671"/>
      <c r="AC80" s="671"/>
    </row>
    <row r="81" ht="33" spans="1:29">
      <c r="A81" s="666"/>
      <c r="B81" s="637" t="s">
        <v>1010</v>
      </c>
      <c r="C81" s="637" t="s">
        <v>1004</v>
      </c>
      <c r="D81" s="637" t="s">
        <v>87</v>
      </c>
      <c r="E81" s="637" t="s">
        <v>87</v>
      </c>
      <c r="F81" s="593" t="s">
        <v>1011</v>
      </c>
      <c r="G81" s="637">
        <v>0</v>
      </c>
      <c r="H81" s="637">
        <v>15</v>
      </c>
      <c r="I81" s="667"/>
      <c r="W81" s="671"/>
      <c r="X81" s="671"/>
      <c r="Y81" s="671"/>
      <c r="Z81" s="671"/>
      <c r="AA81" s="671"/>
      <c r="AB81" s="671"/>
      <c r="AC81" s="671"/>
    </row>
    <row r="82" ht="33" spans="1:29">
      <c r="A82" s="666"/>
      <c r="B82" s="644" t="s">
        <v>1012</v>
      </c>
      <c r="C82" s="644">
        <v>1</v>
      </c>
      <c r="D82" s="644" t="s">
        <v>87</v>
      </c>
      <c r="E82" s="644" t="s">
        <v>87</v>
      </c>
      <c r="F82" s="669" t="s">
        <v>1013</v>
      </c>
      <c r="G82" s="644">
        <v>0</v>
      </c>
      <c r="H82" s="644">
        <v>15</v>
      </c>
      <c r="I82" s="667"/>
      <c r="W82" s="671"/>
      <c r="X82" s="671"/>
      <c r="Y82" s="671"/>
      <c r="Z82" s="671"/>
      <c r="AA82" s="671"/>
      <c r="AB82" s="671"/>
      <c r="AC82" s="671"/>
    </row>
    <row r="83" ht="16.5" spans="1:29">
      <c r="A83" s="666"/>
      <c r="B83" s="644" t="s">
        <v>1014</v>
      </c>
      <c r="C83" s="644" t="s">
        <v>1004</v>
      </c>
      <c r="D83" s="644" t="s">
        <v>87</v>
      </c>
      <c r="E83" s="644" t="s">
        <v>87</v>
      </c>
      <c r="F83" s="669" t="s">
        <v>1015</v>
      </c>
      <c r="G83" s="644">
        <v>0</v>
      </c>
      <c r="H83" s="644">
        <v>8</v>
      </c>
      <c r="I83" s="667"/>
      <c r="W83" s="671"/>
      <c r="X83" s="671"/>
      <c r="Y83" s="671"/>
      <c r="Z83" s="671"/>
      <c r="AA83" s="671"/>
      <c r="AB83" s="671"/>
      <c r="AC83" s="671"/>
    </row>
    <row r="84" ht="16.5" spans="1:29">
      <c r="A84" s="666"/>
      <c r="B84" s="637" t="s">
        <v>1016</v>
      </c>
      <c r="C84" s="637" t="s">
        <v>1004</v>
      </c>
      <c r="D84" s="637" t="s">
        <v>87</v>
      </c>
      <c r="E84" s="637" t="s">
        <v>87</v>
      </c>
      <c r="F84" s="593" t="s">
        <v>1017</v>
      </c>
      <c r="G84" s="637">
        <v>0</v>
      </c>
      <c r="H84" s="637">
        <v>10</v>
      </c>
      <c r="I84" s="667"/>
      <c r="W84" s="671"/>
      <c r="X84" s="671"/>
      <c r="Y84" s="671"/>
      <c r="Z84" s="671"/>
      <c r="AA84" s="671"/>
      <c r="AB84" s="671"/>
      <c r="AC84" s="671"/>
    </row>
    <row r="85" ht="16.5" spans="1:29">
      <c r="A85" s="666"/>
      <c r="B85" s="644" t="s">
        <v>1018</v>
      </c>
      <c r="C85" s="644">
        <v>1</v>
      </c>
      <c r="D85" s="644" t="s">
        <v>87</v>
      </c>
      <c r="E85" s="644" t="s">
        <v>87</v>
      </c>
      <c r="F85" s="669" t="s">
        <v>1019</v>
      </c>
      <c r="G85" s="644">
        <v>0</v>
      </c>
      <c r="H85" s="644">
        <v>16</v>
      </c>
      <c r="I85" s="667"/>
      <c r="W85" s="671"/>
      <c r="X85" s="671"/>
      <c r="Y85" s="671"/>
      <c r="Z85" s="671"/>
      <c r="AA85" s="671"/>
      <c r="AB85" s="671"/>
      <c r="AC85" s="671"/>
    </row>
    <row r="86" ht="16.5" spans="1:29">
      <c r="A86" s="666"/>
      <c r="B86" s="637" t="s">
        <v>1020</v>
      </c>
      <c r="C86" s="637">
        <v>1</v>
      </c>
      <c r="D86" s="637" t="s">
        <v>87</v>
      </c>
      <c r="E86" s="637" t="s">
        <v>87</v>
      </c>
      <c r="F86" s="637" t="s">
        <v>1021</v>
      </c>
      <c r="G86" s="637">
        <v>0</v>
      </c>
      <c r="H86" s="637">
        <v>18</v>
      </c>
      <c r="I86" s="667"/>
      <c r="W86" s="671"/>
      <c r="X86" s="671"/>
      <c r="Y86" s="671"/>
      <c r="Z86" s="671"/>
      <c r="AA86" s="671"/>
      <c r="AB86" s="671"/>
      <c r="AC86" s="671"/>
    </row>
    <row r="87" ht="16.5" spans="1:29">
      <c r="A87" s="666"/>
      <c r="B87" s="637" t="s">
        <v>1022</v>
      </c>
      <c r="C87" s="637" t="s">
        <v>1004</v>
      </c>
      <c r="D87" s="637" t="s">
        <v>87</v>
      </c>
      <c r="E87" s="637" t="s">
        <v>87</v>
      </c>
      <c r="F87" s="593" t="s">
        <v>1023</v>
      </c>
      <c r="G87" s="637">
        <v>0</v>
      </c>
      <c r="H87" s="637">
        <v>20</v>
      </c>
      <c r="I87" s="667"/>
      <c r="W87" s="671"/>
      <c r="X87" s="671"/>
      <c r="Y87" s="671"/>
      <c r="Z87" s="671"/>
      <c r="AA87" s="671"/>
      <c r="AB87" s="671"/>
      <c r="AC87" s="671"/>
    </row>
    <row r="88" ht="16.5" spans="1:29">
      <c r="A88" s="666"/>
      <c r="B88" s="644" t="s">
        <v>1024</v>
      </c>
      <c r="C88" s="644" t="s">
        <v>1004</v>
      </c>
      <c r="D88" s="644" t="s">
        <v>87</v>
      </c>
      <c r="E88" s="644" t="s">
        <v>87</v>
      </c>
      <c r="F88" s="669" t="s">
        <v>1025</v>
      </c>
      <c r="G88" s="644">
        <v>0</v>
      </c>
      <c r="H88" s="644">
        <v>15</v>
      </c>
      <c r="I88" s="667"/>
      <c r="W88" s="671"/>
      <c r="X88" s="671"/>
      <c r="Y88" s="671"/>
      <c r="Z88" s="671"/>
      <c r="AA88" s="671"/>
      <c r="AB88" s="671"/>
      <c r="AC88" s="671"/>
    </row>
    <row r="89" ht="33" spans="1:29">
      <c r="A89" s="666"/>
      <c r="B89" s="637" t="s">
        <v>1026</v>
      </c>
      <c r="C89" s="637" t="s">
        <v>1004</v>
      </c>
      <c r="D89" s="637" t="s">
        <v>87</v>
      </c>
      <c r="E89" s="637" t="s">
        <v>87</v>
      </c>
      <c r="F89" s="593" t="s">
        <v>1027</v>
      </c>
      <c r="G89" s="637">
        <v>0</v>
      </c>
      <c r="H89" s="637">
        <v>24</v>
      </c>
      <c r="I89" s="667"/>
      <c r="W89" s="671"/>
      <c r="X89" s="671"/>
      <c r="Y89" s="671"/>
      <c r="Z89" s="671"/>
      <c r="AA89" s="671"/>
      <c r="AB89" s="671"/>
      <c r="AC89" s="671"/>
    </row>
    <row r="90" ht="33" spans="1:29">
      <c r="A90" s="666"/>
      <c r="B90" s="644" t="s">
        <v>1028</v>
      </c>
      <c r="C90" s="644" t="s">
        <v>1004</v>
      </c>
      <c r="D90" s="644" t="s">
        <v>87</v>
      </c>
      <c r="E90" s="644" t="s">
        <v>87</v>
      </c>
      <c r="F90" s="669" t="s">
        <v>1029</v>
      </c>
      <c r="G90" s="644">
        <v>0</v>
      </c>
      <c r="H90" s="644">
        <v>18</v>
      </c>
      <c r="I90" s="667"/>
    </row>
    <row r="91" ht="16.5" spans="1:29">
      <c r="A91" s="666"/>
      <c r="B91" s="637" t="s">
        <v>967</v>
      </c>
      <c r="C91" s="637">
        <v>1</v>
      </c>
      <c r="D91" s="637" t="s">
        <v>87</v>
      </c>
      <c r="E91" s="637" t="s">
        <v>87</v>
      </c>
      <c r="F91" s="637" t="s">
        <v>1030</v>
      </c>
      <c r="G91" s="637">
        <v>0</v>
      </c>
      <c r="H91" s="637">
        <v>20</v>
      </c>
      <c r="I91" s="672"/>
    </row>
    <row r="92" spans="1:29">
      <c r="A92" s="673"/>
      <c r="B92" s="673"/>
      <c r="C92" s="673"/>
      <c r="D92" s="673"/>
      <c r="E92" s="673"/>
      <c r="F92" s="673"/>
      <c r="G92" s="673"/>
      <c r="H92" s="673"/>
      <c r="I92" s="673"/>
    </row>
  </sheetData>
  <sheetProtection formatCells="0" formatColumns="0" formatRows="0" insertRows="0" insertColumns="0" insertHyperlinks="0" deleteColumns="0" deleteRows="0" sort="0" autoFilter="0" pivotTables="0"/>
  <protectedRanges>
    <protectedRange sqref="$A1:$XFD1048576" name="Range1"/>
  </protectedRanges>
  <mergeCells count="148">
    <mergeCell ref="A4:J4"/>
    <mergeCell ref="AH4:AN4"/>
    <mergeCell ref="B25:M25"/>
    <mergeCell ref="AH33:AN33"/>
    <mergeCell ref="B64:I64"/>
    <mergeCell ref="A92:I92"/>
    <mergeCell ref="I65:I71"/>
    <mergeCell ref="I72:I91"/>
    <mergeCell ref="J5:J18"/>
    <mergeCell ref="J19:J20"/>
    <mergeCell ref="J21:J22"/>
    <mergeCell ref="J23:J24"/>
    <mergeCell ref="M26:M31"/>
    <mergeCell ref="M32:M41"/>
    <mergeCell ref="M42:M44"/>
    <mergeCell ref="M45:M46"/>
    <mergeCell ref="M47:M48"/>
    <mergeCell ref="M49:M50"/>
    <mergeCell ref="M51:M57"/>
    <mergeCell ref="M58:M59"/>
    <mergeCell ref="M60:M63"/>
    <mergeCell ref="O4:O9"/>
    <mergeCell ref="O10:O15"/>
    <mergeCell ref="O16:O21"/>
    <mergeCell ref="O22:O27"/>
    <mergeCell ref="O28:O33"/>
    <mergeCell ref="O36:O37"/>
    <mergeCell ref="O38:O39"/>
    <mergeCell ref="O40:O41"/>
    <mergeCell ref="O42:O43"/>
    <mergeCell ref="O44:O45"/>
    <mergeCell ref="O48:O49"/>
    <mergeCell ref="O50:O52"/>
    <mergeCell ref="O53:O55"/>
    <mergeCell ref="O56:O58"/>
    <mergeCell ref="O61:O62"/>
    <mergeCell ref="O63:O65"/>
    <mergeCell ref="O66:O68"/>
    <mergeCell ref="O69:O71"/>
    <mergeCell ref="P36:P37"/>
    <mergeCell ref="P38:P39"/>
    <mergeCell ref="P40:P41"/>
    <mergeCell ref="P42:P43"/>
    <mergeCell ref="P44:P45"/>
    <mergeCell ref="Q36:Q37"/>
    <mergeCell ref="Q38:Q39"/>
    <mergeCell ref="Q40:Q41"/>
    <mergeCell ref="Q42:Q43"/>
    <mergeCell ref="Q44:Q45"/>
    <mergeCell ref="R36:R37"/>
    <mergeCell ref="R38:R39"/>
    <mergeCell ref="R40:R41"/>
    <mergeCell ref="R42:R43"/>
    <mergeCell ref="R44:R45"/>
    <mergeCell ref="S36:S37"/>
    <mergeCell ref="S38:S39"/>
    <mergeCell ref="S40:S41"/>
    <mergeCell ref="S42:S43"/>
    <mergeCell ref="S44:S45"/>
    <mergeCell ref="T36:T37"/>
    <mergeCell ref="T38:T39"/>
    <mergeCell ref="T40:T41"/>
    <mergeCell ref="T42:T43"/>
    <mergeCell ref="T44:T45"/>
    <mergeCell ref="U4:U9"/>
    <mergeCell ref="U10:U15"/>
    <mergeCell ref="U16:U21"/>
    <mergeCell ref="U22:U27"/>
    <mergeCell ref="U28:U33"/>
    <mergeCell ref="U34:U39"/>
    <mergeCell ref="U40:U45"/>
    <mergeCell ref="U46:U51"/>
    <mergeCell ref="U52:U57"/>
    <mergeCell ref="U58:U63"/>
    <mergeCell ref="U64:U69"/>
    <mergeCell ref="U70:U75"/>
    <mergeCell ref="AA4:AA9"/>
    <mergeCell ref="AA10:AA15"/>
    <mergeCell ref="AA16:AA21"/>
    <mergeCell ref="AA22:AA27"/>
    <mergeCell ref="AA28:AA33"/>
    <mergeCell ref="AA34:AA39"/>
    <mergeCell ref="AA40:AA45"/>
    <mergeCell ref="AA46:AA51"/>
    <mergeCell ref="AA52:AA57"/>
    <mergeCell ref="AA58:AA75"/>
    <mergeCell ref="AN5:AN12"/>
    <mergeCell ref="AN13:AN19"/>
    <mergeCell ref="AN20:AN25"/>
    <mergeCell ref="AN26:AN30"/>
    <mergeCell ref="AN31:AN32"/>
    <mergeCell ref="AP4:AP9"/>
    <mergeCell ref="AP10:AP15"/>
    <mergeCell ref="AP16:AP21"/>
    <mergeCell ref="AP22:AP27"/>
    <mergeCell ref="AP28:AP37"/>
    <mergeCell ref="AB4:AF9"/>
    <mergeCell ref="AQ4:AU9"/>
    <mergeCell ref="AP1:AU3"/>
    <mergeCell ref="AB16:AF21"/>
    <mergeCell ref="AQ16:AU21"/>
    <mergeCell ref="AB10:AF15"/>
    <mergeCell ref="AQ10:AU15"/>
    <mergeCell ref="AB22:AF27"/>
    <mergeCell ref="AQ22:AU27"/>
    <mergeCell ref="AQ28:AU37"/>
    <mergeCell ref="K4:M9"/>
    <mergeCell ref="K10:M15"/>
    <mergeCell ref="A1:M3"/>
    <mergeCell ref="P56:T58"/>
    <mergeCell ref="P28:T33"/>
    <mergeCell ref="P53:T55"/>
    <mergeCell ref="P16:T21"/>
    <mergeCell ref="P22:T27"/>
    <mergeCell ref="O1:T3"/>
    <mergeCell ref="P10:T15"/>
    <mergeCell ref="P50:T52"/>
    <mergeCell ref="P48:T49"/>
    <mergeCell ref="O46:T47"/>
    <mergeCell ref="O34:T35"/>
    <mergeCell ref="V16:Z21"/>
    <mergeCell ref="AB28:AF33"/>
    <mergeCell ref="AB34:AF39"/>
    <mergeCell ref="V4:Z9"/>
    <mergeCell ref="P4:T9"/>
    <mergeCell ref="V10:Z15"/>
    <mergeCell ref="V40:Z45"/>
    <mergeCell ref="AB40:AF45"/>
    <mergeCell ref="U1:AF3"/>
    <mergeCell ref="AH1:AN3"/>
    <mergeCell ref="V58:Z63"/>
    <mergeCell ref="V22:Z27"/>
    <mergeCell ref="AB46:AF51"/>
    <mergeCell ref="V70:Z75"/>
    <mergeCell ref="AB52:AF57"/>
    <mergeCell ref="V28:Z33"/>
    <mergeCell ref="V64:Z69"/>
    <mergeCell ref="V46:Z51"/>
    <mergeCell ref="V34:Z39"/>
    <mergeCell ref="V52:Z57"/>
    <mergeCell ref="AB58:AF75"/>
    <mergeCell ref="K16:M17"/>
    <mergeCell ref="K18:M21"/>
    <mergeCell ref="O59:T60"/>
    <mergeCell ref="P61:T62"/>
    <mergeCell ref="P63:T65"/>
    <mergeCell ref="P66:T68"/>
    <mergeCell ref="P69:T7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110"/>
  <sheetViews>
    <sheetView workbookViewId="0">
      <selection activeCell="M21" sqref="M21"/>
    </sheetView>
  </sheetViews>
  <sheetFormatPr defaultColWidth="10.625" defaultRowHeight="20" customHeight="1"/>
  <cols>
    <col min="1" max="1" width="2.625" style="535" customWidth="1"/>
    <col min="2" max="10" width="10.625" style="535" customWidth="1"/>
    <col min="11" max="11" width="3.625" style="535" customWidth="1"/>
    <col min="12" max="21" width="10.625" style="535" customWidth="1"/>
    <col min="22" max="22" width="2.625" style="535" customWidth="1"/>
    <col min="23" max="23" width="20.625" style="535" customWidth="1"/>
    <col min="24" max="24" width="80.625" style="535" customWidth="1"/>
    <col min="25" max="26" width="6.625" style="535" customWidth="1"/>
    <col min="27" max="27" width="10.625" style="535" customWidth="1"/>
    <col min="28" max="28" width="15.625" style="535" customWidth="1"/>
    <col min="29" max="16383" width="10.625" style="535" customWidth="1"/>
    <col min="16384" max="16384" width="10.625" style="535"/>
  </cols>
  <sheetData>
    <row r="1" ht="15" customHeight="1"/>
    <row r="2" customHeight="1" spans="2:28">
      <c r="B2" s="536" t="s">
        <v>1031</v>
      </c>
      <c r="C2" s="536"/>
      <c r="D2" s="536"/>
      <c r="E2" s="536"/>
      <c r="F2" s="536"/>
      <c r="G2" s="536"/>
      <c r="H2" s="536"/>
      <c r="I2" s="536"/>
      <c r="J2" s="536"/>
      <c r="L2" s="537" t="s">
        <v>1032</v>
      </c>
      <c r="M2" s="537"/>
      <c r="N2" s="537"/>
      <c r="O2" s="537"/>
      <c r="P2" s="537"/>
      <c r="Q2" s="537"/>
      <c r="R2" s="537"/>
      <c r="S2" s="537"/>
      <c r="T2" s="537"/>
      <c r="U2" s="537"/>
      <c r="W2" s="9" t="s">
        <v>132</v>
      </c>
      <c r="X2" s="538" t="s">
        <v>1033</v>
      </c>
      <c r="Y2" s="7" t="s">
        <v>231</v>
      </c>
      <c r="Z2" s="8" t="s">
        <v>65</v>
      </c>
      <c r="AA2" s="9" t="s">
        <v>1034</v>
      </c>
      <c r="AB2" s="10" t="s">
        <v>226</v>
      </c>
    </row>
    <row r="3" customHeight="1" spans="2:28">
      <c r="B3" s="536"/>
      <c r="C3" s="536"/>
      <c r="D3" s="536"/>
      <c r="E3" s="536"/>
      <c r="F3" s="536"/>
      <c r="G3" s="536"/>
      <c r="H3" s="536"/>
      <c r="I3" s="536"/>
      <c r="J3" s="536"/>
      <c r="L3" s="537"/>
      <c r="M3" s="537"/>
      <c r="N3" s="537"/>
      <c r="O3" s="537"/>
      <c r="P3" s="537"/>
      <c r="Q3" s="537"/>
      <c r="R3" s="537"/>
      <c r="S3" s="537"/>
      <c r="T3" s="537"/>
      <c r="U3" s="537"/>
      <c r="W3" s="29" t="s">
        <v>1035</v>
      </c>
      <c r="X3" s="539" t="s">
        <v>1036</v>
      </c>
      <c r="Y3" s="27">
        <v>1</v>
      </c>
      <c r="Z3" s="28">
        <v>10</v>
      </c>
      <c r="AA3" s="29" t="s">
        <v>1037</v>
      </c>
      <c r="AB3" s="29" t="s">
        <v>1038</v>
      </c>
    </row>
    <row r="4" customHeight="1" spans="2:28">
      <c r="B4" s="540" t="s">
        <v>132</v>
      </c>
      <c r="C4" s="541"/>
      <c r="D4" s="540" t="s">
        <v>1039</v>
      </c>
      <c r="E4" s="542"/>
      <c r="F4" s="542"/>
      <c r="G4" s="542"/>
      <c r="H4" s="542"/>
      <c r="I4" s="542"/>
      <c r="J4" s="541"/>
      <c r="L4" s="543" t="s">
        <v>1040</v>
      </c>
      <c r="M4" s="543"/>
      <c r="N4" s="543"/>
      <c r="O4" s="544" t="s">
        <v>1039</v>
      </c>
      <c r="P4" s="545"/>
      <c r="Q4" s="545"/>
      <c r="R4" s="545"/>
      <c r="S4" s="545"/>
      <c r="T4" s="545"/>
      <c r="U4" s="545"/>
      <c r="W4" s="29" t="s">
        <v>1041</v>
      </c>
      <c r="X4" s="539" t="s">
        <v>1042</v>
      </c>
      <c r="Y4" s="27">
        <v>0.5</v>
      </c>
      <c r="Z4" s="28">
        <v>500</v>
      </c>
      <c r="AA4" s="29" t="s">
        <v>1043</v>
      </c>
      <c r="AB4" s="29" t="s">
        <v>1038</v>
      </c>
    </row>
    <row r="5" customHeight="1" spans="2:28">
      <c r="B5" s="546"/>
      <c r="C5" s="547"/>
      <c r="D5" s="548" t="str">
        <f>_xlfn.IFNA(IF(B5=0,"",VLOOKUP(B5,附表!AC2:AH70,2,FALSE)),"")</f>
        <v/>
      </c>
      <c r="E5" s="548"/>
      <c r="F5" s="548"/>
      <c r="G5" s="548"/>
      <c r="H5" s="548"/>
      <c r="I5" s="548"/>
      <c r="J5" s="548"/>
      <c r="L5" s="549"/>
      <c r="M5" s="549"/>
      <c r="N5" s="550"/>
      <c r="O5" s="551" t="str">
        <f ca="1">_xlfn.IFNA(IF(L5=0,"",VLOOKUP(L5,附表!AQ5:附表!AT52,4,FALSE)),"")</f>
        <v/>
      </c>
      <c r="P5" s="551"/>
      <c r="Q5" s="551"/>
      <c r="R5" s="551"/>
      <c r="S5" s="551"/>
      <c r="T5" s="551"/>
      <c r="U5" s="551"/>
      <c r="W5" s="29" t="s">
        <v>1044</v>
      </c>
      <c r="X5" s="539" t="s">
        <v>1045</v>
      </c>
      <c r="Y5" s="27" t="s">
        <v>87</v>
      </c>
      <c r="Z5" s="28" t="s">
        <v>657</v>
      </c>
      <c r="AA5" s="29" t="s">
        <v>1046</v>
      </c>
      <c r="AB5" s="29" t="s">
        <v>1038</v>
      </c>
    </row>
    <row r="6" customHeight="1" spans="2:28">
      <c r="B6" s="546"/>
      <c r="C6" s="547"/>
      <c r="D6" s="552"/>
      <c r="E6" s="552"/>
      <c r="F6" s="552"/>
      <c r="G6" s="552"/>
      <c r="H6" s="552"/>
      <c r="I6" s="552"/>
      <c r="J6" s="552"/>
      <c r="L6" s="549"/>
      <c r="M6" s="549"/>
      <c r="N6" s="550"/>
      <c r="O6" s="553"/>
      <c r="P6" s="553"/>
      <c r="Q6" s="553"/>
      <c r="R6" s="553"/>
      <c r="S6" s="553"/>
      <c r="T6" s="553"/>
      <c r="U6" s="553"/>
      <c r="W6" s="29" t="s">
        <v>1047</v>
      </c>
      <c r="X6" s="539" t="s">
        <v>1048</v>
      </c>
      <c r="Y6" s="27" t="s">
        <v>87</v>
      </c>
      <c r="Z6" s="28">
        <v>40</v>
      </c>
      <c r="AA6" s="29" t="s">
        <v>1049</v>
      </c>
      <c r="AB6" s="29" t="s">
        <v>1038</v>
      </c>
    </row>
    <row r="7" customHeight="1" spans="2:28">
      <c r="B7" s="544" t="s">
        <v>231</v>
      </c>
      <c r="C7" s="540" t="s">
        <v>65</v>
      </c>
      <c r="D7" s="552"/>
      <c r="E7" s="552"/>
      <c r="F7" s="552"/>
      <c r="G7" s="552"/>
      <c r="H7" s="552"/>
      <c r="I7" s="552"/>
      <c r="J7" s="552"/>
      <c r="L7" s="549"/>
      <c r="M7" s="549"/>
      <c r="N7" s="550"/>
      <c r="O7" s="553"/>
      <c r="P7" s="553"/>
      <c r="Q7" s="553"/>
      <c r="R7" s="553"/>
      <c r="S7" s="553"/>
      <c r="T7" s="553"/>
      <c r="U7" s="553"/>
      <c r="W7" s="29" t="s">
        <v>1050</v>
      </c>
      <c r="X7" s="539" t="s">
        <v>1051</v>
      </c>
      <c r="Y7" s="27">
        <v>2</v>
      </c>
      <c r="Z7" s="28">
        <v>25</v>
      </c>
      <c r="AA7" s="29" t="s">
        <v>1052</v>
      </c>
      <c r="AB7" s="29" t="s">
        <v>1038</v>
      </c>
    </row>
    <row r="8" customHeight="1" spans="2:28">
      <c r="B8" s="554" t="str">
        <f>_xlfn.IFNA(IF(B5=0,"",VLOOKUP(B5,附表!AC2:AH70,3,FALSE)),"")</f>
        <v/>
      </c>
      <c r="C8" s="555" t="str">
        <f>_xlfn.IFNA(IF(B5=0,"",VLOOKUP(B5,附表!AC2:AH70,4,FALSE)),"")</f>
        <v/>
      </c>
      <c r="D8" s="552"/>
      <c r="E8" s="552"/>
      <c r="F8" s="552"/>
      <c r="G8" s="552"/>
      <c r="H8" s="552"/>
      <c r="I8" s="552"/>
      <c r="J8" s="552"/>
      <c r="L8" s="543" t="s">
        <v>220</v>
      </c>
      <c r="M8" s="556"/>
      <c r="N8" s="557"/>
      <c r="O8" s="553"/>
      <c r="P8" s="553"/>
      <c r="Q8" s="553"/>
      <c r="R8" s="553"/>
      <c r="S8" s="553"/>
      <c r="T8" s="553"/>
      <c r="U8" s="553"/>
      <c r="W8" s="29" t="s">
        <v>1038</v>
      </c>
      <c r="X8" s="539" t="s">
        <v>1053</v>
      </c>
      <c r="Y8" s="27" t="s">
        <v>87</v>
      </c>
      <c r="Z8" s="28" t="s">
        <v>657</v>
      </c>
      <c r="AA8" s="29" t="s">
        <v>1049</v>
      </c>
      <c r="AB8" s="29" t="s">
        <v>1038</v>
      </c>
    </row>
    <row r="9" customHeight="1" spans="2:28">
      <c r="B9" s="544" t="s">
        <v>1034</v>
      </c>
      <c r="C9" s="540"/>
      <c r="D9" s="552"/>
      <c r="E9" s="552"/>
      <c r="F9" s="552"/>
      <c r="G9" s="552"/>
      <c r="H9" s="552"/>
      <c r="I9" s="552"/>
      <c r="J9" s="552"/>
      <c r="L9" s="558" t="str">
        <f ca="1">_xlfn.IFNA(IF(L5=0,"",VLOOKUP(L5,附表!AQ5:附表!AT52,2,FALSE)),"")</f>
        <v/>
      </c>
      <c r="M9" s="558"/>
      <c r="N9" s="559"/>
      <c r="O9" s="553"/>
      <c r="P9" s="553"/>
      <c r="Q9" s="553"/>
      <c r="R9" s="553"/>
      <c r="S9" s="553"/>
      <c r="T9" s="553"/>
      <c r="U9" s="553"/>
      <c r="W9" s="29" t="s">
        <v>1054</v>
      </c>
      <c r="X9" s="539" t="s">
        <v>1055</v>
      </c>
      <c r="Y9" s="27">
        <v>1</v>
      </c>
      <c r="Z9" s="28">
        <v>55</v>
      </c>
      <c r="AA9" s="29" t="s">
        <v>1043</v>
      </c>
      <c r="AB9" s="29" t="s">
        <v>1038</v>
      </c>
    </row>
    <row r="10" customHeight="1" spans="2:28">
      <c r="B10" s="554" t="str">
        <f>_xlfn.IFNA(IF(B5=0,"",VLOOKUP(B5,附表!AC2:AH70,5,FALSE)),"")</f>
        <v/>
      </c>
      <c r="C10" s="555"/>
      <c r="D10" s="552"/>
      <c r="E10" s="552"/>
      <c r="F10" s="552"/>
      <c r="G10" s="552"/>
      <c r="H10" s="552"/>
      <c r="I10" s="552"/>
      <c r="J10" s="552"/>
      <c r="L10" s="558"/>
      <c r="M10" s="558"/>
      <c r="N10" s="559"/>
      <c r="O10" s="553"/>
      <c r="P10" s="553"/>
      <c r="Q10" s="553"/>
      <c r="R10" s="553"/>
      <c r="S10" s="553"/>
      <c r="T10" s="553"/>
      <c r="U10" s="553"/>
      <c r="W10" s="29" t="s">
        <v>1056</v>
      </c>
      <c r="X10" s="539" t="s">
        <v>1057</v>
      </c>
      <c r="Y10" s="27" t="s">
        <v>87</v>
      </c>
      <c r="Z10" s="28">
        <v>15</v>
      </c>
      <c r="AA10" s="29" t="s">
        <v>1052</v>
      </c>
      <c r="AB10" s="29" t="s">
        <v>1038</v>
      </c>
    </row>
    <row r="11" customHeight="1" spans="2:28">
      <c r="B11" s="544" t="s">
        <v>226</v>
      </c>
      <c r="C11" s="560"/>
      <c r="D11" s="552"/>
      <c r="E11" s="552"/>
      <c r="F11" s="552"/>
      <c r="G11" s="552"/>
      <c r="H11" s="552"/>
      <c r="I11" s="552"/>
      <c r="J11" s="552"/>
      <c r="L11" s="558"/>
      <c r="M11" s="558"/>
      <c r="N11" s="559"/>
      <c r="O11" s="553"/>
      <c r="P11" s="553"/>
      <c r="Q11" s="553"/>
      <c r="R11" s="553"/>
      <c r="S11" s="553"/>
      <c r="T11" s="553"/>
      <c r="U11" s="553"/>
      <c r="W11" s="29" t="s">
        <v>1058</v>
      </c>
      <c r="X11" s="539" t="s">
        <v>1059</v>
      </c>
      <c r="Y11" s="27">
        <v>0.5</v>
      </c>
      <c r="Z11" s="28">
        <v>275</v>
      </c>
      <c r="AA11" s="29" t="s">
        <v>1043</v>
      </c>
      <c r="AB11" s="29" t="s">
        <v>1038</v>
      </c>
    </row>
    <row r="12" customHeight="1" spans="2:28">
      <c r="B12" s="561" t="str">
        <f>_xlfn.IFNA(IF(B5=0,"",VLOOKUP(B5,附表!AC2:AH70,6,FALSE)),"")</f>
        <v/>
      </c>
      <c r="C12" s="562"/>
      <c r="D12" s="552"/>
      <c r="E12" s="552"/>
      <c r="F12" s="552"/>
      <c r="G12" s="552"/>
      <c r="H12" s="552"/>
      <c r="I12" s="552"/>
      <c r="J12" s="552"/>
      <c r="L12" s="543" t="s">
        <v>146</v>
      </c>
      <c r="M12" s="556"/>
      <c r="N12" s="557"/>
      <c r="O12" s="553"/>
      <c r="P12" s="553"/>
      <c r="Q12" s="553"/>
      <c r="R12" s="553"/>
      <c r="S12" s="553"/>
      <c r="T12" s="553"/>
      <c r="U12" s="553"/>
      <c r="W12" s="29" t="s">
        <v>1060</v>
      </c>
      <c r="X12" s="539" t="s">
        <v>1061</v>
      </c>
      <c r="Y12" s="27">
        <v>0.5</v>
      </c>
      <c r="Z12" s="28">
        <v>100</v>
      </c>
      <c r="AA12" s="29" t="s">
        <v>1062</v>
      </c>
      <c r="AB12" s="29" t="s">
        <v>1038</v>
      </c>
    </row>
    <row r="13" customHeight="1" spans="2:28">
      <c r="B13" s="563"/>
      <c r="C13" s="564"/>
      <c r="D13" s="552"/>
      <c r="E13" s="552"/>
      <c r="F13" s="552"/>
      <c r="G13" s="552"/>
      <c r="H13" s="552"/>
      <c r="I13" s="552"/>
      <c r="J13" s="552"/>
      <c r="L13" s="549" t="str">
        <f ca="1">_xlfn.IFNA(IF(L5=0,"",VLOOKUP(L5,附表!AQ5:附表!AT52,3,FALSE)),"")</f>
        <v/>
      </c>
      <c r="M13" s="549"/>
      <c r="N13" s="550"/>
      <c r="O13" s="553"/>
      <c r="P13" s="553"/>
      <c r="Q13" s="553"/>
      <c r="R13" s="553"/>
      <c r="S13" s="553"/>
      <c r="T13" s="553"/>
      <c r="U13" s="553"/>
      <c r="W13" s="29" t="s">
        <v>1063</v>
      </c>
      <c r="X13" s="539" t="s">
        <v>1064</v>
      </c>
      <c r="Y13" s="27">
        <v>1</v>
      </c>
      <c r="Z13" s="28">
        <v>50</v>
      </c>
      <c r="AA13" s="29" t="s">
        <v>1062</v>
      </c>
      <c r="AB13" s="29" t="s">
        <v>1038</v>
      </c>
    </row>
    <row r="14" customHeight="1" spans="2:28">
      <c r="B14" s="563"/>
      <c r="C14" s="564"/>
      <c r="D14" s="552"/>
      <c r="E14" s="552"/>
      <c r="F14" s="552"/>
      <c r="G14" s="552"/>
      <c r="H14" s="552"/>
      <c r="I14" s="552"/>
      <c r="J14" s="552"/>
      <c r="L14" s="549"/>
      <c r="M14" s="549"/>
      <c r="N14" s="550"/>
      <c r="O14" s="553"/>
      <c r="P14" s="553"/>
      <c r="Q14" s="553"/>
      <c r="R14" s="553"/>
      <c r="S14" s="553"/>
      <c r="T14" s="553"/>
      <c r="U14" s="553"/>
      <c r="W14" s="29" t="s">
        <v>1065</v>
      </c>
      <c r="X14" s="539" t="s">
        <v>1066</v>
      </c>
      <c r="Y14" s="27">
        <v>0.5</v>
      </c>
      <c r="Z14" s="28">
        <v>85</v>
      </c>
      <c r="AA14" s="29" t="s">
        <v>1043</v>
      </c>
      <c r="AB14" s="29" t="s">
        <v>1038</v>
      </c>
    </row>
    <row r="15" customHeight="1" spans="2:28">
      <c r="B15" s="563"/>
      <c r="C15" s="564"/>
      <c r="D15" s="552"/>
      <c r="E15" s="552"/>
      <c r="F15" s="552"/>
      <c r="G15" s="552"/>
      <c r="H15" s="552"/>
      <c r="I15" s="552"/>
      <c r="J15" s="552"/>
      <c r="L15" s="549"/>
      <c r="M15" s="549"/>
      <c r="N15" s="550"/>
      <c r="O15" s="553"/>
      <c r="P15" s="553"/>
      <c r="Q15" s="553"/>
      <c r="R15" s="553"/>
      <c r="S15" s="553"/>
      <c r="T15" s="553"/>
      <c r="U15" s="553"/>
      <c r="W15" s="29" t="s">
        <v>1067</v>
      </c>
      <c r="X15" s="539" t="s">
        <v>1068</v>
      </c>
      <c r="Y15" s="27">
        <v>0.5</v>
      </c>
      <c r="Z15" s="28">
        <v>25</v>
      </c>
      <c r="AA15" s="29" t="s">
        <v>1046</v>
      </c>
      <c r="AB15" s="29" t="s">
        <v>1038</v>
      </c>
    </row>
    <row r="16" customHeight="1" spans="2:28">
      <c r="B16" s="563"/>
      <c r="C16" s="564"/>
      <c r="D16" s="552"/>
      <c r="E16" s="552"/>
      <c r="F16" s="552"/>
      <c r="G16" s="552"/>
      <c r="H16" s="552"/>
      <c r="I16" s="552"/>
      <c r="J16" s="552"/>
      <c r="O16" s="553"/>
      <c r="P16" s="553"/>
      <c r="Q16" s="553"/>
      <c r="R16" s="553"/>
      <c r="S16" s="553"/>
      <c r="T16" s="553"/>
      <c r="U16" s="553"/>
      <c r="W16" s="29" t="s">
        <v>1069</v>
      </c>
      <c r="X16" s="539" t="s">
        <v>1070</v>
      </c>
      <c r="Y16" s="27">
        <v>8</v>
      </c>
      <c r="Z16" s="28">
        <v>100</v>
      </c>
      <c r="AA16" s="29" t="s">
        <v>1037</v>
      </c>
      <c r="AB16" s="29" t="s">
        <v>1038</v>
      </c>
    </row>
    <row r="17" customHeight="1" spans="2:28">
      <c r="B17" s="563"/>
      <c r="C17" s="564"/>
      <c r="D17" s="552"/>
      <c r="E17" s="552"/>
      <c r="F17" s="552"/>
      <c r="G17" s="552"/>
      <c r="H17" s="552"/>
      <c r="I17" s="552"/>
      <c r="J17" s="552"/>
      <c r="O17" s="553"/>
      <c r="P17" s="553"/>
      <c r="Q17" s="553"/>
      <c r="R17" s="553"/>
      <c r="S17" s="553"/>
      <c r="T17" s="553"/>
      <c r="U17" s="553"/>
      <c r="W17" s="29" t="s">
        <v>1071</v>
      </c>
      <c r="X17" s="539" t="s">
        <v>1072</v>
      </c>
      <c r="Y17" s="27">
        <v>2</v>
      </c>
      <c r="Z17" s="28">
        <v>2500</v>
      </c>
      <c r="AA17" s="29" t="s">
        <v>1073</v>
      </c>
      <c r="AB17" s="29" t="s">
        <v>1038</v>
      </c>
    </row>
    <row r="18" customHeight="1" spans="2:28">
      <c r="B18" s="563"/>
      <c r="C18" s="564"/>
      <c r="D18" s="552"/>
      <c r="E18" s="552"/>
      <c r="F18" s="552"/>
      <c r="G18" s="552"/>
      <c r="H18" s="552"/>
      <c r="I18" s="552"/>
      <c r="J18" s="552"/>
      <c r="O18" s="553"/>
      <c r="P18" s="553"/>
      <c r="Q18" s="553"/>
      <c r="R18" s="553"/>
      <c r="S18" s="553"/>
      <c r="T18" s="553"/>
      <c r="U18" s="553"/>
      <c r="W18" s="21" t="s">
        <v>1074</v>
      </c>
      <c r="X18" s="136" t="s">
        <v>1075</v>
      </c>
      <c r="Y18" s="101">
        <v>0.5</v>
      </c>
      <c r="Z18" s="102">
        <v>145</v>
      </c>
      <c r="AA18" s="21" t="s">
        <v>1062</v>
      </c>
      <c r="AB18" s="21" t="s">
        <v>1076</v>
      </c>
    </row>
    <row r="19" customHeight="1" spans="2:28">
      <c r="B19" s="563"/>
      <c r="C19" s="564"/>
      <c r="D19" s="552"/>
      <c r="E19" s="552"/>
      <c r="F19" s="552"/>
      <c r="G19" s="552"/>
      <c r="H19" s="552"/>
      <c r="I19" s="552"/>
      <c r="J19" s="552"/>
      <c r="O19" s="553"/>
      <c r="P19" s="553"/>
      <c r="Q19" s="553"/>
      <c r="R19" s="553"/>
      <c r="S19" s="553"/>
      <c r="T19" s="553"/>
      <c r="U19" s="553"/>
      <c r="W19" s="21" t="s">
        <v>1077</v>
      </c>
      <c r="X19" s="136" t="s">
        <v>1078</v>
      </c>
      <c r="Y19" s="101" t="s">
        <v>87</v>
      </c>
      <c r="Z19" s="102">
        <v>55</v>
      </c>
      <c r="AA19" s="21" t="s">
        <v>1062</v>
      </c>
      <c r="AB19" s="21" t="s">
        <v>1079</v>
      </c>
    </row>
    <row r="20" customHeight="1" spans="2:28">
      <c r="O20" s="553"/>
      <c r="P20" s="553"/>
      <c r="Q20" s="553"/>
      <c r="R20" s="553"/>
      <c r="S20" s="553"/>
      <c r="T20" s="553"/>
      <c r="U20" s="553"/>
      <c r="W20" s="21" t="s">
        <v>1080</v>
      </c>
      <c r="X20" s="136" t="s">
        <v>1081</v>
      </c>
      <c r="Y20" s="101">
        <v>1</v>
      </c>
      <c r="Z20" s="102">
        <v>200</v>
      </c>
      <c r="AA20" s="21" t="s">
        <v>1043</v>
      </c>
      <c r="AB20" s="21" t="s">
        <v>1079</v>
      </c>
    </row>
    <row r="21" customHeight="1" spans="2:28">
      <c r="B21" s="565" t="s">
        <v>1082</v>
      </c>
      <c r="C21" s="566"/>
      <c r="D21" s="566"/>
      <c r="E21" s="566"/>
      <c r="F21" s="566"/>
      <c r="G21" s="566"/>
      <c r="H21" s="566"/>
      <c r="I21" s="566"/>
      <c r="J21" s="567"/>
      <c r="O21" s="553"/>
      <c r="P21" s="553"/>
      <c r="Q21" s="553"/>
      <c r="R21" s="553"/>
      <c r="S21" s="553"/>
      <c r="T21" s="553"/>
      <c r="U21" s="553"/>
      <c r="W21" s="21" t="s">
        <v>1083</v>
      </c>
      <c r="X21" s="136" t="s">
        <v>1084</v>
      </c>
      <c r="Y21" s="101">
        <v>0.5</v>
      </c>
      <c r="Z21" s="102">
        <v>25</v>
      </c>
      <c r="AA21" s="21" t="s">
        <v>1052</v>
      </c>
      <c r="AB21" s="21" t="s">
        <v>1076</v>
      </c>
    </row>
    <row r="22" customHeight="1" spans="2:28">
      <c r="B22" s="568"/>
      <c r="C22" s="569"/>
      <c r="D22" s="570"/>
      <c r="E22" s="570"/>
      <c r="F22" s="570"/>
      <c r="G22" s="570"/>
      <c r="H22" s="570"/>
      <c r="I22" s="570"/>
      <c r="J22" s="571"/>
      <c r="O22" s="553"/>
      <c r="P22" s="553"/>
      <c r="Q22" s="553"/>
      <c r="R22" s="553"/>
      <c r="S22" s="553"/>
      <c r="T22" s="553"/>
      <c r="U22" s="553"/>
      <c r="W22" s="21" t="s">
        <v>1085</v>
      </c>
      <c r="X22" s="136" t="s">
        <v>1086</v>
      </c>
      <c r="Y22" s="101">
        <v>1</v>
      </c>
      <c r="Z22" s="102">
        <v>250</v>
      </c>
      <c r="AA22" s="21" t="s">
        <v>1062</v>
      </c>
      <c r="AB22" s="21" t="s">
        <v>1076</v>
      </c>
    </row>
    <row r="23" customHeight="1" spans="2:28">
      <c r="B23" s="572" t="s">
        <v>1040</v>
      </c>
      <c r="C23" s="573"/>
      <c r="D23" s="574" t="s">
        <v>1039</v>
      </c>
      <c r="E23" s="575"/>
      <c r="F23" s="575"/>
      <c r="G23" s="575"/>
      <c r="H23" s="575"/>
      <c r="I23" s="575"/>
      <c r="J23" s="575"/>
      <c r="O23" s="553"/>
      <c r="P23" s="553"/>
      <c r="Q23" s="553"/>
      <c r="R23" s="553"/>
      <c r="S23" s="553"/>
      <c r="T23" s="553"/>
      <c r="U23" s="553"/>
      <c r="W23" s="21" t="s">
        <v>1087</v>
      </c>
      <c r="X23" s="136" t="s">
        <v>1088</v>
      </c>
      <c r="Y23" s="101">
        <v>1</v>
      </c>
      <c r="Z23" s="102">
        <v>375</v>
      </c>
      <c r="AA23" s="21" t="s">
        <v>1073</v>
      </c>
      <c r="AB23" s="21" t="s">
        <v>1076</v>
      </c>
    </row>
    <row r="24" customHeight="1" spans="2:28">
      <c r="B24" s="576"/>
      <c r="C24" s="577"/>
      <c r="D24" s="578" t="str">
        <f ca="1">_xlfn.IFNA(IF(B24=0,"",VLOOKUP(B24,附表!W3:附表!X126,2,FALSE)),"")</f>
        <v/>
      </c>
      <c r="E24" s="578"/>
      <c r="F24" s="578"/>
      <c r="G24" s="578"/>
      <c r="H24" s="578"/>
      <c r="I24" s="578"/>
      <c r="J24" s="578"/>
      <c r="O24" s="553"/>
      <c r="P24" s="553"/>
      <c r="Q24" s="553"/>
      <c r="R24" s="553"/>
      <c r="S24" s="553"/>
      <c r="T24" s="553"/>
      <c r="U24" s="553"/>
      <c r="W24" s="21" t="s">
        <v>1089</v>
      </c>
      <c r="X24" s="136" t="s">
        <v>1090</v>
      </c>
      <c r="Y24" s="101">
        <v>0.5</v>
      </c>
      <c r="Z24" s="102">
        <v>15</v>
      </c>
      <c r="AA24" s="21" t="s">
        <v>1049</v>
      </c>
      <c r="AB24" s="21" t="s">
        <v>1079</v>
      </c>
    </row>
    <row r="25" customHeight="1" spans="2:28">
      <c r="B25" s="579"/>
      <c r="C25" s="580"/>
      <c r="D25" s="578"/>
      <c r="E25" s="578"/>
      <c r="F25" s="578"/>
      <c r="G25" s="578"/>
      <c r="H25" s="578"/>
      <c r="I25" s="578"/>
      <c r="J25" s="578"/>
      <c r="O25" s="553"/>
      <c r="P25" s="553"/>
      <c r="Q25" s="553"/>
      <c r="R25" s="553"/>
      <c r="S25" s="553"/>
      <c r="T25" s="553"/>
      <c r="U25" s="553"/>
      <c r="W25" s="21" t="s">
        <v>1091</v>
      </c>
      <c r="X25" s="136" t="s">
        <v>1092</v>
      </c>
      <c r="Y25" s="101">
        <v>2</v>
      </c>
      <c r="Z25" s="102">
        <v>30</v>
      </c>
      <c r="AA25" s="21" t="s">
        <v>1052</v>
      </c>
      <c r="AB25" s="21" t="s">
        <v>1076</v>
      </c>
    </row>
    <row r="26" customHeight="1" spans="2:28">
      <c r="B26" s="581"/>
      <c r="C26" s="582"/>
      <c r="D26" s="578"/>
      <c r="E26" s="578"/>
      <c r="F26" s="578"/>
      <c r="G26" s="578"/>
      <c r="H26" s="578"/>
      <c r="I26" s="578"/>
      <c r="J26" s="578"/>
      <c r="O26" s="553"/>
      <c r="P26" s="553"/>
      <c r="Q26" s="553"/>
      <c r="R26" s="553"/>
      <c r="S26" s="553"/>
      <c r="T26" s="553"/>
      <c r="U26" s="553"/>
      <c r="W26" s="21" t="s">
        <v>1093</v>
      </c>
      <c r="X26" s="136" t="s">
        <v>1094</v>
      </c>
      <c r="Y26" s="101">
        <v>4</v>
      </c>
      <c r="Z26" s="102">
        <v>65</v>
      </c>
      <c r="AA26" s="21" t="s">
        <v>1046</v>
      </c>
      <c r="AB26" s="21" t="s">
        <v>1076</v>
      </c>
    </row>
    <row r="27" customHeight="1" spans="2:28">
      <c r="B27" s="583" t="s">
        <v>1095</v>
      </c>
      <c r="C27" s="584"/>
      <c r="D27" s="578"/>
      <c r="E27" s="578"/>
      <c r="F27" s="578"/>
      <c r="G27" s="578"/>
      <c r="H27" s="578"/>
      <c r="I27" s="578"/>
      <c r="J27" s="578"/>
      <c r="O27" s="553"/>
      <c r="P27" s="553"/>
      <c r="Q27" s="553"/>
      <c r="R27" s="553"/>
      <c r="S27" s="553"/>
      <c r="T27" s="553"/>
      <c r="U27" s="553"/>
      <c r="W27" s="21" t="s">
        <v>1096</v>
      </c>
      <c r="X27" s="136" t="s">
        <v>1097</v>
      </c>
      <c r="Y27" s="101">
        <v>0.5</v>
      </c>
      <c r="Z27" s="102">
        <v>55</v>
      </c>
      <c r="AA27" s="21" t="s">
        <v>1046</v>
      </c>
      <c r="AB27" s="21" t="s">
        <v>1076</v>
      </c>
    </row>
    <row r="28" customHeight="1" spans="2:28">
      <c r="B28" s="576" t="str">
        <f ca="1">_xlfn.IFNA(IF(B24=0,"",VLOOKUP(B24,附表!W3:附表!Y126,3,FALSE)),"")</f>
        <v/>
      </c>
      <c r="C28" s="577"/>
      <c r="D28" s="578"/>
      <c r="E28" s="578"/>
      <c r="F28" s="578"/>
      <c r="G28" s="578"/>
      <c r="H28" s="578"/>
      <c r="I28" s="578"/>
      <c r="J28" s="578"/>
      <c r="O28" s="553"/>
      <c r="P28" s="553"/>
      <c r="Q28" s="553"/>
      <c r="R28" s="553"/>
      <c r="S28" s="553"/>
      <c r="T28" s="553"/>
      <c r="U28" s="553"/>
      <c r="W28" s="21" t="s">
        <v>1098</v>
      </c>
      <c r="X28" s="136" t="s">
        <v>1099</v>
      </c>
      <c r="Y28" s="101">
        <v>1</v>
      </c>
      <c r="Z28" s="102">
        <v>35</v>
      </c>
      <c r="AA28" s="21" t="s">
        <v>1037</v>
      </c>
      <c r="AB28" s="21" t="s">
        <v>1076</v>
      </c>
    </row>
    <row r="29" customHeight="1" spans="2:28">
      <c r="B29" s="579"/>
      <c r="C29" s="580"/>
      <c r="D29" s="578"/>
      <c r="E29" s="578"/>
      <c r="F29" s="578"/>
      <c r="G29" s="578"/>
      <c r="H29" s="578"/>
      <c r="I29" s="578"/>
      <c r="J29" s="578"/>
      <c r="W29" s="21" t="s">
        <v>1100</v>
      </c>
      <c r="X29" s="136" t="s">
        <v>1101</v>
      </c>
      <c r="Y29" s="101" t="s">
        <v>87</v>
      </c>
      <c r="Z29" s="102">
        <v>20</v>
      </c>
      <c r="AA29" s="21" t="s">
        <v>1046</v>
      </c>
      <c r="AB29" s="21" t="s">
        <v>1079</v>
      </c>
    </row>
    <row r="30" customHeight="1" spans="2:28">
      <c r="B30" s="581"/>
      <c r="C30" s="582"/>
      <c r="D30" s="578"/>
      <c r="E30" s="578"/>
      <c r="F30" s="578"/>
      <c r="G30" s="578"/>
      <c r="H30" s="578"/>
      <c r="I30" s="578"/>
      <c r="J30" s="578"/>
      <c r="W30" s="21" t="s">
        <v>1102</v>
      </c>
      <c r="X30" s="136" t="s">
        <v>1103</v>
      </c>
      <c r="Y30" s="101" t="s">
        <v>87</v>
      </c>
      <c r="Z30" s="102">
        <v>150</v>
      </c>
      <c r="AA30" s="21" t="s">
        <v>1062</v>
      </c>
      <c r="AB30" s="21" t="s">
        <v>1079</v>
      </c>
    </row>
    <row r="31" customHeight="1" spans="2:28">
      <c r="B31" s="585"/>
      <c r="C31" s="585"/>
      <c r="D31" s="578"/>
      <c r="E31" s="578"/>
      <c r="F31" s="578"/>
      <c r="G31" s="578"/>
      <c r="H31" s="578"/>
      <c r="I31" s="578"/>
      <c r="J31" s="578"/>
      <c r="L31" s="586" t="s">
        <v>1104</v>
      </c>
      <c r="M31" s="586"/>
      <c r="N31" s="586"/>
      <c r="O31" s="586"/>
      <c r="P31" s="586"/>
      <c r="Q31" s="586"/>
      <c r="R31" s="586"/>
      <c r="W31" s="21" t="s">
        <v>1105</v>
      </c>
      <c r="X31" s="136" t="s">
        <v>1106</v>
      </c>
      <c r="Y31" s="101">
        <v>1</v>
      </c>
      <c r="Z31" s="102">
        <v>100</v>
      </c>
      <c r="AA31" s="21" t="s">
        <v>1046</v>
      </c>
      <c r="AB31" s="21" t="s">
        <v>1079</v>
      </c>
    </row>
    <row r="32" customHeight="1" spans="2:28">
      <c r="B32" s="585"/>
      <c r="C32" s="585"/>
      <c r="D32" s="578"/>
      <c r="E32" s="578"/>
      <c r="F32" s="578"/>
      <c r="G32" s="578"/>
      <c r="H32" s="578"/>
      <c r="I32" s="578"/>
      <c r="J32" s="578"/>
      <c r="L32" s="586"/>
      <c r="M32" s="586"/>
      <c r="N32" s="586"/>
      <c r="O32" s="586"/>
      <c r="P32" s="586"/>
      <c r="Q32" s="586"/>
      <c r="R32" s="586"/>
      <c r="W32" s="21" t="s">
        <v>1107</v>
      </c>
      <c r="X32" s="136" t="s">
        <v>1108</v>
      </c>
      <c r="Y32" s="101" t="s">
        <v>87</v>
      </c>
      <c r="Z32" s="102">
        <v>100</v>
      </c>
      <c r="AA32" s="21" t="s">
        <v>1043</v>
      </c>
      <c r="AB32" s="21" t="s">
        <v>1109</v>
      </c>
    </row>
    <row r="33" customHeight="1" spans="4:28">
      <c r="L33" s="587" t="s">
        <v>1110</v>
      </c>
      <c r="M33" s="587"/>
      <c r="N33" s="587"/>
      <c r="O33" s="587"/>
      <c r="P33" s="587"/>
      <c r="Q33" s="587"/>
      <c r="R33" s="587"/>
      <c r="W33" s="21" t="s">
        <v>1111</v>
      </c>
      <c r="X33" s="136" t="s">
        <v>1112</v>
      </c>
      <c r="Y33" s="101">
        <v>2</v>
      </c>
      <c r="Z33" s="102">
        <v>140</v>
      </c>
      <c r="AA33" s="21" t="s">
        <v>1062</v>
      </c>
      <c r="AB33" s="21" t="s">
        <v>1109</v>
      </c>
    </row>
    <row r="34" customHeight="1" spans="4:28">
      <c r="D34" s="586" t="s">
        <v>1113</v>
      </c>
      <c r="E34" s="586"/>
      <c r="F34" s="586"/>
      <c r="G34" s="586"/>
      <c r="H34" s="586"/>
      <c r="I34" s="586"/>
      <c r="J34" s="586"/>
      <c r="L34" s="587"/>
      <c r="M34" s="587"/>
      <c r="N34" s="587"/>
      <c r="O34" s="587"/>
      <c r="P34" s="587"/>
      <c r="Q34" s="587"/>
      <c r="R34" s="587"/>
      <c r="W34" s="21" t="s">
        <v>1114</v>
      </c>
      <c r="X34" s="136" t="s">
        <v>1115</v>
      </c>
      <c r="Y34" s="101">
        <v>2</v>
      </c>
      <c r="Z34" s="102">
        <v>25</v>
      </c>
      <c r="AA34" s="21" t="s">
        <v>1046</v>
      </c>
      <c r="AB34" s="21" t="s">
        <v>1109</v>
      </c>
    </row>
    <row r="35" customHeight="1" spans="4:28">
      <c r="D35" s="586"/>
      <c r="E35" s="586"/>
      <c r="F35" s="586"/>
      <c r="G35" s="586"/>
      <c r="H35" s="586"/>
      <c r="I35" s="586"/>
      <c r="J35" s="586"/>
      <c r="L35" s="587"/>
      <c r="M35" s="587"/>
      <c r="N35" s="587"/>
      <c r="O35" s="587"/>
      <c r="P35" s="587"/>
      <c r="Q35" s="587"/>
      <c r="R35" s="587"/>
      <c r="W35" s="21" t="s">
        <v>1116</v>
      </c>
      <c r="X35" s="136" t="s">
        <v>1117</v>
      </c>
      <c r="Y35" s="101">
        <v>4</v>
      </c>
      <c r="Z35" s="102">
        <v>300</v>
      </c>
      <c r="AA35" s="21" t="s">
        <v>1062</v>
      </c>
      <c r="AB35" s="21" t="s">
        <v>1109</v>
      </c>
    </row>
    <row r="36" customHeight="1" spans="4:28">
      <c r="D36" s="587" t="s">
        <v>1118</v>
      </c>
      <c r="E36" s="587"/>
      <c r="F36" s="587"/>
      <c r="G36" s="587"/>
      <c r="H36" s="587"/>
      <c r="I36" s="587"/>
      <c r="J36" s="587"/>
      <c r="L36" s="587"/>
      <c r="M36" s="587"/>
      <c r="N36" s="587"/>
      <c r="O36" s="587"/>
      <c r="P36" s="587"/>
      <c r="Q36" s="587"/>
      <c r="R36" s="587"/>
      <c r="W36" s="21" t="s">
        <v>1119</v>
      </c>
      <c r="X36" s="136" t="s">
        <v>1120</v>
      </c>
      <c r="Y36" s="101">
        <v>2</v>
      </c>
      <c r="Z36" s="102">
        <v>20</v>
      </c>
      <c r="AA36" s="21" t="s">
        <v>1052</v>
      </c>
      <c r="AB36" s="21" t="s">
        <v>1109</v>
      </c>
    </row>
    <row r="37" customHeight="1" spans="4:28">
      <c r="D37" s="587"/>
      <c r="E37" s="587"/>
      <c r="F37" s="587"/>
      <c r="G37" s="587"/>
      <c r="H37" s="587"/>
      <c r="I37" s="587"/>
      <c r="J37" s="587"/>
      <c r="L37" s="587"/>
      <c r="M37" s="587"/>
      <c r="N37" s="587"/>
      <c r="O37" s="587"/>
      <c r="P37" s="587"/>
      <c r="Q37" s="587"/>
      <c r="R37" s="587"/>
      <c r="W37" s="117" t="s">
        <v>1121</v>
      </c>
      <c r="X37" s="136" t="s">
        <v>1122</v>
      </c>
      <c r="Y37" s="27" t="s">
        <v>87</v>
      </c>
      <c r="Z37" s="28">
        <v>50</v>
      </c>
      <c r="AA37" s="29" t="s">
        <v>1062</v>
      </c>
      <c r="AB37" s="21" t="s">
        <v>1109</v>
      </c>
    </row>
    <row r="38" customHeight="1" spans="4:28">
      <c r="D38" s="587"/>
      <c r="E38" s="587"/>
      <c r="F38" s="587"/>
      <c r="G38" s="587"/>
      <c r="H38" s="587"/>
      <c r="I38" s="587"/>
      <c r="J38" s="587"/>
      <c r="L38" s="587"/>
      <c r="M38" s="587"/>
      <c r="N38" s="587"/>
      <c r="O38" s="587"/>
      <c r="P38" s="587"/>
      <c r="Q38" s="587"/>
      <c r="R38" s="587"/>
      <c r="W38" s="117" t="s">
        <v>1123</v>
      </c>
      <c r="X38" s="136" t="s">
        <v>1124</v>
      </c>
      <c r="Y38" s="27" t="s">
        <v>87</v>
      </c>
      <c r="Z38" s="28">
        <v>65</v>
      </c>
      <c r="AA38" s="29" t="s">
        <v>1043</v>
      </c>
      <c r="AB38" s="21" t="s">
        <v>1109</v>
      </c>
    </row>
    <row r="39" customHeight="1" spans="4:28">
      <c r="D39" s="587"/>
      <c r="E39" s="587"/>
      <c r="F39" s="587"/>
      <c r="G39" s="587"/>
      <c r="H39" s="587"/>
      <c r="I39" s="587"/>
      <c r="J39" s="587"/>
      <c r="L39" s="587"/>
      <c r="M39" s="587"/>
      <c r="N39" s="587"/>
      <c r="O39" s="587"/>
      <c r="P39" s="587"/>
      <c r="Q39" s="587"/>
      <c r="R39" s="587"/>
      <c r="W39" s="117" t="s">
        <v>1125</v>
      </c>
      <c r="X39" s="136" t="s">
        <v>1126</v>
      </c>
      <c r="Y39" s="27" t="s">
        <v>87</v>
      </c>
      <c r="Z39" s="28">
        <v>95</v>
      </c>
      <c r="AA39" s="29" t="s">
        <v>1073</v>
      </c>
      <c r="AB39" s="21" t="s">
        <v>1109</v>
      </c>
    </row>
    <row r="40" customHeight="1" spans="4:28">
      <c r="D40" s="587"/>
      <c r="E40" s="587"/>
      <c r="F40" s="587"/>
      <c r="G40" s="587"/>
      <c r="H40" s="587"/>
      <c r="I40" s="587"/>
      <c r="J40" s="587"/>
      <c r="L40" s="587"/>
      <c r="M40" s="587"/>
      <c r="N40" s="587"/>
      <c r="O40" s="587"/>
      <c r="P40" s="587"/>
      <c r="Q40" s="587"/>
      <c r="R40" s="587"/>
      <c r="W40" s="117" t="s">
        <v>1127</v>
      </c>
      <c r="X40" s="136" t="s">
        <v>1128</v>
      </c>
      <c r="Y40" s="27" t="s">
        <v>87</v>
      </c>
      <c r="Z40" s="28">
        <v>5</v>
      </c>
      <c r="AA40" s="29" t="s">
        <v>1049</v>
      </c>
      <c r="AB40" s="21" t="s">
        <v>1109</v>
      </c>
    </row>
    <row r="41" customHeight="1" spans="4:28">
      <c r="D41" s="587"/>
      <c r="E41" s="587"/>
      <c r="F41" s="587"/>
      <c r="G41" s="587"/>
      <c r="H41" s="587"/>
      <c r="I41" s="587"/>
      <c r="J41" s="587"/>
      <c r="L41" s="587"/>
      <c r="M41" s="587"/>
      <c r="N41" s="587"/>
      <c r="O41" s="587"/>
      <c r="P41" s="587"/>
      <c r="Q41" s="587"/>
      <c r="R41" s="587"/>
      <c r="W41" s="117" t="s">
        <v>1129</v>
      </c>
      <c r="X41" s="136" t="s">
        <v>1130</v>
      </c>
      <c r="Y41" s="27" t="s">
        <v>87</v>
      </c>
      <c r="Z41" s="28">
        <v>10</v>
      </c>
      <c r="AA41" s="29" t="s">
        <v>1052</v>
      </c>
      <c r="AB41" s="21" t="s">
        <v>1109</v>
      </c>
    </row>
    <row r="42" customHeight="1" spans="4:28">
      <c r="D42" s="587"/>
      <c r="E42" s="587"/>
      <c r="F42" s="587"/>
      <c r="G42" s="587"/>
      <c r="H42" s="587"/>
      <c r="I42" s="587"/>
      <c r="J42" s="587"/>
      <c r="L42" s="587"/>
      <c r="M42" s="587"/>
      <c r="N42" s="587"/>
      <c r="O42" s="587"/>
      <c r="P42" s="587"/>
      <c r="Q42" s="587"/>
      <c r="R42" s="587"/>
      <c r="W42" s="117" t="s">
        <v>1131</v>
      </c>
      <c r="X42" s="136" t="s">
        <v>1132</v>
      </c>
      <c r="Y42" s="27">
        <v>2</v>
      </c>
      <c r="Z42" s="28">
        <v>150</v>
      </c>
      <c r="AA42" s="29" t="s">
        <v>1052</v>
      </c>
      <c r="AB42" s="21" t="s">
        <v>1109</v>
      </c>
    </row>
    <row r="43" customHeight="1" spans="4:28">
      <c r="W43" s="117" t="s">
        <v>1133</v>
      </c>
      <c r="X43" s="136" t="s">
        <v>1134</v>
      </c>
      <c r="Y43" s="27" t="s">
        <v>87</v>
      </c>
      <c r="Z43" s="28">
        <v>28</v>
      </c>
      <c r="AA43" s="29" t="s">
        <v>1043</v>
      </c>
      <c r="AB43" s="21" t="s">
        <v>1109</v>
      </c>
    </row>
    <row r="44" customHeight="1" spans="4:28">
      <c r="W44" s="117" t="s">
        <v>1135</v>
      </c>
      <c r="X44" s="136" t="s">
        <v>1136</v>
      </c>
      <c r="Y44" s="27" t="s">
        <v>87</v>
      </c>
      <c r="Z44" s="28">
        <v>10</v>
      </c>
      <c r="AA44" s="29" t="s">
        <v>1037</v>
      </c>
      <c r="AB44" s="21" t="s">
        <v>1109</v>
      </c>
    </row>
    <row r="45" customHeight="1" spans="4:28">
      <c r="W45" s="117" t="s">
        <v>1137</v>
      </c>
      <c r="X45" s="136" t="s">
        <v>1138</v>
      </c>
      <c r="Y45" s="27" t="s">
        <v>87</v>
      </c>
      <c r="Z45" s="28">
        <v>5</v>
      </c>
      <c r="AA45" s="29" t="s">
        <v>1049</v>
      </c>
      <c r="AB45" s="21" t="s">
        <v>1109</v>
      </c>
    </row>
    <row r="46" customHeight="1" spans="4:28">
      <c r="W46" s="117" t="s">
        <v>1139</v>
      </c>
      <c r="X46" s="136" t="s">
        <v>1140</v>
      </c>
      <c r="Y46" s="27" t="s">
        <v>87</v>
      </c>
      <c r="Z46" s="28">
        <v>10</v>
      </c>
      <c r="AA46" s="29" t="s">
        <v>1049</v>
      </c>
      <c r="AB46" s="21" t="s">
        <v>1109</v>
      </c>
    </row>
    <row r="47" customHeight="1" spans="4:28">
      <c r="W47" s="117" t="s">
        <v>1141</v>
      </c>
      <c r="X47" s="136" t="s">
        <v>1142</v>
      </c>
      <c r="Y47" s="27" t="s">
        <v>87</v>
      </c>
      <c r="Z47" s="28">
        <v>150</v>
      </c>
      <c r="AA47" s="29" t="s">
        <v>1073</v>
      </c>
      <c r="AB47" s="21" t="s">
        <v>1109</v>
      </c>
    </row>
    <row r="48" customHeight="1" spans="4:28">
      <c r="W48" s="117" t="s">
        <v>1143</v>
      </c>
      <c r="X48" s="136" t="s">
        <v>1144</v>
      </c>
      <c r="Y48" s="27" t="s">
        <v>87</v>
      </c>
      <c r="Z48" s="28">
        <v>75</v>
      </c>
      <c r="AA48" s="29" t="s">
        <v>1062</v>
      </c>
      <c r="AB48" s="21" t="s">
        <v>1109</v>
      </c>
    </row>
    <row r="49" customHeight="1" spans="23:28">
      <c r="W49" s="117" t="s">
        <v>1145</v>
      </c>
      <c r="X49" s="136" t="s">
        <v>1146</v>
      </c>
      <c r="Y49" s="27" t="s">
        <v>87</v>
      </c>
      <c r="Z49" s="28">
        <v>395</v>
      </c>
      <c r="AA49" s="29" t="s">
        <v>1043</v>
      </c>
      <c r="AB49" s="21" t="s">
        <v>1109</v>
      </c>
    </row>
    <row r="50" customHeight="1" spans="23:28">
      <c r="W50" s="131" t="s">
        <v>1147</v>
      </c>
      <c r="X50" s="136" t="s">
        <v>1148</v>
      </c>
      <c r="Y50" s="27" t="s">
        <v>87</v>
      </c>
      <c r="Z50" s="28">
        <v>20</v>
      </c>
      <c r="AA50" s="29" t="s">
        <v>1046</v>
      </c>
      <c r="AB50" s="21" t="s">
        <v>1109</v>
      </c>
    </row>
    <row r="51" customHeight="1" spans="23:28">
      <c r="W51" s="588" t="s">
        <v>279</v>
      </c>
      <c r="X51" s="589" t="s">
        <v>1149</v>
      </c>
      <c r="Y51" s="590" t="s">
        <v>87</v>
      </c>
      <c r="Z51" s="591">
        <v>1000</v>
      </c>
      <c r="AA51" s="591" t="s">
        <v>1062</v>
      </c>
      <c r="AB51" s="591" t="s">
        <v>1104</v>
      </c>
    </row>
    <row r="52" customHeight="1" spans="23:28">
      <c r="W52" s="592" t="s">
        <v>1150</v>
      </c>
      <c r="X52" s="593" t="s">
        <v>1151</v>
      </c>
      <c r="Y52" s="21" t="s">
        <v>87</v>
      </c>
      <c r="Z52" s="29">
        <v>1500</v>
      </c>
      <c r="AA52" s="29" t="s">
        <v>1062</v>
      </c>
      <c r="AB52" s="29" t="s">
        <v>1104</v>
      </c>
    </row>
    <row r="53" customHeight="1" spans="23:28">
      <c r="W53" s="594"/>
      <c r="X53" s="595"/>
      <c r="Y53" s="21"/>
      <c r="Z53" s="596"/>
      <c r="AA53" s="596"/>
      <c r="AB53" s="596"/>
    </row>
    <row r="54" customHeight="1" spans="23:28">
      <c r="W54" s="29" t="s">
        <v>1152</v>
      </c>
      <c r="X54" s="593" t="s">
        <v>1153</v>
      </c>
      <c r="Y54" s="21" t="s">
        <v>87</v>
      </c>
      <c r="Z54" s="29">
        <v>800</v>
      </c>
      <c r="AA54" s="29" t="s">
        <v>1043</v>
      </c>
      <c r="AB54" s="29" t="s">
        <v>1104</v>
      </c>
    </row>
    <row r="55" customHeight="1" spans="23:28">
      <c r="W55" s="596"/>
      <c r="X55" s="595"/>
      <c r="Y55" s="21"/>
      <c r="Z55" s="596"/>
      <c r="AA55" s="596"/>
      <c r="AB55" s="596"/>
    </row>
    <row r="56" customHeight="1" spans="23:28">
      <c r="W56" s="29" t="s">
        <v>1154</v>
      </c>
      <c r="X56" s="593" t="s">
        <v>1155</v>
      </c>
      <c r="Y56" s="21" t="s">
        <v>87</v>
      </c>
      <c r="Z56" s="29">
        <v>1000</v>
      </c>
      <c r="AA56" s="29" t="s">
        <v>1043</v>
      </c>
      <c r="AB56" s="29" t="s">
        <v>1156</v>
      </c>
    </row>
    <row r="57" customHeight="1" spans="23:28">
      <c r="W57" s="596"/>
      <c r="X57" s="595"/>
      <c r="Y57" s="21"/>
      <c r="Z57" s="596"/>
      <c r="AA57" s="596"/>
      <c r="AB57" s="596"/>
    </row>
    <row r="58" customHeight="1" spans="23:28">
      <c r="W58" s="592" t="s">
        <v>1157</v>
      </c>
      <c r="X58" s="593" t="s">
        <v>1158</v>
      </c>
      <c r="Y58" s="597" t="s">
        <v>87</v>
      </c>
      <c r="Z58" s="592">
        <v>600</v>
      </c>
      <c r="AA58" s="592" t="s">
        <v>1159</v>
      </c>
      <c r="AB58" s="592" t="s">
        <v>1160</v>
      </c>
    </row>
    <row r="59" customHeight="1" spans="23:28">
      <c r="W59" s="594"/>
      <c r="X59" s="595"/>
      <c r="Y59" s="597"/>
      <c r="Z59" s="594"/>
      <c r="AA59" s="594"/>
      <c r="AB59" s="594"/>
    </row>
    <row r="60" customHeight="1" spans="23:28">
      <c r="W60" s="29" t="s">
        <v>291</v>
      </c>
      <c r="X60" s="593" t="s">
        <v>1161</v>
      </c>
      <c r="Y60" s="21" t="s">
        <v>87</v>
      </c>
      <c r="Z60" s="29">
        <v>5000</v>
      </c>
      <c r="AA60" s="29" t="s">
        <v>1073</v>
      </c>
      <c r="AB60" s="29" t="s">
        <v>1156</v>
      </c>
    </row>
    <row r="61" customHeight="1" spans="23:28">
      <c r="W61" s="596"/>
      <c r="X61" s="595"/>
      <c r="Y61" s="21"/>
      <c r="Z61" s="596"/>
      <c r="AA61" s="596"/>
      <c r="AB61" s="596"/>
    </row>
    <row r="62" customHeight="1" spans="23:28">
      <c r="W62" s="29" t="s">
        <v>1162</v>
      </c>
      <c r="X62" s="593" t="s">
        <v>1163</v>
      </c>
      <c r="Y62" s="21" t="s">
        <v>87</v>
      </c>
      <c r="Z62" s="29">
        <v>2250</v>
      </c>
      <c r="AA62" s="29" t="s">
        <v>1043</v>
      </c>
      <c r="AB62" s="29" t="s">
        <v>1156</v>
      </c>
    </row>
    <row r="63" customHeight="1" spans="23:28">
      <c r="W63" s="596"/>
      <c r="X63" s="595"/>
      <c r="Y63" s="21"/>
      <c r="Z63" s="596"/>
      <c r="AA63" s="596"/>
      <c r="AB63" s="596"/>
    </row>
    <row r="64" customHeight="1" spans="23:28">
      <c r="W64" s="29" t="s">
        <v>1164</v>
      </c>
      <c r="X64" s="593" t="s">
        <v>1165</v>
      </c>
      <c r="Y64" s="21" t="s">
        <v>87</v>
      </c>
      <c r="Z64" s="29">
        <v>500</v>
      </c>
      <c r="AA64" s="29" t="s">
        <v>1159</v>
      </c>
      <c r="AB64" s="29" t="s">
        <v>1160</v>
      </c>
    </row>
    <row r="65" customHeight="1" spans="23:28">
      <c r="W65" s="596"/>
      <c r="X65" s="595"/>
      <c r="Y65" s="21"/>
      <c r="Z65" s="596"/>
      <c r="AA65" s="596"/>
      <c r="AB65" s="596"/>
    </row>
    <row r="66" customHeight="1" spans="23:28">
      <c r="W66" s="29" t="s">
        <v>297</v>
      </c>
      <c r="X66" s="593" t="s">
        <v>1166</v>
      </c>
      <c r="Y66" s="21" t="s">
        <v>87</v>
      </c>
      <c r="Z66" s="29">
        <v>500</v>
      </c>
      <c r="AA66" s="29" t="s">
        <v>1159</v>
      </c>
      <c r="AB66" s="29" t="s">
        <v>1160</v>
      </c>
    </row>
    <row r="67" customHeight="1" spans="23:28">
      <c r="W67" s="596"/>
      <c r="X67" s="595"/>
      <c r="Y67" s="21"/>
      <c r="Z67" s="596"/>
      <c r="AA67" s="596"/>
      <c r="AB67" s="596"/>
    </row>
    <row r="68" customHeight="1" spans="23:28">
      <c r="W68" s="29" t="s">
        <v>1167</v>
      </c>
      <c r="X68" s="593" t="s">
        <v>1168</v>
      </c>
      <c r="Y68" s="21" t="s">
        <v>87</v>
      </c>
      <c r="Z68" s="29">
        <v>1750</v>
      </c>
      <c r="AA68" s="29" t="s">
        <v>1043</v>
      </c>
      <c r="AB68" s="29" t="s">
        <v>1156</v>
      </c>
    </row>
    <row r="69" customHeight="1" spans="23:28">
      <c r="W69" s="596"/>
      <c r="X69" s="595"/>
      <c r="Y69" s="21"/>
      <c r="Z69" s="596"/>
      <c r="AA69" s="596"/>
      <c r="AB69" s="596"/>
    </row>
    <row r="70" customHeight="1" spans="23:28">
      <c r="W70" s="29" t="s">
        <v>298</v>
      </c>
      <c r="X70" s="593" t="s">
        <v>1169</v>
      </c>
      <c r="Y70" s="21" t="s">
        <v>87</v>
      </c>
      <c r="Z70" s="29">
        <v>400</v>
      </c>
      <c r="AA70" s="29" t="s">
        <v>1159</v>
      </c>
      <c r="AB70" s="29" t="s">
        <v>1160</v>
      </c>
    </row>
    <row r="71" customHeight="1" spans="23:28">
      <c r="W71" s="596"/>
      <c r="X71" s="595"/>
      <c r="Y71" s="21"/>
      <c r="Z71" s="596"/>
      <c r="AA71" s="596"/>
      <c r="AB71" s="596"/>
    </row>
    <row r="72" customHeight="1" spans="23:28">
      <c r="W72" s="591" t="s">
        <v>295</v>
      </c>
      <c r="X72" s="593" t="s">
        <v>1170</v>
      </c>
      <c r="Y72" s="21" t="s">
        <v>87</v>
      </c>
      <c r="Z72" s="29">
        <v>500</v>
      </c>
      <c r="AA72" s="29" t="s">
        <v>1159</v>
      </c>
      <c r="AB72" s="29" t="s">
        <v>1160</v>
      </c>
    </row>
    <row r="73" customHeight="1" spans="23:28">
      <c r="W73" s="598"/>
      <c r="X73" s="595"/>
      <c r="Y73" s="21"/>
      <c r="Z73" s="596"/>
      <c r="AA73" s="596"/>
      <c r="AB73" s="596"/>
    </row>
    <row r="74" customHeight="1" spans="23:28">
      <c r="W74" s="599"/>
      <c r="X74" s="595"/>
      <c r="Y74" s="21"/>
      <c r="Z74" s="596"/>
      <c r="AA74" s="596"/>
      <c r="AB74" s="596"/>
    </row>
    <row r="75" customHeight="1" spans="23:28">
      <c r="W75" s="600" t="s">
        <v>1171</v>
      </c>
      <c r="X75" s="601" t="s">
        <v>1172</v>
      </c>
      <c r="Y75" s="602" t="s">
        <v>1173</v>
      </c>
      <c r="Z75" s="602">
        <v>50</v>
      </c>
      <c r="AA75" s="600" t="s">
        <v>1046</v>
      </c>
      <c r="AB75" s="603" t="s">
        <v>1174</v>
      </c>
    </row>
    <row r="76" customHeight="1" spans="23:28">
      <c r="W76" s="604"/>
      <c r="X76" s="605"/>
      <c r="Y76" s="606"/>
      <c r="Z76" s="606"/>
      <c r="AA76" s="604"/>
      <c r="AB76" s="607"/>
    </row>
    <row r="77" customHeight="1" spans="23:28">
      <c r="W77" s="29" t="s">
        <v>1175</v>
      </c>
      <c r="X77" s="593" t="s">
        <v>1176</v>
      </c>
      <c r="Y77" s="608" t="s">
        <v>1177</v>
      </c>
      <c r="Z77" s="608">
        <v>35</v>
      </c>
      <c r="AA77" s="609" t="s">
        <v>1052</v>
      </c>
      <c r="AB77" s="603" t="s">
        <v>1174</v>
      </c>
    </row>
    <row r="78" customHeight="1" spans="23:28">
      <c r="W78" s="596"/>
      <c r="X78" s="595"/>
      <c r="Y78" s="610"/>
      <c r="Z78" s="610"/>
      <c r="AA78" s="611"/>
      <c r="AB78" s="607"/>
    </row>
    <row r="79" customHeight="1" spans="23:28">
      <c r="W79" s="29" t="s">
        <v>1178</v>
      </c>
      <c r="X79" s="593" t="s">
        <v>1179</v>
      </c>
      <c r="Y79" s="608" t="s">
        <v>1180</v>
      </c>
      <c r="Z79" s="608">
        <v>25</v>
      </c>
      <c r="AA79" s="609" t="s">
        <v>1037</v>
      </c>
      <c r="AB79" s="612" t="s">
        <v>1174</v>
      </c>
    </row>
    <row r="80" customHeight="1" spans="23:28">
      <c r="W80" s="596"/>
      <c r="X80" s="595"/>
      <c r="Y80" s="610"/>
      <c r="Z80" s="610"/>
      <c r="AA80" s="611"/>
      <c r="AB80" s="613"/>
    </row>
    <row r="81" customHeight="1" spans="23:28">
      <c r="W81" s="29" t="s">
        <v>1181</v>
      </c>
      <c r="X81" s="593" t="s">
        <v>1182</v>
      </c>
      <c r="Y81" s="608" t="s">
        <v>1183</v>
      </c>
      <c r="Z81" s="608">
        <v>25</v>
      </c>
      <c r="AA81" s="609" t="s">
        <v>1062</v>
      </c>
      <c r="AB81" s="592" t="s">
        <v>1174</v>
      </c>
    </row>
    <row r="82" customHeight="1" spans="23:28">
      <c r="W82" s="596"/>
      <c r="X82" s="595"/>
      <c r="Y82" s="610"/>
      <c r="Z82" s="610"/>
      <c r="AA82" s="611"/>
      <c r="AB82" s="594"/>
    </row>
    <row r="83" customHeight="1" spans="23:28">
      <c r="W83" s="29" t="s">
        <v>1184</v>
      </c>
      <c r="X83" s="593" t="s">
        <v>1185</v>
      </c>
      <c r="Y83" s="608" t="s">
        <v>1186</v>
      </c>
      <c r="Z83" s="608">
        <v>25</v>
      </c>
      <c r="AA83" s="609" t="s">
        <v>1037</v>
      </c>
      <c r="AB83" s="614" t="s">
        <v>1174</v>
      </c>
    </row>
    <row r="84" customHeight="1" spans="23:28">
      <c r="W84" s="596"/>
      <c r="X84" s="595"/>
      <c r="Y84" s="610"/>
      <c r="Z84" s="610"/>
      <c r="AA84" s="611"/>
      <c r="AB84" s="613"/>
    </row>
    <row r="85" customHeight="1" spans="23:28">
      <c r="W85" s="29" t="s">
        <v>1187</v>
      </c>
      <c r="X85" s="593" t="s">
        <v>1188</v>
      </c>
      <c r="Y85" s="608">
        <v>0</v>
      </c>
      <c r="Z85" s="608">
        <v>40</v>
      </c>
      <c r="AA85" s="609" t="s">
        <v>1062</v>
      </c>
      <c r="AB85" s="612" t="s">
        <v>1174</v>
      </c>
    </row>
    <row r="86" customHeight="1" spans="23:28">
      <c r="W86" s="596"/>
      <c r="X86" s="595"/>
      <c r="Y86" s="610"/>
      <c r="Z86" s="610"/>
      <c r="AA86" s="611"/>
      <c r="AB86" s="613"/>
    </row>
    <row r="87" customHeight="1" spans="23:28">
      <c r="W87" s="591" t="s">
        <v>1189</v>
      </c>
      <c r="X87" s="603" t="s">
        <v>1190</v>
      </c>
      <c r="Y87" s="602" t="s">
        <v>1183</v>
      </c>
      <c r="Z87" s="602">
        <v>50</v>
      </c>
      <c r="AA87" s="615" t="s">
        <v>1062</v>
      </c>
      <c r="AB87" s="612" t="s">
        <v>1174</v>
      </c>
    </row>
    <row r="88" customHeight="1" spans="23:28">
      <c r="W88" s="599"/>
      <c r="X88" s="607"/>
      <c r="Y88" s="606"/>
      <c r="Z88" s="606"/>
      <c r="AA88" s="616"/>
      <c r="AB88" s="613"/>
    </row>
    <row r="89" customHeight="1" spans="23:28">
      <c r="W89" s="591" t="s">
        <v>1191</v>
      </c>
      <c r="X89" s="601" t="s">
        <v>1192</v>
      </c>
      <c r="Y89" s="602" t="s">
        <v>1183</v>
      </c>
      <c r="Z89" s="602">
        <v>15</v>
      </c>
      <c r="AA89" s="615" t="s">
        <v>1037</v>
      </c>
      <c r="AB89" s="612" t="s">
        <v>1174</v>
      </c>
    </row>
    <row r="90" customHeight="1" spans="23:28">
      <c r="W90" s="599"/>
      <c r="X90" s="605"/>
      <c r="Y90" s="606"/>
      <c r="Z90" s="606"/>
      <c r="AA90" s="616"/>
      <c r="AB90" s="613"/>
    </row>
    <row r="91" customHeight="1" spans="23:28">
      <c r="W91" s="591" t="s">
        <v>1193</v>
      </c>
      <c r="X91" s="601" t="s">
        <v>1194</v>
      </c>
      <c r="Y91" s="602" t="s">
        <v>1177</v>
      </c>
      <c r="Z91" s="602">
        <v>35</v>
      </c>
      <c r="AA91" s="615" t="s">
        <v>1046</v>
      </c>
      <c r="AB91" s="612" t="s">
        <v>1174</v>
      </c>
    </row>
    <row r="92" customHeight="1" spans="23:28">
      <c r="W92" s="599"/>
      <c r="X92" s="605"/>
      <c r="Y92" s="606"/>
      <c r="Z92" s="606"/>
      <c r="AA92" s="616"/>
      <c r="AB92" s="613"/>
    </row>
    <row r="93" customHeight="1" spans="23:28">
      <c r="W93" s="617" t="s">
        <v>1195</v>
      </c>
      <c r="AB93" s="618"/>
    </row>
    <row r="97" customHeight="1" spans="24:28">
      <c r="X97" s="619"/>
      <c r="AB97" s="618"/>
    </row>
    <row r="98" customHeight="1" spans="24:28">
      <c r="AB98" s="620"/>
    </row>
    <row r="99" customHeight="1" spans="24:28">
      <c r="X99" s="619"/>
      <c r="AB99" s="620"/>
    </row>
    <row r="100" customHeight="1" spans="24:28">
      <c r="AB100" s="620"/>
    </row>
    <row r="101" customHeight="1" spans="24:28">
      <c r="X101" s="619"/>
      <c r="AB101" s="620"/>
    </row>
    <row r="102" customHeight="1" spans="24:28">
      <c r="AB102" s="620"/>
    </row>
    <row r="103" customHeight="1" spans="24:28">
      <c r="X103" s="619"/>
      <c r="AB103" s="620"/>
    </row>
    <row r="104" customHeight="1" spans="24:28">
      <c r="AB104" s="620"/>
    </row>
    <row r="105" customHeight="1" spans="24:28">
      <c r="X105" s="619"/>
      <c r="AB105" s="620"/>
    </row>
    <row r="106" customHeight="1" spans="24:28">
      <c r="AB106" s="620"/>
    </row>
    <row r="107" customHeight="1" spans="24:28">
      <c r="X107" s="619"/>
      <c r="AB107" s="620"/>
    </row>
    <row r="108" customHeight="1" spans="24:28">
      <c r="AB108" s="620"/>
    </row>
    <row r="109" customHeight="1" spans="24:28">
      <c r="X109" s="619"/>
      <c r="AB109" s="620"/>
    </row>
    <row r="110" customHeight="1" spans="24:28">
      <c r="AB110" s="620"/>
    </row>
  </sheetData>
  <sheetProtection formatCells="0" formatColumns="0" formatRows="0" insertRows="0" insertColumns="0" insertHyperlinks="0" deleteColumns="0" deleteRows="0" sort="0" autoFilter="0" pivotTables="0"/>
  <protectedRanges>
    <protectedRange sqref="O5" name="Range1"/>
    <protectedRange sqref="L9:N15" name="Range2"/>
    <protectedRange sqref="D5:J12" name="Range3"/>
    <protectedRange sqref="B8:C12" name="Range4"/>
    <protectedRange sqref="B28:C30" name="Range5"/>
    <protectedRange sqref="D24:J32" name="Range6"/>
  </protectedRanges>
  <mergeCells count="149">
    <mergeCell ref="B4:C4"/>
    <mergeCell ref="D4:J4"/>
    <mergeCell ref="L4:N4"/>
    <mergeCell ref="O4:U4"/>
    <mergeCell ref="L8:N8"/>
    <mergeCell ref="B9:C9"/>
    <mergeCell ref="B10:C10"/>
    <mergeCell ref="B11:C11"/>
    <mergeCell ref="L12:N12"/>
    <mergeCell ref="B23:C23"/>
    <mergeCell ref="D23:J23"/>
    <mergeCell ref="B27:C27"/>
    <mergeCell ref="W52:W53"/>
    <mergeCell ref="W54:W55"/>
    <mergeCell ref="W56:W57"/>
    <mergeCell ref="W58:W59"/>
    <mergeCell ref="W60:W61"/>
    <mergeCell ref="W62:W63"/>
    <mergeCell ref="W64:W65"/>
    <mergeCell ref="W66:W67"/>
    <mergeCell ref="W68:W69"/>
    <mergeCell ref="W70:W71"/>
    <mergeCell ref="W72:W74"/>
    <mergeCell ref="W75:W76"/>
    <mergeCell ref="W77:W78"/>
    <mergeCell ref="W79:W80"/>
    <mergeCell ref="W81:W82"/>
    <mergeCell ref="W83:W84"/>
    <mergeCell ref="W85:W86"/>
    <mergeCell ref="W87:W88"/>
    <mergeCell ref="W89:W90"/>
    <mergeCell ref="W91:W92"/>
    <mergeCell ref="X52:X53"/>
    <mergeCell ref="X54:X55"/>
    <mergeCell ref="X56:X57"/>
    <mergeCell ref="X58:X59"/>
    <mergeCell ref="X60:X61"/>
    <mergeCell ref="X62:X63"/>
    <mergeCell ref="X64:X65"/>
    <mergeCell ref="X66:X67"/>
    <mergeCell ref="X68:X69"/>
    <mergeCell ref="X70:X71"/>
    <mergeCell ref="X72:X74"/>
    <mergeCell ref="X75:X76"/>
    <mergeCell ref="X77:X78"/>
    <mergeCell ref="X79:X80"/>
    <mergeCell ref="X81:X82"/>
    <mergeCell ref="X83:X84"/>
    <mergeCell ref="X85:X86"/>
    <mergeCell ref="X87:X88"/>
    <mergeCell ref="X89:X90"/>
    <mergeCell ref="X91:X92"/>
    <mergeCell ref="Y52:Y53"/>
    <mergeCell ref="Y54:Y55"/>
    <mergeCell ref="Y56:Y57"/>
    <mergeCell ref="Y58:Y59"/>
    <mergeCell ref="Y60:Y61"/>
    <mergeCell ref="Y62:Y63"/>
    <mergeCell ref="Y64:Y65"/>
    <mergeCell ref="Y66:Y67"/>
    <mergeCell ref="Y68:Y69"/>
    <mergeCell ref="Y70:Y71"/>
    <mergeCell ref="Y72:Y74"/>
    <mergeCell ref="Y75:Y76"/>
    <mergeCell ref="Y77:Y78"/>
    <mergeCell ref="Y79:Y80"/>
    <mergeCell ref="Y81:Y82"/>
    <mergeCell ref="Y83:Y84"/>
    <mergeCell ref="Y85:Y86"/>
    <mergeCell ref="Y87:Y88"/>
    <mergeCell ref="Y89:Y90"/>
    <mergeCell ref="Y91:Y92"/>
    <mergeCell ref="Z52:Z53"/>
    <mergeCell ref="Z54:Z55"/>
    <mergeCell ref="Z56:Z57"/>
    <mergeCell ref="Z58:Z59"/>
    <mergeCell ref="Z60:Z61"/>
    <mergeCell ref="Z62:Z63"/>
    <mergeCell ref="Z64:Z65"/>
    <mergeCell ref="Z66:Z67"/>
    <mergeCell ref="Z68:Z69"/>
    <mergeCell ref="Z70:Z71"/>
    <mergeCell ref="Z72:Z74"/>
    <mergeCell ref="Z75:Z76"/>
    <mergeCell ref="Z77:Z78"/>
    <mergeCell ref="Z79:Z80"/>
    <mergeCell ref="Z81:Z82"/>
    <mergeCell ref="Z83:Z84"/>
    <mergeCell ref="Z85:Z86"/>
    <mergeCell ref="Z87:Z88"/>
    <mergeCell ref="Z89:Z90"/>
    <mergeCell ref="Z91:Z92"/>
    <mergeCell ref="AA52:AA53"/>
    <mergeCell ref="AA54:AA55"/>
    <mergeCell ref="AA56:AA57"/>
    <mergeCell ref="AA58:AA59"/>
    <mergeCell ref="AA60:AA61"/>
    <mergeCell ref="AA62:AA63"/>
    <mergeCell ref="AA64:AA65"/>
    <mergeCell ref="AA66:AA67"/>
    <mergeCell ref="AA68:AA69"/>
    <mergeCell ref="AA70:AA71"/>
    <mergeCell ref="AA72:AA74"/>
    <mergeCell ref="AA75:AA76"/>
    <mergeCell ref="AA77:AA78"/>
    <mergeCell ref="AA79:AA80"/>
    <mergeCell ref="AA81:AA82"/>
    <mergeCell ref="AA83:AA84"/>
    <mergeCell ref="AA85:AA86"/>
    <mergeCell ref="AA87:AA88"/>
    <mergeCell ref="AA89:AA90"/>
    <mergeCell ref="AA91:AA92"/>
    <mergeCell ref="AB52:AB53"/>
    <mergeCell ref="AB54:AB55"/>
    <mergeCell ref="AB56:AB57"/>
    <mergeCell ref="AB58:AB59"/>
    <mergeCell ref="AB60:AB61"/>
    <mergeCell ref="AB62:AB63"/>
    <mergeCell ref="AB64:AB65"/>
    <mergeCell ref="AB66:AB67"/>
    <mergeCell ref="AB68:AB69"/>
    <mergeCell ref="AB70:AB71"/>
    <mergeCell ref="AB72:AB74"/>
    <mergeCell ref="AB75:AB76"/>
    <mergeCell ref="AB77:AB78"/>
    <mergeCell ref="AB79:AB80"/>
    <mergeCell ref="AB81:AB82"/>
    <mergeCell ref="AB83:AB84"/>
    <mergeCell ref="AB85:AB86"/>
    <mergeCell ref="AB87:AB88"/>
    <mergeCell ref="AB89:AB90"/>
    <mergeCell ref="AB91:AB92"/>
    <mergeCell ref="B2:J3"/>
    <mergeCell ref="B5:C6"/>
    <mergeCell ref="L5:N7"/>
    <mergeCell ref="L9:N11"/>
    <mergeCell ref="L13:N15"/>
    <mergeCell ref="L2:U3"/>
    <mergeCell ref="O5:U28"/>
    <mergeCell ref="B12:C19"/>
    <mergeCell ref="D5:J19"/>
    <mergeCell ref="B21:J22"/>
    <mergeCell ref="B24:C26"/>
    <mergeCell ref="B28:C30"/>
    <mergeCell ref="D24:J32"/>
    <mergeCell ref="D34:J35"/>
    <mergeCell ref="D36:J42"/>
    <mergeCell ref="L31:R32"/>
    <mergeCell ref="L33:R42"/>
  </mergeCells>
  <dataValidations count="3">
    <dataValidation type="list" allowBlank="1" showErrorMessage="1" errorTitle="错误提示" error="请输入下拉列表中的值" sqref="L5:N7" errorStyle="information">
      <formula1>附表!$AQ$5:$AQ$52</formula1>
    </dataValidation>
    <dataValidation type="list" allowBlank="1" showErrorMessage="1" errorTitle="错误提示" error="请输入下拉列表中的值" sqref="B5:C6" errorStyle="information">
      <formula1>附表!$AC$2:$AC$70</formula1>
    </dataValidation>
    <dataValidation type="list" allowBlank="1" showErrorMessage="1" errorTitle="错误提示" error="请输入下拉列表中的值" sqref="D25:E26 B24:C25" errorStyle="information">
      <formula1>附表!$W$3:$W$126</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D478"/>
  <sheetViews>
    <sheetView workbookViewId="0">
      <selection activeCell="K33" sqref="K33"/>
    </sheetView>
  </sheetViews>
  <sheetFormatPr defaultColWidth="9" defaultRowHeight="20" customHeight="1"/>
  <cols>
    <col min="1" max="15" width="9" style="243"/>
    <col min="16" max="27" width="12.625" style="243" customWidth="1"/>
    <col min="28" max="16384" width="9" style="243"/>
  </cols>
  <sheetData>
    <row r="2" ht="22.5" customHeight="1" spans="2:27">
      <c r="B2" s="244" t="s">
        <v>1196</v>
      </c>
      <c r="P2" s="245" t="s">
        <v>1197</v>
      </c>
      <c r="Q2" s="246"/>
      <c r="R2" s="246"/>
      <c r="S2" s="246"/>
      <c r="T2" s="246"/>
      <c r="U2" s="246"/>
      <c r="V2" s="246"/>
      <c r="W2" s="246"/>
      <c r="X2" s="246"/>
      <c r="Y2" s="246"/>
      <c r="Z2" s="246"/>
      <c r="AA2" s="246"/>
    </row>
    <row r="3" customHeight="1" spans="2:27">
      <c r="P3" s="246"/>
      <c r="Q3" s="246"/>
      <c r="R3" s="246"/>
      <c r="S3" s="246"/>
      <c r="T3" s="246"/>
      <c r="U3" s="246"/>
      <c r="V3" s="246"/>
      <c r="W3" s="246"/>
      <c r="X3" s="246"/>
      <c r="Y3" s="246"/>
      <c r="Z3" s="246"/>
      <c r="AA3" s="246"/>
    </row>
    <row r="4" customHeight="1" spans="2:27">
      <c r="B4" s="247" t="s">
        <v>1198</v>
      </c>
      <c r="P4" s="246"/>
      <c r="Q4" s="246"/>
      <c r="R4" s="246"/>
      <c r="S4" s="246"/>
      <c r="T4" s="246"/>
      <c r="U4" s="246"/>
      <c r="V4" s="246"/>
      <c r="W4" s="246"/>
      <c r="X4" s="246"/>
      <c r="Y4" s="246"/>
      <c r="Z4" s="246"/>
      <c r="AA4" s="246"/>
    </row>
    <row r="5" customHeight="1" spans="2:27">
      <c r="P5" s="246"/>
      <c r="Q5" s="246"/>
      <c r="R5" s="246"/>
      <c r="S5" s="246"/>
      <c r="T5" s="246"/>
      <c r="U5" s="246"/>
      <c r="V5" s="246"/>
      <c r="W5" s="246"/>
      <c r="X5" s="246"/>
      <c r="Y5" s="246"/>
      <c r="Z5" s="246"/>
      <c r="AA5" s="246"/>
    </row>
    <row r="6" customHeight="1" spans="2:27">
      <c r="B6" s="247" t="s">
        <v>1199</v>
      </c>
      <c r="P6" s="246"/>
      <c r="Q6" s="246"/>
      <c r="R6" s="246"/>
      <c r="S6" s="246"/>
      <c r="T6" s="246"/>
      <c r="U6" s="246"/>
      <c r="V6" s="246"/>
      <c r="W6" s="246"/>
      <c r="X6" s="246"/>
      <c r="Y6" s="246"/>
      <c r="Z6" s="246"/>
      <c r="AA6" s="246"/>
    </row>
    <row r="7" customHeight="1" spans="2:27">
      <c r="P7" s="246"/>
      <c r="Q7" s="246"/>
      <c r="R7" s="246"/>
      <c r="S7" s="246"/>
      <c r="T7" s="246"/>
      <c r="U7" s="246"/>
      <c r="V7" s="246"/>
      <c r="W7" s="246"/>
      <c r="X7" s="246"/>
      <c r="Y7" s="246"/>
      <c r="Z7" s="246"/>
      <c r="AA7" s="246"/>
    </row>
    <row r="8" customHeight="1" spans="2:27">
      <c r="B8" s="248" t="s">
        <v>1200</v>
      </c>
      <c r="P8" s="246"/>
      <c r="Q8" s="246"/>
      <c r="R8" s="246"/>
      <c r="S8" s="246"/>
      <c r="T8" s="246"/>
      <c r="U8" s="246"/>
      <c r="V8" s="246"/>
      <c r="W8" s="246"/>
      <c r="X8" s="246"/>
      <c r="Y8" s="246"/>
      <c r="Z8" s="246"/>
      <c r="AA8" s="246"/>
    </row>
    <row r="9" customHeight="1" spans="2:27">
      <c r="P9" s="246"/>
      <c r="Q9" s="246"/>
      <c r="R9" s="246"/>
      <c r="S9" s="246"/>
      <c r="T9" s="246"/>
      <c r="U9" s="246"/>
      <c r="V9" s="246"/>
      <c r="W9" s="246"/>
      <c r="X9" s="246"/>
      <c r="Y9" s="246"/>
      <c r="Z9" s="246"/>
      <c r="AA9" s="246"/>
    </row>
    <row r="10" customHeight="1" spans="2:27">
      <c r="B10" s="247" t="s">
        <v>1201</v>
      </c>
      <c r="P10" s="246"/>
      <c r="Q10" s="246"/>
      <c r="R10" s="246"/>
      <c r="S10" s="246"/>
      <c r="T10" s="246"/>
      <c r="U10" s="246"/>
      <c r="V10" s="246"/>
      <c r="W10" s="246"/>
      <c r="X10" s="246"/>
      <c r="Y10" s="246"/>
      <c r="Z10" s="246"/>
      <c r="AA10" s="246"/>
    </row>
    <row r="11" customHeight="1" spans="2:27">
      <c r="P11" s="246"/>
      <c r="Q11" s="246"/>
      <c r="R11" s="246"/>
      <c r="S11" s="246"/>
      <c r="T11" s="246"/>
      <c r="U11" s="246"/>
      <c r="V11" s="246"/>
      <c r="W11" s="246"/>
      <c r="X11" s="246"/>
      <c r="Y11" s="246"/>
      <c r="Z11" s="246"/>
      <c r="AA11" s="246"/>
    </row>
    <row r="12" customHeight="1" spans="2:27">
      <c r="B12" s="247" t="s">
        <v>1202</v>
      </c>
      <c r="P12" s="246"/>
      <c r="Q12" s="246"/>
      <c r="R12" s="246"/>
      <c r="S12" s="246"/>
      <c r="T12" s="246"/>
      <c r="U12" s="246"/>
      <c r="V12" s="246"/>
      <c r="W12" s="246"/>
      <c r="X12" s="246"/>
      <c r="Y12" s="246"/>
      <c r="Z12" s="246"/>
      <c r="AA12" s="246"/>
    </row>
    <row r="13" customHeight="1" spans="2:27">
      <c r="P13" s="246"/>
      <c r="Q13" s="246"/>
      <c r="R13" s="246"/>
      <c r="S13" s="246"/>
      <c r="T13" s="246"/>
      <c r="U13" s="246"/>
      <c r="V13" s="246"/>
      <c r="W13" s="246"/>
      <c r="X13" s="246"/>
      <c r="Y13" s="246"/>
      <c r="Z13" s="246"/>
      <c r="AA13" s="246"/>
    </row>
    <row r="14" ht="22.5" customHeight="1" spans="2:27">
      <c r="B14" s="244" t="s">
        <v>1203</v>
      </c>
      <c r="P14" s="246"/>
      <c r="Q14" s="246"/>
      <c r="R14" s="246"/>
      <c r="S14" s="246"/>
      <c r="T14" s="246"/>
      <c r="U14" s="246"/>
      <c r="V14" s="246"/>
      <c r="W14" s="246"/>
      <c r="X14" s="246"/>
      <c r="Y14" s="246"/>
      <c r="Z14" s="246"/>
      <c r="AA14" s="246"/>
    </row>
    <row r="15" customHeight="1" spans="2:27">
      <c r="P15" s="246"/>
      <c r="Q15" s="246"/>
      <c r="R15" s="246"/>
      <c r="S15" s="246"/>
      <c r="T15" s="246"/>
      <c r="U15" s="246"/>
      <c r="V15" s="246"/>
      <c r="W15" s="246"/>
      <c r="X15" s="246"/>
      <c r="Y15" s="246"/>
      <c r="Z15" s="246"/>
      <c r="AA15" s="246"/>
    </row>
    <row r="16" customHeight="1" spans="2:27">
      <c r="B16" s="247" t="s">
        <v>1204</v>
      </c>
      <c r="G16" s="249"/>
      <c r="H16" s="249"/>
      <c r="I16" s="249"/>
      <c r="J16" s="249"/>
      <c r="K16" s="249"/>
      <c r="L16" s="249"/>
      <c r="M16" s="249"/>
      <c r="N16" s="249"/>
      <c r="P16" s="246"/>
      <c r="Q16" s="246"/>
      <c r="R16" s="246"/>
      <c r="S16" s="246"/>
      <c r="T16" s="246"/>
      <c r="U16" s="246"/>
      <c r="V16" s="246"/>
      <c r="W16" s="246"/>
      <c r="X16" s="246"/>
      <c r="Y16" s="246"/>
      <c r="Z16" s="246"/>
      <c r="AA16" s="246"/>
    </row>
    <row r="17" customHeight="1" spans="2:28">
      <c r="P17" s="246"/>
      <c r="Q17" s="246"/>
      <c r="R17" s="246"/>
      <c r="S17" s="246"/>
      <c r="T17" s="246"/>
      <c r="U17" s="246"/>
      <c r="V17" s="246"/>
      <c r="W17" s="246"/>
      <c r="X17" s="246"/>
      <c r="Y17" s="246"/>
      <c r="Z17" s="246"/>
      <c r="AA17" s="246"/>
    </row>
    <row r="18" customHeight="1" spans="2:28">
      <c r="B18" s="248" t="s">
        <v>1205</v>
      </c>
      <c r="P18" s="246"/>
      <c r="Q18" s="246"/>
      <c r="R18" s="246"/>
      <c r="S18" s="246"/>
      <c r="T18" s="246"/>
      <c r="U18" s="246"/>
      <c r="V18" s="246"/>
      <c r="W18" s="246"/>
      <c r="X18" s="246"/>
      <c r="Y18" s="246"/>
      <c r="Z18" s="246"/>
      <c r="AA18" s="246"/>
    </row>
    <row r="19" customHeight="1" spans="2:28">
      <c r="P19" s="246"/>
      <c r="Q19" s="246"/>
      <c r="R19" s="246"/>
      <c r="S19" s="246"/>
      <c r="T19" s="246"/>
      <c r="U19" s="246"/>
      <c r="V19" s="246"/>
      <c r="W19" s="246"/>
      <c r="X19" s="246"/>
      <c r="Y19" s="246"/>
      <c r="Z19" s="246"/>
      <c r="AA19" s="246"/>
    </row>
    <row r="20" customHeight="1" spans="2:28">
      <c r="B20" s="250" t="s">
        <v>1206</v>
      </c>
      <c r="C20" s="249"/>
      <c r="D20" s="249"/>
      <c r="P20" s="246"/>
      <c r="Q20" s="246"/>
      <c r="R20" s="246"/>
      <c r="S20" s="246"/>
      <c r="T20" s="246"/>
      <c r="U20" s="246"/>
      <c r="V20" s="246"/>
      <c r="W20" s="246"/>
      <c r="X20" s="246"/>
      <c r="Y20" s="246"/>
      <c r="Z20" s="246"/>
      <c r="AA20" s="246"/>
    </row>
    <row r="21" customHeight="1" spans="2:28">
      <c r="P21" s="246"/>
      <c r="Q21" s="246"/>
      <c r="R21" s="246"/>
      <c r="S21" s="246"/>
      <c r="T21" s="246"/>
      <c r="U21" s="246"/>
      <c r="V21" s="246"/>
      <c r="W21" s="246"/>
      <c r="X21" s="246"/>
      <c r="Y21" s="246"/>
      <c r="Z21" s="246"/>
      <c r="AA21" s="246"/>
    </row>
    <row r="22" customHeight="1" spans="2:28">
      <c r="B22" s="251" t="s">
        <v>1207</v>
      </c>
      <c r="C22" s="249"/>
      <c r="D22" s="249"/>
      <c r="E22" s="249"/>
      <c r="F22" s="249"/>
      <c r="G22" s="249"/>
      <c r="P22" s="246"/>
      <c r="Q22" s="246"/>
      <c r="R22" s="246"/>
      <c r="S22" s="246"/>
      <c r="T22" s="246"/>
      <c r="U22" s="246"/>
      <c r="V22" s="246"/>
      <c r="W22" s="246"/>
      <c r="X22" s="246"/>
      <c r="Y22" s="246"/>
      <c r="Z22" s="246"/>
      <c r="AA22" s="246"/>
    </row>
    <row r="23" customHeight="1" spans="2:28">
      <c r="P23" s="246"/>
      <c r="Q23" s="246"/>
      <c r="R23" s="246"/>
      <c r="S23" s="246"/>
      <c r="T23" s="246"/>
      <c r="U23" s="246"/>
      <c r="V23" s="246"/>
      <c r="W23" s="246"/>
      <c r="X23" s="246"/>
      <c r="Y23" s="246"/>
      <c r="Z23" s="246"/>
      <c r="AA23" s="246"/>
    </row>
    <row r="24" customHeight="1" spans="2:28">
      <c r="B24" s="247" t="s">
        <v>1208</v>
      </c>
      <c r="P24" s="246"/>
      <c r="Q24" s="246"/>
      <c r="R24" s="246"/>
      <c r="S24" s="246"/>
      <c r="T24" s="246"/>
      <c r="U24" s="246"/>
      <c r="V24" s="246"/>
      <c r="W24" s="246"/>
      <c r="X24" s="246"/>
      <c r="Y24" s="246"/>
      <c r="Z24" s="246"/>
      <c r="AA24" s="246"/>
    </row>
    <row r="25" customHeight="1" spans="2:28">
      <c r="P25" s="246"/>
      <c r="Q25" s="246"/>
      <c r="R25" s="246"/>
      <c r="S25" s="246"/>
      <c r="T25" s="246"/>
      <c r="U25" s="246"/>
      <c r="V25" s="246"/>
      <c r="W25" s="246"/>
      <c r="X25" s="246"/>
      <c r="Y25" s="246"/>
      <c r="Z25" s="246"/>
      <c r="AA25" s="246"/>
      <c r="AB25" s="252"/>
    </row>
    <row r="26" customHeight="1" spans="2:28">
      <c r="B26" s="248" t="s">
        <v>1209</v>
      </c>
      <c r="P26" s="246"/>
      <c r="Q26" s="246"/>
      <c r="R26" s="246"/>
      <c r="S26" s="246"/>
      <c r="T26" s="246"/>
      <c r="U26" s="246"/>
      <c r="V26" s="246"/>
      <c r="W26" s="246"/>
      <c r="X26" s="246"/>
      <c r="Y26" s="246"/>
      <c r="Z26" s="246"/>
      <c r="AA26" s="246"/>
      <c r="AB26" s="252"/>
    </row>
    <row r="27" customHeight="1" spans="2:28">
      <c r="P27" s="246"/>
      <c r="Q27" s="246"/>
      <c r="R27" s="246"/>
      <c r="S27" s="246"/>
      <c r="T27" s="246"/>
      <c r="U27" s="246"/>
      <c r="V27" s="246"/>
      <c r="W27" s="246"/>
      <c r="X27" s="246"/>
      <c r="Y27" s="246"/>
      <c r="Z27" s="246"/>
      <c r="AA27" s="246"/>
      <c r="AB27" s="252"/>
    </row>
    <row r="28" customHeight="1" spans="2:28">
      <c r="B28" s="247" t="s">
        <v>1210</v>
      </c>
      <c r="P28" s="246"/>
      <c r="Q28" s="246"/>
      <c r="R28" s="246"/>
      <c r="S28" s="246"/>
      <c r="T28" s="246"/>
      <c r="U28" s="246"/>
      <c r="V28" s="246"/>
      <c r="W28" s="246"/>
      <c r="X28" s="246"/>
      <c r="Y28" s="246"/>
      <c r="Z28" s="246"/>
      <c r="AA28" s="246"/>
      <c r="AB28" s="252"/>
    </row>
    <row r="29" customHeight="1" spans="2:28">
      <c r="P29" s="246"/>
      <c r="Q29" s="246"/>
      <c r="R29" s="246"/>
      <c r="S29" s="246"/>
      <c r="T29" s="246"/>
      <c r="U29" s="246"/>
      <c r="V29" s="246"/>
      <c r="W29" s="246"/>
      <c r="X29" s="246"/>
      <c r="Y29" s="246"/>
      <c r="Z29" s="246"/>
      <c r="AA29" s="246"/>
      <c r="AB29" s="252"/>
    </row>
    <row r="30" customHeight="1" spans="2:28">
      <c r="B30" s="244" t="s">
        <v>1211</v>
      </c>
      <c r="AB30" s="252"/>
    </row>
    <row r="31" customHeight="1" spans="2:28">
      <c r="P31" s="253" t="str">
        <f>_xlfn.DISPIMG("ID_4EBE80AC15F543A096196B1DBCE013B0",1)</f>
        <v>=DISPIMG("ID_4EBE80AC15F543A096196B1DBCE013B0",1)</v>
      </c>
      <c r="Q31" s="253"/>
      <c r="R31" s="253"/>
      <c r="S31" s="253"/>
      <c r="T31" s="253"/>
      <c r="U31" s="253"/>
      <c r="V31" s="253"/>
      <c r="W31" s="253"/>
      <c r="X31" s="253"/>
      <c r="Y31" s="253"/>
      <c r="Z31" s="253"/>
      <c r="AA31" s="253"/>
      <c r="AB31" s="252"/>
    </row>
    <row r="32" customHeight="1" spans="2:28">
      <c r="B32" s="251" t="s">
        <v>1212</v>
      </c>
      <c r="C32" s="249"/>
      <c r="D32" s="249"/>
      <c r="E32" s="249"/>
      <c r="F32" s="249"/>
      <c r="P32" s="253"/>
      <c r="Q32" s="253"/>
      <c r="R32" s="253"/>
      <c r="S32" s="253"/>
      <c r="T32" s="253"/>
      <c r="U32" s="253"/>
      <c r="V32" s="253"/>
      <c r="W32" s="253"/>
      <c r="X32" s="253"/>
      <c r="Y32" s="253"/>
      <c r="Z32" s="253"/>
      <c r="AA32" s="253"/>
      <c r="AB32" s="252"/>
    </row>
    <row r="33" customHeight="1" spans="2:28">
      <c r="P33" s="253"/>
      <c r="Q33" s="253"/>
      <c r="R33" s="253"/>
      <c r="S33" s="253"/>
      <c r="T33" s="253"/>
      <c r="U33" s="253"/>
      <c r="V33" s="253"/>
      <c r="W33" s="253"/>
      <c r="X33" s="253"/>
      <c r="Y33" s="253"/>
      <c r="Z33" s="253"/>
      <c r="AA33" s="253"/>
      <c r="AB33" s="252"/>
    </row>
    <row r="34" customHeight="1" spans="2:28">
      <c r="B34" s="248" t="s">
        <v>1213</v>
      </c>
      <c r="P34" s="253"/>
      <c r="Q34" s="253"/>
      <c r="R34" s="253"/>
      <c r="S34" s="253"/>
      <c r="T34" s="253"/>
      <c r="U34" s="253"/>
      <c r="V34" s="253"/>
      <c r="W34" s="253"/>
      <c r="X34" s="253"/>
      <c r="Y34" s="253"/>
      <c r="Z34" s="253"/>
      <c r="AA34" s="253"/>
      <c r="AB34" s="252"/>
    </row>
    <row r="35" customHeight="1" spans="2:28">
      <c r="P35" s="253"/>
      <c r="Q35" s="253"/>
      <c r="R35" s="253"/>
      <c r="S35" s="253"/>
      <c r="T35" s="253"/>
      <c r="U35" s="253"/>
      <c r="V35" s="253"/>
      <c r="W35" s="253"/>
      <c r="X35" s="253"/>
      <c r="Y35" s="253"/>
      <c r="Z35" s="253"/>
      <c r="AA35" s="253"/>
      <c r="AB35" s="252"/>
    </row>
    <row r="36" customHeight="1" spans="2:28">
      <c r="B36" s="248" t="s">
        <v>1214</v>
      </c>
      <c r="P36" s="253"/>
      <c r="Q36" s="253"/>
      <c r="R36" s="253"/>
      <c r="S36" s="253"/>
      <c r="T36" s="253"/>
      <c r="U36" s="253"/>
      <c r="V36" s="253"/>
      <c r="W36" s="253"/>
      <c r="X36" s="253"/>
      <c r="Y36" s="253"/>
      <c r="Z36" s="253"/>
      <c r="AA36" s="253"/>
      <c r="AB36" s="252"/>
    </row>
    <row r="37" customHeight="1" spans="2:28">
      <c r="P37" s="253"/>
      <c r="Q37" s="253"/>
      <c r="R37" s="253"/>
      <c r="S37" s="253"/>
      <c r="T37" s="253"/>
      <c r="U37" s="253"/>
      <c r="V37" s="253"/>
      <c r="W37" s="253"/>
      <c r="X37" s="253"/>
      <c r="Y37" s="253"/>
      <c r="Z37" s="253"/>
      <c r="AA37" s="253"/>
      <c r="AB37" s="252"/>
    </row>
    <row r="38" customHeight="1" spans="2:28">
      <c r="B38" s="247" t="s">
        <v>1215</v>
      </c>
      <c r="P38" s="253"/>
      <c r="Q38" s="253"/>
      <c r="R38" s="253"/>
      <c r="S38" s="253"/>
      <c r="T38" s="253"/>
      <c r="U38" s="253"/>
      <c r="V38" s="253"/>
      <c r="W38" s="253"/>
      <c r="X38" s="253"/>
      <c r="Y38" s="253"/>
      <c r="Z38" s="253"/>
      <c r="AA38" s="253"/>
      <c r="AB38" s="252"/>
    </row>
    <row r="39" customHeight="1" spans="2:28">
      <c r="P39" s="253"/>
      <c r="Q39" s="253"/>
      <c r="R39" s="253"/>
      <c r="S39" s="253"/>
      <c r="T39" s="253"/>
      <c r="U39" s="253"/>
      <c r="V39" s="253"/>
      <c r="W39" s="253"/>
      <c r="X39" s="253"/>
      <c r="Y39" s="253"/>
      <c r="Z39" s="253"/>
      <c r="AA39" s="253"/>
      <c r="AB39" s="252"/>
    </row>
    <row r="40" customHeight="1" spans="2:28">
      <c r="B40" s="248" t="s">
        <v>1216</v>
      </c>
      <c r="P40" s="253"/>
      <c r="Q40" s="253"/>
      <c r="R40" s="253"/>
      <c r="S40" s="253"/>
      <c r="T40" s="253"/>
      <c r="U40" s="253"/>
      <c r="V40" s="253"/>
      <c r="W40" s="253"/>
      <c r="X40" s="253"/>
      <c r="Y40" s="253"/>
      <c r="Z40" s="253"/>
      <c r="AA40" s="253"/>
      <c r="AB40" s="252"/>
    </row>
    <row r="41" customHeight="1" spans="2:28">
      <c r="P41" s="253"/>
      <c r="Q41" s="253"/>
      <c r="R41" s="253"/>
      <c r="S41" s="253"/>
      <c r="T41" s="253"/>
      <c r="U41" s="253"/>
      <c r="V41" s="253"/>
      <c r="W41" s="253"/>
      <c r="X41" s="253"/>
      <c r="Y41" s="253"/>
      <c r="Z41" s="253"/>
      <c r="AA41" s="253"/>
      <c r="AB41" s="252"/>
    </row>
    <row r="42" customHeight="1" spans="2:28">
      <c r="B42" s="247" t="s">
        <v>1217</v>
      </c>
      <c r="P42" s="253"/>
      <c r="Q42" s="253"/>
      <c r="R42" s="253"/>
      <c r="S42" s="253"/>
      <c r="T42" s="253"/>
      <c r="U42" s="253"/>
      <c r="V42" s="253"/>
      <c r="W42" s="253"/>
      <c r="X42" s="253"/>
      <c r="Y42" s="253"/>
      <c r="Z42" s="253"/>
      <c r="AA42" s="253"/>
      <c r="AB42" s="252"/>
    </row>
    <row r="43" customHeight="1" spans="2:28">
      <c r="P43" s="253"/>
      <c r="Q43" s="253"/>
      <c r="R43" s="253"/>
      <c r="S43" s="253"/>
      <c r="T43" s="253"/>
      <c r="U43" s="253"/>
      <c r="V43" s="253"/>
      <c r="W43" s="253"/>
      <c r="X43" s="253"/>
      <c r="Y43" s="253"/>
      <c r="Z43" s="253"/>
      <c r="AA43" s="253"/>
      <c r="AB43" s="252"/>
    </row>
    <row r="44" customHeight="1" spans="2:28">
      <c r="B44" s="248" t="s">
        <v>1218</v>
      </c>
      <c r="P44" s="253"/>
      <c r="Q44" s="253"/>
      <c r="R44" s="253"/>
      <c r="S44" s="253"/>
      <c r="T44" s="253"/>
      <c r="U44" s="253"/>
      <c r="V44" s="253"/>
      <c r="W44" s="253"/>
      <c r="X44" s="253"/>
      <c r="Y44" s="253"/>
      <c r="Z44" s="253"/>
      <c r="AA44" s="253"/>
      <c r="AB44" s="252"/>
    </row>
    <row r="45" customHeight="1" spans="2:28">
      <c r="P45" s="253"/>
      <c r="Q45" s="253"/>
      <c r="R45" s="253"/>
      <c r="S45" s="253"/>
      <c r="T45" s="253"/>
      <c r="U45" s="253"/>
      <c r="V45" s="253"/>
      <c r="W45" s="253"/>
      <c r="X45" s="253"/>
      <c r="Y45" s="253"/>
      <c r="Z45" s="253"/>
      <c r="AA45" s="253"/>
      <c r="AB45" s="252"/>
    </row>
    <row r="46" customHeight="1" spans="2:28">
      <c r="B46" s="247" t="s">
        <v>1219</v>
      </c>
      <c r="P46" s="253"/>
      <c r="Q46" s="253"/>
      <c r="R46" s="253"/>
      <c r="S46" s="253"/>
      <c r="T46" s="253"/>
      <c r="U46" s="253"/>
      <c r="V46" s="253"/>
      <c r="W46" s="253"/>
      <c r="X46" s="253"/>
      <c r="Y46" s="253"/>
      <c r="Z46" s="253"/>
      <c r="AA46" s="253"/>
      <c r="AB46" s="252"/>
    </row>
    <row r="47" customHeight="1" spans="2:28">
      <c r="P47" s="253"/>
      <c r="Q47" s="253"/>
      <c r="R47" s="253"/>
      <c r="S47" s="253"/>
      <c r="T47" s="253"/>
      <c r="U47" s="253"/>
      <c r="V47" s="253"/>
      <c r="W47" s="253"/>
      <c r="X47" s="253"/>
      <c r="Y47" s="253"/>
      <c r="Z47" s="253"/>
      <c r="AA47" s="253"/>
      <c r="AB47" s="252"/>
    </row>
    <row r="48" customHeight="1" spans="2:28">
      <c r="B48" s="248" t="s">
        <v>1220</v>
      </c>
      <c r="P48" s="253"/>
      <c r="Q48" s="253"/>
      <c r="R48" s="253"/>
      <c r="S48" s="253"/>
      <c r="T48" s="253"/>
      <c r="U48" s="253"/>
      <c r="V48" s="253"/>
      <c r="W48" s="253"/>
      <c r="X48" s="253"/>
      <c r="Y48" s="253"/>
      <c r="Z48" s="253"/>
      <c r="AA48" s="253"/>
      <c r="AB48" s="252"/>
    </row>
    <row r="49" customHeight="1" spans="2:28">
      <c r="P49" s="253"/>
      <c r="Q49" s="253"/>
      <c r="R49" s="253"/>
      <c r="S49" s="253"/>
      <c r="T49" s="253"/>
      <c r="U49" s="253"/>
      <c r="V49" s="253"/>
      <c r="W49" s="253"/>
      <c r="X49" s="253"/>
      <c r="Y49" s="253"/>
      <c r="Z49" s="253"/>
      <c r="AA49" s="253"/>
      <c r="AB49" s="252"/>
    </row>
    <row r="50" customHeight="1" spans="2:28">
      <c r="B50" s="247" t="s">
        <v>1221</v>
      </c>
      <c r="P50" s="253"/>
      <c r="Q50" s="253"/>
      <c r="R50" s="253"/>
      <c r="S50" s="253"/>
      <c r="T50" s="253"/>
      <c r="U50" s="253"/>
      <c r="V50" s="253"/>
      <c r="W50" s="253"/>
      <c r="X50" s="253"/>
      <c r="Y50" s="253"/>
      <c r="Z50" s="253"/>
      <c r="AA50" s="253"/>
      <c r="AB50" s="252"/>
    </row>
    <row r="51" customHeight="1" spans="2:28">
      <c r="P51" s="253"/>
      <c r="Q51" s="253"/>
      <c r="R51" s="253"/>
      <c r="S51" s="253"/>
      <c r="T51" s="253"/>
      <c r="U51" s="253"/>
      <c r="V51" s="253"/>
      <c r="W51" s="253"/>
      <c r="X51" s="253"/>
      <c r="Y51" s="253"/>
      <c r="Z51" s="253"/>
      <c r="AA51" s="253"/>
      <c r="AB51" s="252"/>
    </row>
    <row r="52" customHeight="1" spans="2:28">
      <c r="B52" s="248" t="s">
        <v>1222</v>
      </c>
      <c r="P52" s="253"/>
      <c r="Q52" s="253"/>
      <c r="R52" s="253"/>
      <c r="S52" s="253"/>
      <c r="T52" s="253"/>
      <c r="U52" s="253"/>
      <c r="V52" s="253"/>
      <c r="W52" s="253"/>
      <c r="X52" s="253"/>
      <c r="Y52" s="253"/>
      <c r="Z52" s="253"/>
      <c r="AA52" s="253"/>
      <c r="AB52" s="252"/>
    </row>
    <row r="53" customHeight="1" spans="2:28">
      <c r="P53" s="253"/>
      <c r="Q53" s="253"/>
      <c r="R53" s="253"/>
      <c r="S53" s="253"/>
      <c r="T53" s="253"/>
      <c r="U53" s="253"/>
      <c r="V53" s="253"/>
      <c r="W53" s="253"/>
      <c r="X53" s="253"/>
      <c r="Y53" s="253"/>
      <c r="Z53" s="253"/>
      <c r="AA53" s="253"/>
      <c r="AB53" s="252"/>
    </row>
    <row r="54" customHeight="1" spans="2:28">
      <c r="B54" s="248" t="s">
        <v>1223</v>
      </c>
      <c r="P54" s="253"/>
      <c r="Q54" s="253"/>
      <c r="R54" s="253"/>
      <c r="S54" s="253"/>
      <c r="T54" s="253"/>
      <c r="U54" s="253"/>
      <c r="V54" s="253"/>
      <c r="W54" s="253"/>
      <c r="X54" s="253"/>
      <c r="Y54" s="253"/>
      <c r="Z54" s="253"/>
      <c r="AA54" s="253"/>
      <c r="AB54" s="252"/>
    </row>
    <row r="55" customHeight="1" spans="2:28">
      <c r="P55" s="253"/>
      <c r="Q55" s="253"/>
      <c r="R55" s="253"/>
      <c r="S55" s="253"/>
      <c r="T55" s="253"/>
      <c r="U55" s="253"/>
      <c r="V55" s="253"/>
      <c r="W55" s="253"/>
      <c r="X55" s="253"/>
      <c r="Y55" s="253"/>
      <c r="Z55" s="253"/>
      <c r="AA55" s="253"/>
      <c r="AB55" s="252"/>
    </row>
    <row r="56" customHeight="1" spans="2:28">
      <c r="B56" s="247" t="s">
        <v>1224</v>
      </c>
      <c r="P56" s="253"/>
      <c r="Q56" s="253"/>
      <c r="R56" s="253"/>
      <c r="S56" s="253"/>
      <c r="T56" s="253"/>
      <c r="U56" s="253"/>
      <c r="V56" s="253"/>
      <c r="W56" s="253"/>
      <c r="X56" s="253"/>
      <c r="Y56" s="253"/>
      <c r="Z56" s="253"/>
      <c r="AA56" s="253"/>
      <c r="AB56" s="252"/>
    </row>
    <row r="57" customHeight="1" spans="2:28">
      <c r="P57" s="253"/>
      <c r="Q57" s="253"/>
      <c r="R57" s="253"/>
      <c r="S57" s="253"/>
      <c r="T57" s="253"/>
      <c r="U57" s="253"/>
      <c r="V57" s="253"/>
      <c r="W57" s="253"/>
      <c r="X57" s="253"/>
      <c r="Y57" s="253"/>
      <c r="Z57" s="253"/>
      <c r="AA57" s="253"/>
      <c r="AB57" s="252"/>
    </row>
    <row r="58" customHeight="1" spans="2:28">
      <c r="B58" s="248" t="s">
        <v>1225</v>
      </c>
      <c r="P58" s="253"/>
      <c r="Q58" s="253"/>
      <c r="R58" s="253"/>
      <c r="S58" s="253"/>
      <c r="T58" s="253"/>
      <c r="U58" s="253"/>
      <c r="V58" s="253"/>
      <c r="W58" s="253"/>
      <c r="X58" s="253"/>
      <c r="Y58" s="253"/>
      <c r="Z58" s="253"/>
      <c r="AA58" s="253"/>
      <c r="AB58" s="252"/>
    </row>
    <row r="59" customHeight="1" spans="2:28">
      <c r="P59" s="253"/>
      <c r="Q59" s="253"/>
      <c r="R59" s="253"/>
      <c r="S59" s="253"/>
      <c r="T59" s="253"/>
      <c r="U59" s="253"/>
      <c r="V59" s="253"/>
      <c r="W59" s="253"/>
      <c r="X59" s="253"/>
      <c r="Y59" s="253"/>
      <c r="Z59" s="253"/>
      <c r="AA59" s="253"/>
      <c r="AB59" s="252"/>
    </row>
    <row r="60" customHeight="1" spans="2:28">
      <c r="B60" s="247" t="s">
        <v>1226</v>
      </c>
      <c r="P60" s="253"/>
      <c r="Q60" s="253"/>
      <c r="R60" s="253"/>
      <c r="S60" s="253"/>
      <c r="T60" s="253"/>
      <c r="U60" s="253"/>
      <c r="V60" s="253"/>
      <c r="W60" s="253"/>
      <c r="X60" s="253"/>
      <c r="Y60" s="253"/>
      <c r="Z60" s="253"/>
      <c r="AA60" s="253"/>
    </row>
    <row r="61" customHeight="1" spans="2:28">
      <c r="P61" s="253"/>
      <c r="Q61" s="253"/>
      <c r="R61" s="253"/>
      <c r="S61" s="253"/>
      <c r="T61" s="253"/>
      <c r="U61" s="253"/>
      <c r="V61" s="253"/>
      <c r="W61" s="253"/>
      <c r="X61" s="253"/>
      <c r="Y61" s="253"/>
      <c r="Z61" s="253"/>
      <c r="AA61" s="253"/>
    </row>
    <row r="62" customHeight="1" spans="2:28">
      <c r="B62" s="248" t="s">
        <v>1227</v>
      </c>
      <c r="P62" s="253"/>
      <c r="Q62" s="253"/>
      <c r="R62" s="253"/>
      <c r="S62" s="253"/>
      <c r="T62" s="253"/>
      <c r="U62" s="253"/>
      <c r="V62" s="253"/>
      <c r="W62" s="253"/>
      <c r="X62" s="253"/>
      <c r="Y62" s="253"/>
      <c r="Z62" s="253"/>
      <c r="AA62" s="253"/>
    </row>
    <row r="63" customHeight="1" spans="2:28">
      <c r="P63" s="253"/>
      <c r="Q63" s="253"/>
      <c r="R63" s="253"/>
      <c r="S63" s="253"/>
      <c r="T63" s="253"/>
      <c r="U63" s="253"/>
      <c r="V63" s="253"/>
      <c r="W63" s="253"/>
      <c r="X63" s="253"/>
      <c r="Y63" s="253"/>
      <c r="Z63" s="253"/>
      <c r="AA63" s="253"/>
    </row>
    <row r="64" customHeight="1" spans="2:28">
      <c r="B64" s="247" t="s">
        <v>1228</v>
      </c>
      <c r="P64" s="253"/>
      <c r="Q64" s="253"/>
      <c r="R64" s="253"/>
      <c r="S64" s="253"/>
      <c r="T64" s="253"/>
      <c r="U64" s="253"/>
      <c r="V64" s="253"/>
      <c r="W64" s="253"/>
      <c r="X64" s="253"/>
      <c r="Y64" s="253"/>
      <c r="Z64" s="253"/>
      <c r="AA64" s="253"/>
    </row>
    <row r="65" customHeight="1" spans="2:27">
      <c r="P65" s="253"/>
      <c r="Q65" s="253"/>
      <c r="R65" s="253"/>
      <c r="S65" s="253"/>
      <c r="T65" s="253"/>
      <c r="U65" s="253"/>
      <c r="V65" s="253"/>
      <c r="W65" s="253"/>
      <c r="X65" s="253"/>
      <c r="Y65" s="253"/>
      <c r="Z65" s="253"/>
      <c r="AA65" s="253"/>
    </row>
    <row r="66" customHeight="1" spans="2:27">
      <c r="B66" s="248" t="s">
        <v>1229</v>
      </c>
    </row>
    <row r="67" customHeight="1" spans="2:27">
      <c r="P67" s="254" t="s">
        <v>1230</v>
      </c>
      <c r="Q67" s="255"/>
      <c r="R67" s="255"/>
      <c r="S67" s="255"/>
      <c r="T67" s="255"/>
      <c r="U67" s="255"/>
      <c r="V67" s="255"/>
      <c r="W67" s="255"/>
      <c r="X67" s="255"/>
      <c r="Y67" s="255"/>
      <c r="Z67" s="255"/>
      <c r="AA67" s="256"/>
    </row>
    <row r="68" customHeight="1" spans="2:27">
      <c r="B68" s="247" t="s">
        <v>1231</v>
      </c>
      <c r="P68" s="257"/>
      <c r="Q68" s="258"/>
      <c r="R68" s="258"/>
      <c r="S68" s="258"/>
      <c r="T68" s="258"/>
      <c r="U68" s="258"/>
      <c r="V68" s="258"/>
      <c r="W68" s="258"/>
      <c r="X68" s="258"/>
      <c r="Y68" s="258"/>
      <c r="Z68" s="258"/>
      <c r="AA68" s="259"/>
    </row>
    <row r="69" customHeight="1" spans="2:27">
      <c r="P69" s="260" t="s">
        <v>1232</v>
      </c>
      <c r="Q69" s="261"/>
      <c r="R69" s="261" t="s">
        <v>1233</v>
      </c>
      <c r="S69" s="261" t="s">
        <v>1234</v>
      </c>
      <c r="T69" s="261" t="s">
        <v>1235</v>
      </c>
      <c r="U69" s="261" t="s">
        <v>1236</v>
      </c>
      <c r="V69" s="261" t="s">
        <v>1237</v>
      </c>
      <c r="W69" s="261" t="s">
        <v>1238</v>
      </c>
      <c r="X69" s="261" t="s">
        <v>1239</v>
      </c>
      <c r="Y69" s="261" t="s">
        <v>1240</v>
      </c>
      <c r="Z69" s="261" t="s">
        <v>1241</v>
      </c>
      <c r="AA69" s="262"/>
    </row>
    <row r="70" customHeight="1" spans="2:27">
      <c r="B70" s="248" t="s">
        <v>1242</v>
      </c>
      <c r="P70" s="263" t="s">
        <v>1243</v>
      </c>
      <c r="Q70" s="264"/>
      <c r="R70" s="265" t="s">
        <v>1244</v>
      </c>
      <c r="S70" s="265" t="s">
        <v>1245</v>
      </c>
      <c r="T70" s="265" t="s">
        <v>1246</v>
      </c>
      <c r="U70" s="265" t="s">
        <v>1247</v>
      </c>
      <c r="V70" s="265" t="s">
        <v>1248</v>
      </c>
      <c r="W70" s="265" t="s">
        <v>1249</v>
      </c>
      <c r="X70" s="265" t="s">
        <v>1250</v>
      </c>
      <c r="Y70" s="265" t="s">
        <v>1251</v>
      </c>
      <c r="Z70" s="265" t="s">
        <v>1252</v>
      </c>
      <c r="AA70" s="266"/>
    </row>
    <row r="71" customHeight="1" spans="2:27">
      <c r="P71" s="263" t="s">
        <v>1253</v>
      </c>
      <c r="Q71" s="264"/>
      <c r="R71" s="267" t="s">
        <v>1254</v>
      </c>
      <c r="S71" s="265" t="s">
        <v>1255</v>
      </c>
      <c r="T71" s="265" t="s">
        <v>1256</v>
      </c>
      <c r="U71" s="267" t="s">
        <v>1254</v>
      </c>
      <c r="V71" s="265" t="s">
        <v>1257</v>
      </c>
      <c r="W71" s="265" t="s">
        <v>1258</v>
      </c>
      <c r="X71" s="265" t="s">
        <v>1259</v>
      </c>
      <c r="Y71" s="265" t="s">
        <v>1260</v>
      </c>
      <c r="Z71" s="265" t="s">
        <v>1261</v>
      </c>
      <c r="AA71" s="266"/>
    </row>
    <row r="72" customHeight="1" spans="2:27">
      <c r="B72" s="268" t="s">
        <v>1262</v>
      </c>
      <c r="P72" s="263" t="s">
        <v>1263</v>
      </c>
      <c r="Q72" s="264"/>
      <c r="R72" s="267" t="s">
        <v>1254</v>
      </c>
      <c r="S72" s="267" t="s">
        <v>1254</v>
      </c>
      <c r="T72" s="265" t="s">
        <v>1264</v>
      </c>
      <c r="U72" s="267" t="s">
        <v>1254</v>
      </c>
      <c r="V72" s="267" t="s">
        <v>1254</v>
      </c>
      <c r="W72" s="265" t="s">
        <v>1265</v>
      </c>
      <c r="X72" s="265" t="s">
        <v>1266</v>
      </c>
      <c r="Y72" s="265" t="s">
        <v>1267</v>
      </c>
      <c r="Z72" s="267" t="s">
        <v>1254</v>
      </c>
      <c r="AA72" s="269"/>
    </row>
    <row r="73" customHeight="1" spans="2:27">
      <c r="P73" s="263" t="s">
        <v>1268</v>
      </c>
      <c r="Q73" s="264"/>
      <c r="R73" s="265" t="s">
        <v>1269</v>
      </c>
      <c r="S73" s="265" t="s">
        <v>1270</v>
      </c>
      <c r="T73" s="265" t="s">
        <v>1257</v>
      </c>
      <c r="U73" s="267" t="s">
        <v>1254</v>
      </c>
      <c r="V73" s="265" t="s">
        <v>1258</v>
      </c>
      <c r="W73" s="267" t="s">
        <v>1254</v>
      </c>
      <c r="X73" s="265" t="s">
        <v>1271</v>
      </c>
      <c r="Y73" s="265" t="s">
        <v>1272</v>
      </c>
      <c r="Z73" s="265" t="s">
        <v>1273</v>
      </c>
      <c r="AA73" s="266"/>
    </row>
    <row r="74" customHeight="1" spans="2:27">
      <c r="B74" s="244" t="s">
        <v>1274</v>
      </c>
      <c r="P74" s="263" t="s">
        <v>1275</v>
      </c>
      <c r="Q74" s="264"/>
      <c r="R74" s="265" t="s">
        <v>1276</v>
      </c>
      <c r="S74" s="265" t="s">
        <v>1277</v>
      </c>
      <c r="T74" s="267" t="s">
        <v>1254</v>
      </c>
      <c r="U74" s="265" t="s">
        <v>1278</v>
      </c>
      <c r="V74" s="265" t="s">
        <v>1279</v>
      </c>
      <c r="W74" s="265" t="s">
        <v>1280</v>
      </c>
      <c r="X74" s="265" t="s">
        <v>1254</v>
      </c>
      <c r="Y74" s="265" t="s">
        <v>1254</v>
      </c>
      <c r="Z74" s="267" t="s">
        <v>1254</v>
      </c>
      <c r="AA74" s="269"/>
    </row>
    <row r="75" customHeight="1" spans="2:27">
      <c r="P75" s="263" t="s">
        <v>1281</v>
      </c>
      <c r="Q75" s="264"/>
      <c r="R75" s="265" t="s">
        <v>1282</v>
      </c>
      <c r="S75" s="267" t="s">
        <v>1254</v>
      </c>
      <c r="T75" s="265" t="s">
        <v>1258</v>
      </c>
      <c r="U75" s="267" t="s">
        <v>1254</v>
      </c>
      <c r="V75" s="270" t="s">
        <v>1283</v>
      </c>
      <c r="W75" s="265" t="s">
        <v>1284</v>
      </c>
      <c r="X75" s="270" t="s">
        <v>1285</v>
      </c>
      <c r="Y75" s="265" t="s">
        <v>1286</v>
      </c>
      <c r="Z75" s="265" t="s">
        <v>1287</v>
      </c>
      <c r="AA75" s="266"/>
    </row>
    <row r="76" customHeight="1" spans="2:27">
      <c r="B76" s="247" t="s">
        <v>1288</v>
      </c>
      <c r="P76" s="263" t="s">
        <v>1289</v>
      </c>
      <c r="Q76" s="264"/>
      <c r="R76" s="265" t="s">
        <v>1290</v>
      </c>
      <c r="S76" s="265" t="s">
        <v>1291</v>
      </c>
      <c r="T76" s="265" t="s">
        <v>1292</v>
      </c>
      <c r="U76" s="267" t="s">
        <v>1254</v>
      </c>
      <c r="V76" s="265" t="s">
        <v>1293</v>
      </c>
      <c r="W76" s="265" t="s">
        <v>1294</v>
      </c>
      <c r="X76" s="265" t="s">
        <v>1272</v>
      </c>
      <c r="Y76" s="265" t="s">
        <v>1273</v>
      </c>
      <c r="Z76" s="267" t="s">
        <v>1254</v>
      </c>
      <c r="AA76" s="269"/>
    </row>
    <row r="77" customHeight="1" spans="2:27">
      <c r="P77" s="263" t="s">
        <v>1295</v>
      </c>
      <c r="Q77" s="264"/>
      <c r="R77" s="267" t="s">
        <v>1254</v>
      </c>
      <c r="S77" s="265" t="s">
        <v>1296</v>
      </c>
      <c r="T77" s="265" t="s">
        <v>1297</v>
      </c>
      <c r="U77" s="267" t="s">
        <v>1254</v>
      </c>
      <c r="V77" s="265" t="s">
        <v>1298</v>
      </c>
      <c r="W77" s="265" t="s">
        <v>1279</v>
      </c>
      <c r="X77" s="265" t="s">
        <v>1266</v>
      </c>
      <c r="Y77" s="265" t="s">
        <v>1254</v>
      </c>
      <c r="Z77" s="265" t="s">
        <v>1267</v>
      </c>
      <c r="AA77" s="266"/>
    </row>
    <row r="78" customHeight="1" spans="2:27">
      <c r="B78" s="248" t="s">
        <v>1299</v>
      </c>
      <c r="P78" s="263" t="s">
        <v>1300</v>
      </c>
      <c r="Q78" s="264"/>
      <c r="R78" s="265" t="s">
        <v>1269</v>
      </c>
      <c r="S78" s="265" t="s">
        <v>1301</v>
      </c>
      <c r="T78" s="265" t="s">
        <v>1291</v>
      </c>
      <c r="U78" s="265" t="s">
        <v>1302</v>
      </c>
      <c r="V78" s="265" t="s">
        <v>1303</v>
      </c>
      <c r="W78" s="265" t="s">
        <v>1280</v>
      </c>
      <c r="X78" s="265" t="s">
        <v>1254</v>
      </c>
      <c r="Y78" s="265" t="s">
        <v>1254</v>
      </c>
      <c r="Z78" s="267" t="s">
        <v>1254</v>
      </c>
      <c r="AA78" s="269"/>
    </row>
    <row r="79" customHeight="1" spans="2:27">
      <c r="P79" s="263" t="s">
        <v>1304</v>
      </c>
      <c r="Q79" s="264"/>
      <c r="R79" s="265" t="s">
        <v>1276</v>
      </c>
      <c r="S79" s="265" t="s">
        <v>1305</v>
      </c>
      <c r="T79" s="267" t="s">
        <v>1254</v>
      </c>
      <c r="U79" s="267" t="s">
        <v>1254</v>
      </c>
      <c r="V79" s="265" t="s">
        <v>1306</v>
      </c>
      <c r="W79" s="267" t="s">
        <v>1254</v>
      </c>
      <c r="X79" s="265" t="s">
        <v>1279</v>
      </c>
      <c r="Y79" s="265" t="s">
        <v>1280</v>
      </c>
      <c r="Z79" s="271" t="s">
        <v>1254</v>
      </c>
      <c r="AA79" s="272"/>
    </row>
    <row r="80" customHeight="1" spans="2:27">
      <c r="B80" s="247" t="s">
        <v>1307</v>
      </c>
      <c r="G80" s="249"/>
      <c r="H80" s="249"/>
      <c r="I80" s="249"/>
      <c r="J80" s="249"/>
      <c r="K80" s="249"/>
      <c r="P80" s="273" t="s">
        <v>1308</v>
      </c>
      <c r="Q80" s="274"/>
      <c r="R80" s="275" t="s">
        <v>1282</v>
      </c>
      <c r="S80" s="276" t="s">
        <v>1254</v>
      </c>
      <c r="T80" s="275" t="s">
        <v>1309</v>
      </c>
      <c r="U80" s="275" t="s">
        <v>1298</v>
      </c>
      <c r="V80" s="275" t="s">
        <v>1310</v>
      </c>
      <c r="W80" s="275" t="s">
        <v>1311</v>
      </c>
      <c r="X80" s="276" t="s">
        <v>1254</v>
      </c>
      <c r="Y80" s="275" t="s">
        <v>1312</v>
      </c>
      <c r="Z80" s="277" t="s">
        <v>1254</v>
      </c>
      <c r="AA80" s="278"/>
    </row>
    <row r="82" customHeight="1" spans="2:27">
      <c r="B82" s="279" t="s">
        <v>1313</v>
      </c>
    </row>
    <row r="83" customHeight="1" spans="2:27">
      <c r="P83" s="254" t="s">
        <v>1314</v>
      </c>
      <c r="Q83" s="255"/>
      <c r="R83" s="255"/>
      <c r="S83" s="255"/>
      <c r="T83" s="255"/>
      <c r="U83" s="255"/>
      <c r="V83" s="255"/>
      <c r="W83" s="255"/>
      <c r="X83" s="255"/>
      <c r="Y83" s="255"/>
      <c r="Z83" s="255"/>
      <c r="AA83" s="256"/>
    </row>
    <row r="84" customHeight="1" spans="2:27">
      <c r="B84" s="247" t="s">
        <v>1315</v>
      </c>
      <c r="J84" s="249"/>
      <c r="K84" s="249"/>
      <c r="L84" s="249"/>
      <c r="M84" s="249"/>
      <c r="N84" s="249"/>
      <c r="P84" s="280" t="s">
        <v>1316</v>
      </c>
      <c r="Q84" s="281"/>
      <c r="R84" s="281"/>
      <c r="S84" s="281"/>
      <c r="T84" s="281"/>
      <c r="U84" s="281"/>
      <c r="V84" s="281"/>
      <c r="W84" s="281"/>
      <c r="X84" s="282" t="s">
        <v>1317</v>
      </c>
      <c r="Y84" s="281" t="s">
        <v>1318</v>
      </c>
      <c r="Z84" s="283" t="s">
        <v>1319</v>
      </c>
      <c r="AA84" s="284" t="s">
        <v>1320</v>
      </c>
    </row>
    <row r="85" customHeight="1" spans="2:27">
      <c r="P85" s="280" t="s">
        <v>1232</v>
      </c>
      <c r="Q85" s="281" t="s">
        <v>226</v>
      </c>
      <c r="R85" s="281"/>
      <c r="S85" s="285" t="s">
        <v>1321</v>
      </c>
      <c r="T85" s="285" t="s">
        <v>1322</v>
      </c>
      <c r="U85" s="285" t="s">
        <v>154</v>
      </c>
      <c r="V85" s="285" t="s">
        <v>161</v>
      </c>
      <c r="W85" s="285" t="s">
        <v>164</v>
      </c>
      <c r="X85" s="285" t="s">
        <v>179</v>
      </c>
      <c r="Y85" s="285" t="s">
        <v>187</v>
      </c>
      <c r="Z85" s="285" t="s">
        <v>345</v>
      </c>
      <c r="AA85" s="286" t="s">
        <v>191</v>
      </c>
    </row>
    <row r="86" customHeight="1" spans="2:27">
      <c r="B86" s="279" t="s">
        <v>1323</v>
      </c>
      <c r="P86" s="287" t="s">
        <v>1243</v>
      </c>
      <c r="Q86" s="288" t="s">
        <v>1324</v>
      </c>
      <c r="R86" s="289"/>
      <c r="S86" s="290">
        <v>20</v>
      </c>
      <c r="T86" s="291">
        <v>20</v>
      </c>
      <c r="U86" s="291">
        <v>20</v>
      </c>
      <c r="V86" s="291">
        <v>20</v>
      </c>
      <c r="W86" s="291">
        <v>20</v>
      </c>
      <c r="X86" s="291">
        <v>20</v>
      </c>
      <c r="Y86" s="291">
        <v>20</v>
      </c>
      <c r="Z86" s="292" t="s">
        <v>1325</v>
      </c>
      <c r="AA86" s="293">
        <v>20</v>
      </c>
    </row>
    <row r="87" customHeight="1" spans="2:27">
      <c r="P87" s="287" t="s">
        <v>1326</v>
      </c>
      <c r="Q87" s="294" t="s">
        <v>1327</v>
      </c>
      <c r="R87" s="295"/>
      <c r="S87" s="290">
        <v>20</v>
      </c>
      <c r="T87" s="291">
        <v>20</v>
      </c>
      <c r="U87" s="291">
        <v>20</v>
      </c>
      <c r="V87" s="296" t="s">
        <v>1328</v>
      </c>
      <c r="W87" s="291">
        <v>20</v>
      </c>
      <c r="X87" s="291">
        <v>20</v>
      </c>
      <c r="Y87" s="291">
        <v>20</v>
      </c>
      <c r="Z87" s="291">
        <v>20</v>
      </c>
      <c r="AA87" s="293">
        <v>20</v>
      </c>
    </row>
    <row r="88" customHeight="1" spans="2:27">
      <c r="B88" s="247" t="s">
        <v>1329</v>
      </c>
      <c r="E88" s="249"/>
      <c r="F88" s="249"/>
      <c r="G88" s="249"/>
      <c r="H88" s="249"/>
      <c r="I88" s="249"/>
      <c r="J88" s="249"/>
      <c r="P88" s="297" t="s">
        <v>1330</v>
      </c>
      <c r="Q88" s="298" t="s">
        <v>1327</v>
      </c>
      <c r="R88" s="299"/>
      <c r="S88" s="300">
        <v>20</v>
      </c>
      <c r="T88" s="301">
        <v>20</v>
      </c>
      <c r="U88" s="301">
        <v>20</v>
      </c>
      <c r="V88" s="301">
        <v>20</v>
      </c>
      <c r="W88" s="301">
        <v>20</v>
      </c>
      <c r="X88" s="301">
        <v>20</v>
      </c>
      <c r="Y88" s="302" t="s">
        <v>1331</v>
      </c>
      <c r="Z88" s="303" t="s">
        <v>1328</v>
      </c>
      <c r="AA88" s="304" t="s">
        <v>1328</v>
      </c>
    </row>
    <row r="89" customHeight="1" spans="2:27">
      <c r="P89" s="305" t="s">
        <v>1253</v>
      </c>
      <c r="Q89" s="306" t="s">
        <v>1324</v>
      </c>
      <c r="R89" s="307"/>
      <c r="S89" s="308">
        <v>20</v>
      </c>
      <c r="T89" s="309">
        <v>20</v>
      </c>
      <c r="U89" s="309">
        <v>20</v>
      </c>
      <c r="V89" s="309">
        <v>15</v>
      </c>
      <c r="W89" s="309">
        <v>20</v>
      </c>
      <c r="X89" s="309">
        <v>20</v>
      </c>
      <c r="Y89" s="309">
        <v>20</v>
      </c>
      <c r="Z89" s="309">
        <v>20</v>
      </c>
      <c r="AA89" s="310">
        <v>25</v>
      </c>
    </row>
    <row r="90" customHeight="1" spans="2:27">
      <c r="B90" s="248" t="s">
        <v>1332</v>
      </c>
      <c r="P90" s="311" t="s">
        <v>1333</v>
      </c>
      <c r="Q90" s="312" t="s">
        <v>1334</v>
      </c>
      <c r="R90" s="313"/>
      <c r="S90" s="314">
        <v>20</v>
      </c>
      <c r="T90" s="315">
        <v>20</v>
      </c>
      <c r="U90" s="315">
        <v>20</v>
      </c>
      <c r="V90" s="292" t="s">
        <v>1335</v>
      </c>
      <c r="W90" s="315">
        <v>20</v>
      </c>
      <c r="X90" s="315">
        <v>20</v>
      </c>
      <c r="Y90" s="315">
        <v>20</v>
      </c>
      <c r="Z90" s="315">
        <v>20</v>
      </c>
      <c r="AA90" s="316" t="s">
        <v>1336</v>
      </c>
    </row>
    <row r="91" customHeight="1" spans="2:27">
      <c r="P91" s="311" t="s">
        <v>1337</v>
      </c>
      <c r="Q91" s="312" t="s">
        <v>1334</v>
      </c>
      <c r="R91" s="313"/>
      <c r="S91" s="314">
        <v>20</v>
      </c>
      <c r="T91" s="292" t="s">
        <v>1331</v>
      </c>
      <c r="U91" s="315">
        <v>20</v>
      </c>
      <c r="V91" s="315">
        <v>15</v>
      </c>
      <c r="W91" s="315">
        <v>20</v>
      </c>
      <c r="X91" s="315">
        <v>20</v>
      </c>
      <c r="Y91" s="315">
        <v>20</v>
      </c>
      <c r="Z91" s="315">
        <v>20</v>
      </c>
      <c r="AA91" s="317">
        <v>25</v>
      </c>
    </row>
    <row r="92" customHeight="1" spans="2:27">
      <c r="B92" s="247" t="s">
        <v>1338</v>
      </c>
      <c r="P92" s="318" t="s">
        <v>1339</v>
      </c>
      <c r="Q92" s="319" t="s">
        <v>1334</v>
      </c>
      <c r="R92" s="320"/>
      <c r="S92" s="321">
        <v>20</v>
      </c>
      <c r="T92" s="322">
        <v>20</v>
      </c>
      <c r="U92" s="322">
        <v>20</v>
      </c>
      <c r="V92" s="323" t="s">
        <v>1335</v>
      </c>
      <c r="W92" s="322">
        <v>20</v>
      </c>
      <c r="X92" s="322">
        <v>20</v>
      </c>
      <c r="Y92" s="322">
        <v>20</v>
      </c>
      <c r="Z92" s="322">
        <v>20</v>
      </c>
      <c r="AA92" s="304" t="s">
        <v>1336</v>
      </c>
    </row>
    <row r="93" customHeight="1" spans="2:27">
      <c r="P93" s="324" t="s">
        <v>1263</v>
      </c>
      <c r="Q93" s="325" t="s">
        <v>1324</v>
      </c>
      <c r="R93" s="326"/>
      <c r="S93" s="327">
        <v>20</v>
      </c>
      <c r="T93" s="328">
        <v>20</v>
      </c>
      <c r="U93" s="328">
        <v>25</v>
      </c>
      <c r="V93" s="328">
        <v>25</v>
      </c>
      <c r="W93" s="328">
        <v>20</v>
      </c>
      <c r="X93" s="328">
        <v>20</v>
      </c>
      <c r="Y93" s="328">
        <v>20</v>
      </c>
      <c r="Z93" s="328">
        <v>15</v>
      </c>
      <c r="AA93" s="329">
        <v>15</v>
      </c>
    </row>
    <row r="94" customHeight="1" spans="2:27">
      <c r="B94" s="247" t="s">
        <v>1340</v>
      </c>
      <c r="P94" s="330" t="s">
        <v>1341</v>
      </c>
      <c r="Q94" s="298" t="s">
        <v>1342</v>
      </c>
      <c r="R94" s="299"/>
      <c r="S94" s="331">
        <v>20</v>
      </c>
      <c r="T94" s="332">
        <v>20</v>
      </c>
      <c r="U94" s="332">
        <v>25</v>
      </c>
      <c r="V94" s="332">
        <v>25</v>
      </c>
      <c r="W94" s="332">
        <v>20</v>
      </c>
      <c r="X94" s="332">
        <v>20</v>
      </c>
      <c r="Y94" s="323" t="s">
        <v>1325</v>
      </c>
      <c r="Z94" s="323" t="s">
        <v>1343</v>
      </c>
      <c r="AA94" s="333">
        <v>15</v>
      </c>
    </row>
    <row r="95" customHeight="1" spans="2:27">
      <c r="P95" s="305" t="s">
        <v>1268</v>
      </c>
      <c r="Q95" s="306" t="s">
        <v>1324</v>
      </c>
      <c r="R95" s="307"/>
      <c r="S95" s="308">
        <v>20</v>
      </c>
      <c r="T95" s="309">
        <v>20</v>
      </c>
      <c r="U95" s="309">
        <v>15</v>
      </c>
      <c r="V95" s="309">
        <v>20</v>
      </c>
      <c r="W95" s="309">
        <v>20</v>
      </c>
      <c r="X95" s="309">
        <v>20</v>
      </c>
      <c r="Y95" s="309">
        <v>20</v>
      </c>
      <c r="Z95" s="309">
        <v>25</v>
      </c>
      <c r="AA95" s="310">
        <v>20</v>
      </c>
    </row>
    <row r="96" customHeight="1" spans="2:27">
      <c r="P96" s="311" t="s">
        <v>1344</v>
      </c>
      <c r="Q96" s="312" t="s">
        <v>1345</v>
      </c>
      <c r="R96" s="313"/>
      <c r="S96" s="314">
        <v>20</v>
      </c>
      <c r="T96" s="315">
        <v>20</v>
      </c>
      <c r="U96" s="292" t="s">
        <v>1346</v>
      </c>
      <c r="V96" s="315">
        <v>20</v>
      </c>
      <c r="W96" s="315">
        <v>20</v>
      </c>
      <c r="X96" s="315">
        <v>20</v>
      </c>
      <c r="Y96" s="315">
        <v>20</v>
      </c>
      <c r="Z96" s="315">
        <v>25</v>
      </c>
      <c r="AA96" s="317">
        <v>20</v>
      </c>
    </row>
    <row r="97" customHeight="1" spans="2:27">
      <c r="B97" s="334" t="s">
        <v>1347</v>
      </c>
      <c r="P97" s="318" t="s">
        <v>1348</v>
      </c>
      <c r="Q97" s="319" t="s">
        <v>1345</v>
      </c>
      <c r="R97" s="320"/>
      <c r="S97" s="321">
        <v>20</v>
      </c>
      <c r="T97" s="322">
        <v>20</v>
      </c>
      <c r="U97" s="322">
        <v>15</v>
      </c>
      <c r="V97" s="323" t="s">
        <v>1331</v>
      </c>
      <c r="W97" s="322">
        <v>20</v>
      </c>
      <c r="X97" s="303" t="s">
        <v>1349</v>
      </c>
      <c r="Y97" s="322">
        <v>20</v>
      </c>
      <c r="Z97" s="323" t="s">
        <v>1350</v>
      </c>
      <c r="AA97" s="304" t="s">
        <v>1349</v>
      </c>
    </row>
    <row r="98" customHeight="1" spans="2:27">
      <c r="P98" s="324" t="s">
        <v>1275</v>
      </c>
      <c r="Q98" s="325" t="s">
        <v>1351</v>
      </c>
      <c r="R98" s="326"/>
      <c r="S98" s="327">
        <v>20</v>
      </c>
      <c r="T98" s="328">
        <v>20</v>
      </c>
      <c r="U98" s="328">
        <v>20</v>
      </c>
      <c r="V98" s="328">
        <v>20</v>
      </c>
      <c r="W98" s="328">
        <v>20</v>
      </c>
      <c r="X98" s="328">
        <v>20</v>
      </c>
      <c r="Y98" s="328">
        <v>20</v>
      </c>
      <c r="Z98" s="328">
        <v>20</v>
      </c>
      <c r="AA98" s="329">
        <v>20</v>
      </c>
    </row>
    <row r="99" customHeight="1" spans="2:27">
      <c r="B99" s="268" t="s">
        <v>1352</v>
      </c>
      <c r="P99" s="330" t="s">
        <v>1353</v>
      </c>
      <c r="Q99" s="298" t="s">
        <v>1354</v>
      </c>
      <c r="R99" s="299"/>
      <c r="S99" s="331">
        <v>20</v>
      </c>
      <c r="T99" s="332">
        <v>20</v>
      </c>
      <c r="U99" s="332">
        <v>20</v>
      </c>
      <c r="V99" s="323" t="s">
        <v>1331</v>
      </c>
      <c r="W99" s="332">
        <v>20</v>
      </c>
      <c r="X99" s="332">
        <v>20</v>
      </c>
      <c r="Y99" s="332">
        <v>20</v>
      </c>
      <c r="Z99" s="332">
        <v>20</v>
      </c>
      <c r="AA99" s="333">
        <v>20</v>
      </c>
    </row>
    <row r="100" customHeight="1" spans="2:27">
      <c r="P100" s="305" t="s">
        <v>1281</v>
      </c>
      <c r="Q100" s="306" t="s">
        <v>1351</v>
      </c>
      <c r="R100" s="307"/>
      <c r="S100" s="308">
        <v>15</v>
      </c>
      <c r="T100" s="309">
        <v>20</v>
      </c>
      <c r="U100" s="309">
        <v>20</v>
      </c>
      <c r="V100" s="309">
        <v>20</v>
      </c>
      <c r="W100" s="309">
        <v>20</v>
      </c>
      <c r="X100" s="309">
        <v>25</v>
      </c>
      <c r="Y100" s="309">
        <v>20</v>
      </c>
      <c r="Z100" s="309">
        <v>20</v>
      </c>
      <c r="AA100" s="310">
        <v>20</v>
      </c>
    </row>
    <row r="101" customHeight="1" spans="2:27">
      <c r="B101" s="268" t="s">
        <v>1355</v>
      </c>
      <c r="P101" s="318" t="s">
        <v>1356</v>
      </c>
      <c r="Q101" s="319" t="s">
        <v>1357</v>
      </c>
      <c r="R101" s="320"/>
      <c r="S101" s="335" t="s">
        <v>1358</v>
      </c>
      <c r="T101" s="336"/>
      <c r="U101" s="336"/>
      <c r="V101" s="336"/>
      <c r="W101" s="336"/>
      <c r="X101" s="336"/>
      <c r="Y101" s="336"/>
      <c r="Z101" s="336"/>
      <c r="AA101" s="337"/>
    </row>
    <row r="102" customHeight="1" spans="2:27">
      <c r="P102" s="324" t="s">
        <v>1289</v>
      </c>
      <c r="Q102" s="338" t="s">
        <v>1351</v>
      </c>
      <c r="R102" s="339"/>
      <c r="S102" s="327">
        <v>20</v>
      </c>
      <c r="T102" s="328">
        <v>20</v>
      </c>
      <c r="U102" s="328">
        <v>20</v>
      </c>
      <c r="V102" s="328">
        <v>20</v>
      </c>
      <c r="W102" s="328">
        <v>20</v>
      </c>
      <c r="X102" s="328">
        <v>20</v>
      </c>
      <c r="Y102" s="328">
        <v>20</v>
      </c>
      <c r="Z102" s="328">
        <v>15</v>
      </c>
      <c r="AA102" s="329">
        <v>25</v>
      </c>
    </row>
    <row r="103" customHeight="1" spans="2:27">
      <c r="B103" s="248" t="s">
        <v>1359</v>
      </c>
      <c r="P103" s="340" t="s">
        <v>1360</v>
      </c>
      <c r="Q103" s="341" t="s">
        <v>1361</v>
      </c>
      <c r="R103" s="342"/>
      <c r="S103" s="331">
        <v>20</v>
      </c>
      <c r="T103" s="332">
        <v>20</v>
      </c>
      <c r="U103" s="332">
        <v>20</v>
      </c>
      <c r="V103" s="332">
        <v>20</v>
      </c>
      <c r="W103" s="332">
        <v>20</v>
      </c>
      <c r="X103" s="323" t="s">
        <v>1362</v>
      </c>
      <c r="Y103" s="332">
        <v>20</v>
      </c>
      <c r="Z103" s="332">
        <v>15</v>
      </c>
      <c r="AA103" s="333">
        <v>25</v>
      </c>
    </row>
    <row r="104" customHeight="1" spans="2:27">
      <c r="P104" s="343" t="s">
        <v>1295</v>
      </c>
      <c r="Q104" s="344" t="s">
        <v>1351</v>
      </c>
      <c r="R104" s="345"/>
      <c r="S104" s="346">
        <v>20</v>
      </c>
      <c r="T104" s="347">
        <v>20</v>
      </c>
      <c r="U104" s="347">
        <v>20</v>
      </c>
      <c r="V104" s="347">
        <v>20</v>
      </c>
      <c r="W104" s="347">
        <v>20</v>
      </c>
      <c r="X104" s="347">
        <v>20</v>
      </c>
      <c r="Y104" s="347">
        <v>20</v>
      </c>
      <c r="Z104" s="347">
        <v>25</v>
      </c>
      <c r="AA104" s="348">
        <v>15</v>
      </c>
    </row>
    <row r="105" customHeight="1" spans="2:27">
      <c r="B105" s="247" t="s">
        <v>1363</v>
      </c>
      <c r="P105" s="349" t="s">
        <v>1300</v>
      </c>
      <c r="Q105" s="350" t="s">
        <v>1351</v>
      </c>
      <c r="R105" s="351"/>
      <c r="S105" s="352">
        <v>20</v>
      </c>
      <c r="T105" s="353">
        <v>20</v>
      </c>
      <c r="U105" s="353">
        <v>20</v>
      </c>
      <c r="V105" s="353">
        <v>20</v>
      </c>
      <c r="W105" s="353">
        <v>20</v>
      </c>
      <c r="X105" s="353">
        <v>15</v>
      </c>
      <c r="Y105" s="353">
        <v>15</v>
      </c>
      <c r="Z105" s="353">
        <v>25</v>
      </c>
      <c r="AA105" s="354">
        <v>25</v>
      </c>
    </row>
    <row r="106" customHeight="1" spans="2:27">
      <c r="P106" s="343" t="s">
        <v>1304</v>
      </c>
      <c r="Q106" s="344" t="s">
        <v>1351</v>
      </c>
      <c r="R106" s="345"/>
      <c r="S106" s="346">
        <v>20</v>
      </c>
      <c r="T106" s="347">
        <v>15</v>
      </c>
      <c r="U106" s="347">
        <v>20</v>
      </c>
      <c r="V106" s="347">
        <v>20</v>
      </c>
      <c r="W106" s="347">
        <v>20</v>
      </c>
      <c r="X106" s="347">
        <v>25</v>
      </c>
      <c r="Y106" s="347">
        <v>20</v>
      </c>
      <c r="Z106" s="347">
        <v>15</v>
      </c>
      <c r="AA106" s="348">
        <v>25</v>
      </c>
    </row>
    <row r="107" customHeight="1" spans="2:27">
      <c r="B107" s="247" t="s">
        <v>1364</v>
      </c>
      <c r="P107" s="349" t="s">
        <v>1308</v>
      </c>
      <c r="Q107" s="350" t="s">
        <v>1351</v>
      </c>
      <c r="R107" s="351"/>
      <c r="S107" s="355">
        <v>20</v>
      </c>
      <c r="T107" s="356">
        <v>20</v>
      </c>
      <c r="U107" s="356">
        <v>20</v>
      </c>
      <c r="V107" s="356">
        <v>20</v>
      </c>
      <c r="W107" s="356">
        <v>20</v>
      </c>
      <c r="X107" s="356">
        <v>20</v>
      </c>
      <c r="Y107" s="356">
        <v>20</v>
      </c>
      <c r="Z107" s="356">
        <v>20</v>
      </c>
      <c r="AA107" s="357">
        <v>20</v>
      </c>
    </row>
    <row r="108" customHeight="1" spans="2:27">
      <c r="P108" s="358" t="s">
        <v>1365</v>
      </c>
      <c r="Q108" s="359"/>
      <c r="R108" s="359"/>
    </row>
    <row r="109" customHeight="1" spans="2:27">
      <c r="B109" s="360" t="s">
        <v>1366</v>
      </c>
      <c r="P109" s="358"/>
      <c r="Q109" s="359"/>
      <c r="R109" s="359"/>
    </row>
    <row r="110" customHeight="1" spans="2:27">
      <c r="B110" s="361" t="s">
        <v>1366</v>
      </c>
      <c r="C110" s="361"/>
      <c r="D110" s="361"/>
      <c r="E110" s="361"/>
      <c r="P110" s="362" t="s">
        <v>1367</v>
      </c>
      <c r="Q110" s="363"/>
      <c r="R110" s="363"/>
      <c r="S110" s="363"/>
      <c r="T110" s="363"/>
      <c r="U110" s="363"/>
      <c r="V110" s="363"/>
      <c r="W110" s="363"/>
      <c r="X110" s="363"/>
      <c r="Y110" s="363"/>
      <c r="Z110" s="363"/>
      <c r="AA110" s="364"/>
    </row>
    <row r="111" customHeight="1" spans="2:27">
      <c r="B111" s="365" t="s">
        <v>1368</v>
      </c>
      <c r="C111" s="365"/>
      <c r="D111" s="365" t="s">
        <v>1369</v>
      </c>
      <c r="E111" s="365"/>
      <c r="P111" s="366"/>
      <c r="Q111" s="367"/>
      <c r="R111" s="367"/>
      <c r="S111" s="367"/>
      <c r="T111" s="367"/>
      <c r="U111" s="367"/>
      <c r="V111" s="367"/>
      <c r="W111" s="367"/>
      <c r="X111" s="367"/>
      <c r="Y111" s="367"/>
      <c r="Z111" s="367"/>
      <c r="AA111" s="368"/>
    </row>
    <row r="112" customHeight="1" spans="2:27">
      <c r="B112" s="365" t="s">
        <v>1370</v>
      </c>
      <c r="C112" s="365"/>
      <c r="D112" s="365" t="s">
        <v>1371</v>
      </c>
      <c r="E112" s="365"/>
      <c r="P112" s="369" t="s">
        <v>1372</v>
      </c>
      <c r="Q112" s="370"/>
      <c r="R112" s="370"/>
      <c r="S112" s="370"/>
      <c r="T112" s="370"/>
      <c r="U112" s="370"/>
      <c r="V112" s="370"/>
      <c r="W112" s="370"/>
      <c r="X112" s="370"/>
      <c r="Y112" s="370"/>
      <c r="Z112" s="370"/>
      <c r="AA112" s="371"/>
    </row>
    <row r="113" customHeight="1" spans="2:27">
      <c r="B113" s="365" t="s">
        <v>1235</v>
      </c>
      <c r="C113" s="365"/>
      <c r="D113" s="365" t="s">
        <v>1373</v>
      </c>
      <c r="E113" s="365"/>
      <c r="P113" s="372" t="s">
        <v>226</v>
      </c>
      <c r="Q113" s="373"/>
      <c r="R113" s="373" t="s">
        <v>1232</v>
      </c>
      <c r="S113" s="373"/>
      <c r="T113" s="374" t="s">
        <v>1374</v>
      </c>
      <c r="U113" s="374" t="s">
        <v>1375</v>
      </c>
      <c r="V113" s="374"/>
      <c r="W113" s="374"/>
      <c r="X113" s="374"/>
      <c r="Y113" s="374"/>
      <c r="Z113" s="374"/>
      <c r="AA113" s="375"/>
    </row>
    <row r="114" customHeight="1" spans="2:27">
      <c r="B114" s="365" t="s">
        <v>1237</v>
      </c>
      <c r="C114" s="365"/>
      <c r="D114" s="365" t="s">
        <v>1376</v>
      </c>
      <c r="E114" s="365"/>
      <c r="P114" s="376" t="s">
        <v>1324</v>
      </c>
      <c r="Q114" s="377"/>
      <c r="R114" s="377" t="s">
        <v>1243</v>
      </c>
      <c r="S114" s="378"/>
      <c r="T114" s="379" t="s">
        <v>1377</v>
      </c>
      <c r="U114" s="380">
        <v>8</v>
      </c>
      <c r="V114" s="380"/>
      <c r="W114" s="380"/>
      <c r="X114" s="380"/>
      <c r="Y114" s="380"/>
      <c r="Z114" s="380"/>
      <c r="AA114" s="381"/>
    </row>
    <row r="115" customHeight="1" spans="2:27">
      <c r="B115" s="365" t="s">
        <v>1238</v>
      </c>
      <c r="C115" s="365"/>
      <c r="D115" s="365" t="s">
        <v>1378</v>
      </c>
      <c r="E115" s="365"/>
      <c r="P115" s="376" t="s">
        <v>1327</v>
      </c>
      <c r="Q115" s="377"/>
      <c r="R115" s="377" t="s">
        <v>1326</v>
      </c>
      <c r="S115" s="378"/>
      <c r="T115" s="379" t="s">
        <v>1377</v>
      </c>
      <c r="U115" s="380" t="s">
        <v>1379</v>
      </c>
      <c r="V115" s="380"/>
      <c r="W115" s="380"/>
      <c r="X115" s="380"/>
      <c r="Y115" s="380"/>
      <c r="Z115" s="380"/>
      <c r="AA115" s="381"/>
    </row>
    <row r="116" customHeight="1" spans="2:27">
      <c r="B116" s="365" t="s">
        <v>1239</v>
      </c>
      <c r="C116" s="365"/>
      <c r="D116" s="365" t="s">
        <v>1380</v>
      </c>
      <c r="E116" s="365"/>
      <c r="P116" s="382" t="s">
        <v>1327</v>
      </c>
      <c r="Q116" s="383"/>
      <c r="R116" s="383" t="s">
        <v>1330</v>
      </c>
      <c r="S116" s="384"/>
      <c r="T116" s="385" t="s">
        <v>1377</v>
      </c>
      <c r="U116" s="386" t="s">
        <v>1379</v>
      </c>
      <c r="V116" s="386"/>
      <c r="W116" s="386"/>
      <c r="X116" s="386"/>
      <c r="Y116" s="386"/>
      <c r="Z116" s="386"/>
      <c r="AA116" s="387"/>
    </row>
    <row r="117" customHeight="1" spans="2:27">
      <c r="B117" s="365" t="s">
        <v>1240</v>
      </c>
      <c r="C117" s="365"/>
      <c r="D117" s="365" t="s">
        <v>1381</v>
      </c>
      <c r="E117" s="365"/>
      <c r="P117" s="388" t="s">
        <v>1324</v>
      </c>
      <c r="Q117" s="389"/>
      <c r="R117" s="389" t="s">
        <v>1253</v>
      </c>
      <c r="S117" s="390"/>
      <c r="T117" s="391" t="s">
        <v>1377</v>
      </c>
      <c r="U117" s="392">
        <v>8</v>
      </c>
      <c r="V117" s="393"/>
      <c r="W117" s="393"/>
      <c r="X117" s="393"/>
      <c r="Y117" s="393"/>
      <c r="Z117" s="393"/>
      <c r="AA117" s="394"/>
    </row>
    <row r="118" customHeight="1" spans="2:27">
      <c r="B118" s="365" t="s">
        <v>1241</v>
      </c>
      <c r="C118" s="365"/>
      <c r="D118" s="365" t="s">
        <v>1382</v>
      </c>
      <c r="E118" s="365"/>
      <c r="P118" s="395" t="s">
        <v>1334</v>
      </c>
      <c r="Q118" s="396"/>
      <c r="R118" s="396" t="s">
        <v>1333</v>
      </c>
      <c r="S118" s="397"/>
      <c r="T118" s="398" t="s">
        <v>1377</v>
      </c>
      <c r="U118" s="399" t="s">
        <v>1383</v>
      </c>
      <c r="V118" s="400"/>
      <c r="W118" s="400"/>
      <c r="X118" s="400"/>
      <c r="Y118" s="400"/>
      <c r="Z118" s="400"/>
      <c r="AA118" s="401"/>
    </row>
    <row r="119" customHeight="1" spans="2:27">
      <c r="P119" s="395" t="s">
        <v>1334</v>
      </c>
      <c r="Q119" s="396"/>
      <c r="R119" s="396" t="s">
        <v>1337</v>
      </c>
      <c r="S119" s="397"/>
      <c r="T119" s="398" t="s">
        <v>1377</v>
      </c>
      <c r="U119" s="399" t="s">
        <v>1383</v>
      </c>
      <c r="V119" s="400"/>
      <c r="W119" s="400"/>
      <c r="X119" s="400"/>
      <c r="Y119" s="400"/>
      <c r="Z119" s="400"/>
      <c r="AA119" s="401"/>
    </row>
    <row r="120" customHeight="1" spans="2:27">
      <c r="P120" s="402" t="s">
        <v>1334</v>
      </c>
      <c r="Q120" s="403"/>
      <c r="R120" s="403" t="s">
        <v>1339</v>
      </c>
      <c r="S120" s="404"/>
      <c r="T120" s="405" t="s">
        <v>1377</v>
      </c>
      <c r="U120" s="406" t="s">
        <v>1383</v>
      </c>
      <c r="V120" s="407"/>
      <c r="W120" s="407"/>
      <c r="X120" s="407"/>
      <c r="Y120" s="407"/>
      <c r="Z120" s="407"/>
      <c r="AA120" s="408"/>
    </row>
    <row r="121" customHeight="1" spans="2:27">
      <c r="B121" s="248" t="s">
        <v>1384</v>
      </c>
      <c r="P121" s="409" t="s">
        <v>1324</v>
      </c>
      <c r="Q121" s="410"/>
      <c r="R121" s="410" t="s">
        <v>1263</v>
      </c>
      <c r="S121" s="411"/>
      <c r="T121" s="412" t="s">
        <v>1377</v>
      </c>
      <c r="U121" s="413">
        <v>9</v>
      </c>
      <c r="V121" s="413"/>
      <c r="W121" s="413"/>
      <c r="X121" s="413"/>
      <c r="Y121" s="413"/>
      <c r="Z121" s="413"/>
      <c r="AA121" s="414"/>
    </row>
    <row r="122" customHeight="1" spans="2:27">
      <c r="P122" s="415" t="s">
        <v>1342</v>
      </c>
      <c r="Q122" s="416"/>
      <c r="R122" s="416" t="s">
        <v>1341</v>
      </c>
      <c r="S122" s="417"/>
      <c r="T122" s="385" t="s">
        <v>1377</v>
      </c>
      <c r="U122" s="386" t="s">
        <v>1385</v>
      </c>
      <c r="V122" s="386"/>
      <c r="W122" s="386"/>
      <c r="X122" s="386"/>
      <c r="Y122" s="386"/>
      <c r="Z122" s="386"/>
      <c r="AA122" s="387"/>
    </row>
    <row r="123" customHeight="1" spans="2:27">
      <c r="B123" s="247" t="s">
        <v>1386</v>
      </c>
      <c r="E123" s="249"/>
      <c r="F123" s="249"/>
      <c r="G123" s="249"/>
      <c r="H123" s="249"/>
      <c r="I123" s="249"/>
      <c r="J123" s="249"/>
      <c r="P123" s="388" t="s">
        <v>1324</v>
      </c>
      <c r="Q123" s="389"/>
      <c r="R123" s="418" t="s">
        <v>1268</v>
      </c>
      <c r="S123" s="419"/>
      <c r="T123" s="391" t="s">
        <v>1377</v>
      </c>
      <c r="U123" s="392">
        <v>6</v>
      </c>
      <c r="V123" s="393"/>
      <c r="W123" s="393"/>
      <c r="X123" s="393"/>
      <c r="Y123" s="393"/>
      <c r="Z123" s="393"/>
      <c r="AA123" s="394"/>
    </row>
    <row r="124" customHeight="1" spans="2:27">
      <c r="P124" s="420" t="s">
        <v>1387</v>
      </c>
      <c r="Q124" s="421"/>
      <c r="R124" s="396" t="s">
        <v>1344</v>
      </c>
      <c r="S124" s="397"/>
      <c r="T124" s="398" t="s">
        <v>1377</v>
      </c>
      <c r="U124" s="399" t="s">
        <v>1388</v>
      </c>
      <c r="V124" s="400"/>
      <c r="W124" s="400"/>
      <c r="X124" s="400"/>
      <c r="Y124" s="400"/>
      <c r="Z124" s="400"/>
      <c r="AA124" s="401"/>
    </row>
    <row r="125" customHeight="1" spans="2:27">
      <c r="B125" s="247" t="s">
        <v>1389</v>
      </c>
      <c r="P125" s="422" t="s">
        <v>1387</v>
      </c>
      <c r="Q125" s="423"/>
      <c r="R125" s="403" t="s">
        <v>1348</v>
      </c>
      <c r="S125" s="404"/>
      <c r="T125" s="405" t="s">
        <v>1377</v>
      </c>
      <c r="U125" s="406" t="s">
        <v>1388</v>
      </c>
      <c r="V125" s="407"/>
      <c r="W125" s="407"/>
      <c r="X125" s="407"/>
      <c r="Y125" s="407"/>
      <c r="Z125" s="407"/>
      <c r="AA125" s="408"/>
    </row>
    <row r="126" customHeight="1" spans="2:27">
      <c r="P126" s="409" t="s">
        <v>1351</v>
      </c>
      <c r="Q126" s="410"/>
      <c r="R126" s="424" t="s">
        <v>1275</v>
      </c>
      <c r="S126" s="425"/>
      <c r="T126" s="412" t="s">
        <v>1377</v>
      </c>
      <c r="U126" s="413">
        <v>8</v>
      </c>
      <c r="V126" s="413"/>
      <c r="W126" s="413"/>
      <c r="X126" s="413"/>
      <c r="Y126" s="413"/>
      <c r="Z126" s="413"/>
      <c r="AA126" s="414"/>
    </row>
    <row r="127" customHeight="1" spans="2:27">
      <c r="B127" s="247" t="s">
        <v>1390</v>
      </c>
      <c r="P127" s="426" t="s">
        <v>1391</v>
      </c>
      <c r="Q127" s="427"/>
      <c r="R127" s="416" t="s">
        <v>1353</v>
      </c>
      <c r="S127" s="417"/>
      <c r="T127" s="385" t="s">
        <v>1377</v>
      </c>
      <c r="U127" s="386" t="s">
        <v>1392</v>
      </c>
      <c r="V127" s="386"/>
      <c r="W127" s="386"/>
      <c r="X127" s="386"/>
      <c r="Y127" s="386"/>
      <c r="Z127" s="386"/>
      <c r="AA127" s="387"/>
    </row>
    <row r="128" customHeight="1" spans="2:27">
      <c r="P128" s="388" t="s">
        <v>1351</v>
      </c>
      <c r="Q128" s="389"/>
      <c r="R128" s="418" t="s">
        <v>1281</v>
      </c>
      <c r="S128" s="419"/>
      <c r="T128" s="391" t="s">
        <v>1377</v>
      </c>
      <c r="U128" s="392">
        <v>7</v>
      </c>
      <c r="V128" s="393"/>
      <c r="W128" s="393"/>
      <c r="X128" s="393"/>
      <c r="Y128" s="393"/>
      <c r="Z128" s="393"/>
      <c r="AA128" s="394"/>
    </row>
    <row r="129" customHeight="1" spans="2:27">
      <c r="B129" s="244" t="s">
        <v>1393</v>
      </c>
      <c r="P129" s="420" t="s">
        <v>1394</v>
      </c>
      <c r="Q129" s="421"/>
      <c r="R129" s="396" t="s">
        <v>1356</v>
      </c>
      <c r="S129" s="397"/>
      <c r="T129" s="428" t="s">
        <v>1377</v>
      </c>
      <c r="U129" s="429" t="s">
        <v>1358</v>
      </c>
      <c r="V129" s="430"/>
      <c r="W129" s="430"/>
      <c r="X129" s="430"/>
      <c r="Y129" s="430"/>
      <c r="Z129" s="430"/>
      <c r="AA129" s="431"/>
    </row>
    <row r="130" customHeight="1" spans="2:27">
      <c r="P130" s="422"/>
      <c r="Q130" s="423"/>
      <c r="R130" s="403"/>
      <c r="S130" s="404"/>
      <c r="T130" s="432"/>
      <c r="U130" s="433"/>
      <c r="V130" s="433"/>
      <c r="W130" s="433"/>
      <c r="X130" s="433"/>
      <c r="Y130" s="433"/>
      <c r="Z130" s="433"/>
      <c r="AA130" s="434"/>
    </row>
    <row r="131" customHeight="1" spans="2:27">
      <c r="B131" s="247" t="s">
        <v>1395</v>
      </c>
      <c r="P131" s="409" t="s">
        <v>1351</v>
      </c>
      <c r="Q131" s="410"/>
      <c r="R131" s="424" t="s">
        <v>1289</v>
      </c>
      <c r="S131" s="425"/>
      <c r="T131" s="435" t="s">
        <v>1377</v>
      </c>
      <c r="U131" s="436">
        <v>8</v>
      </c>
      <c r="V131" s="436"/>
      <c r="W131" s="436"/>
      <c r="X131" s="436"/>
      <c r="Y131" s="436"/>
      <c r="Z131" s="436"/>
      <c r="AA131" s="437"/>
    </row>
    <row r="132" customHeight="1" spans="2:27">
      <c r="P132" s="426" t="s">
        <v>1396</v>
      </c>
      <c r="Q132" s="427"/>
      <c r="R132" s="416" t="s">
        <v>1360</v>
      </c>
      <c r="S132" s="417"/>
      <c r="T132" s="438" t="s">
        <v>1377</v>
      </c>
      <c r="U132" s="439" t="s">
        <v>1397</v>
      </c>
      <c r="V132" s="439"/>
      <c r="W132" s="439"/>
      <c r="X132" s="439"/>
      <c r="Y132" s="439"/>
      <c r="Z132" s="439"/>
      <c r="AA132" s="440"/>
    </row>
    <row r="133" customHeight="1" spans="2:27">
      <c r="B133" s="251" t="s">
        <v>1398</v>
      </c>
      <c r="C133" s="249"/>
      <c r="D133" s="249"/>
      <c r="E133" s="249"/>
      <c r="F133" s="249"/>
      <c r="G133" s="249"/>
      <c r="P133" s="441" t="s">
        <v>1351</v>
      </c>
      <c r="Q133" s="442"/>
      <c r="R133" s="443" t="s">
        <v>1295</v>
      </c>
      <c r="S133" s="444"/>
      <c r="T133" s="445" t="s">
        <v>1377</v>
      </c>
      <c r="U133" s="446">
        <v>8</v>
      </c>
      <c r="V133" s="447"/>
      <c r="W133" s="447"/>
      <c r="X133" s="447"/>
      <c r="Y133" s="447"/>
      <c r="Z133" s="447"/>
      <c r="AA133" s="448"/>
    </row>
    <row r="134" customHeight="1" spans="2:27">
      <c r="P134" s="449" t="s">
        <v>1351</v>
      </c>
      <c r="Q134" s="450"/>
      <c r="R134" s="451" t="s">
        <v>1300</v>
      </c>
      <c r="S134" s="452"/>
      <c r="T134" s="453" t="s">
        <v>1377</v>
      </c>
      <c r="U134" s="454">
        <v>8</v>
      </c>
      <c r="V134" s="454"/>
      <c r="W134" s="454"/>
      <c r="X134" s="454"/>
      <c r="Y134" s="454"/>
      <c r="Z134" s="454"/>
      <c r="AA134" s="455"/>
    </row>
    <row r="135" customHeight="1" spans="2:27">
      <c r="B135" s="248" t="s">
        <v>1399</v>
      </c>
      <c r="P135" s="441" t="s">
        <v>1351</v>
      </c>
      <c r="Q135" s="442"/>
      <c r="R135" s="443" t="s">
        <v>1304</v>
      </c>
      <c r="S135" s="444"/>
      <c r="T135" s="445" t="s">
        <v>1377</v>
      </c>
      <c r="U135" s="446">
        <v>8</v>
      </c>
      <c r="V135" s="447"/>
      <c r="W135" s="447"/>
      <c r="X135" s="447"/>
      <c r="Y135" s="447"/>
      <c r="Z135" s="447"/>
      <c r="AA135" s="448"/>
    </row>
    <row r="136" customHeight="1" spans="2:27">
      <c r="P136" s="449" t="s">
        <v>1351</v>
      </c>
      <c r="Q136" s="450"/>
      <c r="R136" s="451" t="s">
        <v>1308</v>
      </c>
      <c r="S136" s="452"/>
      <c r="T136" s="453" t="s">
        <v>1377</v>
      </c>
      <c r="U136" s="454">
        <v>8</v>
      </c>
      <c r="V136" s="454"/>
      <c r="W136" s="454"/>
      <c r="X136" s="454"/>
      <c r="Y136" s="454"/>
      <c r="Z136" s="454"/>
      <c r="AA136" s="455"/>
    </row>
    <row r="137" customHeight="1" spans="2:27">
      <c r="B137" s="247" t="s">
        <v>1400</v>
      </c>
    </row>
    <row r="139" customHeight="1" spans="2:27">
      <c r="B139" s="456" t="s">
        <v>1401</v>
      </c>
      <c r="C139" s="457"/>
      <c r="D139" s="457"/>
      <c r="E139" s="457"/>
      <c r="F139" s="457"/>
      <c r="P139" s="362" t="s">
        <v>1402</v>
      </c>
      <c r="Q139" s="363"/>
      <c r="R139" s="363"/>
      <c r="S139" s="363"/>
      <c r="T139" s="363"/>
      <c r="U139" s="363"/>
      <c r="V139" s="363"/>
      <c r="W139" s="363"/>
      <c r="X139" s="363"/>
      <c r="Y139" s="363"/>
      <c r="Z139" s="363"/>
      <c r="AA139" s="364"/>
    </row>
    <row r="140" customHeight="1" spans="2:27">
      <c r="B140" s="456" t="s">
        <v>1403</v>
      </c>
      <c r="C140" s="457"/>
      <c r="D140" s="457"/>
      <c r="E140" s="457"/>
      <c r="F140" s="457"/>
      <c r="P140" s="366"/>
      <c r="Q140" s="367"/>
      <c r="R140" s="367"/>
      <c r="S140" s="367"/>
      <c r="T140" s="367"/>
      <c r="U140" s="367"/>
      <c r="V140" s="367"/>
      <c r="W140" s="367"/>
      <c r="X140" s="367"/>
      <c r="Y140" s="367"/>
      <c r="Z140" s="367"/>
      <c r="AA140" s="368"/>
    </row>
    <row r="141" customHeight="1" spans="2:27">
      <c r="B141" s="456" t="s">
        <v>1404</v>
      </c>
      <c r="C141" s="457"/>
      <c r="D141" s="457"/>
      <c r="E141" s="457"/>
      <c r="F141" s="457"/>
      <c r="P141" s="458" t="s">
        <v>1405</v>
      </c>
      <c r="Q141" s="459"/>
      <c r="R141" s="459"/>
      <c r="S141" s="459"/>
      <c r="T141" s="459"/>
      <c r="U141" s="459"/>
      <c r="V141" s="459"/>
      <c r="W141" s="459"/>
      <c r="X141" s="459"/>
      <c r="Y141" s="459"/>
      <c r="Z141" s="459"/>
      <c r="AA141" s="460"/>
    </row>
    <row r="142" customHeight="1" spans="2:27">
      <c r="B142" s="456" t="s">
        <v>1406</v>
      </c>
      <c r="C142" s="457"/>
      <c r="D142" s="457"/>
      <c r="E142" s="457"/>
      <c r="F142" s="457"/>
      <c r="P142" s="372" t="s">
        <v>226</v>
      </c>
      <c r="Q142" s="373"/>
      <c r="R142" s="374" t="s">
        <v>1407</v>
      </c>
      <c r="S142" s="374"/>
      <c r="T142" s="374" t="s">
        <v>1408</v>
      </c>
      <c r="U142" s="374" t="s">
        <v>1409</v>
      </c>
      <c r="V142" s="374" t="s">
        <v>1410</v>
      </c>
      <c r="W142" s="374" t="s">
        <v>1411</v>
      </c>
      <c r="X142" s="375" t="s">
        <v>1412</v>
      </c>
      <c r="Y142" s="461"/>
      <c r="Z142" s="374"/>
      <c r="AA142" s="375"/>
    </row>
    <row r="143" customHeight="1" spans="2:27">
      <c r="B143" s="456" t="s">
        <v>1413</v>
      </c>
      <c r="C143" s="457"/>
      <c r="D143" s="457"/>
      <c r="E143" s="457"/>
      <c r="F143" s="457"/>
      <c r="P143" s="376" t="s">
        <v>1324</v>
      </c>
      <c r="Q143" s="377"/>
      <c r="R143" s="462" t="s">
        <v>1243</v>
      </c>
      <c r="S143" s="462"/>
      <c r="T143" s="463" t="s">
        <v>1414</v>
      </c>
      <c r="U143" s="463" t="s">
        <v>1415</v>
      </c>
      <c r="V143" s="463" t="s">
        <v>1416</v>
      </c>
      <c r="W143" s="463"/>
      <c r="X143" s="464"/>
      <c r="Y143" s="465"/>
      <c r="Z143" s="463"/>
      <c r="AA143" s="464"/>
    </row>
    <row r="144" customHeight="1" spans="2:27">
      <c r="P144" s="376" t="s">
        <v>1327</v>
      </c>
      <c r="Q144" s="377"/>
      <c r="R144" s="462" t="s">
        <v>1326</v>
      </c>
      <c r="S144" s="462"/>
      <c r="T144" s="463"/>
      <c r="U144" s="463"/>
      <c r="V144" s="463"/>
      <c r="W144" s="463"/>
      <c r="X144" s="464"/>
      <c r="Y144" s="465"/>
      <c r="Z144" s="463"/>
      <c r="AA144" s="464"/>
    </row>
    <row r="145" customHeight="1" spans="2:27">
      <c r="B145" s="247" t="s">
        <v>1417</v>
      </c>
      <c r="P145" s="382" t="s">
        <v>1327</v>
      </c>
      <c r="Q145" s="383"/>
      <c r="R145" s="466" t="s">
        <v>1330</v>
      </c>
      <c r="S145" s="466"/>
      <c r="T145" s="467"/>
      <c r="U145" s="467"/>
      <c r="V145" s="467"/>
      <c r="W145" s="467"/>
      <c r="X145" s="468"/>
      <c r="Y145" s="469"/>
      <c r="Z145" s="467"/>
      <c r="AA145" s="468"/>
    </row>
    <row r="146" customHeight="1" spans="2:27">
      <c r="P146" s="470" t="s">
        <v>1324</v>
      </c>
      <c r="Q146" s="471"/>
      <c r="R146" s="471" t="s">
        <v>1253</v>
      </c>
      <c r="S146" s="471"/>
      <c r="T146" s="472" t="s">
        <v>1414</v>
      </c>
      <c r="U146" s="472" t="s">
        <v>1415</v>
      </c>
      <c r="V146" s="472" t="s">
        <v>1416</v>
      </c>
      <c r="W146" s="472"/>
      <c r="X146" s="473"/>
      <c r="Y146" s="474"/>
      <c r="Z146" s="472"/>
      <c r="AA146" s="473"/>
    </row>
    <row r="147" customHeight="1" spans="2:27">
      <c r="B147" s="247" t="s">
        <v>1418</v>
      </c>
      <c r="P147" s="475" t="s">
        <v>1334</v>
      </c>
      <c r="Q147" s="476"/>
      <c r="R147" s="476" t="s">
        <v>1333</v>
      </c>
      <c r="S147" s="476"/>
      <c r="T147" s="477"/>
      <c r="U147" s="477"/>
      <c r="V147" s="477"/>
      <c r="W147" s="477"/>
      <c r="X147" s="478"/>
      <c r="Y147" s="479"/>
      <c r="Z147" s="477"/>
      <c r="AA147" s="478"/>
    </row>
    <row r="148" customHeight="1" spans="2:27">
      <c r="P148" s="475" t="s">
        <v>1334</v>
      </c>
      <c r="Q148" s="476"/>
      <c r="R148" s="476" t="s">
        <v>1337</v>
      </c>
      <c r="S148" s="476"/>
      <c r="T148" s="477"/>
      <c r="U148" s="477"/>
      <c r="V148" s="477"/>
      <c r="W148" s="477"/>
      <c r="X148" s="478"/>
      <c r="Y148" s="479"/>
      <c r="Z148" s="477"/>
      <c r="AA148" s="478"/>
    </row>
    <row r="149" customHeight="1" spans="2:27">
      <c r="B149" s="248" t="s">
        <v>1419</v>
      </c>
      <c r="P149" s="480" t="s">
        <v>1334</v>
      </c>
      <c r="Q149" s="481"/>
      <c r="R149" s="481" t="s">
        <v>1339</v>
      </c>
      <c r="S149" s="481"/>
      <c r="T149" s="482"/>
      <c r="U149" s="482"/>
      <c r="V149" s="482"/>
      <c r="W149" s="482"/>
      <c r="X149" s="483"/>
      <c r="Y149" s="484"/>
      <c r="Z149" s="482"/>
      <c r="AA149" s="483"/>
    </row>
    <row r="150" customHeight="1" spans="2:27">
      <c r="P150" s="409" t="s">
        <v>1324</v>
      </c>
      <c r="Q150" s="410"/>
      <c r="R150" s="485" t="s">
        <v>1263</v>
      </c>
      <c r="S150" s="485"/>
      <c r="T150" s="486" t="s">
        <v>1414</v>
      </c>
      <c r="U150" s="486" t="s">
        <v>1415</v>
      </c>
      <c r="V150" s="486" t="s">
        <v>1416</v>
      </c>
      <c r="W150" s="486"/>
      <c r="X150" s="487"/>
      <c r="Y150" s="488"/>
      <c r="Z150" s="486"/>
      <c r="AA150" s="487"/>
    </row>
    <row r="151" customHeight="1" spans="2:27">
      <c r="B151" s="247" t="s">
        <v>1420</v>
      </c>
      <c r="P151" s="415" t="s">
        <v>1342</v>
      </c>
      <c r="Q151" s="416"/>
      <c r="R151" s="489" t="s">
        <v>1341</v>
      </c>
      <c r="S151" s="489"/>
      <c r="T151" s="467"/>
      <c r="U151" s="467"/>
      <c r="V151" s="467"/>
      <c r="W151" s="467"/>
      <c r="X151" s="468"/>
      <c r="Y151" s="469"/>
      <c r="Z151" s="467"/>
      <c r="AA151" s="468"/>
    </row>
    <row r="152" customHeight="1" spans="2:27">
      <c r="P152" s="470" t="s">
        <v>1324</v>
      </c>
      <c r="Q152" s="471"/>
      <c r="R152" s="490" t="s">
        <v>1268</v>
      </c>
      <c r="S152" s="490"/>
      <c r="T152" s="472" t="s">
        <v>1414</v>
      </c>
      <c r="U152" s="472" t="s">
        <v>1415</v>
      </c>
      <c r="V152" s="472" t="s">
        <v>1416</v>
      </c>
      <c r="W152" s="472"/>
      <c r="X152" s="473"/>
      <c r="Y152" s="474"/>
      <c r="Z152" s="472"/>
      <c r="AA152" s="473"/>
    </row>
    <row r="153" customHeight="1" spans="2:27">
      <c r="B153" s="247" t="s">
        <v>1421</v>
      </c>
      <c r="P153" s="491" t="s">
        <v>1387</v>
      </c>
      <c r="Q153" s="492"/>
      <c r="R153" s="476" t="s">
        <v>1344</v>
      </c>
      <c r="S153" s="476"/>
      <c r="T153" s="477"/>
      <c r="U153" s="477"/>
      <c r="V153" s="477"/>
      <c r="W153" s="477"/>
      <c r="X153" s="478"/>
      <c r="Y153" s="479"/>
      <c r="Z153" s="477"/>
      <c r="AA153" s="478"/>
    </row>
    <row r="154" customHeight="1" spans="2:27">
      <c r="P154" s="493" t="s">
        <v>1387</v>
      </c>
      <c r="Q154" s="494"/>
      <c r="R154" s="481" t="s">
        <v>1348</v>
      </c>
      <c r="S154" s="481"/>
      <c r="T154" s="482"/>
      <c r="U154" s="482"/>
      <c r="V154" s="482"/>
      <c r="W154" s="482"/>
      <c r="X154" s="483"/>
      <c r="Y154" s="484"/>
      <c r="Z154" s="482"/>
      <c r="AA154" s="483"/>
    </row>
    <row r="155" customHeight="1" spans="2:27">
      <c r="B155" s="248" t="s">
        <v>1422</v>
      </c>
      <c r="P155" s="409" t="s">
        <v>1351</v>
      </c>
      <c r="Q155" s="410"/>
      <c r="R155" s="495" t="s">
        <v>1275</v>
      </c>
      <c r="S155" s="495"/>
      <c r="T155" s="486" t="s">
        <v>1423</v>
      </c>
      <c r="U155" s="486" t="s">
        <v>1424</v>
      </c>
      <c r="V155" s="486" t="s">
        <v>1425</v>
      </c>
      <c r="W155" s="486"/>
      <c r="X155" s="487"/>
      <c r="Y155" s="488"/>
      <c r="Z155" s="486"/>
      <c r="AA155" s="487"/>
    </row>
    <row r="156" customHeight="1" spans="2:27">
      <c r="P156" s="426" t="s">
        <v>1391</v>
      </c>
      <c r="Q156" s="427"/>
      <c r="R156" s="489" t="s">
        <v>1353</v>
      </c>
      <c r="S156" s="489"/>
      <c r="T156" s="467"/>
      <c r="U156" s="467"/>
      <c r="V156" s="467"/>
      <c r="W156" s="467"/>
      <c r="X156" s="468"/>
      <c r="Y156" s="469"/>
      <c r="Z156" s="467"/>
      <c r="AA156" s="468"/>
    </row>
    <row r="157" customHeight="1" spans="2:27">
      <c r="B157" s="244" t="s">
        <v>1426</v>
      </c>
      <c r="P157" s="470" t="s">
        <v>1351</v>
      </c>
      <c r="Q157" s="471"/>
      <c r="R157" s="490" t="s">
        <v>1281</v>
      </c>
      <c r="S157" s="490"/>
      <c r="T157" s="472" t="s">
        <v>1427</v>
      </c>
      <c r="U157" s="472" t="s">
        <v>1428</v>
      </c>
      <c r="V157" s="472">
        <v>10</v>
      </c>
      <c r="W157" s="472"/>
      <c r="X157" s="473"/>
      <c r="Y157" s="474"/>
      <c r="Z157" s="472"/>
      <c r="AA157" s="473"/>
    </row>
    <row r="158" customHeight="1" spans="2:27">
      <c r="P158" s="493" t="s">
        <v>1394</v>
      </c>
      <c r="Q158" s="494"/>
      <c r="R158" s="481" t="s">
        <v>1356</v>
      </c>
      <c r="S158" s="481"/>
      <c r="T158" s="482"/>
      <c r="U158" s="482"/>
      <c r="V158" s="482"/>
      <c r="W158" s="482"/>
      <c r="X158" s="483"/>
      <c r="Y158" s="484"/>
      <c r="Z158" s="482"/>
      <c r="AA158" s="483"/>
    </row>
    <row r="159" customHeight="1" spans="2:27">
      <c r="B159" s="247" t="s">
        <v>1429</v>
      </c>
      <c r="P159" s="409" t="s">
        <v>1351</v>
      </c>
      <c r="Q159" s="410"/>
      <c r="R159" s="495" t="s">
        <v>1289</v>
      </c>
      <c r="S159" s="495"/>
      <c r="T159" s="486" t="s">
        <v>1430</v>
      </c>
      <c r="U159" s="486" t="s">
        <v>1431</v>
      </c>
      <c r="V159" s="486">
        <v>10</v>
      </c>
      <c r="W159" s="486"/>
      <c r="X159" s="487"/>
      <c r="Y159" s="488"/>
      <c r="Z159" s="486"/>
      <c r="AA159" s="487"/>
    </row>
    <row r="160" customHeight="1" spans="2:27">
      <c r="P160" s="426" t="s">
        <v>1396</v>
      </c>
      <c r="Q160" s="427"/>
      <c r="R160" s="489" t="s">
        <v>1360</v>
      </c>
      <c r="S160" s="489"/>
      <c r="T160" s="467"/>
      <c r="U160" s="467"/>
      <c r="V160" s="467"/>
      <c r="W160" s="467"/>
      <c r="X160" s="468"/>
      <c r="Y160" s="469"/>
      <c r="Z160" s="467"/>
      <c r="AA160" s="468"/>
    </row>
    <row r="161" customHeight="1" spans="2:27">
      <c r="B161" s="251" t="s">
        <v>1432</v>
      </c>
      <c r="C161" s="249"/>
      <c r="D161" s="249"/>
      <c r="E161" s="249"/>
      <c r="F161" s="249"/>
      <c r="P161" s="496" t="s">
        <v>1351</v>
      </c>
      <c r="Q161" s="497"/>
      <c r="R161" s="498" t="s">
        <v>1295</v>
      </c>
      <c r="S161" s="498"/>
      <c r="T161" s="499"/>
      <c r="U161" s="500" t="s">
        <v>1430</v>
      </c>
      <c r="V161" s="500" t="s">
        <v>1431</v>
      </c>
      <c r="W161" s="500">
        <v>10</v>
      </c>
      <c r="X161" s="501"/>
      <c r="Y161" s="502"/>
      <c r="Z161" s="500"/>
      <c r="AA161" s="501"/>
    </row>
    <row r="162" customHeight="1" spans="2:27">
      <c r="P162" s="503" t="s">
        <v>1351</v>
      </c>
      <c r="Q162" s="504"/>
      <c r="R162" s="505" t="s">
        <v>1300</v>
      </c>
      <c r="S162" s="505"/>
      <c r="T162" s="506" t="s">
        <v>1423</v>
      </c>
      <c r="U162" s="506" t="s">
        <v>1424</v>
      </c>
      <c r="V162" s="506" t="s">
        <v>1425</v>
      </c>
      <c r="W162" s="506"/>
      <c r="X162" s="507"/>
      <c r="Y162" s="508"/>
      <c r="Z162" s="506"/>
      <c r="AA162" s="507"/>
    </row>
    <row r="163" customHeight="1" spans="2:27">
      <c r="B163" s="247" t="s">
        <v>1433</v>
      </c>
      <c r="P163" s="496" t="s">
        <v>1351</v>
      </c>
      <c r="Q163" s="497"/>
      <c r="R163" s="498" t="s">
        <v>1304</v>
      </c>
      <c r="S163" s="498"/>
      <c r="T163" s="500" t="s">
        <v>1430</v>
      </c>
      <c r="U163" s="500" t="s">
        <v>1431</v>
      </c>
      <c r="V163" s="500">
        <v>10</v>
      </c>
      <c r="W163" s="500"/>
      <c r="X163" s="501"/>
      <c r="Y163" s="502"/>
      <c r="Z163" s="500"/>
      <c r="AA163" s="501"/>
    </row>
    <row r="164" customHeight="1" spans="2:27">
      <c r="P164" s="503" t="s">
        <v>1351</v>
      </c>
      <c r="Q164" s="504"/>
      <c r="R164" s="505" t="s">
        <v>1308</v>
      </c>
      <c r="S164" s="505"/>
      <c r="T164" s="506" t="s">
        <v>1414</v>
      </c>
      <c r="U164" s="506" t="s">
        <v>1415</v>
      </c>
      <c r="V164" s="506" t="s">
        <v>1416</v>
      </c>
      <c r="W164" s="506"/>
      <c r="X164" s="509"/>
      <c r="Y164" s="510"/>
      <c r="Z164" s="511"/>
      <c r="AA164" s="509"/>
    </row>
    <row r="165" customHeight="1" spans="2:27">
      <c r="B165" s="244" t="s">
        <v>1434</v>
      </c>
    </row>
    <row r="167" customHeight="1" spans="2:27">
      <c r="B167" s="247" t="s">
        <v>1435</v>
      </c>
    </row>
    <row r="169" customHeight="1" spans="2:27">
      <c r="B169" s="251" t="s">
        <v>1436</v>
      </c>
      <c r="C169" s="249"/>
      <c r="D169" s="249"/>
      <c r="E169" s="249"/>
      <c r="F169" s="249"/>
      <c r="G169" s="249"/>
      <c r="H169" s="249"/>
    </row>
    <row r="171" customHeight="1" spans="2:27">
      <c r="B171" s="247" t="s">
        <v>1437</v>
      </c>
    </row>
    <row r="173" customHeight="1" spans="2:27">
      <c r="B173" s="244" t="s">
        <v>1438</v>
      </c>
    </row>
    <row r="175" customHeight="1" spans="2:27">
      <c r="B175" s="247" t="s">
        <v>1439</v>
      </c>
    </row>
    <row r="177" customHeight="1" spans="2:9">
      <c r="B177" s="247" t="s">
        <v>1440</v>
      </c>
    </row>
    <row r="179" customHeight="1" spans="2:9">
      <c r="B179" s="247" t="s">
        <v>1441</v>
      </c>
    </row>
    <row r="181" customHeight="1" spans="2:9">
      <c r="B181" s="248" t="s">
        <v>1442</v>
      </c>
    </row>
    <row r="184" customHeight="1" spans="2:9">
      <c r="B184" s="244" t="s">
        <v>1443</v>
      </c>
    </row>
    <row r="186" customHeight="1" spans="2:9">
      <c r="B186" s="247" t="s">
        <v>1444</v>
      </c>
    </row>
    <row r="188" customHeight="1" spans="2:9">
      <c r="B188" s="247" t="s">
        <v>1445</v>
      </c>
      <c r="G188" s="249"/>
      <c r="H188" s="249"/>
      <c r="I188" s="249"/>
    </row>
    <row r="190" customHeight="1" spans="2:9">
      <c r="B190" s="247" t="s">
        <v>1446</v>
      </c>
    </row>
    <row r="192" customHeight="1" spans="2:9">
      <c r="B192" s="248" t="s">
        <v>1447</v>
      </c>
    </row>
    <row r="194" customHeight="1" spans="2:2">
      <c r="B194" s="334" t="s">
        <v>1448</v>
      </c>
    </row>
    <row r="196" customHeight="1" spans="2:2">
      <c r="B196" s="268" t="s">
        <v>1449</v>
      </c>
    </row>
    <row r="198" customHeight="1" spans="2:2">
      <c r="B198" s="248" t="s">
        <v>1450</v>
      </c>
    </row>
    <row r="200" customHeight="1" spans="2:2">
      <c r="B200" s="268" t="s">
        <v>1451</v>
      </c>
    </row>
    <row r="202" customHeight="1" spans="2:2">
      <c r="B202" s="244" t="s">
        <v>1452</v>
      </c>
    </row>
    <row r="204" customHeight="1" spans="2:2">
      <c r="B204" s="247" t="s">
        <v>1453</v>
      </c>
    </row>
    <row r="206" customHeight="1" spans="2:2">
      <c r="B206" s="334" t="s">
        <v>1454</v>
      </c>
    </row>
    <row r="208" customHeight="1" spans="2:2">
      <c r="B208" s="268" t="s">
        <v>1455</v>
      </c>
    </row>
    <row r="210" customHeight="1" spans="2:14">
      <c r="B210" s="268" t="s">
        <v>1456</v>
      </c>
    </row>
    <row r="212" customHeight="1" spans="2:14">
      <c r="B212" s="512" t="s">
        <v>1457</v>
      </c>
    </row>
    <row r="214" customHeight="1" spans="2:14">
      <c r="B214" s="247" t="s">
        <v>1458</v>
      </c>
    </row>
    <row r="216" customHeight="1" spans="2:14">
      <c r="B216" s="244" t="s">
        <v>1459</v>
      </c>
    </row>
    <row r="218" customHeight="1" spans="2:14">
      <c r="B218" s="248" t="s">
        <v>1460</v>
      </c>
    </row>
    <row r="220" customHeight="1" spans="2:14">
      <c r="B220" s="247" t="s">
        <v>1461</v>
      </c>
    </row>
    <row r="222" customHeight="1" spans="2:14">
      <c r="B222" s="248" t="s">
        <v>1462</v>
      </c>
    </row>
    <row r="224" customHeight="1" spans="2:14">
      <c r="B224" s="513" t="s">
        <v>1463</v>
      </c>
      <c r="C224" s="249"/>
      <c r="D224" s="249"/>
      <c r="E224" s="249"/>
      <c r="F224" s="249"/>
      <c r="G224" s="249"/>
      <c r="H224" s="249"/>
      <c r="I224" s="249"/>
      <c r="J224" s="249"/>
      <c r="K224" s="249"/>
      <c r="L224" s="249"/>
      <c r="M224" s="249"/>
      <c r="N224" s="249"/>
    </row>
    <row r="226" customHeight="1" spans="2:15">
      <c r="B226" s="513" t="s">
        <v>1464</v>
      </c>
      <c r="C226" s="249"/>
      <c r="D226" s="249"/>
      <c r="E226" s="249"/>
      <c r="F226" s="249"/>
      <c r="G226" s="249"/>
      <c r="H226" s="249"/>
      <c r="I226" s="249"/>
      <c r="J226" s="249"/>
      <c r="K226" s="249"/>
      <c r="L226" s="249"/>
      <c r="M226" s="249"/>
      <c r="N226" s="249"/>
      <c r="O226" s="249"/>
    </row>
    <row r="228" customHeight="1" spans="2:15">
      <c r="B228" s="244" t="s">
        <v>1465</v>
      </c>
    </row>
    <row r="230" customHeight="1" spans="2:15">
      <c r="B230" s="514" t="s">
        <v>1466</v>
      </c>
    </row>
    <row r="232" customHeight="1" spans="2:15">
      <c r="B232" s="247" t="s">
        <v>1467</v>
      </c>
    </row>
    <row r="234" customHeight="1" spans="2:15">
      <c r="B234" s="334" t="s">
        <v>1468</v>
      </c>
    </row>
    <row r="236" customHeight="1" spans="2:15">
      <c r="B236" s="247" t="s">
        <v>1469</v>
      </c>
    </row>
    <row r="238" customHeight="1" spans="2:15">
      <c r="B238" s="512" t="s">
        <v>1470</v>
      </c>
    </row>
    <row r="240" customHeight="1" spans="2:15">
      <c r="B240" s="247" t="s">
        <v>1471</v>
      </c>
    </row>
    <row r="242" customHeight="1" spans="1:30">
      <c r="B242" s="247" t="s">
        <v>1472</v>
      </c>
    </row>
    <row r="244" customHeight="1" spans="1:30">
      <c r="B244" s="279" t="s">
        <v>1473</v>
      </c>
    </row>
    <row r="245" customHeight="1" spans="1:30">
      <c r="B245" s="279" t="s">
        <v>1474</v>
      </c>
    </row>
    <row r="247" customHeight="1" spans="1:30">
      <c r="B247" s="512" t="s">
        <v>1475</v>
      </c>
    </row>
    <row r="251" customHeight="1" spans="1:30">
      <c r="A251" s="515"/>
      <c r="B251" s="515"/>
      <c r="C251" s="515"/>
      <c r="D251" s="515"/>
      <c r="E251" s="515"/>
      <c r="F251" s="515"/>
      <c r="G251" s="515"/>
      <c r="H251" s="515"/>
      <c r="I251" s="515"/>
      <c r="J251" s="515"/>
      <c r="K251" s="515"/>
      <c r="L251" s="515"/>
      <c r="M251" s="515"/>
      <c r="N251" s="515"/>
      <c r="O251" s="515"/>
      <c r="P251" s="515"/>
      <c r="Q251" s="515"/>
      <c r="R251" s="515"/>
      <c r="S251" s="515"/>
      <c r="T251" s="515"/>
      <c r="U251" s="515"/>
      <c r="V251" s="515"/>
      <c r="W251" s="515"/>
      <c r="X251" s="515"/>
      <c r="Y251" s="515"/>
      <c r="Z251" s="515"/>
      <c r="AA251" s="515"/>
      <c r="AB251" s="515"/>
      <c r="AC251" s="515"/>
      <c r="AD251" s="515"/>
    </row>
    <row r="253" customHeight="1" spans="1:30">
      <c r="B253" s="516" t="s">
        <v>1476</v>
      </c>
      <c r="C253" s="516"/>
    </row>
    <row r="254" customHeight="1" spans="1:30">
      <c r="B254" s="516"/>
      <c r="C254" s="516"/>
      <c r="P254" s="253" t="str">
        <f>_xlfn.DISPIMG("ID_7B27FAFB66D6434AAC944D5641527747",1)</f>
        <v>=DISPIMG("ID_7B27FAFB66D6434AAC944D5641527747",1)</v>
      </c>
      <c r="Q254" s="253"/>
      <c r="R254" s="253"/>
      <c r="S254" s="253"/>
      <c r="T254" s="253"/>
      <c r="U254" s="253"/>
      <c r="V254" s="253"/>
      <c r="W254" s="253"/>
      <c r="X254" s="253"/>
      <c r="Y254" s="253"/>
      <c r="Z254" s="253"/>
      <c r="AA254" s="253"/>
    </row>
    <row r="255" customHeight="1" spans="1:30">
      <c r="P255" s="253"/>
      <c r="Q255" s="253"/>
      <c r="R255" s="253"/>
      <c r="S255" s="253"/>
      <c r="T255" s="253"/>
      <c r="U255" s="253"/>
      <c r="V255" s="253"/>
      <c r="W255" s="253"/>
      <c r="X255" s="253"/>
      <c r="Y255" s="253"/>
      <c r="Z255" s="253"/>
      <c r="AA255" s="253"/>
    </row>
    <row r="256" customHeight="1" spans="1:30">
      <c r="B256" s="244" t="s">
        <v>1477</v>
      </c>
      <c r="P256" s="253"/>
      <c r="Q256" s="253"/>
      <c r="R256" s="253"/>
      <c r="S256" s="253"/>
      <c r="T256" s="253"/>
      <c r="U256" s="253"/>
      <c r="V256" s="253"/>
      <c r="W256" s="253"/>
      <c r="X256" s="253"/>
      <c r="Y256" s="253"/>
      <c r="Z256" s="253"/>
      <c r="AA256" s="253"/>
    </row>
    <row r="257" customHeight="1" spans="2:27">
      <c r="P257" s="253"/>
      <c r="Q257" s="253"/>
      <c r="R257" s="253"/>
      <c r="S257" s="253"/>
      <c r="T257" s="253"/>
      <c r="U257" s="253"/>
      <c r="V257" s="253"/>
      <c r="W257" s="253"/>
      <c r="X257" s="253"/>
      <c r="Y257" s="253"/>
      <c r="Z257" s="253"/>
      <c r="AA257" s="253"/>
    </row>
    <row r="258" customHeight="1" spans="2:27">
      <c r="B258" s="244" t="s">
        <v>96</v>
      </c>
      <c r="P258" s="253"/>
      <c r="Q258" s="253"/>
      <c r="R258" s="253"/>
      <c r="S258" s="253"/>
      <c r="T258" s="253"/>
      <c r="U258" s="253"/>
      <c r="V258" s="253"/>
      <c r="W258" s="253"/>
      <c r="X258" s="253"/>
      <c r="Y258" s="253"/>
      <c r="Z258" s="253"/>
      <c r="AA258" s="253"/>
    </row>
    <row r="259" customHeight="1" spans="2:27">
      <c r="P259" s="253"/>
      <c r="Q259" s="253"/>
      <c r="R259" s="253"/>
      <c r="S259" s="253"/>
      <c r="T259" s="253"/>
      <c r="U259" s="253"/>
      <c r="V259" s="253"/>
      <c r="W259" s="253"/>
      <c r="X259" s="253"/>
      <c r="Y259" s="253"/>
      <c r="Z259" s="253"/>
      <c r="AA259" s="253"/>
    </row>
    <row r="260" customHeight="1" spans="2:27">
      <c r="B260" s="247" t="s">
        <v>1478</v>
      </c>
      <c r="P260" s="253"/>
      <c r="Q260" s="253"/>
      <c r="R260" s="253"/>
      <c r="S260" s="253"/>
      <c r="T260" s="253"/>
      <c r="U260" s="253"/>
      <c r="V260" s="253"/>
      <c r="W260" s="253"/>
      <c r="X260" s="253"/>
      <c r="Y260" s="253"/>
      <c r="Z260" s="253"/>
      <c r="AA260" s="253"/>
    </row>
    <row r="261" customHeight="1" spans="2:27">
      <c r="P261" s="253"/>
      <c r="Q261" s="253"/>
      <c r="R261" s="253"/>
      <c r="S261" s="253"/>
      <c r="T261" s="253"/>
      <c r="U261" s="253"/>
      <c r="V261" s="253"/>
      <c r="W261" s="253"/>
      <c r="X261" s="253"/>
      <c r="Y261" s="253"/>
      <c r="Z261" s="253"/>
      <c r="AA261" s="253"/>
    </row>
    <row r="262" customHeight="1" spans="2:27">
      <c r="B262" s="247" t="s">
        <v>1479</v>
      </c>
      <c r="P262" s="253"/>
      <c r="Q262" s="253"/>
      <c r="R262" s="253"/>
      <c r="S262" s="253"/>
      <c r="T262" s="253"/>
      <c r="U262" s="253"/>
      <c r="V262" s="253"/>
      <c r="W262" s="253"/>
      <c r="X262" s="253"/>
      <c r="Y262" s="253"/>
      <c r="Z262" s="253"/>
      <c r="AA262" s="253"/>
    </row>
    <row r="263" customHeight="1" spans="2:27">
      <c r="P263" s="253"/>
      <c r="Q263" s="253"/>
      <c r="R263" s="253"/>
      <c r="S263" s="253"/>
      <c r="T263" s="253"/>
      <c r="U263" s="253"/>
      <c r="V263" s="253"/>
      <c r="W263" s="253"/>
      <c r="X263" s="253"/>
      <c r="Y263" s="253"/>
      <c r="Z263" s="253"/>
      <c r="AA263" s="253"/>
    </row>
    <row r="264" customHeight="1" spans="2:27">
      <c r="B264" s="244" t="s">
        <v>1480</v>
      </c>
      <c r="P264" s="253"/>
      <c r="Q264" s="253"/>
      <c r="R264" s="253"/>
      <c r="S264" s="253"/>
      <c r="T264" s="253"/>
      <c r="U264" s="253"/>
      <c r="V264" s="253"/>
      <c r="W264" s="253"/>
      <c r="X264" s="253"/>
      <c r="Y264" s="253"/>
      <c r="Z264" s="253"/>
      <c r="AA264" s="253"/>
    </row>
    <row r="265" customHeight="1" spans="2:27">
      <c r="P265" s="253"/>
      <c r="Q265" s="253"/>
      <c r="R265" s="253"/>
      <c r="S265" s="253"/>
      <c r="T265" s="253"/>
      <c r="U265" s="253"/>
      <c r="V265" s="253"/>
      <c r="W265" s="253"/>
      <c r="X265" s="253"/>
      <c r="Y265" s="253"/>
      <c r="Z265" s="253"/>
      <c r="AA265" s="253"/>
    </row>
    <row r="266" customHeight="1" spans="2:27">
      <c r="B266" s="247" t="s">
        <v>1481</v>
      </c>
      <c r="P266" s="253"/>
      <c r="Q266" s="253"/>
      <c r="R266" s="253"/>
      <c r="S266" s="253"/>
      <c r="T266" s="253"/>
      <c r="U266" s="253"/>
      <c r="V266" s="253"/>
      <c r="W266" s="253"/>
      <c r="X266" s="253"/>
      <c r="Y266" s="253"/>
      <c r="Z266" s="253"/>
      <c r="AA266" s="253"/>
    </row>
    <row r="267" customHeight="1" spans="2:27">
      <c r="P267" s="253"/>
      <c r="Q267" s="253"/>
      <c r="R267" s="253"/>
      <c r="S267" s="253"/>
      <c r="T267" s="253"/>
      <c r="U267" s="253"/>
      <c r="V267" s="253"/>
      <c r="W267" s="253"/>
      <c r="X267" s="253"/>
      <c r="Y267" s="253"/>
      <c r="Z267" s="253"/>
      <c r="AA267" s="253"/>
    </row>
    <row r="268" customHeight="1" spans="2:27">
      <c r="B268" s="247" t="s">
        <v>1482</v>
      </c>
      <c r="P268" s="253"/>
      <c r="Q268" s="253"/>
      <c r="R268" s="253"/>
      <c r="S268" s="253"/>
      <c r="T268" s="253"/>
      <c r="U268" s="253"/>
      <c r="V268" s="253"/>
      <c r="W268" s="253"/>
      <c r="X268" s="253"/>
      <c r="Y268" s="253"/>
      <c r="Z268" s="253"/>
      <c r="AA268" s="253"/>
    </row>
    <row r="269" customHeight="1" spans="2:27">
      <c r="P269" s="253"/>
      <c r="Q269" s="253"/>
      <c r="R269" s="253"/>
      <c r="S269" s="253"/>
      <c r="T269" s="253"/>
      <c r="U269" s="253"/>
      <c r="V269" s="253"/>
      <c r="W269" s="253"/>
      <c r="X269" s="253"/>
      <c r="Y269" s="253"/>
      <c r="Z269" s="253"/>
      <c r="AA269" s="253"/>
    </row>
    <row r="270" customHeight="1" spans="2:27">
      <c r="B270" s="244" t="s">
        <v>1483</v>
      </c>
      <c r="P270" s="253"/>
      <c r="Q270" s="253"/>
      <c r="R270" s="253"/>
      <c r="S270" s="253"/>
      <c r="T270" s="253"/>
      <c r="U270" s="253"/>
      <c r="V270" s="253"/>
      <c r="W270" s="253"/>
      <c r="X270" s="253"/>
      <c r="Y270" s="253"/>
      <c r="Z270" s="253"/>
      <c r="AA270" s="253"/>
    </row>
    <row r="271" customHeight="1" spans="2:27">
      <c r="P271" s="253"/>
      <c r="Q271" s="253"/>
      <c r="R271" s="253"/>
      <c r="S271" s="253"/>
      <c r="T271" s="253"/>
      <c r="U271" s="253"/>
      <c r="V271" s="253"/>
      <c r="W271" s="253"/>
      <c r="X271" s="253"/>
      <c r="Y271" s="253"/>
      <c r="Z271" s="253"/>
      <c r="AA271" s="253"/>
    </row>
    <row r="272" customHeight="1" spans="2:27">
      <c r="B272" s="247" t="s">
        <v>1484</v>
      </c>
      <c r="P272" s="253"/>
      <c r="Q272" s="253"/>
      <c r="R272" s="253"/>
      <c r="S272" s="253"/>
      <c r="T272" s="253"/>
      <c r="U272" s="253"/>
      <c r="V272" s="253"/>
      <c r="W272" s="253"/>
      <c r="X272" s="253"/>
      <c r="Y272" s="253"/>
      <c r="Z272" s="253"/>
      <c r="AA272" s="253"/>
    </row>
    <row r="273" customHeight="1" spans="2:27">
      <c r="P273" s="253"/>
      <c r="Q273" s="253"/>
      <c r="R273" s="253"/>
      <c r="S273" s="253"/>
      <c r="T273" s="253"/>
      <c r="U273" s="253"/>
      <c r="V273" s="253"/>
      <c r="W273" s="253"/>
      <c r="X273" s="253"/>
      <c r="Y273" s="253"/>
      <c r="Z273" s="253"/>
      <c r="AA273" s="253"/>
    </row>
    <row r="274" customHeight="1" spans="2:27">
      <c r="B274" s="247" t="s">
        <v>1485</v>
      </c>
      <c r="P274" s="253"/>
      <c r="Q274" s="253"/>
      <c r="R274" s="253"/>
      <c r="S274" s="253"/>
      <c r="T274" s="253"/>
      <c r="U274" s="253"/>
      <c r="V274" s="253"/>
      <c r="W274" s="253"/>
      <c r="X274" s="253"/>
      <c r="Y274" s="253"/>
      <c r="Z274" s="253"/>
      <c r="AA274" s="253"/>
    </row>
    <row r="275" customHeight="1" spans="2:27">
      <c r="P275" s="253"/>
      <c r="Q275" s="253"/>
      <c r="R275" s="253"/>
      <c r="S275" s="253"/>
      <c r="T275" s="253"/>
      <c r="U275" s="253"/>
      <c r="V275" s="253"/>
      <c r="W275" s="253"/>
      <c r="X275" s="253"/>
      <c r="Y275" s="253"/>
      <c r="Z275" s="253"/>
      <c r="AA275" s="253"/>
    </row>
    <row r="276" customHeight="1" spans="2:27">
      <c r="B276" s="247" t="s">
        <v>1486</v>
      </c>
      <c r="P276" s="253"/>
      <c r="Q276" s="253"/>
      <c r="R276" s="253"/>
      <c r="S276" s="253"/>
      <c r="T276" s="253"/>
      <c r="U276" s="253"/>
      <c r="V276" s="253"/>
      <c r="W276" s="253"/>
      <c r="X276" s="253"/>
      <c r="Y276" s="253"/>
      <c r="Z276" s="253"/>
      <c r="AA276" s="253"/>
    </row>
    <row r="277" customHeight="1" spans="2:27">
      <c r="P277" s="253"/>
      <c r="Q277" s="253"/>
      <c r="R277" s="253"/>
      <c r="S277" s="253"/>
      <c r="T277" s="253"/>
      <c r="U277" s="253"/>
      <c r="V277" s="253"/>
      <c r="W277" s="253"/>
      <c r="X277" s="253"/>
      <c r="Y277" s="253"/>
      <c r="Z277" s="253"/>
      <c r="AA277" s="253"/>
    </row>
    <row r="278" customHeight="1" spans="2:27">
      <c r="B278" s="244" t="s">
        <v>1487</v>
      </c>
      <c r="P278" s="253"/>
      <c r="Q278" s="253"/>
      <c r="R278" s="253"/>
      <c r="S278" s="253"/>
      <c r="T278" s="253"/>
      <c r="U278" s="253"/>
      <c r="V278" s="253"/>
      <c r="W278" s="253"/>
      <c r="X278" s="253"/>
      <c r="Y278" s="253"/>
      <c r="Z278" s="253"/>
      <c r="AA278" s="253"/>
    </row>
    <row r="279" customHeight="1" spans="2:27">
      <c r="P279" s="253"/>
      <c r="Q279" s="253"/>
      <c r="R279" s="253"/>
      <c r="S279" s="253"/>
      <c r="T279" s="253"/>
      <c r="U279" s="253"/>
      <c r="V279" s="253"/>
      <c r="W279" s="253"/>
      <c r="X279" s="253"/>
      <c r="Y279" s="253"/>
      <c r="Z279" s="253"/>
      <c r="AA279" s="253"/>
    </row>
    <row r="280" customHeight="1" spans="2:27">
      <c r="B280" s="247" t="s">
        <v>1488</v>
      </c>
      <c r="P280" s="253"/>
      <c r="Q280" s="253"/>
      <c r="R280" s="253"/>
      <c r="S280" s="253"/>
      <c r="T280" s="253"/>
      <c r="U280" s="253"/>
      <c r="V280" s="253"/>
      <c r="W280" s="253"/>
      <c r="X280" s="253"/>
      <c r="Y280" s="253"/>
      <c r="Z280" s="253"/>
      <c r="AA280" s="253"/>
    </row>
    <row r="281" customHeight="1" spans="2:27">
      <c r="P281" s="253"/>
      <c r="Q281" s="253"/>
      <c r="R281" s="253"/>
      <c r="S281" s="253"/>
      <c r="T281" s="253"/>
      <c r="U281" s="253"/>
      <c r="V281" s="253"/>
      <c r="W281" s="253"/>
      <c r="X281" s="253"/>
      <c r="Y281" s="253"/>
      <c r="Z281" s="253"/>
      <c r="AA281" s="253"/>
    </row>
    <row r="282" customHeight="1" spans="2:27">
      <c r="B282" s="247" t="s">
        <v>1489</v>
      </c>
      <c r="P282" s="253"/>
      <c r="Q282" s="253"/>
      <c r="R282" s="253"/>
      <c r="S282" s="253"/>
      <c r="T282" s="253"/>
      <c r="U282" s="253"/>
      <c r="V282" s="253"/>
      <c r="W282" s="253"/>
      <c r="X282" s="253"/>
      <c r="Y282" s="253"/>
      <c r="Z282" s="253"/>
      <c r="AA282" s="253"/>
    </row>
    <row r="283" customHeight="1" spans="2:27">
      <c r="P283" s="253"/>
      <c r="Q283" s="253"/>
      <c r="R283" s="253"/>
      <c r="S283" s="253"/>
      <c r="T283" s="253"/>
      <c r="U283" s="253"/>
      <c r="V283" s="253"/>
      <c r="W283" s="253"/>
      <c r="X283" s="253"/>
      <c r="Y283" s="253"/>
      <c r="Z283" s="253"/>
      <c r="AA283" s="253"/>
    </row>
    <row r="284" customHeight="1" spans="2:27">
      <c r="B284" s="244" t="s">
        <v>1490</v>
      </c>
      <c r="P284" s="253"/>
      <c r="Q284" s="253"/>
      <c r="R284" s="253"/>
      <c r="S284" s="253"/>
      <c r="T284" s="253"/>
      <c r="U284" s="253"/>
      <c r="V284" s="253"/>
      <c r="W284" s="253"/>
      <c r="X284" s="253"/>
      <c r="Y284" s="253"/>
      <c r="Z284" s="253"/>
      <c r="AA284" s="253"/>
    </row>
    <row r="285" customHeight="1" spans="2:27">
      <c r="P285" s="253"/>
      <c r="Q285" s="253"/>
      <c r="R285" s="253"/>
      <c r="S285" s="253"/>
      <c r="T285" s="253"/>
      <c r="U285" s="253"/>
      <c r="V285" s="253"/>
      <c r="W285" s="253"/>
      <c r="X285" s="253"/>
      <c r="Y285" s="253"/>
      <c r="Z285" s="253"/>
      <c r="AA285" s="253"/>
    </row>
    <row r="286" customHeight="1" spans="2:27">
      <c r="B286" s="247" t="s">
        <v>1491</v>
      </c>
      <c r="P286" s="253"/>
      <c r="Q286" s="253"/>
      <c r="R286" s="253"/>
      <c r="S286" s="253"/>
      <c r="T286" s="253"/>
      <c r="U286" s="253"/>
      <c r="V286" s="253"/>
      <c r="W286" s="253"/>
      <c r="X286" s="253"/>
      <c r="Y286" s="253"/>
      <c r="Z286" s="253"/>
      <c r="AA286" s="253"/>
    </row>
    <row r="287" customHeight="1" spans="2:27">
      <c r="P287" s="253"/>
      <c r="Q287" s="253"/>
      <c r="R287" s="253"/>
      <c r="S287" s="253"/>
      <c r="T287" s="253"/>
      <c r="U287" s="253"/>
      <c r="V287" s="253"/>
      <c r="W287" s="253"/>
      <c r="X287" s="253"/>
      <c r="Y287" s="253"/>
      <c r="Z287" s="253"/>
      <c r="AA287" s="253"/>
    </row>
    <row r="288" customHeight="1" spans="2:27">
      <c r="B288" s="514" t="s">
        <v>1492</v>
      </c>
      <c r="P288" s="253"/>
      <c r="Q288" s="253"/>
      <c r="R288" s="253"/>
      <c r="S288" s="253"/>
      <c r="T288" s="253"/>
      <c r="U288" s="253"/>
      <c r="V288" s="253"/>
      <c r="W288" s="253"/>
      <c r="X288" s="253"/>
      <c r="Y288" s="253"/>
      <c r="Z288" s="253"/>
      <c r="AA288" s="253"/>
    </row>
    <row r="290" customHeight="1" spans="2:27">
      <c r="B290" s="248" t="s">
        <v>1493</v>
      </c>
      <c r="P290" s="253" t="str">
        <f>_xlfn.DISPIMG("ID_7B28EE7E1C9644F689F18F17F347C8C6",1)</f>
        <v>=DISPIMG("ID_7B28EE7E1C9644F689F18F17F347C8C6",1)</v>
      </c>
      <c r="Q290" s="253"/>
      <c r="R290" s="253"/>
      <c r="S290" s="253"/>
      <c r="T290" s="253"/>
      <c r="U290" s="253"/>
      <c r="V290" s="253"/>
      <c r="W290" s="253"/>
      <c r="X290" s="253"/>
      <c r="Y290" s="253"/>
      <c r="Z290" s="253"/>
      <c r="AA290" s="253"/>
    </row>
    <row r="291" customHeight="1" spans="2:27">
      <c r="P291" s="253"/>
      <c r="Q291" s="253"/>
      <c r="R291" s="253"/>
      <c r="S291" s="253"/>
      <c r="T291" s="253"/>
      <c r="U291" s="253"/>
      <c r="V291" s="253"/>
      <c r="W291" s="253"/>
      <c r="X291" s="253"/>
      <c r="Y291" s="253"/>
      <c r="Z291" s="253"/>
      <c r="AA291" s="253"/>
    </row>
    <row r="292" customHeight="1" spans="2:27">
      <c r="B292" s="247" t="s">
        <v>1494</v>
      </c>
      <c r="P292" s="253"/>
      <c r="Q292" s="253"/>
      <c r="R292" s="253"/>
      <c r="S292" s="253"/>
      <c r="T292" s="253"/>
      <c r="U292" s="253"/>
      <c r="V292" s="253"/>
      <c r="W292" s="253"/>
      <c r="X292" s="253"/>
      <c r="Y292" s="253"/>
      <c r="Z292" s="253"/>
      <c r="AA292" s="253"/>
    </row>
    <row r="293" customHeight="1" spans="2:27">
      <c r="P293" s="253"/>
      <c r="Q293" s="253"/>
      <c r="R293" s="253"/>
      <c r="S293" s="253"/>
      <c r="T293" s="253"/>
      <c r="U293" s="253"/>
      <c r="V293" s="253"/>
      <c r="W293" s="253"/>
      <c r="X293" s="253"/>
      <c r="Y293" s="253"/>
      <c r="Z293" s="253"/>
      <c r="AA293" s="253"/>
    </row>
    <row r="294" customHeight="1" spans="2:27">
      <c r="B294" s="248" t="s">
        <v>1495</v>
      </c>
      <c r="P294" s="253"/>
      <c r="Q294" s="253"/>
      <c r="R294" s="253"/>
      <c r="S294" s="253"/>
      <c r="T294" s="253"/>
      <c r="U294" s="253"/>
      <c r="V294" s="253"/>
      <c r="W294" s="253"/>
      <c r="X294" s="253"/>
      <c r="Y294" s="253"/>
      <c r="Z294" s="253"/>
      <c r="AA294" s="253"/>
    </row>
    <row r="295" customHeight="1" spans="2:27">
      <c r="P295" s="253"/>
      <c r="Q295" s="253"/>
      <c r="R295" s="253"/>
      <c r="S295" s="253"/>
      <c r="T295" s="253"/>
      <c r="U295" s="253"/>
      <c r="V295" s="253"/>
      <c r="W295" s="253"/>
      <c r="X295" s="253"/>
      <c r="Y295" s="253"/>
      <c r="Z295" s="253"/>
      <c r="AA295" s="253"/>
    </row>
    <row r="296" customHeight="1" spans="2:27">
      <c r="B296" s="514" t="s">
        <v>1496</v>
      </c>
      <c r="P296" s="253"/>
      <c r="Q296" s="253"/>
      <c r="R296" s="253"/>
      <c r="S296" s="253"/>
      <c r="T296" s="253"/>
      <c r="U296" s="253"/>
      <c r="V296" s="253"/>
      <c r="W296" s="253"/>
      <c r="X296" s="253"/>
      <c r="Y296" s="253"/>
      <c r="Z296" s="253"/>
      <c r="AA296" s="253"/>
    </row>
    <row r="297" customHeight="1" spans="2:27">
      <c r="P297" s="253"/>
      <c r="Q297" s="253"/>
      <c r="R297" s="253"/>
      <c r="S297" s="253"/>
      <c r="T297" s="253"/>
      <c r="U297" s="253"/>
      <c r="V297" s="253"/>
      <c r="W297" s="253"/>
      <c r="X297" s="253"/>
      <c r="Y297" s="253"/>
      <c r="Z297" s="253"/>
      <c r="AA297" s="253"/>
    </row>
    <row r="298" customHeight="1" spans="2:27">
      <c r="B298" s="248" t="s">
        <v>1497</v>
      </c>
      <c r="P298" s="253"/>
      <c r="Q298" s="253"/>
      <c r="R298" s="253"/>
      <c r="S298" s="253"/>
      <c r="T298" s="253"/>
      <c r="U298" s="253"/>
      <c r="V298" s="253"/>
      <c r="W298" s="253"/>
      <c r="X298" s="253"/>
      <c r="Y298" s="253"/>
      <c r="Z298" s="253"/>
      <c r="AA298" s="253"/>
    </row>
    <row r="299" customHeight="1" spans="2:27">
      <c r="P299" s="253"/>
      <c r="Q299" s="253"/>
      <c r="R299" s="253"/>
      <c r="S299" s="253"/>
      <c r="T299" s="253"/>
      <c r="U299" s="253"/>
      <c r="V299" s="253"/>
      <c r="W299" s="253"/>
      <c r="X299" s="253"/>
      <c r="Y299" s="253"/>
      <c r="Z299" s="253"/>
      <c r="AA299" s="253"/>
    </row>
    <row r="300" customHeight="1" spans="2:27">
      <c r="B300" s="514" t="s">
        <v>1498</v>
      </c>
      <c r="P300" s="253"/>
      <c r="Q300" s="253"/>
      <c r="R300" s="253"/>
      <c r="S300" s="253"/>
      <c r="T300" s="253"/>
      <c r="U300" s="253"/>
      <c r="V300" s="253"/>
      <c r="W300" s="253"/>
      <c r="X300" s="253"/>
      <c r="Y300" s="253"/>
      <c r="Z300" s="253"/>
      <c r="AA300" s="253"/>
    </row>
    <row r="301" customHeight="1" spans="2:27">
      <c r="P301" s="253"/>
      <c r="Q301" s="253"/>
      <c r="R301" s="253"/>
      <c r="S301" s="253"/>
      <c r="T301" s="253"/>
      <c r="U301" s="253"/>
      <c r="V301" s="253"/>
      <c r="W301" s="253"/>
      <c r="X301" s="253"/>
      <c r="Y301" s="253"/>
      <c r="Z301" s="253"/>
      <c r="AA301" s="253"/>
    </row>
    <row r="302" customHeight="1" spans="2:27">
      <c r="B302" s="248" t="s">
        <v>1499</v>
      </c>
      <c r="P302" s="253"/>
      <c r="Q302" s="253"/>
      <c r="R302" s="253"/>
      <c r="S302" s="253"/>
      <c r="T302" s="253"/>
      <c r="U302" s="253"/>
      <c r="V302" s="253"/>
      <c r="W302" s="253"/>
      <c r="X302" s="253"/>
      <c r="Y302" s="253"/>
      <c r="Z302" s="253"/>
      <c r="AA302" s="253"/>
    </row>
    <row r="303" customHeight="1" spans="2:27">
      <c r="P303" s="253"/>
      <c r="Q303" s="253"/>
      <c r="R303" s="253"/>
      <c r="S303" s="253"/>
      <c r="T303" s="253"/>
      <c r="U303" s="253"/>
      <c r="V303" s="253"/>
      <c r="W303" s="253"/>
      <c r="X303" s="253"/>
      <c r="Y303" s="253"/>
      <c r="Z303" s="253"/>
      <c r="AA303" s="253"/>
    </row>
    <row r="304" customHeight="1" spans="2:27">
      <c r="B304" s="517" t="s">
        <v>1500</v>
      </c>
      <c r="P304" s="253"/>
      <c r="Q304" s="253"/>
      <c r="R304" s="253"/>
      <c r="S304" s="253"/>
      <c r="T304" s="253"/>
      <c r="U304" s="253"/>
      <c r="V304" s="253"/>
      <c r="W304" s="253"/>
      <c r="X304" s="253"/>
      <c r="Y304" s="253"/>
      <c r="Z304" s="253"/>
      <c r="AA304" s="253"/>
    </row>
    <row r="305" customHeight="1" spans="2:27">
      <c r="P305" s="253"/>
      <c r="Q305" s="253"/>
      <c r="R305" s="253"/>
      <c r="S305" s="253"/>
      <c r="T305" s="253"/>
      <c r="U305" s="253"/>
      <c r="V305" s="253"/>
      <c r="W305" s="253"/>
      <c r="X305" s="253"/>
      <c r="Y305" s="253"/>
      <c r="Z305" s="253"/>
      <c r="AA305" s="253"/>
    </row>
    <row r="306" customHeight="1" spans="2:27">
      <c r="B306" s="248" t="s">
        <v>1501</v>
      </c>
      <c r="P306" s="253"/>
      <c r="Q306" s="253"/>
      <c r="R306" s="253"/>
      <c r="S306" s="253"/>
      <c r="T306" s="253"/>
      <c r="U306" s="253"/>
      <c r="V306" s="253"/>
      <c r="W306" s="253"/>
      <c r="X306" s="253"/>
      <c r="Y306" s="253"/>
      <c r="Z306" s="253"/>
      <c r="AA306" s="253"/>
    </row>
    <row r="307" customHeight="1" spans="2:27">
      <c r="P307" s="253"/>
      <c r="Q307" s="253"/>
      <c r="R307" s="253"/>
      <c r="S307" s="253"/>
      <c r="T307" s="253"/>
      <c r="U307" s="253"/>
      <c r="V307" s="253"/>
      <c r="W307" s="253"/>
      <c r="X307" s="253"/>
      <c r="Y307" s="253"/>
      <c r="Z307" s="253"/>
      <c r="AA307" s="253"/>
    </row>
    <row r="308" customHeight="1" spans="2:27">
      <c r="B308" s="247" t="s">
        <v>1502</v>
      </c>
      <c r="P308" s="253"/>
      <c r="Q308" s="253"/>
      <c r="R308" s="253"/>
      <c r="S308" s="253"/>
      <c r="T308" s="253"/>
      <c r="U308" s="253"/>
      <c r="V308" s="253"/>
      <c r="W308" s="253"/>
      <c r="X308" s="253"/>
      <c r="Y308" s="253"/>
      <c r="Z308" s="253"/>
      <c r="AA308" s="253"/>
    </row>
    <row r="309" customHeight="1" spans="2:27">
      <c r="P309" s="253"/>
      <c r="Q309" s="253"/>
      <c r="R309" s="253"/>
      <c r="S309" s="253"/>
      <c r="T309" s="253"/>
      <c r="U309" s="253"/>
      <c r="V309" s="253"/>
      <c r="W309" s="253"/>
      <c r="X309" s="253"/>
      <c r="Y309" s="253"/>
      <c r="Z309" s="253"/>
      <c r="AA309" s="253"/>
    </row>
    <row r="310" customHeight="1" spans="2:27">
      <c r="B310" s="244" t="s">
        <v>1503</v>
      </c>
      <c r="P310" s="253"/>
      <c r="Q310" s="253"/>
      <c r="R310" s="253"/>
      <c r="S310" s="253"/>
      <c r="T310" s="253"/>
      <c r="U310" s="253"/>
      <c r="V310" s="253"/>
      <c r="W310" s="253"/>
      <c r="X310" s="253"/>
      <c r="Y310" s="253"/>
      <c r="Z310" s="253"/>
      <c r="AA310" s="253"/>
    </row>
    <row r="311" customHeight="1" spans="2:27">
      <c r="P311" s="253"/>
      <c r="Q311" s="253"/>
      <c r="R311" s="253"/>
      <c r="S311" s="253"/>
      <c r="T311" s="253"/>
      <c r="U311" s="253"/>
      <c r="V311" s="253"/>
      <c r="W311" s="253"/>
      <c r="X311" s="253"/>
      <c r="Y311" s="253"/>
      <c r="Z311" s="253"/>
      <c r="AA311" s="253"/>
    </row>
    <row r="312" customHeight="1" spans="2:27">
      <c r="B312" s="248" t="s">
        <v>1504</v>
      </c>
      <c r="P312" s="253"/>
      <c r="Q312" s="253"/>
      <c r="R312" s="253"/>
      <c r="S312" s="253"/>
      <c r="T312" s="253"/>
      <c r="U312" s="253"/>
      <c r="V312" s="253"/>
      <c r="W312" s="253"/>
      <c r="X312" s="253"/>
      <c r="Y312" s="253"/>
      <c r="Z312" s="253"/>
      <c r="AA312" s="253"/>
    </row>
    <row r="313" customHeight="1" spans="2:27">
      <c r="P313" s="253"/>
      <c r="Q313" s="253"/>
      <c r="R313" s="253"/>
      <c r="S313" s="253"/>
      <c r="T313" s="253"/>
      <c r="U313" s="253"/>
      <c r="V313" s="253"/>
      <c r="W313" s="253"/>
      <c r="X313" s="253"/>
      <c r="Y313" s="253"/>
      <c r="Z313" s="253"/>
      <c r="AA313" s="253"/>
    </row>
    <row r="314" customHeight="1" spans="2:27">
      <c r="B314" s="247" t="s">
        <v>1505</v>
      </c>
      <c r="P314" s="253"/>
      <c r="Q314" s="253"/>
      <c r="R314" s="253"/>
      <c r="S314" s="253"/>
      <c r="T314" s="253"/>
      <c r="U314" s="253"/>
      <c r="V314" s="253"/>
      <c r="W314" s="253"/>
      <c r="X314" s="253"/>
      <c r="Y314" s="253"/>
      <c r="Z314" s="253"/>
      <c r="AA314" s="253"/>
    </row>
    <row r="315" customHeight="1" spans="2:27">
      <c r="P315" s="253"/>
      <c r="Q315" s="253"/>
      <c r="R315" s="253"/>
      <c r="S315" s="253"/>
      <c r="T315" s="253"/>
      <c r="U315" s="253"/>
      <c r="V315" s="253"/>
      <c r="W315" s="253"/>
      <c r="X315" s="253"/>
      <c r="Y315" s="253"/>
      <c r="Z315" s="253"/>
      <c r="AA315" s="253"/>
    </row>
    <row r="316" customHeight="1" spans="2:27">
      <c r="B316" s="248" t="s">
        <v>1506</v>
      </c>
      <c r="P316" s="253"/>
      <c r="Q316" s="253"/>
      <c r="R316" s="253"/>
      <c r="S316" s="253"/>
      <c r="T316" s="253"/>
      <c r="U316" s="253"/>
      <c r="V316" s="253"/>
      <c r="W316" s="253"/>
      <c r="X316" s="253"/>
      <c r="Y316" s="253"/>
      <c r="Z316" s="253"/>
      <c r="AA316" s="253"/>
    </row>
    <row r="317" customHeight="1" spans="2:27">
      <c r="P317" s="253"/>
      <c r="Q317" s="253"/>
      <c r="R317" s="253"/>
      <c r="S317" s="253"/>
      <c r="T317" s="253"/>
      <c r="U317" s="253"/>
      <c r="V317" s="253"/>
      <c r="W317" s="253"/>
      <c r="X317" s="253"/>
      <c r="Y317" s="253"/>
      <c r="Z317" s="253"/>
      <c r="AA317" s="253"/>
    </row>
    <row r="318" customHeight="1" spans="2:27">
      <c r="B318" s="248" t="s">
        <v>1507</v>
      </c>
      <c r="P318" s="253"/>
      <c r="Q318" s="253"/>
      <c r="R318" s="253"/>
      <c r="S318" s="253"/>
      <c r="T318" s="253"/>
      <c r="U318" s="253"/>
      <c r="V318" s="253"/>
      <c r="W318" s="253"/>
      <c r="X318" s="253"/>
      <c r="Y318" s="253"/>
      <c r="Z318" s="253"/>
      <c r="AA318" s="253"/>
    </row>
    <row r="319" customHeight="1" spans="2:27">
      <c r="P319" s="253"/>
      <c r="Q319" s="253"/>
      <c r="R319" s="253"/>
      <c r="S319" s="253"/>
      <c r="T319" s="253"/>
      <c r="U319" s="253"/>
      <c r="V319" s="253"/>
      <c r="W319" s="253"/>
      <c r="X319" s="253"/>
      <c r="Y319" s="253"/>
      <c r="Z319" s="253"/>
      <c r="AA319" s="253"/>
    </row>
    <row r="320" customHeight="1" spans="2:27">
      <c r="B320" s="247" t="s">
        <v>1508</v>
      </c>
      <c r="P320" s="253"/>
      <c r="Q320" s="253"/>
      <c r="R320" s="253"/>
      <c r="S320" s="253"/>
      <c r="T320" s="253"/>
      <c r="U320" s="253"/>
      <c r="V320" s="253"/>
      <c r="W320" s="253"/>
      <c r="X320" s="253"/>
      <c r="Y320" s="253"/>
      <c r="Z320" s="253"/>
      <c r="AA320" s="253"/>
    </row>
    <row r="321" customHeight="1" spans="2:27">
      <c r="P321" s="253"/>
      <c r="Q321" s="253"/>
      <c r="R321" s="253"/>
      <c r="S321" s="253"/>
      <c r="T321" s="253"/>
      <c r="U321" s="253"/>
      <c r="V321" s="253"/>
      <c r="W321" s="253"/>
      <c r="X321" s="253"/>
      <c r="Y321" s="253"/>
      <c r="Z321" s="253"/>
      <c r="AA321" s="253"/>
    </row>
    <row r="322" customHeight="1" spans="2:27">
      <c r="B322" s="248" t="s">
        <v>1509</v>
      </c>
      <c r="P322" s="253"/>
      <c r="Q322" s="253"/>
      <c r="R322" s="253"/>
      <c r="S322" s="253"/>
      <c r="T322" s="253"/>
      <c r="U322" s="253"/>
      <c r="V322" s="253"/>
      <c r="W322" s="253"/>
      <c r="X322" s="253"/>
      <c r="Y322" s="253"/>
      <c r="Z322" s="253"/>
      <c r="AA322" s="253"/>
    </row>
    <row r="323" customHeight="1" spans="2:27">
      <c r="P323" s="253"/>
      <c r="Q323" s="253"/>
      <c r="R323" s="253"/>
      <c r="S323" s="253"/>
      <c r="T323" s="253"/>
      <c r="U323" s="253"/>
      <c r="V323" s="253"/>
      <c r="W323" s="253"/>
      <c r="X323" s="253"/>
      <c r="Y323" s="253"/>
      <c r="Z323" s="253"/>
      <c r="AA323" s="253"/>
    </row>
    <row r="324" customHeight="1" spans="2:27">
      <c r="C324" s="518"/>
      <c r="P324" s="253"/>
      <c r="Q324" s="253"/>
      <c r="R324" s="253"/>
      <c r="S324" s="253"/>
      <c r="T324" s="253"/>
      <c r="U324" s="253"/>
      <c r="V324" s="253"/>
      <c r="W324" s="253"/>
      <c r="X324" s="253"/>
      <c r="Y324" s="253"/>
      <c r="Z324" s="253"/>
      <c r="AA324" s="253"/>
    </row>
    <row r="325" customHeight="1" spans="2:27">
      <c r="B325" s="519" t="s">
        <v>1510</v>
      </c>
      <c r="C325" s="519"/>
      <c r="D325" s="519"/>
      <c r="E325" s="520"/>
    </row>
    <row r="326" customHeight="1" spans="2:27">
      <c r="B326" s="519" t="s">
        <v>34</v>
      </c>
      <c r="C326" s="519" t="s">
        <v>1511</v>
      </c>
      <c r="D326" s="519"/>
      <c r="P326" s="253" t="str">
        <f>_xlfn.DISPIMG("ID_34DFA299CABB4F3D8BD8F63927FD9C76",1)</f>
        <v>=DISPIMG("ID_34DFA299CABB4F3D8BD8F63927FD9C76",1)</v>
      </c>
      <c r="Q326" s="253"/>
      <c r="R326" s="253"/>
      <c r="S326" s="253"/>
      <c r="T326" s="253"/>
      <c r="U326" s="253"/>
      <c r="V326" s="253"/>
      <c r="W326" s="253"/>
      <c r="X326" s="253"/>
      <c r="Y326" s="253"/>
      <c r="Z326" s="253"/>
      <c r="AA326" s="253"/>
    </row>
    <row r="327" customHeight="1" spans="2:27">
      <c r="B327" s="521" t="s">
        <v>1269</v>
      </c>
      <c r="C327" s="521" t="s">
        <v>288</v>
      </c>
      <c r="D327" s="521"/>
      <c r="P327" s="253"/>
      <c r="Q327" s="253"/>
      <c r="R327" s="253"/>
      <c r="S327" s="253"/>
      <c r="T327" s="253"/>
      <c r="U327" s="253"/>
      <c r="V327" s="253"/>
      <c r="W327" s="253"/>
      <c r="X327" s="253"/>
      <c r="Y327" s="253"/>
      <c r="Z327" s="253"/>
      <c r="AA327" s="253"/>
    </row>
    <row r="328" customHeight="1" spans="2:27">
      <c r="B328" s="521" t="s">
        <v>1270</v>
      </c>
      <c r="C328" s="521" t="s">
        <v>1512</v>
      </c>
      <c r="D328" s="521"/>
      <c r="P328" s="253"/>
      <c r="Q328" s="253"/>
      <c r="R328" s="253"/>
      <c r="S328" s="253"/>
      <c r="T328" s="253"/>
      <c r="U328" s="253"/>
      <c r="V328" s="253"/>
      <c r="W328" s="253"/>
      <c r="X328" s="253"/>
      <c r="Y328" s="253"/>
      <c r="Z328" s="253"/>
      <c r="AA328" s="253"/>
    </row>
    <row r="329" customHeight="1" spans="2:27">
      <c r="B329" s="521" t="s">
        <v>1513</v>
      </c>
      <c r="C329" s="521" t="s">
        <v>280</v>
      </c>
      <c r="D329" s="521"/>
      <c r="P329" s="253"/>
      <c r="Q329" s="253"/>
      <c r="R329" s="253"/>
      <c r="S329" s="253"/>
      <c r="T329" s="253"/>
      <c r="U329" s="253"/>
      <c r="V329" s="253"/>
      <c r="W329" s="253"/>
      <c r="X329" s="253"/>
      <c r="Y329" s="253"/>
      <c r="Z329" s="253"/>
      <c r="AA329" s="253"/>
    </row>
    <row r="330" customHeight="1" spans="2:27">
      <c r="B330" s="521" t="s">
        <v>1514</v>
      </c>
      <c r="C330" s="521" t="s">
        <v>758</v>
      </c>
      <c r="D330" s="521"/>
      <c r="P330" s="253"/>
      <c r="Q330" s="253"/>
      <c r="R330" s="253"/>
      <c r="S330" s="253"/>
      <c r="T330" s="253"/>
      <c r="U330" s="253"/>
      <c r="V330" s="253"/>
      <c r="W330" s="253"/>
      <c r="X330" s="253"/>
      <c r="Y330" s="253"/>
      <c r="Z330" s="253"/>
      <c r="AA330" s="253"/>
    </row>
    <row r="331" customHeight="1" spans="2:27">
      <c r="B331" s="521" t="s">
        <v>1515</v>
      </c>
      <c r="C331" s="521" t="s">
        <v>1516</v>
      </c>
      <c r="D331" s="521"/>
      <c r="P331" s="253"/>
      <c r="Q331" s="253"/>
      <c r="R331" s="253"/>
      <c r="S331" s="253"/>
      <c r="T331" s="253"/>
      <c r="U331" s="253"/>
      <c r="V331" s="253"/>
      <c r="W331" s="253"/>
      <c r="X331" s="253"/>
      <c r="Y331" s="253"/>
      <c r="Z331" s="253"/>
      <c r="AA331" s="253"/>
    </row>
    <row r="332" customHeight="1" spans="2:27">
      <c r="B332" s="521" t="s">
        <v>1517</v>
      </c>
      <c r="C332" s="521" t="s">
        <v>1518</v>
      </c>
      <c r="D332" s="521"/>
      <c r="P332" s="253"/>
      <c r="Q332" s="253"/>
      <c r="R332" s="253"/>
      <c r="S332" s="253"/>
      <c r="T332" s="253"/>
      <c r="U332" s="253"/>
      <c r="V332" s="253"/>
      <c r="W332" s="253"/>
      <c r="X332" s="253"/>
      <c r="Y332" s="253"/>
      <c r="Z332" s="253"/>
      <c r="AA332" s="253"/>
    </row>
    <row r="333" customHeight="1" spans="2:27">
      <c r="P333" s="253"/>
      <c r="Q333" s="253"/>
      <c r="R333" s="253"/>
      <c r="S333" s="253"/>
      <c r="T333" s="253"/>
      <c r="U333" s="253"/>
      <c r="V333" s="253"/>
      <c r="W333" s="253"/>
      <c r="X333" s="253"/>
      <c r="Y333" s="253"/>
      <c r="Z333" s="253"/>
      <c r="AA333" s="253"/>
    </row>
    <row r="334" customHeight="1" spans="2:27">
      <c r="P334" s="253"/>
      <c r="Q334" s="253"/>
      <c r="R334" s="253"/>
      <c r="S334" s="253"/>
      <c r="T334" s="253"/>
      <c r="U334" s="253"/>
      <c r="V334" s="253"/>
      <c r="W334" s="253"/>
      <c r="X334" s="253"/>
      <c r="Y334" s="253"/>
      <c r="Z334" s="253"/>
      <c r="AA334" s="253"/>
    </row>
    <row r="335" customHeight="1" spans="2:27">
      <c r="B335" s="248" t="s">
        <v>1519</v>
      </c>
      <c r="P335" s="253"/>
      <c r="Q335" s="253"/>
      <c r="R335" s="253"/>
      <c r="S335" s="253"/>
      <c r="T335" s="253"/>
      <c r="U335" s="253"/>
      <c r="V335" s="253"/>
      <c r="W335" s="253"/>
      <c r="X335" s="253"/>
      <c r="Y335" s="253"/>
      <c r="Z335" s="253"/>
      <c r="AA335" s="253"/>
    </row>
    <row r="336" customHeight="1" spans="2:27">
      <c r="P336" s="253"/>
      <c r="Q336" s="253"/>
      <c r="R336" s="253"/>
      <c r="S336" s="253"/>
      <c r="T336" s="253"/>
      <c r="U336" s="253"/>
      <c r="V336" s="253"/>
      <c r="W336" s="253"/>
      <c r="X336" s="253"/>
      <c r="Y336" s="253"/>
      <c r="Z336" s="253"/>
      <c r="AA336" s="253"/>
    </row>
    <row r="337" customHeight="1" spans="2:27">
      <c r="B337" s="247" t="s">
        <v>1520</v>
      </c>
      <c r="P337" s="253"/>
      <c r="Q337" s="253"/>
      <c r="R337" s="253"/>
      <c r="S337" s="253"/>
      <c r="T337" s="253"/>
      <c r="U337" s="253"/>
      <c r="V337" s="253"/>
      <c r="W337" s="253"/>
      <c r="X337" s="253"/>
      <c r="Y337" s="253"/>
      <c r="Z337" s="253"/>
      <c r="AA337" s="253"/>
    </row>
    <row r="338" customHeight="1" spans="2:27">
      <c r="P338" s="253"/>
      <c r="Q338" s="253"/>
      <c r="R338" s="253"/>
      <c r="S338" s="253"/>
      <c r="T338" s="253"/>
      <c r="U338" s="253"/>
      <c r="V338" s="253"/>
      <c r="W338" s="253"/>
      <c r="X338" s="253"/>
      <c r="Y338" s="253"/>
      <c r="Z338" s="253"/>
      <c r="AA338" s="253"/>
    </row>
    <row r="339" customHeight="1" spans="2:27">
      <c r="B339" s="514" t="s">
        <v>1521</v>
      </c>
      <c r="P339" s="253"/>
      <c r="Q339" s="253"/>
      <c r="R339" s="253"/>
      <c r="S339" s="253"/>
      <c r="T339" s="253"/>
      <c r="U339" s="253"/>
      <c r="V339" s="253"/>
      <c r="W339" s="253"/>
      <c r="X339" s="253"/>
      <c r="Y339" s="253"/>
      <c r="Z339" s="253"/>
      <c r="AA339" s="253"/>
    </row>
    <row r="340" customHeight="1" spans="2:27">
      <c r="P340" s="253"/>
      <c r="Q340" s="253"/>
      <c r="R340" s="253"/>
      <c r="S340" s="253"/>
      <c r="T340" s="253"/>
      <c r="U340" s="253"/>
      <c r="V340" s="253"/>
      <c r="W340" s="253"/>
      <c r="X340" s="253"/>
      <c r="Y340" s="253"/>
      <c r="Z340" s="253"/>
      <c r="AA340" s="253"/>
    </row>
    <row r="341" customHeight="1" spans="2:27">
      <c r="B341" s="247" t="s">
        <v>1522</v>
      </c>
      <c r="P341" s="253"/>
      <c r="Q341" s="253"/>
      <c r="R341" s="253"/>
      <c r="S341" s="253"/>
      <c r="T341" s="253"/>
      <c r="U341" s="253"/>
      <c r="V341" s="253"/>
      <c r="W341" s="253"/>
      <c r="X341" s="253"/>
      <c r="Y341" s="253"/>
      <c r="Z341" s="253"/>
      <c r="AA341" s="253"/>
    </row>
    <row r="342" customHeight="1" spans="2:27">
      <c r="P342" s="253"/>
      <c r="Q342" s="253"/>
      <c r="R342" s="253"/>
      <c r="S342" s="253"/>
      <c r="T342" s="253"/>
      <c r="U342" s="253"/>
      <c r="V342" s="253"/>
      <c r="W342" s="253"/>
      <c r="X342" s="253"/>
      <c r="Y342" s="253"/>
      <c r="Z342" s="253"/>
      <c r="AA342" s="253"/>
    </row>
    <row r="343" customHeight="1" spans="2:27">
      <c r="B343" s="522" t="s">
        <v>1523</v>
      </c>
      <c r="P343" s="253"/>
      <c r="Q343" s="253"/>
      <c r="R343" s="253"/>
      <c r="S343" s="253"/>
      <c r="T343" s="253"/>
      <c r="U343" s="253"/>
      <c r="V343" s="253"/>
      <c r="W343" s="253"/>
      <c r="X343" s="253"/>
      <c r="Y343" s="253"/>
      <c r="Z343" s="253"/>
      <c r="AA343" s="253"/>
    </row>
    <row r="344" customHeight="1" spans="2:27">
      <c r="P344" s="253"/>
      <c r="Q344" s="253"/>
      <c r="R344" s="253"/>
      <c r="S344" s="253"/>
      <c r="T344" s="253"/>
      <c r="U344" s="253"/>
      <c r="V344" s="253"/>
      <c r="W344" s="253"/>
      <c r="X344" s="253"/>
      <c r="Y344" s="253"/>
      <c r="Z344" s="253"/>
      <c r="AA344" s="253"/>
    </row>
    <row r="345" customHeight="1" spans="2:27">
      <c r="B345" s="514" t="s">
        <v>1524</v>
      </c>
      <c r="P345" s="253"/>
      <c r="Q345" s="253"/>
      <c r="R345" s="253"/>
      <c r="S345" s="253"/>
      <c r="T345" s="253"/>
      <c r="U345" s="253"/>
      <c r="V345" s="253"/>
      <c r="W345" s="253"/>
      <c r="X345" s="253"/>
      <c r="Y345" s="253"/>
      <c r="Z345" s="253"/>
      <c r="AA345" s="253"/>
    </row>
    <row r="346" customHeight="1" spans="2:27">
      <c r="P346" s="253"/>
      <c r="Q346" s="253"/>
      <c r="R346" s="253"/>
      <c r="S346" s="253"/>
      <c r="T346" s="253"/>
      <c r="U346" s="253"/>
      <c r="V346" s="253"/>
      <c r="W346" s="253"/>
      <c r="X346" s="253"/>
      <c r="Y346" s="253"/>
      <c r="Z346" s="253"/>
      <c r="AA346" s="253"/>
    </row>
    <row r="347" customHeight="1" spans="2:27">
      <c r="B347" s="248" t="s">
        <v>1525</v>
      </c>
      <c r="P347" s="253"/>
      <c r="Q347" s="253"/>
      <c r="R347" s="253"/>
      <c r="S347" s="253"/>
      <c r="T347" s="253"/>
      <c r="U347" s="253"/>
      <c r="V347" s="253"/>
      <c r="W347" s="253"/>
      <c r="X347" s="253"/>
      <c r="Y347" s="253"/>
      <c r="Z347" s="253"/>
      <c r="AA347" s="253"/>
    </row>
    <row r="348" customHeight="1" spans="2:27">
      <c r="P348" s="253"/>
      <c r="Q348" s="253"/>
      <c r="R348" s="253"/>
      <c r="S348" s="253"/>
      <c r="T348" s="253"/>
      <c r="U348" s="253"/>
      <c r="V348" s="253"/>
      <c r="W348" s="253"/>
      <c r="X348" s="253"/>
      <c r="Y348" s="253"/>
      <c r="Z348" s="253"/>
      <c r="AA348" s="253"/>
    </row>
    <row r="349" customHeight="1" spans="2:27">
      <c r="B349" s="247" t="s">
        <v>1526</v>
      </c>
      <c r="P349" s="253"/>
      <c r="Q349" s="253"/>
      <c r="R349" s="253"/>
      <c r="S349" s="253"/>
      <c r="T349" s="253"/>
      <c r="U349" s="253"/>
      <c r="V349" s="253"/>
      <c r="W349" s="253"/>
      <c r="X349" s="253"/>
      <c r="Y349" s="253"/>
      <c r="Z349" s="253"/>
      <c r="AA349" s="253"/>
    </row>
    <row r="350" customHeight="1" spans="2:27">
      <c r="B350" s="247" t="s">
        <v>1527</v>
      </c>
      <c r="P350" s="253"/>
      <c r="Q350" s="253"/>
      <c r="R350" s="253"/>
      <c r="S350" s="253"/>
      <c r="T350" s="253"/>
      <c r="U350" s="253"/>
      <c r="V350" s="253"/>
      <c r="W350" s="253"/>
      <c r="X350" s="253"/>
      <c r="Y350" s="253"/>
      <c r="Z350" s="253"/>
      <c r="AA350" s="253"/>
    </row>
    <row r="351" customHeight="1" spans="2:27">
      <c r="P351" s="253"/>
      <c r="Q351" s="253"/>
      <c r="R351" s="253"/>
      <c r="S351" s="253"/>
      <c r="T351" s="253"/>
      <c r="U351" s="253"/>
      <c r="V351" s="253"/>
      <c r="W351" s="253"/>
      <c r="X351" s="253"/>
      <c r="Y351" s="253"/>
      <c r="Z351" s="253"/>
      <c r="AA351" s="253"/>
    </row>
    <row r="352" customHeight="1" spans="2:27">
      <c r="B352" s="244" t="s">
        <v>1528</v>
      </c>
      <c r="P352" s="253"/>
      <c r="Q352" s="253"/>
      <c r="R352" s="253"/>
      <c r="S352" s="253"/>
      <c r="T352" s="253"/>
      <c r="U352" s="253"/>
      <c r="V352" s="253"/>
      <c r="W352" s="253"/>
      <c r="X352" s="253"/>
      <c r="Y352" s="253"/>
      <c r="Z352" s="253"/>
      <c r="AA352" s="253"/>
    </row>
    <row r="353" customHeight="1" spans="2:27">
      <c r="P353" s="253"/>
      <c r="Q353" s="253"/>
      <c r="R353" s="253"/>
      <c r="S353" s="253"/>
      <c r="T353" s="253"/>
      <c r="U353" s="253"/>
      <c r="V353" s="253"/>
      <c r="W353" s="253"/>
      <c r="X353" s="253"/>
      <c r="Y353" s="253"/>
      <c r="Z353" s="253"/>
      <c r="AA353" s="253"/>
    </row>
    <row r="354" customHeight="1" spans="2:27">
      <c r="B354" s="247" t="s">
        <v>1529</v>
      </c>
      <c r="P354" s="253"/>
      <c r="Q354" s="253"/>
      <c r="R354" s="253"/>
      <c r="S354" s="253"/>
      <c r="T354" s="253"/>
      <c r="U354" s="253"/>
      <c r="V354" s="253"/>
      <c r="W354" s="253"/>
      <c r="X354" s="253"/>
      <c r="Y354" s="253"/>
      <c r="Z354" s="253"/>
      <c r="AA354" s="253"/>
    </row>
    <row r="355" customHeight="1" spans="2:27">
      <c r="P355" s="253"/>
      <c r="Q355" s="253"/>
      <c r="R355" s="253"/>
      <c r="S355" s="253"/>
      <c r="T355" s="253"/>
      <c r="U355" s="253"/>
      <c r="V355" s="253"/>
      <c r="W355" s="253"/>
      <c r="X355" s="253"/>
      <c r="Y355" s="253"/>
      <c r="Z355" s="253"/>
      <c r="AA355" s="253"/>
    </row>
    <row r="356" customHeight="1" spans="2:27">
      <c r="B356" s="248" t="s">
        <v>1530</v>
      </c>
      <c r="P356" s="253"/>
      <c r="Q356" s="253"/>
      <c r="R356" s="253"/>
      <c r="S356" s="253"/>
      <c r="T356" s="253"/>
      <c r="U356" s="253"/>
      <c r="V356" s="253"/>
      <c r="W356" s="253"/>
      <c r="X356" s="253"/>
      <c r="Y356" s="253"/>
      <c r="Z356" s="253"/>
      <c r="AA356" s="253"/>
    </row>
    <row r="357" customHeight="1" spans="2:27">
      <c r="P357" s="253"/>
      <c r="Q357" s="253"/>
      <c r="R357" s="253"/>
      <c r="S357" s="253"/>
      <c r="T357" s="253"/>
      <c r="U357" s="253"/>
      <c r="V357" s="253"/>
      <c r="W357" s="253"/>
      <c r="X357" s="253"/>
      <c r="Y357" s="253"/>
      <c r="Z357" s="253"/>
      <c r="AA357" s="253"/>
    </row>
    <row r="358" customHeight="1" spans="2:27">
      <c r="B358" s="247" t="s">
        <v>1531</v>
      </c>
      <c r="P358" s="253"/>
      <c r="Q358" s="253"/>
      <c r="R358" s="253"/>
      <c r="S358" s="253"/>
      <c r="T358" s="253"/>
      <c r="U358" s="253"/>
      <c r="V358" s="253"/>
      <c r="W358" s="253"/>
      <c r="X358" s="253"/>
      <c r="Y358" s="253"/>
      <c r="Z358" s="253"/>
      <c r="AA358" s="253"/>
    </row>
    <row r="359" customHeight="1" spans="2:27">
      <c r="P359" s="253"/>
      <c r="Q359" s="253"/>
      <c r="R359" s="253"/>
      <c r="S359" s="253"/>
      <c r="T359" s="253"/>
      <c r="U359" s="253"/>
      <c r="V359" s="253"/>
      <c r="W359" s="253"/>
      <c r="X359" s="253"/>
      <c r="Y359" s="253"/>
      <c r="Z359" s="253"/>
      <c r="AA359" s="253"/>
    </row>
    <row r="360" customHeight="1" spans="2:27">
      <c r="B360" s="244" t="s">
        <v>1532</v>
      </c>
      <c r="P360" s="253"/>
      <c r="Q360" s="253"/>
      <c r="R360" s="253"/>
      <c r="S360" s="253"/>
      <c r="T360" s="253"/>
      <c r="U360" s="253"/>
      <c r="V360" s="253"/>
      <c r="W360" s="253"/>
      <c r="X360" s="253"/>
      <c r="Y360" s="253"/>
      <c r="Z360" s="253"/>
      <c r="AA360" s="253"/>
    </row>
    <row r="362" customHeight="1" spans="2:27">
      <c r="B362" s="247" t="s">
        <v>1533</v>
      </c>
      <c r="P362" s="523" t="s">
        <v>1534</v>
      </c>
      <c r="Q362" s="523"/>
      <c r="R362" s="523"/>
      <c r="S362" s="523"/>
      <c r="T362" s="523"/>
      <c r="U362" s="523"/>
      <c r="V362" s="523"/>
      <c r="W362" s="523"/>
      <c r="X362" s="523"/>
      <c r="Y362" s="523"/>
      <c r="Z362" s="523"/>
      <c r="AA362" s="523"/>
    </row>
    <row r="363" customHeight="1" spans="2:27">
      <c r="P363" s="523"/>
      <c r="Q363" s="523"/>
      <c r="R363" s="523"/>
      <c r="S363" s="523"/>
      <c r="T363" s="523"/>
      <c r="U363" s="523"/>
      <c r="V363" s="523"/>
      <c r="W363" s="523"/>
      <c r="X363" s="523"/>
      <c r="Y363" s="523"/>
      <c r="Z363" s="523"/>
      <c r="AA363" s="523"/>
    </row>
    <row r="364" customHeight="1" spans="2:27">
      <c r="B364" s="279" t="s">
        <v>1535</v>
      </c>
      <c r="P364" s="519" t="s">
        <v>1536</v>
      </c>
      <c r="Q364" s="519"/>
      <c r="R364" s="519" t="s">
        <v>226</v>
      </c>
      <c r="S364" s="519" t="s">
        <v>220</v>
      </c>
      <c r="T364" s="519"/>
      <c r="U364" s="519"/>
      <c r="V364" s="519"/>
      <c r="W364" s="519"/>
      <c r="X364" s="519"/>
      <c r="Y364" s="519"/>
      <c r="Z364" s="519"/>
      <c r="AA364" s="519" t="s">
        <v>1537</v>
      </c>
    </row>
    <row r="365" customHeight="1" spans="2:27">
      <c r="B365" s="279" t="s">
        <v>1538</v>
      </c>
      <c r="P365" s="519"/>
      <c r="Q365" s="519"/>
      <c r="R365" s="519"/>
      <c r="S365" s="519"/>
      <c r="T365" s="519"/>
      <c r="U365" s="519"/>
      <c r="V365" s="519"/>
      <c r="W365" s="519"/>
      <c r="X365" s="519"/>
      <c r="Y365" s="519"/>
      <c r="Z365" s="519"/>
      <c r="AA365" s="519"/>
    </row>
    <row r="366" customHeight="1" spans="2:27">
      <c r="P366" s="524" t="s">
        <v>1539</v>
      </c>
      <c r="Q366" s="524"/>
      <c r="R366" s="524" t="s">
        <v>79</v>
      </c>
      <c r="S366" s="525" t="s">
        <v>1540</v>
      </c>
      <c r="T366" s="525"/>
      <c r="U366" s="525"/>
      <c r="V366" s="525"/>
      <c r="W366" s="525"/>
      <c r="X366" s="525"/>
      <c r="Y366" s="525"/>
      <c r="Z366" s="525"/>
      <c r="AA366" s="526" t="s">
        <v>1541</v>
      </c>
    </row>
    <row r="367" customHeight="1" spans="2:27">
      <c r="B367" s="244" t="s">
        <v>1542</v>
      </c>
      <c r="P367" s="524" t="s">
        <v>80</v>
      </c>
      <c r="Q367" s="524"/>
      <c r="R367" s="524" t="s">
        <v>79</v>
      </c>
      <c r="S367" s="527" t="s">
        <v>1543</v>
      </c>
      <c r="T367" s="527"/>
      <c r="U367" s="527"/>
      <c r="V367" s="527"/>
      <c r="W367" s="527"/>
      <c r="X367" s="527"/>
      <c r="Y367" s="527"/>
      <c r="Z367" s="527"/>
      <c r="AA367" s="528"/>
    </row>
    <row r="368" customHeight="1" spans="2:27">
      <c r="P368" s="524" t="s">
        <v>1544</v>
      </c>
      <c r="Q368" s="524"/>
      <c r="R368" s="524" t="s">
        <v>79</v>
      </c>
      <c r="S368" s="527" t="s">
        <v>1545</v>
      </c>
      <c r="T368" s="527"/>
      <c r="U368" s="527"/>
      <c r="V368" s="527"/>
      <c r="W368" s="527"/>
      <c r="X368" s="527"/>
      <c r="Y368" s="527"/>
      <c r="Z368" s="527"/>
      <c r="AA368" s="528"/>
    </row>
    <row r="369" customHeight="1" spans="2:27">
      <c r="B369" s="247" t="s">
        <v>1546</v>
      </c>
      <c r="P369" s="529" t="s">
        <v>1547</v>
      </c>
      <c r="Q369" s="529"/>
      <c r="R369" s="529" t="s">
        <v>78</v>
      </c>
      <c r="S369" s="530" t="s">
        <v>1548</v>
      </c>
      <c r="T369" s="531"/>
      <c r="U369" s="531"/>
      <c r="V369" s="531"/>
      <c r="W369" s="531"/>
      <c r="X369" s="531"/>
      <c r="Y369" s="531"/>
      <c r="Z369" s="531"/>
      <c r="AA369" s="528"/>
    </row>
    <row r="370" customHeight="1" spans="2:27">
      <c r="P370" s="524" t="s">
        <v>1549</v>
      </c>
      <c r="Q370" s="524"/>
      <c r="R370" s="524" t="s">
        <v>79</v>
      </c>
      <c r="S370" s="525" t="s">
        <v>1550</v>
      </c>
      <c r="T370" s="525"/>
      <c r="U370" s="525"/>
      <c r="V370" s="525"/>
      <c r="W370" s="525"/>
      <c r="X370" s="525"/>
      <c r="Y370" s="525"/>
      <c r="Z370" s="525"/>
      <c r="AA370" s="528"/>
    </row>
    <row r="371" customHeight="1" spans="2:27">
      <c r="B371" s="248" t="s">
        <v>1551</v>
      </c>
      <c r="P371" s="524" t="s">
        <v>1552</v>
      </c>
      <c r="Q371" s="524"/>
      <c r="R371" s="524" t="s">
        <v>79</v>
      </c>
      <c r="S371" s="527" t="s">
        <v>1553</v>
      </c>
      <c r="T371" s="527"/>
      <c r="U371" s="527"/>
      <c r="V371" s="527"/>
      <c r="W371" s="527"/>
      <c r="X371" s="527"/>
      <c r="Y371" s="527"/>
      <c r="Z371" s="527"/>
      <c r="AA371" s="528"/>
    </row>
    <row r="372" customHeight="1" spans="2:27">
      <c r="P372" s="524" t="s">
        <v>1554</v>
      </c>
      <c r="Q372" s="524"/>
      <c r="R372" s="524" t="s">
        <v>79</v>
      </c>
      <c r="S372" s="525" t="s">
        <v>1555</v>
      </c>
      <c r="T372" s="525"/>
      <c r="U372" s="525"/>
      <c r="V372" s="525"/>
      <c r="W372" s="525"/>
      <c r="X372" s="525"/>
      <c r="Y372" s="525"/>
      <c r="Z372" s="525"/>
      <c r="AA372" s="528"/>
    </row>
    <row r="373" customHeight="1" spans="2:27">
      <c r="B373" s="247" t="s">
        <v>1556</v>
      </c>
      <c r="P373" s="529" t="s">
        <v>1557</v>
      </c>
      <c r="Q373" s="529"/>
      <c r="R373" s="529" t="s">
        <v>78</v>
      </c>
      <c r="S373" s="530" t="s">
        <v>1558</v>
      </c>
      <c r="T373" s="531"/>
      <c r="U373" s="531"/>
      <c r="V373" s="531"/>
      <c r="W373" s="531"/>
      <c r="X373" s="531"/>
      <c r="Y373" s="531"/>
      <c r="Z373" s="531"/>
      <c r="AA373" s="528"/>
    </row>
    <row r="374" customHeight="1" spans="2:27">
      <c r="P374" s="524" t="s">
        <v>1559</v>
      </c>
      <c r="Q374" s="524"/>
      <c r="R374" s="524" t="s">
        <v>79</v>
      </c>
      <c r="S374" s="527" t="s">
        <v>1560</v>
      </c>
      <c r="T374" s="527"/>
      <c r="U374" s="527"/>
      <c r="V374" s="527"/>
      <c r="W374" s="527"/>
      <c r="X374" s="527"/>
      <c r="Y374" s="527"/>
      <c r="Z374" s="527"/>
      <c r="AA374" s="528"/>
    </row>
    <row r="375" customHeight="1" spans="2:27">
      <c r="B375" s="248" t="s">
        <v>1561</v>
      </c>
      <c r="P375" s="529" t="s">
        <v>1562</v>
      </c>
      <c r="Q375" s="529"/>
      <c r="R375" s="529" t="s">
        <v>1563</v>
      </c>
      <c r="S375" s="530" t="s">
        <v>1564</v>
      </c>
      <c r="T375" s="531"/>
      <c r="U375" s="531"/>
      <c r="V375" s="531"/>
      <c r="W375" s="531"/>
      <c r="X375" s="531"/>
      <c r="Y375" s="531"/>
      <c r="Z375" s="531"/>
      <c r="AA375" s="528"/>
    </row>
    <row r="376" customHeight="1" spans="2:27">
      <c r="P376" s="524" t="s">
        <v>1565</v>
      </c>
      <c r="Q376" s="524"/>
      <c r="R376" s="524" t="s">
        <v>79</v>
      </c>
      <c r="S376" s="525" t="s">
        <v>1566</v>
      </c>
      <c r="T376" s="525"/>
      <c r="U376" s="525"/>
      <c r="V376" s="525"/>
      <c r="W376" s="525"/>
      <c r="X376" s="525"/>
      <c r="Y376" s="525"/>
      <c r="Z376" s="525"/>
      <c r="AA376" s="528"/>
    </row>
    <row r="377" customHeight="1" spans="2:27">
      <c r="B377" s="247" t="s">
        <v>1567</v>
      </c>
      <c r="P377" s="529" t="s">
        <v>1568</v>
      </c>
      <c r="Q377" s="529"/>
      <c r="R377" s="529" t="s">
        <v>78</v>
      </c>
      <c r="S377" s="530" t="s">
        <v>1569</v>
      </c>
      <c r="T377" s="531"/>
      <c r="U377" s="531"/>
      <c r="V377" s="531"/>
      <c r="W377" s="531"/>
      <c r="X377" s="531"/>
      <c r="Y377" s="531"/>
      <c r="Z377" s="531"/>
      <c r="AA377" s="528"/>
    </row>
    <row r="378" customHeight="1" spans="2:27">
      <c r="P378" s="524" t="s">
        <v>1570</v>
      </c>
      <c r="Q378" s="524"/>
      <c r="R378" s="524" t="s">
        <v>79</v>
      </c>
      <c r="S378" s="527" t="s">
        <v>1571</v>
      </c>
      <c r="T378" s="527"/>
      <c r="U378" s="527"/>
      <c r="V378" s="527"/>
      <c r="W378" s="527"/>
      <c r="X378" s="527"/>
      <c r="Y378" s="527"/>
      <c r="Z378" s="527"/>
      <c r="AA378" s="528"/>
    </row>
    <row r="379" customHeight="1" spans="2:27">
      <c r="B379" s="248" t="s">
        <v>1572</v>
      </c>
      <c r="P379" s="524" t="s">
        <v>1573</v>
      </c>
      <c r="Q379" s="524"/>
      <c r="R379" s="524" t="s">
        <v>79</v>
      </c>
      <c r="S379" s="527" t="s">
        <v>1574</v>
      </c>
      <c r="T379" s="527"/>
      <c r="U379" s="527"/>
      <c r="V379" s="527"/>
      <c r="W379" s="527"/>
      <c r="X379" s="527"/>
      <c r="Y379" s="527"/>
      <c r="Z379" s="527"/>
      <c r="AA379" s="528"/>
    </row>
    <row r="380" customHeight="1" spans="2:27">
      <c r="P380" s="524" t="s">
        <v>1575</v>
      </c>
      <c r="Q380" s="524"/>
      <c r="R380" s="524" t="s">
        <v>79</v>
      </c>
      <c r="S380" s="527" t="s">
        <v>1576</v>
      </c>
      <c r="T380" s="527"/>
      <c r="U380" s="527"/>
      <c r="V380" s="527"/>
      <c r="W380" s="527"/>
      <c r="X380" s="527"/>
      <c r="Y380" s="527"/>
      <c r="Z380" s="527"/>
      <c r="AA380" s="526" t="s">
        <v>1577</v>
      </c>
    </row>
    <row r="381" customHeight="1" spans="2:27">
      <c r="B381" s="247" t="s">
        <v>1578</v>
      </c>
      <c r="P381" s="524" t="s">
        <v>1579</v>
      </c>
      <c r="Q381" s="524"/>
      <c r="R381" s="524" t="s">
        <v>79</v>
      </c>
      <c r="S381" s="527" t="s">
        <v>1580</v>
      </c>
      <c r="T381" s="527"/>
      <c r="U381" s="527"/>
      <c r="V381" s="527"/>
      <c r="W381" s="527"/>
      <c r="X381" s="527"/>
      <c r="Y381" s="527"/>
      <c r="Z381" s="527"/>
      <c r="AA381" s="528"/>
    </row>
    <row r="382" customHeight="1" spans="2:27">
      <c r="P382" s="529" t="s">
        <v>1581</v>
      </c>
      <c r="Q382" s="529"/>
      <c r="R382" s="529" t="s">
        <v>78</v>
      </c>
      <c r="S382" s="530" t="s">
        <v>1582</v>
      </c>
      <c r="T382" s="531"/>
      <c r="U382" s="531"/>
      <c r="V382" s="531"/>
      <c r="W382" s="531"/>
      <c r="X382" s="531"/>
      <c r="Y382" s="531"/>
      <c r="Z382" s="531"/>
      <c r="AA382" s="528"/>
    </row>
    <row r="383" customHeight="1" spans="2:27">
      <c r="B383" s="248" t="s">
        <v>1583</v>
      </c>
      <c r="P383" s="524" t="s">
        <v>77</v>
      </c>
      <c r="Q383" s="524"/>
      <c r="R383" s="524" t="s">
        <v>1584</v>
      </c>
      <c r="S383" s="527" t="s">
        <v>1585</v>
      </c>
      <c r="T383" s="527"/>
      <c r="U383" s="527"/>
      <c r="V383" s="527"/>
      <c r="W383" s="527"/>
      <c r="X383" s="527"/>
      <c r="Y383" s="527"/>
      <c r="Z383" s="527"/>
      <c r="AA383" s="528"/>
    </row>
    <row r="384" customHeight="1" spans="2:27">
      <c r="P384" s="524" t="s">
        <v>81</v>
      </c>
      <c r="Q384" s="524"/>
      <c r="R384" s="524" t="s">
        <v>79</v>
      </c>
      <c r="S384" s="527" t="s">
        <v>1586</v>
      </c>
      <c r="T384" s="527"/>
      <c r="U384" s="527"/>
      <c r="V384" s="527"/>
      <c r="W384" s="527"/>
      <c r="X384" s="527"/>
      <c r="Y384" s="527"/>
      <c r="Z384" s="527"/>
      <c r="AA384" s="528"/>
    </row>
    <row r="385" customHeight="1" spans="2:27">
      <c r="B385" s="247" t="s">
        <v>1587</v>
      </c>
      <c r="P385" s="529" t="s">
        <v>1588</v>
      </c>
      <c r="Q385" s="529"/>
      <c r="R385" s="529" t="s">
        <v>78</v>
      </c>
      <c r="S385" s="530" t="s">
        <v>1589</v>
      </c>
      <c r="T385" s="531"/>
      <c r="U385" s="531"/>
      <c r="V385" s="531"/>
      <c r="W385" s="531"/>
      <c r="X385" s="531"/>
      <c r="Y385" s="531"/>
      <c r="Z385" s="531"/>
      <c r="AA385" s="528"/>
    </row>
    <row r="386" customHeight="1" spans="2:27">
      <c r="P386" s="524" t="s">
        <v>1590</v>
      </c>
      <c r="Q386" s="524"/>
      <c r="R386" s="524" t="s">
        <v>79</v>
      </c>
      <c r="S386" s="527" t="s">
        <v>1591</v>
      </c>
      <c r="T386" s="527"/>
      <c r="U386" s="527"/>
      <c r="V386" s="527"/>
      <c r="W386" s="527"/>
      <c r="X386" s="527"/>
      <c r="Y386" s="527"/>
      <c r="Z386" s="527"/>
      <c r="AA386" s="528"/>
    </row>
    <row r="387" customHeight="1" spans="2:27">
      <c r="B387" s="514" t="s">
        <v>1592</v>
      </c>
      <c r="P387" s="524" t="s">
        <v>1593</v>
      </c>
      <c r="Q387" s="524"/>
      <c r="R387" s="524" t="s">
        <v>1584</v>
      </c>
      <c r="S387" s="527" t="s">
        <v>1594</v>
      </c>
      <c r="T387" s="527"/>
      <c r="U387" s="527"/>
      <c r="V387" s="527"/>
      <c r="W387" s="527"/>
      <c r="X387" s="527"/>
      <c r="Y387" s="527"/>
      <c r="Z387" s="527"/>
      <c r="AA387" s="526" t="s">
        <v>1595</v>
      </c>
    </row>
    <row r="388" customHeight="1" spans="2:27">
      <c r="P388" s="529" t="s">
        <v>1596</v>
      </c>
      <c r="Q388" s="529"/>
      <c r="R388" s="529" t="s">
        <v>78</v>
      </c>
      <c r="S388" s="530" t="s">
        <v>1597</v>
      </c>
      <c r="T388" s="531"/>
      <c r="U388" s="531"/>
      <c r="V388" s="531"/>
      <c r="W388" s="531"/>
      <c r="X388" s="531"/>
      <c r="Y388" s="531"/>
      <c r="Z388" s="531"/>
      <c r="AA388" s="528"/>
    </row>
    <row r="389" customHeight="1" spans="2:27">
      <c r="B389" s="248" t="s">
        <v>1598</v>
      </c>
      <c r="P389" s="529" t="s">
        <v>167</v>
      </c>
      <c r="Q389" s="529"/>
      <c r="R389" s="529" t="s">
        <v>1599</v>
      </c>
      <c r="S389" s="530" t="s">
        <v>1600</v>
      </c>
      <c r="T389" s="531"/>
      <c r="U389" s="531"/>
      <c r="V389" s="531"/>
      <c r="W389" s="531"/>
      <c r="X389" s="531"/>
      <c r="Y389" s="531"/>
      <c r="Z389" s="531"/>
      <c r="AA389" s="528"/>
    </row>
    <row r="390" customHeight="1" spans="2:27">
      <c r="P390" s="524" t="s">
        <v>1601</v>
      </c>
      <c r="Q390" s="524"/>
      <c r="R390" s="524" t="s">
        <v>1602</v>
      </c>
      <c r="S390" s="527" t="s">
        <v>1603</v>
      </c>
      <c r="T390" s="527"/>
      <c r="U390" s="527"/>
      <c r="V390" s="527"/>
      <c r="W390" s="527"/>
      <c r="X390" s="527"/>
      <c r="Y390" s="527"/>
      <c r="Z390" s="527"/>
      <c r="AA390" s="528"/>
    </row>
    <row r="391" customHeight="1" spans="2:27">
      <c r="B391" s="247" t="s">
        <v>1604</v>
      </c>
      <c r="P391" s="529" t="s">
        <v>1605</v>
      </c>
      <c r="Q391" s="529"/>
      <c r="R391" s="529" t="s">
        <v>1599</v>
      </c>
      <c r="S391" s="530" t="s">
        <v>1606</v>
      </c>
      <c r="T391" s="531"/>
      <c r="U391" s="531"/>
      <c r="V391" s="531"/>
      <c r="W391" s="531"/>
      <c r="X391" s="531"/>
      <c r="Y391" s="531"/>
      <c r="Z391" s="531"/>
      <c r="AA391" s="528"/>
    </row>
    <row r="392" customHeight="1" spans="2:27">
      <c r="P392" s="529" t="s">
        <v>1607</v>
      </c>
      <c r="Q392" s="529"/>
      <c r="R392" s="529" t="s">
        <v>78</v>
      </c>
      <c r="S392" s="530" t="s">
        <v>1608</v>
      </c>
      <c r="T392" s="531"/>
      <c r="U392" s="531"/>
      <c r="V392" s="531"/>
      <c r="W392" s="531"/>
      <c r="X392" s="531"/>
      <c r="Y392" s="531"/>
      <c r="Z392" s="531"/>
      <c r="AA392" s="528"/>
    </row>
    <row r="393" customHeight="1" spans="2:27">
      <c r="B393" s="248" t="s">
        <v>1609</v>
      </c>
      <c r="P393" s="524" t="s">
        <v>239</v>
      </c>
      <c r="Q393" s="524"/>
      <c r="R393" s="524" t="s">
        <v>1602</v>
      </c>
      <c r="S393" s="527" t="s">
        <v>1610</v>
      </c>
      <c r="T393" s="527"/>
      <c r="U393" s="527"/>
      <c r="V393" s="527"/>
      <c r="W393" s="527"/>
      <c r="X393" s="527"/>
      <c r="Y393" s="527"/>
      <c r="Z393" s="527"/>
      <c r="AA393" s="528"/>
    </row>
    <row r="394" customHeight="1" spans="2:27">
      <c r="P394" s="524" t="s">
        <v>1611</v>
      </c>
      <c r="Q394" s="524"/>
      <c r="R394" s="524" t="s">
        <v>1602</v>
      </c>
      <c r="S394" s="527" t="s">
        <v>1612</v>
      </c>
      <c r="T394" s="527"/>
      <c r="U394" s="527"/>
      <c r="V394" s="527"/>
      <c r="W394" s="527"/>
      <c r="X394" s="527"/>
      <c r="Y394" s="527"/>
      <c r="Z394" s="527"/>
      <c r="AA394" s="528"/>
    </row>
    <row r="395" customHeight="1" spans="2:27">
      <c r="B395" s="247" t="s">
        <v>1613</v>
      </c>
    </row>
    <row r="397" customHeight="1" spans="2:27">
      <c r="B397" s="248" t="s">
        <v>1614</v>
      </c>
    </row>
    <row r="399" customHeight="1" spans="2:27">
      <c r="B399" s="247" t="s">
        <v>1615</v>
      </c>
    </row>
    <row r="401" customHeight="1" spans="2:7">
      <c r="B401" s="244" t="s">
        <v>1616</v>
      </c>
    </row>
    <row r="403" customHeight="1" spans="2:7">
      <c r="B403" s="247" t="s">
        <v>1617</v>
      </c>
    </row>
    <row r="405" customHeight="1" spans="2:7">
      <c r="B405" s="247" t="s">
        <v>1618</v>
      </c>
    </row>
    <row r="407" customHeight="1" spans="2:7">
      <c r="B407" s="518"/>
      <c r="C407" s="518"/>
      <c r="D407" s="518"/>
      <c r="E407" s="518"/>
      <c r="F407" s="518"/>
      <c r="G407" s="518"/>
    </row>
    <row r="408" customHeight="1" spans="2:7">
      <c r="B408" s="518"/>
      <c r="C408" s="518"/>
      <c r="D408" s="518"/>
      <c r="E408" s="518"/>
      <c r="F408" s="518"/>
      <c r="G408" s="518"/>
    </row>
    <row r="409" customHeight="1" spans="2:7">
      <c r="B409" s="519" t="s">
        <v>1536</v>
      </c>
      <c r="C409" s="519" t="s">
        <v>78</v>
      </c>
      <c r="D409" s="519" t="s">
        <v>79</v>
      </c>
      <c r="E409" s="519" t="s">
        <v>79</v>
      </c>
      <c r="F409" s="519" t="s">
        <v>79</v>
      </c>
      <c r="G409" s="518"/>
    </row>
    <row r="410" customHeight="1" spans="2:7">
      <c r="B410" s="519" t="s">
        <v>1619</v>
      </c>
      <c r="C410" s="519" t="s">
        <v>1620</v>
      </c>
      <c r="D410" s="519" t="s">
        <v>1621</v>
      </c>
      <c r="E410" s="519" t="s">
        <v>80</v>
      </c>
      <c r="F410" s="519" t="s">
        <v>81</v>
      </c>
      <c r="G410" s="518"/>
    </row>
    <row r="411" customHeight="1" spans="2:7">
      <c r="B411" s="365">
        <v>1</v>
      </c>
      <c r="C411" s="521">
        <v>1</v>
      </c>
      <c r="D411" s="521">
        <v>2</v>
      </c>
      <c r="E411" s="521">
        <v>3</v>
      </c>
      <c r="F411" s="521">
        <v>6</v>
      </c>
      <c r="G411" s="518"/>
    </row>
    <row r="412" customHeight="1" spans="2:7">
      <c r="B412" s="365">
        <v>2</v>
      </c>
      <c r="C412" s="521">
        <v>2</v>
      </c>
      <c r="D412" s="521">
        <v>4</v>
      </c>
      <c r="E412" s="521">
        <v>6</v>
      </c>
      <c r="F412" s="521">
        <v>12</v>
      </c>
      <c r="G412" s="518"/>
    </row>
    <row r="413" customHeight="1" spans="2:7">
      <c r="B413" s="365">
        <v>3</v>
      </c>
      <c r="C413" s="521">
        <v>3</v>
      </c>
      <c r="D413" s="521">
        <v>6</v>
      </c>
      <c r="E413" s="521">
        <v>9</v>
      </c>
      <c r="F413" s="521">
        <v>18</v>
      </c>
      <c r="G413" s="518"/>
    </row>
    <row r="414" customHeight="1" spans="2:7">
      <c r="B414" s="365">
        <v>4</v>
      </c>
      <c r="C414" s="521">
        <v>4</v>
      </c>
      <c r="D414" s="521">
        <v>8</v>
      </c>
      <c r="E414" s="521">
        <v>12</v>
      </c>
      <c r="F414" s="521">
        <v>24</v>
      </c>
      <c r="G414" s="518"/>
    </row>
    <row r="415" customHeight="1" spans="2:7">
      <c r="B415" s="365">
        <v>5</v>
      </c>
      <c r="C415" s="521">
        <v>5</v>
      </c>
      <c r="D415" s="521">
        <v>10</v>
      </c>
      <c r="E415" s="521">
        <v>15</v>
      </c>
      <c r="F415" s="521">
        <v>30</v>
      </c>
      <c r="G415" s="518"/>
    </row>
    <row r="416" customHeight="1" spans="2:7">
      <c r="B416" s="532" t="s">
        <v>1622</v>
      </c>
      <c r="C416" s="533"/>
      <c r="D416" s="533"/>
      <c r="E416" s="533"/>
      <c r="F416" s="534"/>
      <c r="G416" s="518"/>
    </row>
    <row r="417" customHeight="1" spans="2:8">
      <c r="B417" s="518"/>
      <c r="C417" s="518"/>
      <c r="D417" s="518"/>
      <c r="E417" s="518"/>
      <c r="F417" s="518"/>
      <c r="G417" s="518"/>
    </row>
    <row r="418" customHeight="1" spans="2:8">
      <c r="B418" s="518"/>
      <c r="C418" s="518"/>
      <c r="D418" s="518"/>
      <c r="E418" s="518"/>
      <c r="F418" s="518"/>
      <c r="G418" s="518"/>
    </row>
    <row r="419" customHeight="1" spans="2:8">
      <c r="B419" s="518"/>
      <c r="C419" s="518"/>
      <c r="D419" s="518"/>
      <c r="E419" s="518"/>
      <c r="F419" s="518"/>
      <c r="G419" s="518"/>
    </row>
    <row r="420" customHeight="1" spans="2:8">
      <c r="B420" s="244" t="s">
        <v>1623</v>
      </c>
      <c r="F420" s="518"/>
      <c r="G420" s="518"/>
    </row>
    <row r="421" customHeight="1" spans="2:8">
      <c r="F421" s="518"/>
      <c r="G421" s="518"/>
    </row>
    <row r="422" customHeight="1" spans="2:8">
      <c r="B422" s="247" t="s">
        <v>1624</v>
      </c>
      <c r="F422" s="518"/>
      <c r="G422" s="518"/>
      <c r="H422" s="252"/>
    </row>
    <row r="423" customHeight="1" spans="2:8">
      <c r="F423" s="518"/>
      <c r="G423" s="518"/>
    </row>
    <row r="424" customHeight="1" spans="2:8">
      <c r="B424" s="247" t="s">
        <v>1625</v>
      </c>
      <c r="F424" s="518"/>
      <c r="G424" s="518"/>
      <c r="H424" s="252"/>
    </row>
    <row r="425" customHeight="1" spans="2:8">
      <c r="F425" s="518"/>
      <c r="G425" s="518"/>
    </row>
    <row r="426" customHeight="1" spans="2:8">
      <c r="B426" s="244" t="s">
        <v>1626</v>
      </c>
      <c r="F426" s="518"/>
      <c r="G426" s="518"/>
      <c r="H426" s="252"/>
    </row>
    <row r="427" customHeight="1" spans="2:8">
      <c r="F427" s="518"/>
      <c r="G427" s="518"/>
    </row>
    <row r="428" customHeight="1" spans="2:8">
      <c r="B428" s="244" t="s">
        <v>1627</v>
      </c>
      <c r="F428" s="518"/>
      <c r="G428" s="518"/>
      <c r="H428" s="252"/>
    </row>
    <row r="429" customHeight="1" spans="2:8">
      <c r="F429" s="518"/>
      <c r="G429" s="518"/>
    </row>
    <row r="430" customHeight="1" spans="2:8">
      <c r="B430" s="247" t="s">
        <v>1628</v>
      </c>
      <c r="F430" s="518"/>
      <c r="G430" s="518"/>
      <c r="H430" s="252"/>
    </row>
    <row r="431" customHeight="1" spans="2:8">
      <c r="F431" s="518"/>
      <c r="G431" s="518"/>
    </row>
    <row r="432" customHeight="1" spans="2:8">
      <c r="B432" s="247" t="s">
        <v>1629</v>
      </c>
      <c r="F432" s="518"/>
      <c r="G432" s="518"/>
      <c r="H432" s="252"/>
    </row>
    <row r="433" customHeight="1" spans="2:8">
      <c r="F433" s="518"/>
      <c r="G433" s="518"/>
    </row>
    <row r="434" customHeight="1" spans="2:8">
      <c r="B434" s="247" t="s">
        <v>1630</v>
      </c>
      <c r="F434" s="518"/>
      <c r="G434" s="518"/>
      <c r="H434" s="252"/>
    </row>
    <row r="435" customHeight="1" spans="2:8">
      <c r="F435" s="518"/>
      <c r="G435" s="518"/>
    </row>
    <row r="436" customHeight="1" spans="2:8">
      <c r="B436" s="244" t="s">
        <v>383</v>
      </c>
      <c r="F436" s="518"/>
      <c r="G436" s="518"/>
      <c r="H436" s="252"/>
    </row>
    <row r="437" customHeight="1" spans="2:8">
      <c r="F437" s="518"/>
      <c r="G437" s="518"/>
    </row>
    <row r="438" customHeight="1" spans="2:8">
      <c r="B438" s="247" t="s">
        <v>1631</v>
      </c>
      <c r="F438" s="518"/>
      <c r="G438" s="518"/>
      <c r="H438" s="252"/>
    </row>
    <row r="439" customHeight="1" spans="2:8">
      <c r="F439" s="518"/>
      <c r="G439" s="518"/>
    </row>
    <row r="440" customHeight="1" spans="2:8">
      <c r="B440" s="247" t="s">
        <v>1632</v>
      </c>
      <c r="F440" s="518"/>
      <c r="G440" s="518"/>
      <c r="H440" s="252"/>
    </row>
    <row r="441" customHeight="1" spans="2:8">
      <c r="F441" s="518"/>
      <c r="G441" s="518"/>
    </row>
    <row r="442" customHeight="1" spans="2:8">
      <c r="B442" s="279" t="s">
        <v>1633</v>
      </c>
      <c r="F442" s="518"/>
      <c r="G442" s="518"/>
      <c r="H442" s="252"/>
    </row>
    <row r="443" customHeight="1" spans="2:8">
      <c r="B443" s="279" t="s">
        <v>1634</v>
      </c>
      <c r="F443" s="518"/>
      <c r="G443" s="518"/>
    </row>
    <row r="444" customHeight="1" spans="2:8">
      <c r="H444" s="252"/>
    </row>
    <row r="445" customHeight="1" spans="2:8">
      <c r="B445" s="244" t="s">
        <v>1635</v>
      </c>
    </row>
    <row r="446" customHeight="1" spans="2:8">
      <c r="H446" s="252"/>
    </row>
    <row r="447" customHeight="1" spans="2:8">
      <c r="B447" s="247" t="s">
        <v>1636</v>
      </c>
    </row>
    <row r="448" customHeight="1" spans="2:8">
      <c r="H448" s="252"/>
    </row>
    <row r="449" customHeight="1" spans="2:8">
      <c r="B449" s="247" t="s">
        <v>1637</v>
      </c>
    </row>
    <row r="450" customHeight="1" spans="2:8">
      <c r="H450" s="252"/>
    </row>
    <row r="451" customHeight="1" spans="2:8">
      <c r="B451" s="244" t="s">
        <v>1638</v>
      </c>
    </row>
    <row r="452" customHeight="1" spans="2:8">
      <c r="H452" s="252"/>
    </row>
    <row r="453" customHeight="1" spans="2:8">
      <c r="B453" s="247" t="s">
        <v>1639</v>
      </c>
    </row>
    <row r="454" customHeight="1" spans="2:8">
      <c r="H454" s="252"/>
    </row>
    <row r="455" customHeight="1" spans="2:8">
      <c r="B455" s="279" t="s">
        <v>1640</v>
      </c>
    </row>
    <row r="456" customHeight="1" spans="2:8">
      <c r="B456" s="279" t="s">
        <v>1641</v>
      </c>
      <c r="H456" s="252"/>
    </row>
    <row r="458" customHeight="1" spans="2:8">
      <c r="B458" s="247" t="s">
        <v>1642</v>
      </c>
      <c r="H458" s="252"/>
    </row>
    <row r="460" customHeight="1" spans="2:8">
      <c r="B460" s="247" t="s">
        <v>1643</v>
      </c>
    </row>
    <row r="462" customHeight="1" spans="2:8">
      <c r="B462" s="244" t="s">
        <v>1644</v>
      </c>
    </row>
    <row r="464" customHeight="1" spans="2:8">
      <c r="B464" s="247" t="s">
        <v>1645</v>
      </c>
    </row>
    <row r="466" customHeight="1" spans="2:2">
      <c r="B466" s="244" t="s">
        <v>1646</v>
      </c>
    </row>
    <row r="468" customHeight="1" spans="2:2">
      <c r="B468" s="247" t="s">
        <v>1647</v>
      </c>
    </row>
    <row r="470" customHeight="1" spans="2:2">
      <c r="B470" s="514" t="s">
        <v>1648</v>
      </c>
    </row>
    <row r="472" customHeight="1" spans="2:2">
      <c r="B472" s="244" t="s">
        <v>1649</v>
      </c>
    </row>
    <row r="474" customHeight="1" spans="2:2">
      <c r="B474" s="247" t="s">
        <v>1650</v>
      </c>
    </row>
    <row r="476" customHeight="1" spans="2:2">
      <c r="B476" s="247" t="s">
        <v>1651</v>
      </c>
    </row>
    <row r="478" customHeight="1" spans="2:2">
      <c r="B478" s="247" t="s">
        <v>1652</v>
      </c>
    </row>
  </sheetData>
  <sheetProtection formatCells="0" formatColumns="0" formatRows="0" insertRows="0" insertColumns="0" insertHyperlinks="0" deleteColumns="0" deleteRows="0" sort="0" autoFilter="0" pivotTables="0"/>
  <mergeCells count="325">
    <mergeCell ref="P69:Q69"/>
    <mergeCell ref="Z69:AA69"/>
    <mergeCell ref="P70:Q70"/>
    <mergeCell ref="Z70:AA70"/>
    <mergeCell ref="P71:Q71"/>
    <mergeCell ref="Z71:AA71"/>
    <mergeCell ref="P72:Q72"/>
    <mergeCell ref="Z72:AA72"/>
    <mergeCell ref="P73:Q73"/>
    <mergeCell ref="Z73:AA73"/>
    <mergeCell ref="P74:Q74"/>
    <mergeCell ref="Z74:AA74"/>
    <mergeCell ref="P75:Q75"/>
    <mergeCell ref="Z75:AA75"/>
    <mergeCell ref="P76:Q76"/>
    <mergeCell ref="Z76:AA76"/>
    <mergeCell ref="P77:Q77"/>
    <mergeCell ref="Z77:AA77"/>
    <mergeCell ref="P78:Q78"/>
    <mergeCell ref="Z78:AA78"/>
    <mergeCell ref="P79:Q79"/>
    <mergeCell ref="Z79:AA79"/>
    <mergeCell ref="P80:Q80"/>
    <mergeCell ref="Z80:AA80"/>
    <mergeCell ref="P83:AA83"/>
    <mergeCell ref="P84:W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S101:AA101"/>
    <mergeCell ref="Q102:R102"/>
    <mergeCell ref="Q103:R103"/>
    <mergeCell ref="Q104:R104"/>
    <mergeCell ref="Q105:R105"/>
    <mergeCell ref="Q106:R106"/>
    <mergeCell ref="Q107:R107"/>
    <mergeCell ref="B110:E110"/>
    <mergeCell ref="B111:C111"/>
    <mergeCell ref="D111:E111"/>
    <mergeCell ref="B112:C112"/>
    <mergeCell ref="D112:E112"/>
    <mergeCell ref="P112:AA112"/>
    <mergeCell ref="B113:C113"/>
    <mergeCell ref="D113:E113"/>
    <mergeCell ref="P113:Q113"/>
    <mergeCell ref="R113:S113"/>
    <mergeCell ref="U113:AA113"/>
    <mergeCell ref="B114:C114"/>
    <mergeCell ref="D114:E114"/>
    <mergeCell ref="P114:Q114"/>
    <mergeCell ref="R114:S114"/>
    <mergeCell ref="U114:AA114"/>
    <mergeCell ref="B115:C115"/>
    <mergeCell ref="D115:E115"/>
    <mergeCell ref="P115:Q115"/>
    <mergeCell ref="R115:S115"/>
    <mergeCell ref="U115:AA115"/>
    <mergeCell ref="B116:C116"/>
    <mergeCell ref="D116:E116"/>
    <mergeCell ref="P116:Q116"/>
    <mergeCell ref="R116:S116"/>
    <mergeCell ref="U116:AA116"/>
    <mergeCell ref="B117:C117"/>
    <mergeCell ref="D117:E117"/>
    <mergeCell ref="P117:Q117"/>
    <mergeCell ref="R117:S117"/>
    <mergeCell ref="U117:AA117"/>
    <mergeCell ref="B118:C118"/>
    <mergeCell ref="D118:E118"/>
    <mergeCell ref="P118:Q118"/>
    <mergeCell ref="R118:S118"/>
    <mergeCell ref="U118:AA118"/>
    <mergeCell ref="P119:Q119"/>
    <mergeCell ref="R119:S119"/>
    <mergeCell ref="U119:AA119"/>
    <mergeCell ref="P120:Q120"/>
    <mergeCell ref="R120:S120"/>
    <mergeCell ref="U120:AA120"/>
    <mergeCell ref="P121:Q121"/>
    <mergeCell ref="R121:S121"/>
    <mergeCell ref="U121:AA121"/>
    <mergeCell ref="P122:Q122"/>
    <mergeCell ref="R122:S122"/>
    <mergeCell ref="U122:AA122"/>
    <mergeCell ref="P123:Q123"/>
    <mergeCell ref="R123:S123"/>
    <mergeCell ref="U123:AA123"/>
    <mergeCell ref="P124:Q124"/>
    <mergeCell ref="R124:S124"/>
    <mergeCell ref="U124:AA124"/>
    <mergeCell ref="P125:Q125"/>
    <mergeCell ref="R125:S125"/>
    <mergeCell ref="U125:AA125"/>
    <mergeCell ref="P126:Q126"/>
    <mergeCell ref="R126:S126"/>
    <mergeCell ref="U126:AA126"/>
    <mergeCell ref="P127:Q127"/>
    <mergeCell ref="R127:S127"/>
    <mergeCell ref="U127:AA127"/>
    <mergeCell ref="P128:Q128"/>
    <mergeCell ref="R128:S128"/>
    <mergeCell ref="U128:AA128"/>
    <mergeCell ref="P131:Q131"/>
    <mergeCell ref="R131:S131"/>
    <mergeCell ref="U131:AA131"/>
    <mergeCell ref="P132:Q132"/>
    <mergeCell ref="R132:S132"/>
    <mergeCell ref="U132:AA132"/>
    <mergeCell ref="P133:Q133"/>
    <mergeCell ref="R133:S133"/>
    <mergeCell ref="U133:AA133"/>
    <mergeCell ref="P134:Q134"/>
    <mergeCell ref="R134:S134"/>
    <mergeCell ref="U134:AA134"/>
    <mergeCell ref="P135:Q135"/>
    <mergeCell ref="R135:S135"/>
    <mergeCell ref="U135:AA135"/>
    <mergeCell ref="P136:Q136"/>
    <mergeCell ref="R136:S136"/>
    <mergeCell ref="U136:AA136"/>
    <mergeCell ref="P141:AA141"/>
    <mergeCell ref="P142:Q142"/>
    <mergeCell ref="R142:S142"/>
    <mergeCell ref="P143:Q143"/>
    <mergeCell ref="R143:S143"/>
    <mergeCell ref="P144:Q144"/>
    <mergeCell ref="R144:S144"/>
    <mergeCell ref="P145:Q145"/>
    <mergeCell ref="R145:S145"/>
    <mergeCell ref="P146:Q146"/>
    <mergeCell ref="R146:S146"/>
    <mergeCell ref="P147:Q147"/>
    <mergeCell ref="R147:S147"/>
    <mergeCell ref="P148:Q148"/>
    <mergeCell ref="R148:S148"/>
    <mergeCell ref="P149:Q149"/>
    <mergeCell ref="R149:S149"/>
    <mergeCell ref="P150:Q150"/>
    <mergeCell ref="R150:S150"/>
    <mergeCell ref="P151:Q151"/>
    <mergeCell ref="R151:S151"/>
    <mergeCell ref="P152:Q152"/>
    <mergeCell ref="R152:S152"/>
    <mergeCell ref="P153:Q153"/>
    <mergeCell ref="R153:S153"/>
    <mergeCell ref="P154:Q154"/>
    <mergeCell ref="R154:S154"/>
    <mergeCell ref="P155:Q155"/>
    <mergeCell ref="R155:S155"/>
    <mergeCell ref="P156:Q156"/>
    <mergeCell ref="R156:S156"/>
    <mergeCell ref="P157:Q157"/>
    <mergeCell ref="R157:S157"/>
    <mergeCell ref="P158:Q158"/>
    <mergeCell ref="R158:S158"/>
    <mergeCell ref="P159:Q159"/>
    <mergeCell ref="R159:S159"/>
    <mergeCell ref="P160:Q160"/>
    <mergeCell ref="R160:S160"/>
    <mergeCell ref="P161:Q161"/>
    <mergeCell ref="R161:S161"/>
    <mergeCell ref="P162:Q162"/>
    <mergeCell ref="R162:S162"/>
    <mergeCell ref="P163:Q163"/>
    <mergeCell ref="R163:S163"/>
    <mergeCell ref="P164:Q164"/>
    <mergeCell ref="R164:S164"/>
    <mergeCell ref="B325:D325"/>
    <mergeCell ref="C326:D326"/>
    <mergeCell ref="C327:D327"/>
    <mergeCell ref="C328:D328"/>
    <mergeCell ref="C329:D329"/>
    <mergeCell ref="C330:D330"/>
    <mergeCell ref="C331:D331"/>
    <mergeCell ref="C332:D332"/>
    <mergeCell ref="P366:Q366"/>
    <mergeCell ref="S366:Z366"/>
    <mergeCell ref="P367:Q367"/>
    <mergeCell ref="S367:Z367"/>
    <mergeCell ref="P368:Q368"/>
    <mergeCell ref="S368:Z368"/>
    <mergeCell ref="P369:Q369"/>
    <mergeCell ref="S369:Z369"/>
    <mergeCell ref="P370:Q370"/>
    <mergeCell ref="S370:Z370"/>
    <mergeCell ref="P371:Q371"/>
    <mergeCell ref="S371:Z371"/>
    <mergeCell ref="P372:Q372"/>
    <mergeCell ref="S372:Z372"/>
    <mergeCell ref="P373:Q373"/>
    <mergeCell ref="S373:Z373"/>
    <mergeCell ref="P374:Q374"/>
    <mergeCell ref="S374:Z374"/>
    <mergeCell ref="P375:Q375"/>
    <mergeCell ref="S375:Z375"/>
    <mergeCell ref="P376:Q376"/>
    <mergeCell ref="S376:Z376"/>
    <mergeCell ref="P377:Q377"/>
    <mergeCell ref="S377:Z377"/>
    <mergeCell ref="P378:Q378"/>
    <mergeCell ref="S378:Z378"/>
    <mergeCell ref="P379:Q379"/>
    <mergeCell ref="S379:Z379"/>
    <mergeCell ref="P380:Q380"/>
    <mergeCell ref="S380:Z380"/>
    <mergeCell ref="P381:Q381"/>
    <mergeCell ref="S381:Z381"/>
    <mergeCell ref="P382:Q382"/>
    <mergeCell ref="S382:Z382"/>
    <mergeCell ref="P383:Q383"/>
    <mergeCell ref="S383:Z383"/>
    <mergeCell ref="P384:Q384"/>
    <mergeCell ref="S384:Z384"/>
    <mergeCell ref="P385:Q385"/>
    <mergeCell ref="S385:Z385"/>
    <mergeCell ref="P386:Q386"/>
    <mergeCell ref="S386:Z386"/>
    <mergeCell ref="P387:Q387"/>
    <mergeCell ref="S387:Z387"/>
    <mergeCell ref="P388:Q388"/>
    <mergeCell ref="S388:Z388"/>
    <mergeCell ref="P389:Q389"/>
    <mergeCell ref="S389:Z389"/>
    <mergeCell ref="P390:Q390"/>
    <mergeCell ref="S390:Z390"/>
    <mergeCell ref="P391:Q391"/>
    <mergeCell ref="S391:Z391"/>
    <mergeCell ref="P392:Q392"/>
    <mergeCell ref="S392:Z392"/>
    <mergeCell ref="P393:Q393"/>
    <mergeCell ref="S393:Z393"/>
    <mergeCell ref="P394:Q394"/>
    <mergeCell ref="S394:Z394"/>
    <mergeCell ref="B416:F416"/>
    <mergeCell ref="R364:R365"/>
    <mergeCell ref="T129:T130"/>
    <mergeCell ref="T143:T145"/>
    <mergeCell ref="T146:T149"/>
    <mergeCell ref="T150:T151"/>
    <mergeCell ref="T152:T154"/>
    <mergeCell ref="T155:T156"/>
    <mergeCell ref="T157:T158"/>
    <mergeCell ref="T159:T160"/>
    <mergeCell ref="U143:U145"/>
    <mergeCell ref="U146:U149"/>
    <mergeCell ref="U150:U151"/>
    <mergeCell ref="U152:U154"/>
    <mergeCell ref="U155:U156"/>
    <mergeCell ref="U157:U158"/>
    <mergeCell ref="U159:U160"/>
    <mergeCell ref="V143:V145"/>
    <mergeCell ref="V146:V149"/>
    <mergeCell ref="V150:V151"/>
    <mergeCell ref="V152:V154"/>
    <mergeCell ref="V155:V156"/>
    <mergeCell ref="V157:V158"/>
    <mergeCell ref="V159:V160"/>
    <mergeCell ref="W143:W145"/>
    <mergeCell ref="W146:W149"/>
    <mergeCell ref="W150:W151"/>
    <mergeCell ref="W152:W154"/>
    <mergeCell ref="W155:W156"/>
    <mergeCell ref="W157:W158"/>
    <mergeCell ref="W159:W160"/>
    <mergeCell ref="X143:X145"/>
    <mergeCell ref="X146:X149"/>
    <mergeCell ref="X150:X151"/>
    <mergeCell ref="X152:X154"/>
    <mergeCell ref="X155:X156"/>
    <mergeCell ref="X157:X158"/>
    <mergeCell ref="X159:X160"/>
    <mergeCell ref="Y143:Y145"/>
    <mergeCell ref="Y146:Y149"/>
    <mergeCell ref="Y150:Y151"/>
    <mergeCell ref="Y152:Y154"/>
    <mergeCell ref="Y155:Y156"/>
    <mergeCell ref="Y157:Y158"/>
    <mergeCell ref="Y159:Y160"/>
    <mergeCell ref="Z143:Z145"/>
    <mergeCell ref="Z146:Z149"/>
    <mergeCell ref="Z150:Z151"/>
    <mergeCell ref="Z152:Z154"/>
    <mergeCell ref="Z155:Z156"/>
    <mergeCell ref="Z157:Z158"/>
    <mergeCell ref="Z159:Z160"/>
    <mergeCell ref="AA143:AA145"/>
    <mergeCell ref="AA146:AA149"/>
    <mergeCell ref="AA150:AA151"/>
    <mergeCell ref="AA152:AA154"/>
    <mergeCell ref="AA155:AA156"/>
    <mergeCell ref="AA157:AA158"/>
    <mergeCell ref="AA159:AA160"/>
    <mergeCell ref="AA364:AA365"/>
    <mergeCell ref="AA366:AA379"/>
    <mergeCell ref="AA380:AA386"/>
    <mergeCell ref="AA387:AA394"/>
    <mergeCell ref="P31:AA65"/>
    <mergeCell ref="P2:AA29"/>
    <mergeCell ref="P254:AA288"/>
    <mergeCell ref="P290:AA324"/>
    <mergeCell ref="P326:AA360"/>
    <mergeCell ref="P362:AA363"/>
    <mergeCell ref="P364:Q365"/>
    <mergeCell ref="S364:Z365"/>
    <mergeCell ref="P67:AA68"/>
    <mergeCell ref="P110:AA111"/>
    <mergeCell ref="P129:Q130"/>
    <mergeCell ref="R129:S130"/>
    <mergeCell ref="U129:AA130"/>
    <mergeCell ref="P139:AA140"/>
    <mergeCell ref="B253:C25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E101"/>
  <sheetViews>
    <sheetView zoomScale="50" zoomScaleNormal="50" topLeftCell="S1" workbookViewId="0">
      <selection activeCell="U61" sqref="U61"/>
    </sheetView>
  </sheetViews>
  <sheetFormatPr defaultColWidth="9" defaultRowHeight="14.25"/>
  <cols>
    <col min="3" max="3" width="18.75" customWidth="1"/>
    <col min="4" max="4" width="11.5" customWidth="1"/>
    <col min="5" max="5" width="10" customWidth="1"/>
    <col min="6" max="6" width="11.25" customWidth="1"/>
    <col min="7" max="7" width="12.5" customWidth="1"/>
    <col min="9" max="9" width="79.5" customWidth="1"/>
    <col min="10" max="10" width="21.375" customWidth="1"/>
    <col min="11" max="12" width="8.875" customWidth="1"/>
    <col min="13" max="13" width="20.125" customWidth="1"/>
    <col min="15" max="15" width="75.625" customWidth="1"/>
    <col min="16" max="16" width="14.625" customWidth="1"/>
    <col min="17" max="18" width="8.875" customWidth="1"/>
    <col min="19" max="19" width="32.5" customWidth="1"/>
    <col min="21" max="21" width="77.25" customWidth="1"/>
    <col min="22" max="22" width="14" customWidth="1"/>
    <col min="23" max="24" width="8.875" customWidth="1"/>
    <col min="25" max="25" width="27.2583333333333" customWidth="1"/>
    <col min="27" max="27" width="70.4166666666667" customWidth="1"/>
    <col min="28" max="28" width="14.875" customWidth="1"/>
    <col min="29" max="30" width="8.875" customWidth="1"/>
    <col min="31" max="31" width="27.25" customWidth="1"/>
  </cols>
  <sheetData>
    <row r="1" ht="45" customHeight="1"/>
    <row r="2" ht="45" customHeight="1"/>
    <row r="3" ht="45" customHeight="1" spans="2:31">
      <c r="C3" s="199" t="s">
        <v>1653</v>
      </c>
      <c r="D3" s="199"/>
      <c r="E3" s="199"/>
      <c r="F3" s="199"/>
      <c r="G3" s="199"/>
      <c r="I3" s="200" t="s">
        <v>1654</v>
      </c>
      <c r="J3" s="200" t="s">
        <v>1655</v>
      </c>
      <c r="K3" s="200" t="s">
        <v>65</v>
      </c>
      <c r="L3" s="200" t="s">
        <v>1656</v>
      </c>
      <c r="M3" s="200" t="s">
        <v>1095</v>
      </c>
      <c r="O3" s="200" t="s">
        <v>1654</v>
      </c>
      <c r="P3" s="200" t="s">
        <v>1655</v>
      </c>
      <c r="Q3" s="200" t="s">
        <v>65</v>
      </c>
      <c r="R3" s="200" t="s">
        <v>1656</v>
      </c>
      <c r="S3" s="200" t="s">
        <v>1095</v>
      </c>
      <c r="U3" s="200" t="s">
        <v>1654</v>
      </c>
      <c r="V3" s="200" t="s">
        <v>1655</v>
      </c>
      <c r="W3" s="200" t="s">
        <v>65</v>
      </c>
      <c r="X3" s="200" t="s">
        <v>1656</v>
      </c>
      <c r="Y3" s="200" t="s">
        <v>1095</v>
      </c>
      <c r="AA3" s="200" t="s">
        <v>1654</v>
      </c>
      <c r="AB3" s="200" t="s">
        <v>1655</v>
      </c>
      <c r="AC3" s="200" t="s">
        <v>65</v>
      </c>
      <c r="AD3" s="200" t="s">
        <v>1656</v>
      </c>
      <c r="AE3" s="200" t="s">
        <v>1095</v>
      </c>
    </row>
    <row r="4" ht="45" customHeight="1" spans="2:31">
      <c r="C4" s="199"/>
      <c r="D4" s="199"/>
      <c r="E4" s="199"/>
      <c r="F4" s="199"/>
      <c r="G4" s="199"/>
      <c r="I4" s="201" t="s">
        <v>1657</v>
      </c>
      <c r="J4" s="202" t="s">
        <v>1658</v>
      </c>
      <c r="K4" s="202">
        <v>100</v>
      </c>
      <c r="L4" s="202" t="s">
        <v>182</v>
      </c>
      <c r="M4" s="202" t="s">
        <v>87</v>
      </c>
      <c r="O4" s="203" t="s">
        <v>1659</v>
      </c>
      <c r="P4" s="204" t="s">
        <v>1660</v>
      </c>
      <c r="Q4" s="204">
        <v>100</v>
      </c>
      <c r="R4" s="204" t="s">
        <v>182</v>
      </c>
      <c r="S4" s="204" t="s">
        <v>1661</v>
      </c>
      <c r="U4" s="203" t="s">
        <v>1662</v>
      </c>
      <c r="V4" s="202" t="s">
        <v>1663</v>
      </c>
      <c r="W4" s="202">
        <v>100</v>
      </c>
      <c r="X4" s="202" t="s">
        <v>182</v>
      </c>
      <c r="Y4" s="202" t="s">
        <v>1664</v>
      </c>
      <c r="AA4" s="203" t="s">
        <v>1241</v>
      </c>
      <c r="AB4" s="204" t="s">
        <v>1665</v>
      </c>
      <c r="AC4" s="204">
        <v>100</v>
      </c>
      <c r="AD4" s="204" t="s">
        <v>182</v>
      </c>
      <c r="AE4" s="204" t="s">
        <v>87</v>
      </c>
    </row>
    <row r="5" ht="45" customHeight="1" spans="2:31">
      <c r="C5" s="205" t="s">
        <v>146</v>
      </c>
      <c r="D5" s="205" t="s">
        <v>1666</v>
      </c>
      <c r="E5" s="205" t="s">
        <v>1667</v>
      </c>
      <c r="F5" s="205" t="s">
        <v>1668</v>
      </c>
      <c r="G5" s="205" t="s">
        <v>1669</v>
      </c>
      <c r="I5" s="201"/>
      <c r="J5" s="206" t="s">
        <v>1670</v>
      </c>
      <c r="K5" s="206">
        <v>100</v>
      </c>
      <c r="L5" s="206" t="s">
        <v>182</v>
      </c>
      <c r="M5" s="206" t="s">
        <v>87</v>
      </c>
      <c r="O5" s="203"/>
      <c r="P5" s="206" t="s">
        <v>1671</v>
      </c>
      <c r="Q5" s="206">
        <v>100</v>
      </c>
      <c r="R5" s="206" t="s">
        <v>182</v>
      </c>
      <c r="S5" s="206" t="s">
        <v>87</v>
      </c>
      <c r="U5" s="203"/>
      <c r="V5" s="206" t="s">
        <v>1672</v>
      </c>
      <c r="W5" s="206">
        <v>100</v>
      </c>
      <c r="X5" s="206" t="s">
        <v>182</v>
      </c>
      <c r="Y5" s="206" t="s">
        <v>202</v>
      </c>
      <c r="AA5" s="203"/>
      <c r="AB5" s="206" t="s">
        <v>1673</v>
      </c>
      <c r="AC5" s="206">
        <v>100</v>
      </c>
      <c r="AD5" s="206" t="s">
        <v>182</v>
      </c>
      <c r="AE5" s="206" t="s">
        <v>1672</v>
      </c>
    </row>
    <row r="6" ht="45" customHeight="1" spans="2:31">
      <c r="C6" s="205" t="s">
        <v>1674</v>
      </c>
      <c r="D6" s="205">
        <v>250</v>
      </c>
      <c r="E6" s="205">
        <v>500</v>
      </c>
      <c r="F6" s="205">
        <v>750</v>
      </c>
      <c r="G6" s="205">
        <v>1000</v>
      </c>
      <c r="I6" s="207" t="s">
        <v>1675</v>
      </c>
      <c r="J6" s="202" t="s">
        <v>1676</v>
      </c>
      <c r="K6" s="202">
        <v>100</v>
      </c>
      <c r="L6" s="202" t="s">
        <v>182</v>
      </c>
      <c r="M6" s="202" t="s">
        <v>87</v>
      </c>
      <c r="O6" s="204" t="s">
        <v>1677</v>
      </c>
      <c r="P6" s="204" t="s">
        <v>1678</v>
      </c>
      <c r="Q6" s="204">
        <v>100</v>
      </c>
      <c r="R6" s="204" t="s">
        <v>182</v>
      </c>
      <c r="S6" s="208" t="s">
        <v>87</v>
      </c>
      <c r="U6" s="209" t="s">
        <v>1679</v>
      </c>
      <c r="V6" s="202" t="s">
        <v>1672</v>
      </c>
      <c r="W6" s="202">
        <v>100</v>
      </c>
      <c r="X6" s="202" t="s">
        <v>182</v>
      </c>
      <c r="Y6" s="202" t="s">
        <v>202</v>
      </c>
      <c r="AA6" s="210" t="s">
        <v>1680</v>
      </c>
      <c r="AB6" s="204" t="s">
        <v>1681</v>
      </c>
      <c r="AC6" s="204">
        <v>100</v>
      </c>
      <c r="AD6" s="204" t="s">
        <v>182</v>
      </c>
      <c r="AE6" s="204" t="s">
        <v>1682</v>
      </c>
    </row>
    <row r="7" ht="45" customHeight="1" spans="2:31">
      <c r="C7" s="205" t="s">
        <v>1683</v>
      </c>
      <c r="D7" s="205">
        <v>250</v>
      </c>
      <c r="E7" s="205">
        <v>500</v>
      </c>
      <c r="F7" s="205">
        <v>750</v>
      </c>
      <c r="G7" s="205">
        <v>1000</v>
      </c>
      <c r="I7" s="211"/>
      <c r="J7" s="206" t="s">
        <v>178</v>
      </c>
      <c r="K7" s="206">
        <v>100</v>
      </c>
      <c r="L7" s="206" t="s">
        <v>182</v>
      </c>
      <c r="M7" s="206" t="s">
        <v>87</v>
      </c>
      <c r="O7" s="204"/>
      <c r="P7" s="206" t="s">
        <v>1684</v>
      </c>
      <c r="Q7" s="206">
        <v>100</v>
      </c>
      <c r="R7" s="206" t="s">
        <v>182</v>
      </c>
      <c r="S7" s="206" t="s">
        <v>1685</v>
      </c>
      <c r="U7" s="212"/>
      <c r="V7" s="206" t="s">
        <v>1686</v>
      </c>
      <c r="W7" s="206">
        <v>100</v>
      </c>
      <c r="X7" s="206" t="s">
        <v>182</v>
      </c>
      <c r="Y7" s="206" t="s">
        <v>1684</v>
      </c>
      <c r="AA7" s="213"/>
      <c r="AB7" s="206" t="s">
        <v>1687</v>
      </c>
      <c r="AC7" s="206">
        <v>100</v>
      </c>
      <c r="AD7" s="206" t="s">
        <v>182</v>
      </c>
      <c r="AE7" s="206" t="s">
        <v>1660</v>
      </c>
    </row>
    <row r="8" ht="45" customHeight="1" spans="2:31">
      <c r="C8" s="205" t="s">
        <v>69</v>
      </c>
      <c r="D8" s="205">
        <v>500</v>
      </c>
      <c r="E8" s="205">
        <v>750</v>
      </c>
      <c r="F8" s="205">
        <v>1000</v>
      </c>
      <c r="G8" s="205">
        <v>2500</v>
      </c>
      <c r="I8" s="211"/>
      <c r="J8" s="202" t="s">
        <v>1688</v>
      </c>
      <c r="K8" s="202">
        <v>100</v>
      </c>
      <c r="L8" s="202" t="s">
        <v>182</v>
      </c>
      <c r="M8" s="202" t="s">
        <v>87</v>
      </c>
      <c r="O8" s="204"/>
      <c r="P8" s="204" t="s">
        <v>1689</v>
      </c>
      <c r="Q8" s="204">
        <v>100</v>
      </c>
      <c r="R8" s="204" t="s">
        <v>182</v>
      </c>
      <c r="S8" s="204" t="s">
        <v>87</v>
      </c>
      <c r="U8" s="212"/>
      <c r="V8" s="202" t="s">
        <v>1690</v>
      </c>
      <c r="W8" s="202">
        <v>100</v>
      </c>
      <c r="X8" s="202" t="s">
        <v>182</v>
      </c>
      <c r="Y8" s="202" t="s">
        <v>202</v>
      </c>
      <c r="AA8" s="213"/>
      <c r="AB8" s="204" t="s">
        <v>1691</v>
      </c>
      <c r="AC8" s="204">
        <v>100</v>
      </c>
      <c r="AD8" s="204" t="s">
        <v>182</v>
      </c>
      <c r="AE8" s="204" t="s">
        <v>1692</v>
      </c>
    </row>
    <row r="9" ht="45" customHeight="1" spans="2:31">
      <c r="C9" s="205" t="s">
        <v>70</v>
      </c>
      <c r="D9" s="205">
        <v>100</v>
      </c>
      <c r="E9" s="205">
        <v>250</v>
      </c>
      <c r="F9" s="205">
        <v>500</v>
      </c>
      <c r="G9" s="205">
        <v>750</v>
      </c>
      <c r="I9" s="211"/>
      <c r="J9" s="206" t="s">
        <v>1693</v>
      </c>
      <c r="K9" s="206">
        <v>100</v>
      </c>
      <c r="L9" s="206" t="s">
        <v>182</v>
      </c>
      <c r="M9" s="206" t="s">
        <v>87</v>
      </c>
      <c r="O9" s="204"/>
      <c r="P9" s="206" t="s">
        <v>1694</v>
      </c>
      <c r="Q9" s="206">
        <v>100</v>
      </c>
      <c r="R9" s="206" t="s">
        <v>182</v>
      </c>
      <c r="S9" s="206" t="s">
        <v>87</v>
      </c>
      <c r="U9" s="212"/>
      <c r="V9" s="206" t="s">
        <v>1695</v>
      </c>
      <c r="W9" s="206">
        <v>100</v>
      </c>
      <c r="X9" s="206" t="s">
        <v>182</v>
      </c>
      <c r="Y9" s="206" t="s">
        <v>1689</v>
      </c>
      <c r="AA9" s="213"/>
      <c r="AB9" s="206" t="s">
        <v>1696</v>
      </c>
      <c r="AC9" s="206">
        <v>100</v>
      </c>
      <c r="AD9" s="206" t="s">
        <v>182</v>
      </c>
      <c r="AE9" s="206" t="s">
        <v>87</v>
      </c>
    </row>
    <row r="10" ht="45" customHeight="1" spans="2:31">
      <c r="C10" s="205" t="s">
        <v>71</v>
      </c>
      <c r="D10" s="205">
        <v>500</v>
      </c>
      <c r="E10" s="205">
        <v>750</v>
      </c>
      <c r="F10" s="205">
        <v>1000</v>
      </c>
      <c r="G10" s="205">
        <v>2500</v>
      </c>
      <c r="I10" s="214"/>
      <c r="J10" s="202" t="s">
        <v>1697</v>
      </c>
      <c r="K10" s="202">
        <v>100</v>
      </c>
      <c r="L10" s="202" t="s">
        <v>182</v>
      </c>
      <c r="M10" s="202" t="s">
        <v>1693</v>
      </c>
      <c r="O10" s="204"/>
      <c r="P10" s="204" t="s">
        <v>1698</v>
      </c>
      <c r="Q10" s="204">
        <v>100</v>
      </c>
      <c r="R10" s="204" t="s">
        <v>182</v>
      </c>
      <c r="S10" s="204" t="s">
        <v>87</v>
      </c>
      <c r="U10" s="212"/>
      <c r="V10" s="202" t="s">
        <v>208</v>
      </c>
      <c r="W10" s="202">
        <v>100</v>
      </c>
      <c r="X10" s="202" t="s">
        <v>182</v>
      </c>
      <c r="Y10" s="202" t="s">
        <v>1699</v>
      </c>
      <c r="AA10" s="215"/>
      <c r="AB10" s="204" t="s">
        <v>1700</v>
      </c>
      <c r="AC10" s="204">
        <v>100</v>
      </c>
      <c r="AD10" s="204" t="s">
        <v>182</v>
      </c>
      <c r="AE10" s="204" t="s">
        <v>1701</v>
      </c>
    </row>
    <row r="11" ht="45" customHeight="1" spans="2:31">
      <c r="C11" s="205" t="s">
        <v>73</v>
      </c>
      <c r="D11" s="205">
        <v>100</v>
      </c>
      <c r="E11" s="205">
        <v>250</v>
      </c>
      <c r="F11" s="205">
        <v>500</v>
      </c>
      <c r="G11" s="205">
        <v>750</v>
      </c>
      <c r="I11" s="216" t="s">
        <v>1702</v>
      </c>
      <c r="J11" s="206" t="s">
        <v>183</v>
      </c>
      <c r="K11" s="206">
        <v>100</v>
      </c>
      <c r="L11" s="206" t="s">
        <v>182</v>
      </c>
      <c r="M11" s="206" t="s">
        <v>87</v>
      </c>
      <c r="O11" s="204"/>
      <c r="P11" s="206" t="s">
        <v>1703</v>
      </c>
      <c r="Q11" s="206">
        <v>100</v>
      </c>
      <c r="R11" s="206" t="s">
        <v>182</v>
      </c>
      <c r="S11" s="206" t="s">
        <v>87</v>
      </c>
      <c r="U11" s="217"/>
      <c r="V11" s="206" t="s">
        <v>1704</v>
      </c>
      <c r="W11" s="206"/>
      <c r="X11" s="206"/>
      <c r="Y11" s="206"/>
      <c r="AA11" s="218" t="s">
        <v>1705</v>
      </c>
      <c r="AB11" s="206" t="s">
        <v>1706</v>
      </c>
      <c r="AC11" s="206">
        <v>100</v>
      </c>
      <c r="AD11" s="206" t="s">
        <v>182</v>
      </c>
      <c r="AE11" s="206" t="s">
        <v>1707</v>
      </c>
    </row>
    <row r="12" ht="45" customHeight="1" spans="2:31">
      <c r="C12" s="205" t="s">
        <v>74</v>
      </c>
      <c r="D12" s="205">
        <v>250</v>
      </c>
      <c r="E12" s="205">
        <v>500</v>
      </c>
      <c r="F12" s="205">
        <v>750</v>
      </c>
      <c r="G12" s="205">
        <v>1000</v>
      </c>
      <c r="I12" s="219"/>
      <c r="J12" s="204" t="s">
        <v>1708</v>
      </c>
      <c r="K12" s="204">
        <v>100</v>
      </c>
      <c r="L12" s="204" t="s">
        <v>182</v>
      </c>
      <c r="M12" s="204" t="s">
        <v>87</v>
      </c>
      <c r="O12" s="218" t="s">
        <v>1709</v>
      </c>
      <c r="P12" s="204" t="s">
        <v>1710</v>
      </c>
      <c r="Q12" s="204">
        <v>100</v>
      </c>
      <c r="R12" s="204" t="s">
        <v>182</v>
      </c>
      <c r="S12" s="204" t="s">
        <v>1711</v>
      </c>
      <c r="U12" s="209" t="s">
        <v>1712</v>
      </c>
      <c r="V12" s="202" t="s">
        <v>1713</v>
      </c>
      <c r="W12" s="202">
        <v>100</v>
      </c>
      <c r="X12" s="202" t="s">
        <v>182</v>
      </c>
      <c r="Y12" s="202" t="s">
        <v>1697</v>
      </c>
      <c r="AA12" s="220"/>
      <c r="AB12" s="204" t="s">
        <v>1714</v>
      </c>
      <c r="AC12" s="204">
        <v>100</v>
      </c>
      <c r="AD12" s="204" t="s">
        <v>182</v>
      </c>
      <c r="AE12" s="204" t="s">
        <v>87</v>
      </c>
    </row>
    <row r="13" ht="45" customHeight="1" spans="2:31">
      <c r="C13" s="205" t="s">
        <v>75</v>
      </c>
      <c r="D13" s="205">
        <v>100</v>
      </c>
      <c r="E13" s="205">
        <v>250</v>
      </c>
      <c r="F13" s="205">
        <v>500</v>
      </c>
      <c r="G13" s="205">
        <v>750</v>
      </c>
      <c r="I13" s="219"/>
      <c r="J13" s="206" t="s">
        <v>1715</v>
      </c>
      <c r="K13" s="206">
        <v>100</v>
      </c>
      <c r="L13" s="206" t="s">
        <v>182</v>
      </c>
      <c r="M13" s="206" t="s">
        <v>87</v>
      </c>
      <c r="O13" s="220"/>
      <c r="P13" s="206" t="s">
        <v>1716</v>
      </c>
      <c r="Q13" s="206">
        <v>100</v>
      </c>
      <c r="R13" s="206" t="s">
        <v>182</v>
      </c>
      <c r="S13" s="206" t="s">
        <v>87</v>
      </c>
      <c r="U13" s="212"/>
      <c r="V13" s="206" t="s">
        <v>1707</v>
      </c>
      <c r="W13" s="206">
        <v>100</v>
      </c>
      <c r="X13" s="206" t="s">
        <v>182</v>
      </c>
      <c r="Y13" s="206" t="s">
        <v>183</v>
      </c>
      <c r="AA13" s="220"/>
      <c r="AB13" s="206" t="s">
        <v>1717</v>
      </c>
      <c r="AC13" s="206">
        <v>100</v>
      </c>
      <c r="AD13" s="206" t="s">
        <v>182</v>
      </c>
      <c r="AE13" s="206" t="s">
        <v>1718</v>
      </c>
    </row>
    <row r="14" ht="45" customHeight="1" spans="2:31">
      <c r="C14" s="205" t="s">
        <v>76</v>
      </c>
      <c r="D14" s="205" t="s">
        <v>1719</v>
      </c>
      <c r="E14" s="205" t="s">
        <v>1719</v>
      </c>
      <c r="F14" s="205" t="s">
        <v>1719</v>
      </c>
      <c r="G14" s="205" t="s">
        <v>1719</v>
      </c>
      <c r="I14" s="219"/>
      <c r="J14" s="204" t="s">
        <v>1720</v>
      </c>
      <c r="K14" s="204">
        <v>100</v>
      </c>
      <c r="L14" s="204" t="s">
        <v>182</v>
      </c>
      <c r="M14" s="204" t="s">
        <v>87</v>
      </c>
      <c r="O14" s="220"/>
      <c r="P14" s="204" t="s">
        <v>1721</v>
      </c>
      <c r="Q14" s="204">
        <v>100</v>
      </c>
      <c r="R14" s="204" t="s">
        <v>182</v>
      </c>
      <c r="S14" s="204" t="s">
        <v>87</v>
      </c>
      <c r="U14" s="212"/>
      <c r="V14" s="202" t="s">
        <v>1722</v>
      </c>
      <c r="W14" s="202">
        <v>100</v>
      </c>
      <c r="X14" s="202" t="s">
        <v>182</v>
      </c>
      <c r="Y14" s="202" t="s">
        <v>202</v>
      </c>
      <c r="AA14" s="220"/>
      <c r="AB14" s="204" t="s">
        <v>1723</v>
      </c>
      <c r="AC14" s="204">
        <v>100</v>
      </c>
      <c r="AD14" s="204" t="s">
        <v>182</v>
      </c>
      <c r="AE14" s="204" t="s">
        <v>87</v>
      </c>
    </row>
    <row r="15" ht="45" customHeight="1" spans="2:31">
      <c r="I15" s="219"/>
      <c r="J15" s="206" t="s">
        <v>1724</v>
      </c>
      <c r="K15" s="206">
        <v>100</v>
      </c>
      <c r="L15" s="206" t="s">
        <v>182</v>
      </c>
      <c r="M15" s="206" t="s">
        <v>87</v>
      </c>
      <c r="O15" s="220"/>
      <c r="P15" s="206" t="s">
        <v>1725</v>
      </c>
      <c r="Q15" s="206">
        <v>100</v>
      </c>
      <c r="R15" s="206" t="s">
        <v>182</v>
      </c>
      <c r="S15" s="206" t="s">
        <v>87</v>
      </c>
      <c r="U15" s="212"/>
      <c r="V15" s="206" t="s">
        <v>1726</v>
      </c>
      <c r="W15" s="206">
        <v>100</v>
      </c>
      <c r="X15" s="206" t="s">
        <v>182</v>
      </c>
      <c r="Y15" s="206" t="s">
        <v>202</v>
      </c>
      <c r="AA15" s="220"/>
      <c r="AB15" s="206" t="s">
        <v>1727</v>
      </c>
      <c r="AC15" s="206">
        <v>100</v>
      </c>
      <c r="AD15" s="206" t="s">
        <v>182</v>
      </c>
      <c r="AE15" s="206" t="s">
        <v>87</v>
      </c>
    </row>
    <row r="16" ht="45" customHeight="1" spans="2:31">
      <c r="B16" s="221"/>
      <c r="C16" s="221"/>
      <c r="D16" s="90" t="s">
        <v>1657</v>
      </c>
      <c r="E16" s="91"/>
      <c r="F16" s="221"/>
      <c r="G16" s="221"/>
      <c r="I16" s="222"/>
      <c r="J16" s="204" t="s">
        <v>1711</v>
      </c>
      <c r="K16" s="204">
        <v>100</v>
      </c>
      <c r="L16" s="204" t="s">
        <v>182</v>
      </c>
      <c r="M16" s="204" t="s">
        <v>87</v>
      </c>
      <c r="O16" s="222"/>
      <c r="P16" s="202" t="s">
        <v>1728</v>
      </c>
      <c r="Q16" s="202">
        <v>100</v>
      </c>
      <c r="R16" s="202" t="s">
        <v>182</v>
      </c>
      <c r="S16" s="202" t="s">
        <v>202</v>
      </c>
      <c r="U16" s="217"/>
      <c r="V16" s="202" t="s">
        <v>1729</v>
      </c>
      <c r="W16" s="202">
        <v>100</v>
      </c>
      <c r="X16" s="202" t="s">
        <v>182</v>
      </c>
      <c r="Y16" s="202" t="s">
        <v>1715</v>
      </c>
      <c r="AA16" s="223"/>
      <c r="AB16" s="204" t="s">
        <v>1730</v>
      </c>
      <c r="AC16" s="204">
        <v>100</v>
      </c>
      <c r="AD16" s="204" t="s">
        <v>182</v>
      </c>
      <c r="AE16" s="204" t="s">
        <v>1731</v>
      </c>
    </row>
    <row r="17" ht="45" customHeight="1" spans="2:31">
      <c r="B17" s="221"/>
      <c r="C17" s="221"/>
      <c r="D17" s="107" t="s">
        <v>1732</v>
      </c>
      <c r="E17" s="110" t="s">
        <v>1733</v>
      </c>
      <c r="F17" s="221"/>
      <c r="G17" s="221"/>
      <c r="I17" s="218"/>
      <c r="J17" s="206" t="s">
        <v>1734</v>
      </c>
      <c r="K17" s="206">
        <v>100</v>
      </c>
      <c r="L17" s="206" t="s">
        <v>150</v>
      </c>
      <c r="M17" s="206" t="s">
        <v>87</v>
      </c>
      <c r="O17" s="209"/>
      <c r="P17" s="206" t="s">
        <v>1735</v>
      </c>
      <c r="Q17" s="206">
        <v>100</v>
      </c>
      <c r="R17" s="206" t="s">
        <v>150</v>
      </c>
      <c r="S17" s="206" t="s">
        <v>1736</v>
      </c>
      <c r="U17" s="209"/>
      <c r="V17" s="206" t="s">
        <v>1737</v>
      </c>
      <c r="W17" s="206">
        <v>100</v>
      </c>
      <c r="X17" s="206" t="s">
        <v>182</v>
      </c>
      <c r="Y17" s="206" t="s">
        <v>202</v>
      </c>
      <c r="AA17" s="218"/>
      <c r="AB17" s="206" t="s">
        <v>201</v>
      </c>
      <c r="AC17" s="206">
        <v>100</v>
      </c>
      <c r="AD17" s="206" t="s">
        <v>182</v>
      </c>
      <c r="AE17" s="206" t="s">
        <v>201</v>
      </c>
    </row>
    <row r="18" ht="45" customHeight="1" spans="2:31">
      <c r="B18" s="221"/>
      <c r="C18" s="221"/>
      <c r="D18" s="90" t="s">
        <v>1659</v>
      </c>
      <c r="E18" s="91"/>
      <c r="F18" s="221"/>
      <c r="G18" s="221"/>
      <c r="I18" s="220"/>
      <c r="J18" s="204" t="s">
        <v>1738</v>
      </c>
      <c r="K18" s="204">
        <v>100</v>
      </c>
      <c r="L18" s="204" t="s">
        <v>150</v>
      </c>
      <c r="M18" s="204" t="s">
        <v>87</v>
      </c>
      <c r="O18" s="212"/>
      <c r="P18" s="202" t="s">
        <v>1739</v>
      </c>
      <c r="Q18" s="202">
        <v>100</v>
      </c>
      <c r="R18" s="202" t="s">
        <v>150</v>
      </c>
      <c r="S18" s="202" t="s">
        <v>1740</v>
      </c>
      <c r="U18" s="212"/>
      <c r="V18" s="202" t="s">
        <v>1741</v>
      </c>
      <c r="W18" s="202">
        <v>100</v>
      </c>
      <c r="X18" s="202" t="s">
        <v>150</v>
      </c>
      <c r="Y18" s="202" t="s">
        <v>1742</v>
      </c>
      <c r="AA18" s="220"/>
      <c r="AB18" s="204" t="s">
        <v>1743</v>
      </c>
      <c r="AC18" s="204"/>
      <c r="AD18" s="204"/>
      <c r="AE18" s="204" t="s">
        <v>1744</v>
      </c>
    </row>
    <row r="19" ht="45" customHeight="1" spans="2:31">
      <c r="B19" s="221"/>
      <c r="C19" s="221"/>
      <c r="D19" s="107" t="s">
        <v>1732</v>
      </c>
      <c r="E19" s="110" t="s">
        <v>1745</v>
      </c>
      <c r="F19" s="221"/>
      <c r="G19" s="221"/>
      <c r="I19" s="220"/>
      <c r="J19" s="206" t="s">
        <v>1746</v>
      </c>
      <c r="K19" s="206">
        <v>100</v>
      </c>
      <c r="L19" s="206" t="s">
        <v>150</v>
      </c>
      <c r="M19" s="206" t="s">
        <v>87</v>
      </c>
      <c r="O19" s="212"/>
      <c r="P19" s="206" t="s">
        <v>1747</v>
      </c>
      <c r="Q19" s="206">
        <v>100</v>
      </c>
      <c r="R19" s="206" t="s">
        <v>150</v>
      </c>
      <c r="S19" s="206" t="s">
        <v>202</v>
      </c>
      <c r="U19" s="212"/>
      <c r="V19" s="206" t="s">
        <v>1748</v>
      </c>
      <c r="W19" s="206">
        <v>100</v>
      </c>
      <c r="X19" s="206" t="s">
        <v>150</v>
      </c>
      <c r="Y19" s="206" t="s">
        <v>1241</v>
      </c>
      <c r="AA19" s="220"/>
      <c r="AB19" s="206" t="s">
        <v>1749</v>
      </c>
      <c r="AC19" s="206">
        <v>100</v>
      </c>
      <c r="AD19" s="206" t="s">
        <v>182</v>
      </c>
      <c r="AE19" s="206" t="s">
        <v>1729</v>
      </c>
    </row>
    <row r="20" ht="45" customHeight="1" spans="2:31">
      <c r="B20" s="221"/>
      <c r="C20" s="221"/>
      <c r="D20" s="90" t="s">
        <v>1662</v>
      </c>
      <c r="E20" s="91"/>
      <c r="F20" s="221"/>
      <c r="G20" s="221"/>
      <c r="I20" s="220"/>
      <c r="J20" s="204" t="s">
        <v>1750</v>
      </c>
      <c r="K20" s="204">
        <v>100</v>
      </c>
      <c r="L20" s="204" t="s">
        <v>150</v>
      </c>
      <c r="M20" s="204" t="s">
        <v>87</v>
      </c>
      <c r="O20" s="212"/>
      <c r="P20" s="202" t="s">
        <v>1751</v>
      </c>
      <c r="Q20" s="202">
        <v>100</v>
      </c>
      <c r="R20" s="202" t="s">
        <v>150</v>
      </c>
      <c r="S20" s="202" t="s">
        <v>1752</v>
      </c>
      <c r="U20" s="212"/>
      <c r="V20" s="202" t="s">
        <v>1753</v>
      </c>
      <c r="W20" s="202">
        <v>100</v>
      </c>
      <c r="X20" s="202" t="s">
        <v>150</v>
      </c>
      <c r="Y20" s="202" t="s">
        <v>202</v>
      </c>
      <c r="AA20" s="220"/>
      <c r="AB20" s="204" t="s">
        <v>1754</v>
      </c>
      <c r="AC20" s="204">
        <v>100</v>
      </c>
      <c r="AD20" s="204" t="s">
        <v>182</v>
      </c>
      <c r="AE20" s="204" t="s">
        <v>1710</v>
      </c>
    </row>
    <row r="21" ht="45" customHeight="1" spans="2:31">
      <c r="B21" s="221"/>
      <c r="C21" s="221"/>
      <c r="D21" s="110" t="s">
        <v>1732</v>
      </c>
      <c r="E21" s="110" t="s">
        <v>1755</v>
      </c>
      <c r="F21" s="221"/>
      <c r="G21" s="221"/>
      <c r="I21" s="220"/>
      <c r="J21" s="206" t="s">
        <v>1756</v>
      </c>
      <c r="K21" s="206">
        <v>100</v>
      </c>
      <c r="L21" s="206" t="s">
        <v>150</v>
      </c>
      <c r="M21" s="206" t="s">
        <v>87</v>
      </c>
      <c r="O21" s="212"/>
      <c r="P21" s="206" t="s">
        <v>1757</v>
      </c>
      <c r="Q21" s="206">
        <v>100</v>
      </c>
      <c r="R21" s="206" t="s">
        <v>150</v>
      </c>
      <c r="S21" s="206" t="s">
        <v>1241</v>
      </c>
      <c r="U21" s="212"/>
      <c r="V21" s="206" t="s">
        <v>1758</v>
      </c>
      <c r="W21" s="206">
        <v>100</v>
      </c>
      <c r="X21" s="206" t="s">
        <v>150</v>
      </c>
      <c r="Y21" s="206" t="s">
        <v>202</v>
      </c>
      <c r="AA21" s="220"/>
      <c r="AB21" s="206" t="s">
        <v>1759</v>
      </c>
      <c r="AC21" s="206">
        <v>100</v>
      </c>
      <c r="AD21" s="206" t="s">
        <v>182</v>
      </c>
      <c r="AE21" s="206" t="s">
        <v>1760</v>
      </c>
    </row>
    <row r="22" ht="45" customHeight="1" spans="2:31">
      <c r="B22" s="221"/>
      <c r="C22" s="221"/>
      <c r="D22" s="90" t="s">
        <v>1761</v>
      </c>
      <c r="E22" s="91"/>
      <c r="F22" s="221"/>
      <c r="G22" s="221"/>
      <c r="I22" s="220"/>
      <c r="J22" s="204" t="s">
        <v>1762</v>
      </c>
      <c r="K22" s="204">
        <v>100</v>
      </c>
      <c r="L22" s="204" t="s">
        <v>150</v>
      </c>
      <c r="M22" s="204" t="s">
        <v>87</v>
      </c>
      <c r="O22" s="212"/>
      <c r="P22" s="202" t="s">
        <v>1763</v>
      </c>
      <c r="Q22" s="202">
        <v>100</v>
      </c>
      <c r="R22" s="202" t="s">
        <v>150</v>
      </c>
      <c r="S22" s="202" t="s">
        <v>202</v>
      </c>
      <c r="U22" s="212"/>
      <c r="V22" s="202" t="s">
        <v>1764</v>
      </c>
      <c r="W22" s="202">
        <v>100</v>
      </c>
      <c r="X22" s="202" t="s">
        <v>150</v>
      </c>
      <c r="Y22" s="202" t="s">
        <v>1765</v>
      </c>
      <c r="AA22" s="220"/>
      <c r="AB22" s="204" t="s">
        <v>1766</v>
      </c>
      <c r="AC22" s="204">
        <v>100</v>
      </c>
      <c r="AD22" s="204" t="s">
        <v>182</v>
      </c>
      <c r="AE22" s="204" t="s">
        <v>1767</v>
      </c>
    </row>
    <row r="23" ht="45" customHeight="1" spans="2:31">
      <c r="B23" s="221"/>
      <c r="C23" s="221"/>
      <c r="D23" s="110" t="s">
        <v>1732</v>
      </c>
      <c r="E23" s="110" t="s">
        <v>1768</v>
      </c>
      <c r="F23" s="221"/>
      <c r="G23" s="221"/>
      <c r="I23" s="220"/>
      <c r="J23" s="206" t="s">
        <v>1769</v>
      </c>
      <c r="K23" s="206">
        <v>100</v>
      </c>
      <c r="L23" s="206" t="s">
        <v>150</v>
      </c>
      <c r="M23" s="206" t="s">
        <v>1241</v>
      </c>
      <c r="O23" s="212"/>
      <c r="P23" s="206" t="s">
        <v>1770</v>
      </c>
      <c r="Q23" s="206">
        <v>100</v>
      </c>
      <c r="R23" s="206" t="s">
        <v>150</v>
      </c>
      <c r="S23" s="206" t="s">
        <v>1771</v>
      </c>
      <c r="U23" s="212"/>
      <c r="V23" s="206" t="s">
        <v>1772</v>
      </c>
      <c r="W23" s="206">
        <v>100</v>
      </c>
      <c r="X23" s="206" t="s">
        <v>150</v>
      </c>
      <c r="Y23" s="206" t="s">
        <v>1241</v>
      </c>
      <c r="AA23" s="220"/>
      <c r="AB23" s="206" t="s">
        <v>1773</v>
      </c>
      <c r="AC23" s="206">
        <v>100</v>
      </c>
      <c r="AD23" s="206" t="s">
        <v>182</v>
      </c>
      <c r="AE23" s="206" t="s">
        <v>1774</v>
      </c>
    </row>
    <row r="24" ht="45" customHeight="1" spans="2:31">
      <c r="B24" s="221"/>
      <c r="C24" s="221"/>
      <c r="D24" s="90" t="s">
        <v>1241</v>
      </c>
      <c r="E24" s="91"/>
      <c r="F24" s="221"/>
      <c r="G24" s="221"/>
      <c r="I24" s="220"/>
      <c r="J24" s="204" t="s">
        <v>1775</v>
      </c>
      <c r="K24" s="204">
        <v>100</v>
      </c>
      <c r="L24" s="204" t="s">
        <v>150</v>
      </c>
      <c r="M24" s="204" t="s">
        <v>1776</v>
      </c>
      <c r="O24" s="212"/>
      <c r="P24" s="202" t="s">
        <v>1777</v>
      </c>
      <c r="Q24" s="202">
        <v>100</v>
      </c>
      <c r="R24" s="202" t="s">
        <v>150</v>
      </c>
      <c r="S24" s="202" t="s">
        <v>202</v>
      </c>
      <c r="U24" s="212"/>
      <c r="V24" s="202" t="s">
        <v>1778</v>
      </c>
      <c r="W24" s="202">
        <v>100</v>
      </c>
      <c r="X24" s="202" t="s">
        <v>150</v>
      </c>
      <c r="Y24" s="202" t="s">
        <v>202</v>
      </c>
      <c r="AA24" s="220"/>
      <c r="AB24" s="204" t="s">
        <v>1779</v>
      </c>
      <c r="AC24" s="204">
        <v>100</v>
      </c>
      <c r="AD24" s="204" t="s">
        <v>150</v>
      </c>
      <c r="AE24" s="204" t="s">
        <v>1780</v>
      </c>
    </row>
    <row r="25" ht="45" customHeight="1" spans="2:31">
      <c r="B25" s="221"/>
      <c r="C25" s="221"/>
      <c r="D25" s="110" t="s">
        <v>1732</v>
      </c>
      <c r="E25" s="110" t="s">
        <v>1781</v>
      </c>
      <c r="F25" s="221"/>
      <c r="G25" s="221"/>
      <c r="I25" s="220"/>
      <c r="J25" s="206" t="s">
        <v>1782</v>
      </c>
      <c r="K25" s="206">
        <v>100</v>
      </c>
      <c r="L25" s="206" t="s">
        <v>150</v>
      </c>
      <c r="M25" s="206" t="s">
        <v>87</v>
      </c>
      <c r="O25" s="212"/>
      <c r="P25" s="206" t="s">
        <v>1783</v>
      </c>
      <c r="Q25" s="206">
        <v>100</v>
      </c>
      <c r="R25" s="206" t="s">
        <v>150</v>
      </c>
      <c r="S25" s="206" t="s">
        <v>202</v>
      </c>
      <c r="U25" s="212"/>
      <c r="V25" s="206" t="s">
        <v>1783</v>
      </c>
      <c r="W25" s="206">
        <v>100</v>
      </c>
      <c r="X25" s="206" t="s">
        <v>150</v>
      </c>
      <c r="Y25" s="206" t="s">
        <v>202</v>
      </c>
      <c r="AA25" s="220"/>
      <c r="AB25" s="206" t="s">
        <v>1784</v>
      </c>
      <c r="AC25" s="206">
        <v>100</v>
      </c>
      <c r="AD25" s="206" t="s">
        <v>150</v>
      </c>
      <c r="AE25" s="206" t="s">
        <v>1785</v>
      </c>
    </row>
    <row r="26" ht="45" customHeight="1" spans="2:31">
      <c r="B26" s="90" t="s">
        <v>1786</v>
      </c>
      <c r="C26" s="91"/>
      <c r="D26" s="221"/>
      <c r="E26" s="221"/>
      <c r="F26" s="90" t="s">
        <v>1787</v>
      </c>
      <c r="G26" s="91"/>
      <c r="I26" s="220"/>
      <c r="J26" s="204" t="s">
        <v>1788</v>
      </c>
      <c r="K26" s="204">
        <v>100</v>
      </c>
      <c r="L26" s="204" t="s">
        <v>150</v>
      </c>
      <c r="M26" s="204" t="s">
        <v>87</v>
      </c>
      <c r="O26" s="212"/>
      <c r="P26" s="202" t="s">
        <v>1789</v>
      </c>
      <c r="Q26" s="202">
        <v>200</v>
      </c>
      <c r="R26" s="202" t="s">
        <v>150</v>
      </c>
      <c r="S26" s="202" t="s">
        <v>1776</v>
      </c>
      <c r="U26" s="212"/>
      <c r="V26" s="202" t="s">
        <v>1790</v>
      </c>
      <c r="W26" s="202">
        <v>100</v>
      </c>
      <c r="X26" s="202" t="s">
        <v>150</v>
      </c>
      <c r="Y26" s="202" t="s">
        <v>87</v>
      </c>
      <c r="AA26" s="220"/>
      <c r="AB26" s="204" t="s">
        <v>1791</v>
      </c>
      <c r="AC26" s="204">
        <v>100</v>
      </c>
      <c r="AD26" s="204" t="s">
        <v>150</v>
      </c>
      <c r="AE26" s="204" t="s">
        <v>87</v>
      </c>
    </row>
    <row r="27" ht="45" customHeight="1" spans="2:31">
      <c r="B27" s="110" t="s">
        <v>1732</v>
      </c>
      <c r="C27" s="110" t="s">
        <v>1792</v>
      </c>
      <c r="D27" s="221"/>
      <c r="E27" s="221"/>
      <c r="F27" s="110" t="s">
        <v>1732</v>
      </c>
      <c r="G27" s="110" t="s">
        <v>1792</v>
      </c>
      <c r="I27" s="220"/>
      <c r="J27" s="206" t="s">
        <v>1793</v>
      </c>
      <c r="K27" s="206">
        <v>100</v>
      </c>
      <c r="L27" s="206" t="s">
        <v>150</v>
      </c>
      <c r="M27" s="206" t="s">
        <v>87</v>
      </c>
      <c r="O27" s="217"/>
      <c r="P27" s="206" t="s">
        <v>1794</v>
      </c>
      <c r="Q27" s="206">
        <v>200</v>
      </c>
      <c r="R27" s="206" t="s">
        <v>150</v>
      </c>
      <c r="S27" s="206" t="s">
        <v>1241</v>
      </c>
      <c r="U27" s="212"/>
      <c r="V27" s="206" t="s">
        <v>1795</v>
      </c>
      <c r="W27" s="206">
        <v>200</v>
      </c>
      <c r="X27" s="206" t="s">
        <v>182</v>
      </c>
      <c r="Y27" s="206" t="s">
        <v>87</v>
      </c>
      <c r="AA27" s="220"/>
      <c r="AB27" s="206" t="s">
        <v>1796</v>
      </c>
      <c r="AC27" s="206">
        <v>100</v>
      </c>
      <c r="AD27" s="206" t="s">
        <v>150</v>
      </c>
      <c r="AE27" s="206" t="s">
        <v>1241</v>
      </c>
    </row>
    <row r="28" ht="45" customHeight="1" spans="2:31">
      <c r="B28" s="90" t="s">
        <v>1797</v>
      </c>
      <c r="C28" s="91"/>
      <c r="D28" s="221"/>
      <c r="E28" s="221"/>
      <c r="F28" s="90" t="s">
        <v>1798</v>
      </c>
      <c r="G28" s="91"/>
      <c r="I28" s="220"/>
      <c r="J28" s="204" t="s">
        <v>1799</v>
      </c>
      <c r="K28" s="204">
        <v>100</v>
      </c>
      <c r="L28" s="204" t="s">
        <v>150</v>
      </c>
      <c r="M28" s="204" t="s">
        <v>87</v>
      </c>
      <c r="U28" s="212"/>
      <c r="V28" s="202" t="s">
        <v>1800</v>
      </c>
      <c r="W28" s="202">
        <v>200</v>
      </c>
      <c r="X28" s="202" t="s">
        <v>150</v>
      </c>
      <c r="Y28" s="202" t="s">
        <v>87</v>
      </c>
      <c r="AA28" s="220"/>
      <c r="AB28" s="204" t="s">
        <v>1801</v>
      </c>
      <c r="AC28" s="204">
        <v>100</v>
      </c>
      <c r="AD28" s="204" t="s">
        <v>150</v>
      </c>
      <c r="AE28" s="204" t="s">
        <v>1742</v>
      </c>
    </row>
    <row r="29" ht="45" customHeight="1" spans="2:31">
      <c r="B29" s="110" t="s">
        <v>1732</v>
      </c>
      <c r="C29" s="110" t="s">
        <v>1802</v>
      </c>
      <c r="D29" s="221"/>
      <c r="E29" s="221"/>
      <c r="F29" s="110" t="s">
        <v>1732</v>
      </c>
      <c r="G29" s="110" t="s">
        <v>1802</v>
      </c>
      <c r="I29" s="220"/>
      <c r="J29" s="206" t="s">
        <v>1803</v>
      </c>
      <c r="K29" s="206">
        <v>100</v>
      </c>
      <c r="L29" s="206" t="s">
        <v>150</v>
      </c>
      <c r="M29" s="206" t="s">
        <v>87</v>
      </c>
      <c r="U29" s="212"/>
      <c r="V29" s="206" t="s">
        <v>1804</v>
      </c>
      <c r="W29" s="206">
        <v>200</v>
      </c>
      <c r="X29" s="206" t="s">
        <v>150</v>
      </c>
      <c r="Y29" s="206" t="s">
        <v>87</v>
      </c>
      <c r="AA29" s="220"/>
      <c r="AB29" s="206" t="s">
        <v>1805</v>
      </c>
      <c r="AC29" s="206">
        <v>100</v>
      </c>
      <c r="AD29" s="206" t="s">
        <v>150</v>
      </c>
      <c r="AE29" s="206" t="s">
        <v>1241</v>
      </c>
    </row>
    <row r="30" ht="45" customHeight="1" spans="2:31">
      <c r="B30" s="90" t="s">
        <v>1806</v>
      </c>
      <c r="C30" s="91"/>
      <c r="D30" s="221"/>
      <c r="E30" s="221"/>
      <c r="F30" s="90" t="s">
        <v>1807</v>
      </c>
      <c r="G30" s="91"/>
      <c r="I30" s="220"/>
      <c r="J30" s="204" t="s">
        <v>1808</v>
      </c>
      <c r="K30" s="204">
        <v>100</v>
      </c>
      <c r="L30" s="204" t="s">
        <v>150</v>
      </c>
      <c r="M30" s="204" t="s">
        <v>87</v>
      </c>
      <c r="U30" s="212"/>
      <c r="V30" s="202" t="s">
        <v>1809</v>
      </c>
      <c r="W30" s="202">
        <v>200</v>
      </c>
      <c r="X30" s="202" t="s">
        <v>150</v>
      </c>
      <c r="Y30" s="202" t="s">
        <v>1241</v>
      </c>
      <c r="AA30" s="220"/>
      <c r="AB30" s="204" t="s">
        <v>1783</v>
      </c>
      <c r="AC30" s="204">
        <v>100</v>
      </c>
      <c r="AD30" s="204" t="s">
        <v>150</v>
      </c>
      <c r="AE30" s="204" t="s">
        <v>87</v>
      </c>
    </row>
    <row r="31" ht="45" customHeight="1" spans="2:31">
      <c r="B31" s="110" t="s">
        <v>1732</v>
      </c>
      <c r="C31" s="110" t="s">
        <v>1810</v>
      </c>
      <c r="D31" s="221"/>
      <c r="E31" s="221"/>
      <c r="F31" s="110" t="s">
        <v>1732</v>
      </c>
      <c r="G31" s="110" t="s">
        <v>1810</v>
      </c>
      <c r="I31" s="220"/>
      <c r="J31" s="206" t="s">
        <v>1811</v>
      </c>
      <c r="K31" s="206">
        <v>100</v>
      </c>
      <c r="L31" s="206" t="s">
        <v>150</v>
      </c>
      <c r="M31" s="206" t="s">
        <v>87</v>
      </c>
      <c r="U31" s="212"/>
      <c r="V31" s="206" t="s">
        <v>1812</v>
      </c>
      <c r="W31" s="206">
        <v>200</v>
      </c>
      <c r="X31" s="206" t="s">
        <v>150</v>
      </c>
      <c r="Y31" s="206" t="s">
        <v>1241</v>
      </c>
      <c r="AA31" s="220"/>
      <c r="AB31" s="206" t="s">
        <v>1813</v>
      </c>
      <c r="AC31" s="206">
        <v>100</v>
      </c>
      <c r="AD31" s="206" t="s">
        <v>150</v>
      </c>
      <c r="AE31" s="206" t="s">
        <v>1814</v>
      </c>
    </row>
    <row r="32" ht="45" customHeight="1" spans="2:31">
      <c r="I32" s="220"/>
      <c r="J32" s="204" t="s">
        <v>1815</v>
      </c>
      <c r="K32" s="204">
        <v>300</v>
      </c>
      <c r="L32" s="204" t="s">
        <v>150</v>
      </c>
      <c r="M32" s="204" t="s">
        <v>87</v>
      </c>
      <c r="U32" s="212"/>
      <c r="V32" s="202" t="s">
        <v>1816</v>
      </c>
      <c r="W32" s="202">
        <v>200</v>
      </c>
      <c r="X32" s="202" t="s">
        <v>150</v>
      </c>
      <c r="Y32" s="202" t="s">
        <v>87</v>
      </c>
      <c r="AA32" s="220"/>
      <c r="AB32" s="204" t="s">
        <v>1817</v>
      </c>
      <c r="AC32" s="204">
        <v>200</v>
      </c>
      <c r="AD32" s="204" t="s">
        <v>182</v>
      </c>
      <c r="AE32" s="204" t="s">
        <v>87</v>
      </c>
    </row>
    <row r="33" ht="45" customHeight="1" spans="9:31">
      <c r="I33" s="223"/>
      <c r="J33" s="224" t="s">
        <v>1818</v>
      </c>
      <c r="K33" s="225"/>
      <c r="L33" s="225"/>
      <c r="M33" s="226"/>
      <c r="U33" s="217"/>
      <c r="V33" s="206" t="s">
        <v>1819</v>
      </c>
      <c r="W33" s="206">
        <v>200</v>
      </c>
      <c r="X33" s="206" t="s">
        <v>150</v>
      </c>
      <c r="Y33" s="206" t="s">
        <v>87</v>
      </c>
      <c r="AA33" s="220"/>
      <c r="AB33" s="206" t="s">
        <v>1820</v>
      </c>
      <c r="AC33" s="206">
        <v>200</v>
      </c>
      <c r="AD33" s="206" t="s">
        <v>150</v>
      </c>
      <c r="AE33" s="206" t="s">
        <v>87</v>
      </c>
    </row>
    <row r="34" ht="45" customHeight="1" spans="9:31">
      <c r="AA34" s="220"/>
      <c r="AB34" s="204" t="s">
        <v>1821</v>
      </c>
      <c r="AC34" s="204">
        <v>200</v>
      </c>
      <c r="AD34" s="204" t="s">
        <v>150</v>
      </c>
      <c r="AE34" s="204" t="s">
        <v>87</v>
      </c>
    </row>
    <row r="35" ht="45" customHeight="1" spans="9:31">
      <c r="I35" s="200" t="s">
        <v>1654</v>
      </c>
      <c r="J35" s="200" t="s">
        <v>1655</v>
      </c>
      <c r="K35" s="200" t="s">
        <v>65</v>
      </c>
      <c r="L35" s="200" t="s">
        <v>1656</v>
      </c>
      <c r="M35" s="200" t="s">
        <v>1095</v>
      </c>
      <c r="O35" s="200" t="s">
        <v>1654</v>
      </c>
      <c r="P35" s="200" t="s">
        <v>1655</v>
      </c>
      <c r="Q35" s="200" t="s">
        <v>65</v>
      </c>
      <c r="R35" s="200" t="s">
        <v>1656</v>
      </c>
      <c r="S35" s="200" t="s">
        <v>1095</v>
      </c>
      <c r="U35" s="200" t="s">
        <v>1654</v>
      </c>
      <c r="V35" s="200" t="s">
        <v>1655</v>
      </c>
      <c r="W35" s="200" t="s">
        <v>65</v>
      </c>
      <c r="X35" s="200" t="s">
        <v>1656</v>
      </c>
      <c r="Y35" s="200" t="s">
        <v>1095</v>
      </c>
      <c r="AA35" s="220"/>
      <c r="AB35" s="206" t="s">
        <v>1822</v>
      </c>
      <c r="AC35" s="206">
        <v>200</v>
      </c>
      <c r="AD35" s="206" t="s">
        <v>150</v>
      </c>
      <c r="AE35" s="206" t="s">
        <v>87</v>
      </c>
    </row>
    <row r="36" ht="45" customHeight="1" spans="9:31">
      <c r="I36" s="203" t="s">
        <v>1786</v>
      </c>
      <c r="J36" s="204" t="s">
        <v>1823</v>
      </c>
      <c r="K36" s="204">
        <v>100</v>
      </c>
      <c r="L36" s="204" t="s">
        <v>182</v>
      </c>
      <c r="M36" s="204" t="s">
        <v>1823</v>
      </c>
      <c r="O36" s="203" t="s">
        <v>1797</v>
      </c>
      <c r="P36" s="204" t="s">
        <v>1824</v>
      </c>
      <c r="Q36" s="204">
        <v>100</v>
      </c>
      <c r="R36" s="204" t="s">
        <v>182</v>
      </c>
      <c r="S36" s="204" t="s">
        <v>1825</v>
      </c>
      <c r="U36" s="203" t="s">
        <v>1806</v>
      </c>
      <c r="V36" s="227" t="s">
        <v>208</v>
      </c>
      <c r="W36" s="227">
        <v>100</v>
      </c>
      <c r="X36" s="227" t="s">
        <v>182</v>
      </c>
      <c r="Y36" s="227" t="s">
        <v>208</v>
      </c>
      <c r="AA36" s="220"/>
      <c r="AB36" s="204" t="s">
        <v>1826</v>
      </c>
      <c r="AC36" s="204">
        <v>200</v>
      </c>
      <c r="AD36" s="204" t="s">
        <v>150</v>
      </c>
      <c r="AE36" s="204" t="s">
        <v>1241</v>
      </c>
    </row>
    <row r="37" ht="45" customHeight="1" spans="9:31">
      <c r="I37" s="203"/>
      <c r="J37" s="206" t="s">
        <v>1825</v>
      </c>
      <c r="K37" s="206">
        <v>100</v>
      </c>
      <c r="L37" s="206" t="s">
        <v>182</v>
      </c>
      <c r="M37" s="206" t="s">
        <v>87</v>
      </c>
      <c r="O37" s="203"/>
      <c r="P37" s="206" t="s">
        <v>1827</v>
      </c>
      <c r="Q37" s="206">
        <v>100</v>
      </c>
      <c r="R37" s="206" t="s">
        <v>182</v>
      </c>
      <c r="S37" s="206" t="s">
        <v>1828</v>
      </c>
      <c r="U37" s="203"/>
      <c r="V37" s="228" t="s">
        <v>1829</v>
      </c>
      <c r="W37" s="228"/>
      <c r="X37" s="228"/>
      <c r="Y37" s="228" t="s">
        <v>1830</v>
      </c>
      <c r="AA37" s="220"/>
      <c r="AB37" s="206" t="s">
        <v>1831</v>
      </c>
      <c r="AC37" s="206">
        <v>200</v>
      </c>
      <c r="AD37" s="206" t="s">
        <v>150</v>
      </c>
      <c r="AE37" s="206" t="s">
        <v>87</v>
      </c>
    </row>
    <row r="38" ht="45" customHeight="1" spans="9:31">
      <c r="I38" s="218" t="s">
        <v>1832</v>
      </c>
      <c r="J38" s="204" t="s">
        <v>1828</v>
      </c>
      <c r="K38" s="204">
        <v>100</v>
      </c>
      <c r="L38" s="204" t="s">
        <v>182</v>
      </c>
      <c r="M38" s="204" t="s">
        <v>87</v>
      </c>
      <c r="O38" s="218" t="s">
        <v>1833</v>
      </c>
      <c r="P38" s="204" t="s">
        <v>1834</v>
      </c>
      <c r="Q38" s="204">
        <v>100</v>
      </c>
      <c r="R38" s="204" t="s">
        <v>182</v>
      </c>
      <c r="S38" s="204" t="s">
        <v>1696</v>
      </c>
      <c r="U38" s="227" t="s">
        <v>1835</v>
      </c>
      <c r="V38" s="227" t="s">
        <v>1836</v>
      </c>
      <c r="W38" s="227">
        <v>100</v>
      </c>
      <c r="X38" s="227" t="s">
        <v>182</v>
      </c>
      <c r="Y38" s="227" t="s">
        <v>202</v>
      </c>
      <c r="AA38" s="220"/>
      <c r="AB38" s="204" t="s">
        <v>1837</v>
      </c>
      <c r="AC38" s="204">
        <v>200</v>
      </c>
      <c r="AD38" s="204" t="s">
        <v>150</v>
      </c>
      <c r="AE38" s="204" t="s">
        <v>1241</v>
      </c>
    </row>
    <row r="39" ht="45" customHeight="1" spans="9:31">
      <c r="I39" s="220"/>
      <c r="J39" s="206" t="s">
        <v>1838</v>
      </c>
      <c r="K39" s="206">
        <v>100</v>
      </c>
      <c r="L39" s="206" t="s">
        <v>182</v>
      </c>
      <c r="M39" s="206" t="s">
        <v>1673</v>
      </c>
      <c r="O39" s="220"/>
      <c r="P39" s="206" t="s">
        <v>1839</v>
      </c>
      <c r="Q39" s="206">
        <v>100</v>
      </c>
      <c r="R39" s="206" t="s">
        <v>182</v>
      </c>
      <c r="S39" s="206" t="s">
        <v>202</v>
      </c>
      <c r="U39" s="227"/>
      <c r="V39" s="228" t="s">
        <v>1840</v>
      </c>
      <c r="W39" s="228">
        <v>100</v>
      </c>
      <c r="X39" s="228" t="s">
        <v>182</v>
      </c>
      <c r="Y39" s="228" t="s">
        <v>202</v>
      </c>
      <c r="AA39" s="220"/>
      <c r="AB39" s="206" t="s">
        <v>167</v>
      </c>
      <c r="AC39" s="206">
        <v>300</v>
      </c>
      <c r="AD39" s="206" t="s">
        <v>182</v>
      </c>
      <c r="AE39" s="206" t="s">
        <v>87</v>
      </c>
    </row>
    <row r="40" ht="45" customHeight="1" spans="9:31">
      <c r="I40" s="220"/>
      <c r="J40" s="204" t="s">
        <v>1841</v>
      </c>
      <c r="K40" s="204">
        <v>100</v>
      </c>
      <c r="L40" s="204" t="s">
        <v>182</v>
      </c>
      <c r="M40" s="204" t="s">
        <v>1681</v>
      </c>
      <c r="O40" s="220"/>
      <c r="P40" s="204" t="s">
        <v>1842</v>
      </c>
      <c r="Q40" s="204">
        <v>100</v>
      </c>
      <c r="R40" s="204" t="s">
        <v>182</v>
      </c>
      <c r="S40" s="204" t="s">
        <v>1843</v>
      </c>
      <c r="U40" s="227"/>
      <c r="V40" s="227" t="s">
        <v>1844</v>
      </c>
      <c r="W40" s="227">
        <v>100</v>
      </c>
      <c r="X40" s="227" t="s">
        <v>182</v>
      </c>
      <c r="Y40" s="227" t="s">
        <v>202</v>
      </c>
      <c r="AA40" s="220"/>
      <c r="AB40" s="204" t="s">
        <v>197</v>
      </c>
      <c r="AC40" s="204">
        <v>300</v>
      </c>
      <c r="AD40" s="204" t="s">
        <v>182</v>
      </c>
      <c r="AE40" s="204" t="s">
        <v>87</v>
      </c>
    </row>
    <row r="41" ht="45" customHeight="1" spans="9:31">
      <c r="I41" s="220"/>
      <c r="J41" s="206" t="s">
        <v>1845</v>
      </c>
      <c r="K41" s="206">
        <v>100</v>
      </c>
      <c r="L41" s="206" t="s">
        <v>182</v>
      </c>
      <c r="M41" s="206" t="s">
        <v>1846</v>
      </c>
      <c r="O41" s="220"/>
      <c r="P41" s="206" t="s">
        <v>1847</v>
      </c>
      <c r="Q41" s="206">
        <v>100</v>
      </c>
      <c r="R41" s="206" t="s">
        <v>182</v>
      </c>
      <c r="S41" s="206" t="s">
        <v>1848</v>
      </c>
      <c r="U41" s="227"/>
      <c r="V41" s="228" t="s">
        <v>1849</v>
      </c>
      <c r="W41" s="228">
        <v>100</v>
      </c>
      <c r="X41" s="228" t="s">
        <v>182</v>
      </c>
      <c r="Y41" s="228" t="s">
        <v>202</v>
      </c>
      <c r="AA41" s="220"/>
      <c r="AB41" s="206" t="s">
        <v>193</v>
      </c>
      <c r="AC41" s="206">
        <v>300</v>
      </c>
      <c r="AD41" s="206" t="s">
        <v>182</v>
      </c>
      <c r="AE41" s="206" t="s">
        <v>87</v>
      </c>
    </row>
    <row r="42" ht="45" customHeight="1" spans="9:31">
      <c r="I42" s="223"/>
      <c r="J42" s="204" t="s">
        <v>1850</v>
      </c>
      <c r="K42" s="204">
        <v>100</v>
      </c>
      <c r="L42" s="204" t="s">
        <v>182</v>
      </c>
      <c r="M42" s="204" t="s">
        <v>87</v>
      </c>
      <c r="O42" s="220"/>
      <c r="P42" s="204" t="s">
        <v>1851</v>
      </c>
      <c r="Q42" s="204">
        <v>100</v>
      </c>
      <c r="R42" s="204" t="s">
        <v>182</v>
      </c>
      <c r="S42" s="204" t="s">
        <v>202</v>
      </c>
      <c r="U42" s="227"/>
      <c r="V42" s="227" t="s">
        <v>1852</v>
      </c>
      <c r="W42" s="227">
        <v>100</v>
      </c>
      <c r="X42" s="227" t="s">
        <v>182</v>
      </c>
      <c r="Y42" s="227" t="s">
        <v>1839</v>
      </c>
      <c r="AA42" s="223"/>
      <c r="AB42" s="204" t="s">
        <v>1853</v>
      </c>
      <c r="AC42" s="204">
        <v>300</v>
      </c>
      <c r="AD42" s="204" t="s">
        <v>182</v>
      </c>
      <c r="AE42" s="204" t="s">
        <v>87</v>
      </c>
    </row>
    <row r="43" ht="45" customHeight="1" spans="9:31">
      <c r="I43" s="218" t="s">
        <v>1854</v>
      </c>
      <c r="J43" s="206" t="s">
        <v>1855</v>
      </c>
      <c r="K43" s="206">
        <v>100</v>
      </c>
      <c r="L43" s="206" t="s">
        <v>182</v>
      </c>
      <c r="M43" s="206" t="s">
        <v>1694</v>
      </c>
      <c r="O43" s="220" t="s">
        <v>1856</v>
      </c>
      <c r="P43" s="206" t="s">
        <v>1857</v>
      </c>
      <c r="Q43" s="206">
        <v>100</v>
      </c>
      <c r="R43" s="206" t="s">
        <v>182</v>
      </c>
      <c r="S43" s="206" t="s">
        <v>202</v>
      </c>
      <c r="U43" s="229" t="s">
        <v>1858</v>
      </c>
      <c r="V43" s="228" t="s">
        <v>1859</v>
      </c>
      <c r="W43" s="228">
        <v>100</v>
      </c>
      <c r="X43" s="228" t="s">
        <v>182</v>
      </c>
      <c r="Y43" s="228" t="s">
        <v>1842</v>
      </c>
    </row>
    <row r="44" ht="45" customHeight="1" spans="9:31">
      <c r="I44" s="220"/>
      <c r="J44" s="204" t="s">
        <v>1843</v>
      </c>
      <c r="K44" s="204">
        <v>100</v>
      </c>
      <c r="L44" s="204" t="s">
        <v>182</v>
      </c>
      <c r="M44" s="204" t="s">
        <v>87</v>
      </c>
      <c r="O44" s="220"/>
      <c r="P44" s="204" t="s">
        <v>1860</v>
      </c>
      <c r="Q44" s="204">
        <v>100</v>
      </c>
      <c r="R44" s="204" t="s">
        <v>182</v>
      </c>
      <c r="S44" s="204" t="s">
        <v>1861</v>
      </c>
      <c r="U44" s="230"/>
      <c r="V44" s="227" t="s">
        <v>1862</v>
      </c>
      <c r="W44" s="227">
        <v>100</v>
      </c>
      <c r="X44" s="227" t="s">
        <v>182</v>
      </c>
      <c r="Y44" s="227" t="s">
        <v>1847</v>
      </c>
    </row>
    <row r="45" ht="45" customHeight="1" spans="9:31">
      <c r="I45" s="220"/>
      <c r="J45" s="206" t="s">
        <v>1848</v>
      </c>
      <c r="K45" s="206">
        <v>100</v>
      </c>
      <c r="L45" s="206" t="s">
        <v>182</v>
      </c>
      <c r="M45" s="206" t="s">
        <v>87</v>
      </c>
      <c r="O45" s="220"/>
      <c r="P45" s="206" t="s">
        <v>1863</v>
      </c>
      <c r="Q45" s="206">
        <v>100</v>
      </c>
      <c r="R45" s="206" t="s">
        <v>150</v>
      </c>
      <c r="S45" s="206" t="s">
        <v>1864</v>
      </c>
      <c r="U45" s="230"/>
      <c r="V45" s="228" t="s">
        <v>1865</v>
      </c>
      <c r="W45" s="228">
        <v>100</v>
      </c>
      <c r="X45" s="228" t="s">
        <v>182</v>
      </c>
      <c r="Y45" s="228" t="s">
        <v>1851</v>
      </c>
      <c r="AA45" s="231" t="s">
        <v>1654</v>
      </c>
      <c r="AB45" s="231" t="s">
        <v>1655</v>
      </c>
      <c r="AC45" s="231" t="s">
        <v>65</v>
      </c>
      <c r="AD45" s="231" t="s">
        <v>1656</v>
      </c>
      <c r="AE45" s="231" t="s">
        <v>1095</v>
      </c>
    </row>
    <row r="46" ht="45" customHeight="1" spans="9:31">
      <c r="I46" s="220"/>
      <c r="J46" s="204" t="s">
        <v>1861</v>
      </c>
      <c r="K46" s="204">
        <v>100</v>
      </c>
      <c r="L46" s="204" t="s">
        <v>182</v>
      </c>
      <c r="M46" s="204" t="s">
        <v>87</v>
      </c>
      <c r="O46" s="220"/>
      <c r="P46" s="204" t="s">
        <v>1866</v>
      </c>
      <c r="Q46" s="204">
        <v>100</v>
      </c>
      <c r="R46" s="204" t="s">
        <v>150</v>
      </c>
      <c r="S46" s="204" t="s">
        <v>1867</v>
      </c>
      <c r="U46" s="230"/>
      <c r="V46" s="227" t="s">
        <v>1868</v>
      </c>
      <c r="W46" s="227">
        <v>100</v>
      </c>
      <c r="X46" s="227" t="s">
        <v>182</v>
      </c>
      <c r="Y46" s="227" t="s">
        <v>1857</v>
      </c>
      <c r="AA46" s="232" t="s">
        <v>1761</v>
      </c>
      <c r="AB46" s="233" t="s">
        <v>1869</v>
      </c>
      <c r="AC46" s="233">
        <v>100</v>
      </c>
      <c r="AD46" s="233" t="s">
        <v>182</v>
      </c>
      <c r="AE46" s="233" t="s">
        <v>87</v>
      </c>
    </row>
    <row r="47" ht="45" customHeight="1" spans="9:31">
      <c r="I47" s="220"/>
      <c r="J47" s="206" t="s">
        <v>201</v>
      </c>
      <c r="K47" s="206">
        <v>100</v>
      </c>
      <c r="L47" s="206" t="s">
        <v>182</v>
      </c>
      <c r="M47" s="206" t="s">
        <v>201</v>
      </c>
      <c r="O47" s="220"/>
      <c r="P47" s="206" t="s">
        <v>98</v>
      </c>
      <c r="Q47" s="206">
        <v>100</v>
      </c>
      <c r="R47" s="206" t="s">
        <v>150</v>
      </c>
      <c r="S47" s="206" t="s">
        <v>202</v>
      </c>
      <c r="U47" s="230"/>
      <c r="V47" s="228" t="s">
        <v>1870</v>
      </c>
      <c r="W47" s="228">
        <v>100</v>
      </c>
      <c r="X47" s="228" t="s">
        <v>182</v>
      </c>
      <c r="Y47" s="228" t="s">
        <v>202</v>
      </c>
      <c r="AA47" s="232"/>
      <c r="AB47" s="228" t="s">
        <v>1871</v>
      </c>
      <c r="AC47" s="228">
        <v>100</v>
      </c>
      <c r="AD47" s="228" t="s">
        <v>182</v>
      </c>
      <c r="AE47" s="228" t="s">
        <v>1663</v>
      </c>
    </row>
    <row r="48" ht="45" customHeight="1" spans="9:31">
      <c r="I48" s="220"/>
      <c r="J48" s="204" t="s">
        <v>1872</v>
      </c>
      <c r="K48" s="204"/>
      <c r="L48" s="204"/>
      <c r="M48" s="204" t="s">
        <v>1743</v>
      </c>
      <c r="O48" s="220"/>
      <c r="P48" s="204" t="s">
        <v>1873</v>
      </c>
      <c r="Q48" s="204">
        <v>100</v>
      </c>
      <c r="R48" s="204" t="s">
        <v>150</v>
      </c>
      <c r="S48" s="204" t="s">
        <v>1874</v>
      </c>
      <c r="U48" s="230"/>
      <c r="V48" s="227" t="s">
        <v>1875</v>
      </c>
      <c r="W48" s="227">
        <v>100</v>
      </c>
      <c r="X48" s="227" t="s">
        <v>150</v>
      </c>
      <c r="Y48" s="227" t="s">
        <v>1876</v>
      </c>
      <c r="AA48" s="234" t="s">
        <v>1877</v>
      </c>
      <c r="AB48" s="233" t="s">
        <v>1878</v>
      </c>
      <c r="AC48" s="233">
        <v>100</v>
      </c>
      <c r="AD48" s="233" t="s">
        <v>182</v>
      </c>
      <c r="AE48" s="233" t="s">
        <v>87</v>
      </c>
    </row>
    <row r="49" ht="45" customHeight="1" spans="9:31">
      <c r="I49" s="220"/>
      <c r="J49" s="206" t="s">
        <v>1879</v>
      </c>
      <c r="K49" s="206">
        <v>100</v>
      </c>
      <c r="L49" s="206" t="s">
        <v>150</v>
      </c>
      <c r="M49" s="206" t="s">
        <v>1880</v>
      </c>
      <c r="O49" s="220"/>
      <c r="P49" s="206" t="s">
        <v>1881</v>
      </c>
      <c r="Q49" s="206">
        <v>100</v>
      </c>
      <c r="R49" s="206" t="s">
        <v>150</v>
      </c>
      <c r="S49" s="206" t="s">
        <v>1882</v>
      </c>
      <c r="U49" s="230"/>
      <c r="V49" s="228" t="s">
        <v>1883</v>
      </c>
      <c r="W49" s="228">
        <v>100</v>
      </c>
      <c r="X49" s="228" t="s">
        <v>150</v>
      </c>
      <c r="Y49" s="228" t="s">
        <v>1884</v>
      </c>
      <c r="AA49" s="234"/>
      <c r="AB49" s="228" t="s">
        <v>1885</v>
      </c>
      <c r="AC49" s="228">
        <v>100</v>
      </c>
      <c r="AD49" s="228" t="s">
        <v>182</v>
      </c>
      <c r="AE49" s="228" t="s">
        <v>1671</v>
      </c>
    </row>
    <row r="50" ht="45" customHeight="1" spans="9:31">
      <c r="I50" s="223"/>
      <c r="J50" s="204" t="s">
        <v>1886</v>
      </c>
      <c r="K50" s="204">
        <v>100</v>
      </c>
      <c r="L50" s="204" t="s">
        <v>150</v>
      </c>
      <c r="M50" s="204" t="s">
        <v>87</v>
      </c>
      <c r="O50" s="223"/>
      <c r="P50" s="204" t="s">
        <v>1887</v>
      </c>
      <c r="Q50" s="204">
        <v>100</v>
      </c>
      <c r="R50" s="204" t="s">
        <v>150</v>
      </c>
      <c r="S50" s="204" t="s">
        <v>1884</v>
      </c>
      <c r="U50" s="235"/>
      <c r="V50" s="227" t="s">
        <v>1888</v>
      </c>
      <c r="W50" s="227">
        <v>100</v>
      </c>
      <c r="X50" s="227" t="s">
        <v>150</v>
      </c>
      <c r="Y50" s="227" t="s">
        <v>1889</v>
      </c>
      <c r="AA50" s="234"/>
      <c r="AB50" s="233" t="s">
        <v>1692</v>
      </c>
      <c r="AC50" s="233">
        <v>100</v>
      </c>
      <c r="AD50" s="233" t="s">
        <v>182</v>
      </c>
      <c r="AE50" s="233" t="s">
        <v>1690</v>
      </c>
    </row>
    <row r="51" ht="45" customHeight="1" spans="9:31">
      <c r="I51" s="218"/>
      <c r="J51" s="206" t="s">
        <v>1890</v>
      </c>
      <c r="K51" s="206">
        <v>100</v>
      </c>
      <c r="L51" s="206" t="s">
        <v>150</v>
      </c>
      <c r="M51" s="206" t="s">
        <v>87</v>
      </c>
      <c r="O51" s="218"/>
      <c r="P51" s="206" t="s">
        <v>1891</v>
      </c>
      <c r="Q51" s="206">
        <v>100</v>
      </c>
      <c r="R51" s="206" t="s">
        <v>150</v>
      </c>
      <c r="S51" s="206" t="s">
        <v>202</v>
      </c>
      <c r="U51" s="229"/>
      <c r="V51" s="228" t="s">
        <v>1892</v>
      </c>
      <c r="W51" s="228">
        <v>100</v>
      </c>
      <c r="X51" s="228" t="s">
        <v>150</v>
      </c>
      <c r="Y51" s="228" t="s">
        <v>1813</v>
      </c>
      <c r="AA51" s="234"/>
      <c r="AB51" s="228" t="s">
        <v>1893</v>
      </c>
      <c r="AC51" s="228">
        <v>100</v>
      </c>
      <c r="AD51" s="228" t="s">
        <v>182</v>
      </c>
      <c r="AE51" s="228" t="s">
        <v>1695</v>
      </c>
    </row>
    <row r="52" ht="45" customHeight="1" spans="9:31">
      <c r="I52" s="220"/>
      <c r="J52" s="204" t="s">
        <v>1894</v>
      </c>
      <c r="K52" s="204">
        <v>100</v>
      </c>
      <c r="L52" s="204" t="s">
        <v>150</v>
      </c>
      <c r="M52" s="204" t="s">
        <v>1241</v>
      </c>
      <c r="O52" s="220"/>
      <c r="P52" s="204" t="s">
        <v>1895</v>
      </c>
      <c r="Q52" s="204">
        <v>100</v>
      </c>
      <c r="R52" s="204" t="s">
        <v>150</v>
      </c>
      <c r="S52" s="204" t="s">
        <v>1896</v>
      </c>
      <c r="U52" s="230"/>
      <c r="V52" s="236" t="s">
        <v>1897</v>
      </c>
      <c r="W52" s="236">
        <v>200</v>
      </c>
      <c r="X52" s="236" t="s">
        <v>182</v>
      </c>
      <c r="Y52" s="236" t="s">
        <v>1855</v>
      </c>
      <c r="AA52" s="234"/>
      <c r="AB52" s="233" t="s">
        <v>1846</v>
      </c>
      <c r="AC52" s="233">
        <v>100</v>
      </c>
      <c r="AD52" s="233" t="s">
        <v>182</v>
      </c>
      <c r="AE52" s="233" t="s">
        <v>178</v>
      </c>
    </row>
    <row r="53" ht="45" customHeight="1" spans="9:31">
      <c r="I53" s="220"/>
      <c r="J53" s="206" t="s">
        <v>1898</v>
      </c>
      <c r="K53" s="206">
        <v>100</v>
      </c>
      <c r="L53" s="206" t="s">
        <v>150</v>
      </c>
      <c r="M53" s="206" t="s">
        <v>1899</v>
      </c>
      <c r="O53" s="220"/>
      <c r="P53" s="206" t="s">
        <v>1900</v>
      </c>
      <c r="Q53" s="206">
        <v>100</v>
      </c>
      <c r="R53" s="206" t="s">
        <v>150</v>
      </c>
      <c r="S53" s="206" t="s">
        <v>1901</v>
      </c>
      <c r="U53" s="230"/>
      <c r="V53" s="228" t="s">
        <v>1902</v>
      </c>
      <c r="W53" s="228">
        <v>200</v>
      </c>
      <c r="X53" s="228" t="s">
        <v>182</v>
      </c>
      <c r="Y53" s="228" t="s">
        <v>1860</v>
      </c>
      <c r="AA53" s="234" t="s">
        <v>1903</v>
      </c>
      <c r="AB53" s="228" t="s">
        <v>1904</v>
      </c>
      <c r="AC53" s="228">
        <v>100</v>
      </c>
      <c r="AD53" s="228" t="s">
        <v>182</v>
      </c>
      <c r="AE53" s="228" t="s">
        <v>87</v>
      </c>
    </row>
    <row r="54" ht="45" customHeight="1" spans="9:31">
      <c r="I54" s="220"/>
      <c r="J54" s="204" t="s">
        <v>1905</v>
      </c>
      <c r="K54" s="204">
        <v>100</v>
      </c>
      <c r="L54" s="204" t="s">
        <v>150</v>
      </c>
      <c r="M54" s="204" t="s">
        <v>1855</v>
      </c>
      <c r="O54" s="220"/>
      <c r="P54" s="204" t="s">
        <v>1906</v>
      </c>
      <c r="Q54" s="204">
        <v>200</v>
      </c>
      <c r="R54" s="204" t="s">
        <v>182</v>
      </c>
      <c r="S54" s="204" t="s">
        <v>192</v>
      </c>
      <c r="U54" s="230"/>
      <c r="V54" s="236" t="s">
        <v>1907</v>
      </c>
      <c r="W54" s="236">
        <v>200</v>
      </c>
      <c r="X54" s="236" t="s">
        <v>182</v>
      </c>
      <c r="Y54" s="236" t="s">
        <v>1908</v>
      </c>
      <c r="AA54" s="234"/>
      <c r="AB54" s="233" t="s">
        <v>1909</v>
      </c>
      <c r="AC54" s="233">
        <v>100</v>
      </c>
      <c r="AD54" s="233" t="s">
        <v>182</v>
      </c>
      <c r="AE54" s="233" t="s">
        <v>87</v>
      </c>
    </row>
    <row r="55" ht="45" customHeight="1" spans="9:31">
      <c r="I55" s="220"/>
      <c r="J55" s="206" t="s">
        <v>1910</v>
      </c>
      <c r="K55" s="206">
        <v>100</v>
      </c>
      <c r="L55" s="206" t="s">
        <v>150</v>
      </c>
      <c r="M55" s="206" t="s">
        <v>87</v>
      </c>
      <c r="O55" s="220"/>
      <c r="P55" s="206" t="s">
        <v>1908</v>
      </c>
      <c r="Q55" s="206">
        <v>200</v>
      </c>
      <c r="R55" s="206" t="s">
        <v>182</v>
      </c>
      <c r="S55" s="206" t="s">
        <v>1850</v>
      </c>
      <c r="U55" s="230"/>
      <c r="V55" s="228" t="s">
        <v>1911</v>
      </c>
      <c r="W55" s="228">
        <v>200</v>
      </c>
      <c r="X55" s="228" t="s">
        <v>150</v>
      </c>
      <c r="Y55" s="228" t="s">
        <v>1771</v>
      </c>
      <c r="AA55" s="234"/>
      <c r="AB55" s="228" t="s">
        <v>1912</v>
      </c>
      <c r="AC55" s="228">
        <v>100</v>
      </c>
      <c r="AD55" s="228" t="s">
        <v>182</v>
      </c>
      <c r="AE55" s="228" t="s">
        <v>87</v>
      </c>
    </row>
    <row r="56" ht="45" customHeight="1" spans="9:31">
      <c r="I56" s="220"/>
      <c r="J56" s="204" t="s">
        <v>1913</v>
      </c>
      <c r="K56" s="204">
        <v>100</v>
      </c>
      <c r="L56" s="204" t="s">
        <v>150</v>
      </c>
      <c r="M56" s="204" t="s">
        <v>87</v>
      </c>
      <c r="O56" s="220"/>
      <c r="P56" s="204" t="s">
        <v>1914</v>
      </c>
      <c r="Q56" s="204">
        <v>200</v>
      </c>
      <c r="R56" s="204" t="s">
        <v>182</v>
      </c>
      <c r="S56" s="204" t="s">
        <v>1915</v>
      </c>
      <c r="U56" s="230"/>
      <c r="V56" s="236" t="s">
        <v>1916</v>
      </c>
      <c r="W56" s="236">
        <v>200</v>
      </c>
      <c r="X56" s="236" t="s">
        <v>150</v>
      </c>
      <c r="Y56" s="236" t="s">
        <v>1771</v>
      </c>
      <c r="AA56" s="234"/>
      <c r="AB56" s="233" t="s">
        <v>1731</v>
      </c>
      <c r="AC56" s="233">
        <v>100</v>
      </c>
      <c r="AD56" s="233" t="s">
        <v>182</v>
      </c>
      <c r="AE56" s="233" t="s">
        <v>1703</v>
      </c>
    </row>
    <row r="57" ht="45" customHeight="1" spans="9:31">
      <c r="I57" s="220"/>
      <c r="J57" s="206" t="s">
        <v>192</v>
      </c>
      <c r="K57" s="206">
        <v>200</v>
      </c>
      <c r="L57" s="206" t="s">
        <v>182</v>
      </c>
      <c r="M57" s="206" t="s">
        <v>87</v>
      </c>
      <c r="O57" s="220"/>
      <c r="P57" s="206" t="s">
        <v>1917</v>
      </c>
      <c r="Q57" s="206">
        <v>200</v>
      </c>
      <c r="R57" s="206" t="s">
        <v>150</v>
      </c>
      <c r="S57" s="206" t="s">
        <v>202</v>
      </c>
      <c r="U57" s="230"/>
      <c r="V57" s="228" t="s">
        <v>1918</v>
      </c>
      <c r="W57" s="228">
        <v>200</v>
      </c>
      <c r="X57" s="228" t="s">
        <v>150</v>
      </c>
      <c r="Y57" s="228" t="s">
        <v>1241</v>
      </c>
      <c r="AA57" s="234"/>
      <c r="AB57" s="228" t="s">
        <v>1919</v>
      </c>
      <c r="AC57" s="228">
        <v>100</v>
      </c>
      <c r="AD57" s="228" t="s">
        <v>182</v>
      </c>
      <c r="AE57" s="228" t="s">
        <v>87</v>
      </c>
    </row>
    <row r="58" ht="45" customHeight="1" spans="9:31">
      <c r="I58" s="220"/>
      <c r="J58" s="204" t="s">
        <v>1920</v>
      </c>
      <c r="K58" s="204">
        <v>200</v>
      </c>
      <c r="L58" s="204" t="s">
        <v>150</v>
      </c>
      <c r="M58" s="204" t="s">
        <v>87</v>
      </c>
      <c r="O58" s="220"/>
      <c r="P58" s="204" t="s">
        <v>1921</v>
      </c>
      <c r="Q58" s="204">
        <v>200</v>
      </c>
      <c r="R58" s="204" t="s">
        <v>150</v>
      </c>
      <c r="S58" s="204" t="s">
        <v>1922</v>
      </c>
      <c r="U58" s="230"/>
      <c r="V58" s="236" t="s">
        <v>1783</v>
      </c>
      <c r="W58" s="236">
        <v>200</v>
      </c>
      <c r="X58" s="236" t="s">
        <v>150</v>
      </c>
      <c r="Y58" s="236" t="s">
        <v>87</v>
      </c>
      <c r="AA58" s="234"/>
      <c r="AB58" s="233" t="s">
        <v>1718</v>
      </c>
      <c r="AC58" s="233">
        <v>100</v>
      </c>
      <c r="AD58" s="233" t="s">
        <v>182</v>
      </c>
      <c r="AE58" s="233" t="s">
        <v>1698</v>
      </c>
    </row>
    <row r="59" ht="45" customHeight="1" spans="9:31">
      <c r="I59" s="220"/>
      <c r="J59" s="206" t="s">
        <v>1783</v>
      </c>
      <c r="K59" s="206">
        <v>200</v>
      </c>
      <c r="L59" s="206" t="s">
        <v>150</v>
      </c>
      <c r="M59" s="206" t="s">
        <v>87</v>
      </c>
      <c r="O59" s="220"/>
      <c r="P59" s="206" t="s">
        <v>1923</v>
      </c>
      <c r="Q59" s="206">
        <v>200</v>
      </c>
      <c r="R59" s="206" t="s">
        <v>150</v>
      </c>
      <c r="S59" s="206" t="s">
        <v>1924</v>
      </c>
      <c r="U59" s="230"/>
      <c r="V59" s="228" t="s">
        <v>1925</v>
      </c>
      <c r="W59" s="228">
        <v>300</v>
      </c>
      <c r="X59" s="228" t="s">
        <v>150</v>
      </c>
      <c r="Y59" s="228" t="s">
        <v>87</v>
      </c>
      <c r="AA59" s="234"/>
      <c r="AB59" s="228" t="s">
        <v>1915</v>
      </c>
      <c r="AC59" s="228">
        <v>100</v>
      </c>
      <c r="AD59" s="228" t="s">
        <v>182</v>
      </c>
      <c r="AE59" s="228" t="s">
        <v>1722</v>
      </c>
    </row>
    <row r="60" ht="45" customHeight="1" spans="9:31">
      <c r="I60" s="223"/>
      <c r="J60" s="204" t="s">
        <v>1926</v>
      </c>
      <c r="K60" s="204">
        <v>300</v>
      </c>
      <c r="L60" s="204" t="s">
        <v>150</v>
      </c>
      <c r="M60" s="204" t="s">
        <v>87</v>
      </c>
      <c r="O60" s="220"/>
      <c r="P60" s="204" t="s">
        <v>1927</v>
      </c>
      <c r="Q60" s="204">
        <v>200</v>
      </c>
      <c r="R60" s="204" t="s">
        <v>150</v>
      </c>
      <c r="S60" s="204" t="s">
        <v>1771</v>
      </c>
      <c r="U60" s="235"/>
      <c r="V60" s="236" t="s">
        <v>1928</v>
      </c>
      <c r="W60" s="236">
        <v>400</v>
      </c>
      <c r="X60" s="236" t="s">
        <v>150</v>
      </c>
      <c r="Y60" s="236" t="s">
        <v>87</v>
      </c>
      <c r="AA60" s="237"/>
      <c r="AB60" s="233" t="s">
        <v>1760</v>
      </c>
      <c r="AC60" s="233">
        <v>100</v>
      </c>
      <c r="AD60" s="233" t="s">
        <v>182</v>
      </c>
      <c r="AE60" s="233" t="s">
        <v>1725</v>
      </c>
    </row>
    <row r="61" ht="45" customHeight="1" spans="9:31">
      <c r="O61" s="220"/>
      <c r="P61" s="206" t="s">
        <v>1929</v>
      </c>
      <c r="Q61" s="206">
        <v>200</v>
      </c>
      <c r="R61" s="206" t="s">
        <v>150</v>
      </c>
      <c r="S61" s="206" t="s">
        <v>1886</v>
      </c>
      <c r="AA61" s="233"/>
      <c r="AB61" s="228" t="s">
        <v>1767</v>
      </c>
      <c r="AC61" s="228">
        <v>100</v>
      </c>
      <c r="AD61" s="228" t="s">
        <v>182</v>
      </c>
      <c r="AE61" s="228" t="s">
        <v>1737</v>
      </c>
    </row>
    <row r="62" ht="45" customHeight="1" spans="9:31">
      <c r="O62" s="220"/>
      <c r="P62" s="204" t="s">
        <v>1783</v>
      </c>
      <c r="Q62" s="204">
        <v>200</v>
      </c>
      <c r="R62" s="204" t="s">
        <v>150</v>
      </c>
      <c r="S62" s="204" t="s">
        <v>202</v>
      </c>
      <c r="AA62" s="233"/>
      <c r="AB62" s="233" t="s">
        <v>1774</v>
      </c>
      <c r="AC62" s="233">
        <v>100</v>
      </c>
      <c r="AD62" s="233" t="s">
        <v>182</v>
      </c>
      <c r="AE62" s="233" t="s">
        <v>1728</v>
      </c>
    </row>
    <row r="63" ht="45" customHeight="1" spans="9:31">
      <c r="O63" s="223"/>
      <c r="P63" s="206" t="s">
        <v>1930</v>
      </c>
      <c r="Q63" s="206">
        <v>300</v>
      </c>
      <c r="R63" s="206" t="s">
        <v>150</v>
      </c>
      <c r="S63" s="206" t="s">
        <v>202</v>
      </c>
      <c r="AA63" s="233"/>
      <c r="AB63" s="228" t="s">
        <v>1931</v>
      </c>
      <c r="AC63" s="228">
        <v>100</v>
      </c>
      <c r="AD63" s="228" t="s">
        <v>150</v>
      </c>
      <c r="AE63" s="228" t="s">
        <v>1765</v>
      </c>
    </row>
    <row r="64" ht="45" customHeight="1" spans="9:31">
      <c r="AA64" s="233"/>
      <c r="AB64" s="233" t="s">
        <v>1932</v>
      </c>
      <c r="AC64" s="233">
        <v>100</v>
      </c>
      <c r="AD64" s="233" t="s">
        <v>150</v>
      </c>
      <c r="AE64" s="233" t="s">
        <v>87</v>
      </c>
    </row>
    <row r="65" ht="45" customHeight="1" spans="9:31">
      <c r="I65" s="200" t="s">
        <v>1654</v>
      </c>
      <c r="J65" s="200" t="s">
        <v>1655</v>
      </c>
      <c r="K65" s="200" t="s">
        <v>65</v>
      </c>
      <c r="L65" s="200" t="s">
        <v>1656</v>
      </c>
      <c r="M65" s="200" t="s">
        <v>1095</v>
      </c>
      <c r="O65" s="231" t="s">
        <v>1654</v>
      </c>
      <c r="P65" s="231" t="s">
        <v>1655</v>
      </c>
      <c r="Q65" s="231" t="s">
        <v>65</v>
      </c>
      <c r="R65" s="231" t="s">
        <v>1656</v>
      </c>
      <c r="S65" s="231" t="s">
        <v>1095</v>
      </c>
      <c r="U65" s="200" t="s">
        <v>1654</v>
      </c>
      <c r="V65" s="200" t="s">
        <v>1655</v>
      </c>
      <c r="W65" s="200" t="s">
        <v>65</v>
      </c>
      <c r="X65" s="200" t="s">
        <v>1656</v>
      </c>
      <c r="Y65" s="200" t="s">
        <v>1095</v>
      </c>
      <c r="AA65" s="233"/>
      <c r="AB65" s="228" t="s">
        <v>1933</v>
      </c>
      <c r="AC65" s="228">
        <v>100</v>
      </c>
      <c r="AD65" s="228" t="s">
        <v>150</v>
      </c>
      <c r="AE65" s="228" t="s">
        <v>87</v>
      </c>
    </row>
    <row r="66" ht="45" customHeight="1" spans="9:31">
      <c r="I66" s="203" t="s">
        <v>1787</v>
      </c>
      <c r="J66" s="204" t="s">
        <v>1934</v>
      </c>
      <c r="K66" s="204">
        <v>100</v>
      </c>
      <c r="L66" s="204" t="s">
        <v>182</v>
      </c>
      <c r="M66" s="204" t="s">
        <v>87</v>
      </c>
      <c r="O66" s="232" t="s">
        <v>1935</v>
      </c>
      <c r="P66" s="236" t="s">
        <v>1936</v>
      </c>
      <c r="Q66" s="236">
        <v>100</v>
      </c>
      <c r="R66" s="236" t="s">
        <v>182</v>
      </c>
      <c r="S66" s="236" t="s">
        <v>202</v>
      </c>
      <c r="U66" s="203" t="s">
        <v>1807</v>
      </c>
      <c r="V66" s="236" t="s">
        <v>1937</v>
      </c>
      <c r="W66" s="236">
        <v>100</v>
      </c>
      <c r="X66" s="236" t="s">
        <v>182</v>
      </c>
      <c r="Y66" s="236" t="s">
        <v>87</v>
      </c>
      <c r="AA66" s="233"/>
      <c r="AB66" s="233" t="s">
        <v>1938</v>
      </c>
      <c r="AC66" s="233">
        <v>100</v>
      </c>
      <c r="AD66" s="233" t="s">
        <v>150</v>
      </c>
      <c r="AE66" s="233" t="s">
        <v>1939</v>
      </c>
    </row>
    <row r="67" ht="45" customHeight="1" spans="9:31">
      <c r="I67" s="203"/>
      <c r="J67" s="206" t="s">
        <v>1940</v>
      </c>
      <c r="K67" s="206">
        <v>100</v>
      </c>
      <c r="L67" s="206" t="s">
        <v>182</v>
      </c>
      <c r="M67" s="206" t="s">
        <v>1885</v>
      </c>
      <c r="O67" s="232"/>
      <c r="P67" s="228" t="s">
        <v>1828</v>
      </c>
      <c r="Q67" s="228">
        <v>100</v>
      </c>
      <c r="R67" s="228" t="s">
        <v>182</v>
      </c>
      <c r="S67" s="228" t="s">
        <v>202</v>
      </c>
      <c r="U67" s="203"/>
      <c r="V67" s="206" t="s">
        <v>1825</v>
      </c>
      <c r="W67" s="206">
        <v>100</v>
      </c>
      <c r="X67" s="206" t="s">
        <v>182</v>
      </c>
      <c r="Y67" s="206" t="s">
        <v>87</v>
      </c>
      <c r="AA67" s="233"/>
      <c r="AB67" s="228" t="s">
        <v>1941</v>
      </c>
      <c r="AC67" s="228">
        <v>100</v>
      </c>
      <c r="AD67" s="228" t="s">
        <v>150</v>
      </c>
      <c r="AE67" s="228" t="s">
        <v>1241</v>
      </c>
    </row>
    <row r="68" ht="45" customHeight="1" spans="9:31">
      <c r="I68" s="218" t="s">
        <v>1942</v>
      </c>
      <c r="J68" s="204" t="s">
        <v>1845</v>
      </c>
      <c r="K68" s="204">
        <v>100</v>
      </c>
      <c r="L68" s="204" t="s">
        <v>182</v>
      </c>
      <c r="M68" s="204" t="s">
        <v>1846</v>
      </c>
      <c r="O68" s="227" t="s">
        <v>1943</v>
      </c>
      <c r="P68" s="236" t="s">
        <v>1944</v>
      </c>
      <c r="Q68" s="236">
        <v>100</v>
      </c>
      <c r="R68" s="236" t="s">
        <v>182</v>
      </c>
      <c r="S68" s="236" t="s">
        <v>202</v>
      </c>
      <c r="U68" s="238" t="s">
        <v>1945</v>
      </c>
      <c r="V68" s="236" t="s">
        <v>1834</v>
      </c>
      <c r="W68" s="236">
        <v>100</v>
      </c>
      <c r="X68" s="236" t="s">
        <v>182</v>
      </c>
      <c r="Y68" s="236" t="s">
        <v>1696</v>
      </c>
      <c r="AA68" s="233"/>
      <c r="AB68" s="233" t="s">
        <v>1946</v>
      </c>
      <c r="AC68" s="233">
        <v>100</v>
      </c>
      <c r="AD68" s="233" t="s">
        <v>150</v>
      </c>
      <c r="AE68" s="233" t="s">
        <v>87</v>
      </c>
    </row>
    <row r="69" ht="45" customHeight="1" spans="9:31">
      <c r="I69" s="220"/>
      <c r="J69" s="206" t="s">
        <v>1947</v>
      </c>
      <c r="K69" s="206">
        <v>100</v>
      </c>
      <c r="L69" s="206" t="s">
        <v>182</v>
      </c>
      <c r="M69" s="206" t="s">
        <v>1714</v>
      </c>
      <c r="O69" s="227"/>
      <c r="P69" s="228" t="s">
        <v>1948</v>
      </c>
      <c r="Q69" s="228">
        <v>100</v>
      </c>
      <c r="R69" s="228" t="s">
        <v>182</v>
      </c>
      <c r="S69" s="228" t="s">
        <v>1727</v>
      </c>
      <c r="U69" s="239"/>
      <c r="V69" s="206" t="s">
        <v>1949</v>
      </c>
      <c r="W69" s="206">
        <v>100</v>
      </c>
      <c r="X69" s="206" t="s">
        <v>182</v>
      </c>
      <c r="Y69" s="206" t="s">
        <v>87</v>
      </c>
      <c r="AA69" s="233"/>
      <c r="AB69" s="228" t="s">
        <v>1950</v>
      </c>
      <c r="AC69" s="228">
        <v>100</v>
      </c>
      <c r="AD69" s="228" t="s">
        <v>150</v>
      </c>
      <c r="AE69" s="228" t="s">
        <v>87</v>
      </c>
    </row>
    <row r="70" ht="45" customHeight="1" spans="9:31">
      <c r="I70" s="220"/>
      <c r="J70" s="204" t="s">
        <v>1861</v>
      </c>
      <c r="K70" s="204">
        <v>100</v>
      </c>
      <c r="L70" s="204" t="s">
        <v>182</v>
      </c>
      <c r="M70" s="204" t="s">
        <v>87</v>
      </c>
      <c r="O70" s="227"/>
      <c r="P70" s="236" t="s">
        <v>1951</v>
      </c>
      <c r="Q70" s="236">
        <v>100</v>
      </c>
      <c r="R70" s="236" t="s">
        <v>182</v>
      </c>
      <c r="S70" s="236" t="s">
        <v>202</v>
      </c>
      <c r="U70" s="239"/>
      <c r="V70" s="236" t="s">
        <v>184</v>
      </c>
      <c r="W70" s="236">
        <v>100</v>
      </c>
      <c r="X70" s="236" t="s">
        <v>182</v>
      </c>
      <c r="Y70" s="236" t="s">
        <v>87</v>
      </c>
      <c r="AA70" s="233"/>
      <c r="AB70" s="233" t="s">
        <v>1952</v>
      </c>
      <c r="AC70" s="233">
        <v>100</v>
      </c>
      <c r="AD70" s="233" t="s">
        <v>150</v>
      </c>
      <c r="AE70" s="233" t="s">
        <v>1241</v>
      </c>
    </row>
    <row r="71" ht="45" customHeight="1" spans="9:31">
      <c r="I71" s="220"/>
      <c r="J71" s="206" t="s">
        <v>1953</v>
      </c>
      <c r="K71" s="206">
        <v>100</v>
      </c>
      <c r="L71" s="206" t="s">
        <v>182</v>
      </c>
      <c r="M71" s="206" t="s">
        <v>87</v>
      </c>
      <c r="O71" s="227"/>
      <c r="P71" s="228" t="s">
        <v>1954</v>
      </c>
      <c r="Q71" s="228">
        <v>100</v>
      </c>
      <c r="R71" s="228" t="s">
        <v>182</v>
      </c>
      <c r="S71" s="228" t="s">
        <v>202</v>
      </c>
      <c r="U71" s="239"/>
      <c r="V71" s="206" t="s">
        <v>1850</v>
      </c>
      <c r="W71" s="206">
        <v>100</v>
      </c>
      <c r="X71" s="206" t="s">
        <v>182</v>
      </c>
      <c r="Y71" s="206" t="s">
        <v>87</v>
      </c>
      <c r="AA71" s="240"/>
      <c r="AB71" s="228" t="s">
        <v>1955</v>
      </c>
      <c r="AC71" s="228">
        <v>100</v>
      </c>
      <c r="AD71" s="228" t="s">
        <v>150</v>
      </c>
      <c r="AE71" s="228" t="s">
        <v>1241</v>
      </c>
    </row>
    <row r="72" ht="45" customHeight="1" spans="9:31">
      <c r="I72" s="223"/>
      <c r="J72" s="204" t="s">
        <v>1956</v>
      </c>
      <c r="K72" s="204">
        <v>100</v>
      </c>
      <c r="L72" s="204" t="s">
        <v>182</v>
      </c>
      <c r="M72" s="204" t="s">
        <v>87</v>
      </c>
      <c r="O72" s="227"/>
      <c r="P72" s="227" t="s">
        <v>1957</v>
      </c>
      <c r="Q72" s="227">
        <v>100</v>
      </c>
      <c r="R72" s="227" t="s">
        <v>182</v>
      </c>
      <c r="S72" s="227" t="s">
        <v>1956</v>
      </c>
      <c r="U72" s="239"/>
      <c r="V72" s="236" t="s">
        <v>1958</v>
      </c>
      <c r="W72" s="236">
        <v>100</v>
      </c>
      <c r="X72" s="236" t="s">
        <v>182</v>
      </c>
      <c r="Y72" s="236" t="s">
        <v>1947</v>
      </c>
      <c r="AA72" s="237"/>
      <c r="AB72" s="233" t="s">
        <v>1959</v>
      </c>
      <c r="AC72" s="233">
        <v>100</v>
      </c>
      <c r="AD72" s="233" t="s">
        <v>150</v>
      </c>
      <c r="AE72" s="233" t="s">
        <v>87</v>
      </c>
    </row>
    <row r="73" ht="45" customHeight="1" spans="9:31">
      <c r="I73" s="218" t="s">
        <v>1960</v>
      </c>
      <c r="J73" s="206" t="s">
        <v>1961</v>
      </c>
      <c r="K73" s="206">
        <v>100</v>
      </c>
      <c r="L73" s="206" t="s">
        <v>182</v>
      </c>
      <c r="M73" s="206" t="s">
        <v>87</v>
      </c>
      <c r="O73" s="227" t="s">
        <v>1962</v>
      </c>
      <c r="P73" s="228" t="s">
        <v>1963</v>
      </c>
      <c r="Q73" s="228">
        <v>100</v>
      </c>
      <c r="R73" s="228" t="s">
        <v>182</v>
      </c>
      <c r="S73" s="228" t="s">
        <v>202</v>
      </c>
      <c r="U73" s="239" t="s">
        <v>1964</v>
      </c>
      <c r="V73" s="206" t="s">
        <v>1965</v>
      </c>
      <c r="W73" s="206">
        <v>100</v>
      </c>
      <c r="X73" s="206" t="s">
        <v>182</v>
      </c>
      <c r="Y73" s="206" t="s">
        <v>87</v>
      </c>
      <c r="AA73" s="233"/>
      <c r="AB73" s="228" t="s">
        <v>1966</v>
      </c>
      <c r="AC73" s="228">
        <v>100</v>
      </c>
      <c r="AD73" s="228" t="s">
        <v>150</v>
      </c>
      <c r="AE73" s="228" t="s">
        <v>87</v>
      </c>
    </row>
    <row r="74" ht="45" customHeight="1" spans="9:31">
      <c r="I74" s="220"/>
      <c r="J74" s="204" t="s">
        <v>1967</v>
      </c>
      <c r="K74" s="204">
        <v>100</v>
      </c>
      <c r="L74" s="204" t="s">
        <v>182</v>
      </c>
      <c r="M74" s="204" t="s">
        <v>87</v>
      </c>
      <c r="O74" s="227"/>
      <c r="P74" s="227" t="s">
        <v>1968</v>
      </c>
      <c r="Q74" s="227">
        <v>100</v>
      </c>
      <c r="R74" s="227" t="s">
        <v>182</v>
      </c>
      <c r="S74" s="227" t="s">
        <v>202</v>
      </c>
      <c r="U74" s="239"/>
      <c r="V74" s="236" t="s">
        <v>1851</v>
      </c>
      <c r="W74" s="236">
        <v>100</v>
      </c>
      <c r="X74" s="236" t="s">
        <v>182</v>
      </c>
      <c r="Y74" s="236" t="s">
        <v>87</v>
      </c>
      <c r="AA74" s="233"/>
      <c r="AB74" s="233" t="s">
        <v>1969</v>
      </c>
      <c r="AC74" s="233">
        <v>100</v>
      </c>
      <c r="AD74" s="233" t="s">
        <v>150</v>
      </c>
      <c r="AE74" s="233" t="s">
        <v>1867</v>
      </c>
    </row>
    <row r="75" ht="45" customHeight="1" spans="9:31">
      <c r="I75" s="220"/>
      <c r="J75" s="206" t="s">
        <v>1970</v>
      </c>
      <c r="K75" s="206">
        <v>100</v>
      </c>
      <c r="L75" s="206" t="s">
        <v>182</v>
      </c>
      <c r="M75" s="206" t="s">
        <v>87</v>
      </c>
      <c r="O75" s="227"/>
      <c r="P75" s="228" t="s">
        <v>1879</v>
      </c>
      <c r="Q75" s="228">
        <v>100</v>
      </c>
      <c r="R75" s="228" t="s">
        <v>150</v>
      </c>
      <c r="S75" s="228" t="s">
        <v>1880</v>
      </c>
      <c r="U75" s="239"/>
      <c r="V75" s="206" t="s">
        <v>1857</v>
      </c>
      <c r="W75" s="206">
        <v>100</v>
      </c>
      <c r="X75" s="206" t="s">
        <v>182</v>
      </c>
      <c r="Y75" s="206" t="s">
        <v>87</v>
      </c>
      <c r="AA75" s="233"/>
      <c r="AB75" s="228" t="s">
        <v>1971</v>
      </c>
      <c r="AC75" s="228">
        <v>100</v>
      </c>
      <c r="AD75" s="228" t="s">
        <v>150</v>
      </c>
      <c r="AE75" s="228" t="s">
        <v>1972</v>
      </c>
    </row>
    <row r="76" ht="45" customHeight="1" spans="9:31">
      <c r="I76" s="220"/>
      <c r="J76" s="204" t="s">
        <v>1973</v>
      </c>
      <c r="K76" s="204">
        <v>100</v>
      </c>
      <c r="L76" s="204" t="s">
        <v>182</v>
      </c>
      <c r="M76" s="204" t="s">
        <v>87</v>
      </c>
      <c r="O76" s="227"/>
      <c r="P76" s="227" t="s">
        <v>1974</v>
      </c>
      <c r="Q76" s="227">
        <v>100</v>
      </c>
      <c r="R76" s="227" t="s">
        <v>150</v>
      </c>
      <c r="S76" s="227" t="s">
        <v>1975</v>
      </c>
      <c r="U76" s="239"/>
      <c r="V76" s="236" t="s">
        <v>1976</v>
      </c>
      <c r="W76" s="236">
        <v>100</v>
      </c>
      <c r="X76" s="236" t="s">
        <v>150</v>
      </c>
      <c r="Y76" s="236" t="s">
        <v>1977</v>
      </c>
      <c r="AA76" s="233"/>
      <c r="AB76" s="233" t="s">
        <v>1978</v>
      </c>
      <c r="AC76" s="233">
        <v>100</v>
      </c>
      <c r="AD76" s="233" t="s">
        <v>150</v>
      </c>
      <c r="AE76" s="233" t="s">
        <v>1979</v>
      </c>
    </row>
    <row r="77" ht="45" customHeight="1" spans="9:31">
      <c r="I77" s="220"/>
      <c r="J77" s="206" t="s">
        <v>1886</v>
      </c>
      <c r="K77" s="206">
        <v>100</v>
      </c>
      <c r="L77" s="206" t="s">
        <v>150</v>
      </c>
      <c r="M77" s="206" t="s">
        <v>87</v>
      </c>
      <c r="O77" s="227"/>
      <c r="P77" s="228" t="s">
        <v>1980</v>
      </c>
      <c r="Q77" s="228">
        <v>100</v>
      </c>
      <c r="R77" s="228" t="s">
        <v>150</v>
      </c>
      <c r="S77" s="228" t="s">
        <v>1814</v>
      </c>
      <c r="U77" s="239"/>
      <c r="V77" s="206" t="s">
        <v>1981</v>
      </c>
      <c r="W77" s="206">
        <v>100</v>
      </c>
      <c r="X77" s="206" t="s">
        <v>150</v>
      </c>
      <c r="Y77" s="206" t="s">
        <v>1880</v>
      </c>
      <c r="AA77" s="233"/>
      <c r="AB77" s="228" t="s">
        <v>186</v>
      </c>
      <c r="AC77" s="228">
        <v>200</v>
      </c>
      <c r="AD77" s="228" t="s">
        <v>182</v>
      </c>
      <c r="AE77" s="228" t="s">
        <v>87</v>
      </c>
    </row>
    <row r="78" ht="45" customHeight="1" spans="9:31">
      <c r="I78" s="220"/>
      <c r="J78" s="204" t="s">
        <v>1982</v>
      </c>
      <c r="K78" s="204">
        <v>100</v>
      </c>
      <c r="L78" s="204" t="s">
        <v>150</v>
      </c>
      <c r="M78" s="204" t="s">
        <v>1983</v>
      </c>
      <c r="O78" s="227"/>
      <c r="P78" s="227" t="s">
        <v>1898</v>
      </c>
      <c r="Q78" s="227">
        <v>100</v>
      </c>
      <c r="R78" s="227" t="s">
        <v>150</v>
      </c>
      <c r="S78" s="227" t="s">
        <v>1899</v>
      </c>
      <c r="U78" s="239"/>
      <c r="V78" s="236" t="s">
        <v>1890</v>
      </c>
      <c r="W78" s="236">
        <v>100</v>
      </c>
      <c r="X78" s="236" t="s">
        <v>150</v>
      </c>
      <c r="Y78" s="236" t="s">
        <v>87</v>
      </c>
      <c r="AA78" s="233"/>
      <c r="AB78" s="233" t="s">
        <v>1984</v>
      </c>
      <c r="AC78" s="233">
        <v>200</v>
      </c>
      <c r="AD78" s="233" t="s">
        <v>182</v>
      </c>
      <c r="AE78" s="233" t="s">
        <v>87</v>
      </c>
    </row>
    <row r="79" ht="45" customHeight="1" spans="9:31">
      <c r="I79" s="220"/>
      <c r="J79" s="206" t="s">
        <v>1985</v>
      </c>
      <c r="K79" s="206">
        <v>100</v>
      </c>
      <c r="L79" s="206" t="s">
        <v>150</v>
      </c>
      <c r="M79" s="206" t="s">
        <v>1986</v>
      </c>
      <c r="O79" s="227"/>
      <c r="P79" s="228" t="s">
        <v>1873</v>
      </c>
      <c r="Q79" s="228">
        <v>100</v>
      </c>
      <c r="R79" s="228" t="s">
        <v>150</v>
      </c>
      <c r="S79" s="228" t="s">
        <v>1874</v>
      </c>
      <c r="U79" s="239"/>
      <c r="V79" s="206" t="s">
        <v>1905</v>
      </c>
      <c r="W79" s="206">
        <v>100</v>
      </c>
      <c r="X79" s="206" t="s">
        <v>150</v>
      </c>
      <c r="Y79" s="206" t="s">
        <v>1855</v>
      </c>
      <c r="AA79" s="233"/>
      <c r="AB79" s="228" t="s">
        <v>1987</v>
      </c>
      <c r="AC79" s="228">
        <v>200</v>
      </c>
      <c r="AD79" s="228" t="s">
        <v>182</v>
      </c>
      <c r="AE79" s="228" t="s">
        <v>1988</v>
      </c>
    </row>
    <row r="80" ht="45" customHeight="1" spans="9:31">
      <c r="I80" s="223"/>
      <c r="J80" s="204" t="s">
        <v>1863</v>
      </c>
      <c r="K80" s="204">
        <v>100</v>
      </c>
      <c r="L80" s="204" t="s">
        <v>150</v>
      </c>
      <c r="M80" s="204" t="s">
        <v>1864</v>
      </c>
      <c r="O80" s="227"/>
      <c r="P80" s="227" t="s">
        <v>1895</v>
      </c>
      <c r="Q80" s="227">
        <v>100</v>
      </c>
      <c r="R80" s="227" t="s">
        <v>150</v>
      </c>
      <c r="S80" s="227" t="s">
        <v>1896</v>
      </c>
      <c r="U80" s="241"/>
      <c r="V80" s="236" t="s">
        <v>1910</v>
      </c>
      <c r="W80" s="236">
        <v>100</v>
      </c>
      <c r="X80" s="236" t="s">
        <v>150</v>
      </c>
      <c r="Y80" s="236" t="s">
        <v>87</v>
      </c>
      <c r="AA80" s="233"/>
      <c r="AB80" s="233" t="s">
        <v>1989</v>
      </c>
      <c r="AC80" s="233">
        <v>200</v>
      </c>
      <c r="AD80" s="233" t="s">
        <v>150</v>
      </c>
      <c r="AE80" s="233" t="s">
        <v>87</v>
      </c>
    </row>
    <row r="81" ht="45" customHeight="1" spans="9:31">
      <c r="I81" s="204"/>
      <c r="J81" s="206" t="s">
        <v>1875</v>
      </c>
      <c r="K81" s="206">
        <v>100</v>
      </c>
      <c r="L81" s="206" t="s">
        <v>150</v>
      </c>
      <c r="M81" s="206" t="s">
        <v>1876</v>
      </c>
      <c r="O81" s="227"/>
      <c r="P81" s="228" t="s">
        <v>190</v>
      </c>
      <c r="Q81" s="228">
        <v>200</v>
      </c>
      <c r="R81" s="228" t="s">
        <v>182</v>
      </c>
      <c r="S81" s="228" t="s">
        <v>202</v>
      </c>
      <c r="U81" s="236"/>
      <c r="V81" s="206" t="s">
        <v>1891</v>
      </c>
      <c r="W81" s="206">
        <v>100</v>
      </c>
      <c r="X81" s="206" t="s">
        <v>150</v>
      </c>
      <c r="Y81" s="206" t="s">
        <v>87</v>
      </c>
      <c r="AA81" s="233"/>
      <c r="AB81" s="228" t="s">
        <v>1990</v>
      </c>
      <c r="AC81" s="228">
        <v>200</v>
      </c>
      <c r="AD81" s="228" t="s">
        <v>150</v>
      </c>
      <c r="AE81" s="228" t="s">
        <v>87</v>
      </c>
    </row>
    <row r="82" ht="45" customHeight="1" spans="9:31">
      <c r="I82" s="204"/>
      <c r="J82" s="204" t="s">
        <v>1894</v>
      </c>
      <c r="K82" s="204">
        <v>100</v>
      </c>
      <c r="L82" s="204" t="s">
        <v>150</v>
      </c>
      <c r="M82" s="204" t="s">
        <v>1241</v>
      </c>
      <c r="O82" s="227"/>
      <c r="P82" s="227" t="s">
        <v>1906</v>
      </c>
      <c r="Q82" s="227">
        <v>200</v>
      </c>
      <c r="R82" s="227" t="s">
        <v>182</v>
      </c>
      <c r="S82" s="227" t="s">
        <v>192</v>
      </c>
      <c r="U82" s="236"/>
      <c r="V82" s="236" t="s">
        <v>1900</v>
      </c>
      <c r="W82" s="236">
        <v>100</v>
      </c>
      <c r="X82" s="236" t="s">
        <v>150</v>
      </c>
      <c r="Y82" s="236" t="s">
        <v>1901</v>
      </c>
      <c r="AA82" s="233"/>
      <c r="AB82" s="233" t="s">
        <v>1783</v>
      </c>
      <c r="AC82" s="233">
        <v>200</v>
      </c>
      <c r="AD82" s="233" t="s">
        <v>150</v>
      </c>
      <c r="AE82" s="233" t="s">
        <v>87</v>
      </c>
    </row>
    <row r="83" ht="45" customHeight="1" spans="9:31">
      <c r="I83" s="204"/>
      <c r="J83" s="206" t="s">
        <v>1883</v>
      </c>
      <c r="K83" s="206">
        <v>100</v>
      </c>
      <c r="L83" s="206" t="s">
        <v>150</v>
      </c>
      <c r="M83" s="206" t="s">
        <v>1884</v>
      </c>
      <c r="O83" s="227"/>
      <c r="P83" s="228" t="s">
        <v>1991</v>
      </c>
      <c r="Q83" s="228">
        <v>200</v>
      </c>
      <c r="R83" s="228" t="s">
        <v>182</v>
      </c>
      <c r="S83" s="228" t="s">
        <v>202</v>
      </c>
      <c r="U83" s="236"/>
      <c r="V83" s="206" t="s">
        <v>1992</v>
      </c>
      <c r="W83" s="206">
        <v>200</v>
      </c>
      <c r="X83" s="206" t="s">
        <v>182</v>
      </c>
      <c r="Y83" s="206" t="s">
        <v>87</v>
      </c>
    </row>
    <row r="84" ht="45" customHeight="1" spans="9:31">
      <c r="I84" s="204"/>
      <c r="J84" s="204" t="s">
        <v>192</v>
      </c>
      <c r="K84" s="204">
        <v>200</v>
      </c>
      <c r="L84" s="204" t="s">
        <v>182</v>
      </c>
      <c r="M84" s="204" t="s">
        <v>87</v>
      </c>
      <c r="O84" s="227"/>
      <c r="P84" s="227" t="s">
        <v>1921</v>
      </c>
      <c r="Q84" s="227">
        <v>200</v>
      </c>
      <c r="R84" s="227" t="s">
        <v>150</v>
      </c>
      <c r="S84" s="227" t="s">
        <v>1922</v>
      </c>
      <c r="U84" s="236"/>
      <c r="V84" s="236" t="s">
        <v>1993</v>
      </c>
      <c r="W84" s="236">
        <v>200</v>
      </c>
      <c r="X84" s="236" t="s">
        <v>150</v>
      </c>
      <c r="Y84" s="236" t="s">
        <v>1888</v>
      </c>
    </row>
    <row r="85" ht="45" customHeight="1" spans="9:31">
      <c r="I85" s="204"/>
      <c r="J85" s="206" t="s">
        <v>1855</v>
      </c>
      <c r="K85" s="206">
        <v>200</v>
      </c>
      <c r="L85" s="206" t="s">
        <v>182</v>
      </c>
      <c r="M85" s="206" t="s">
        <v>1694</v>
      </c>
      <c r="O85" s="227"/>
      <c r="P85" s="228" t="s">
        <v>1994</v>
      </c>
      <c r="Q85" s="228">
        <v>200</v>
      </c>
      <c r="R85" s="228" t="s">
        <v>150</v>
      </c>
      <c r="S85" s="228" t="s">
        <v>202</v>
      </c>
      <c r="U85" s="236"/>
      <c r="V85" s="206" t="s">
        <v>1995</v>
      </c>
      <c r="W85" s="206">
        <v>200</v>
      </c>
      <c r="X85" s="206" t="s">
        <v>150</v>
      </c>
      <c r="Y85" s="206" t="s">
        <v>1771</v>
      </c>
    </row>
    <row r="86" ht="45" customHeight="1" spans="9:31">
      <c r="I86" s="204"/>
      <c r="J86" s="204" t="s">
        <v>1996</v>
      </c>
      <c r="K86" s="204">
        <v>200</v>
      </c>
      <c r="L86" s="204" t="s">
        <v>182</v>
      </c>
      <c r="M86" s="204" t="s">
        <v>193</v>
      </c>
      <c r="O86" s="227"/>
      <c r="P86" s="227" t="s">
        <v>1997</v>
      </c>
      <c r="Q86" s="227">
        <v>200</v>
      </c>
      <c r="R86" s="227" t="s">
        <v>150</v>
      </c>
      <c r="S86" s="227" t="s">
        <v>202</v>
      </c>
      <c r="U86" s="236"/>
      <c r="V86" s="236" t="s">
        <v>1929</v>
      </c>
      <c r="W86" s="236">
        <v>200</v>
      </c>
      <c r="X86" s="236" t="s">
        <v>150</v>
      </c>
      <c r="Y86" s="236" t="s">
        <v>1886</v>
      </c>
    </row>
    <row r="87" ht="45" customHeight="1" spans="9:31">
      <c r="I87" s="204"/>
      <c r="J87" s="206" t="s">
        <v>189</v>
      </c>
      <c r="K87" s="206">
        <v>200</v>
      </c>
      <c r="L87" s="206" t="s">
        <v>182</v>
      </c>
      <c r="M87" s="206" t="s">
        <v>87</v>
      </c>
      <c r="O87" s="227"/>
      <c r="P87" s="228" t="s">
        <v>1923</v>
      </c>
      <c r="Q87" s="228">
        <v>200</v>
      </c>
      <c r="R87" s="228" t="s">
        <v>150</v>
      </c>
      <c r="S87" s="228" t="s">
        <v>1924</v>
      </c>
      <c r="U87" s="236"/>
      <c r="V87" s="206" t="s">
        <v>1998</v>
      </c>
      <c r="W87" s="206">
        <v>200</v>
      </c>
      <c r="X87" s="206" t="s">
        <v>150</v>
      </c>
      <c r="Y87" s="206" t="s">
        <v>1241</v>
      </c>
    </row>
    <row r="88" ht="45" customHeight="1" spans="9:31">
      <c r="I88" s="204"/>
      <c r="J88" s="204" t="s">
        <v>1999</v>
      </c>
      <c r="K88" s="204">
        <v>200</v>
      </c>
      <c r="L88" s="204" t="s">
        <v>150</v>
      </c>
      <c r="M88" s="204" t="s">
        <v>87</v>
      </c>
      <c r="O88" s="227"/>
      <c r="P88" s="227" t="s">
        <v>2000</v>
      </c>
      <c r="Q88" s="227">
        <v>200</v>
      </c>
      <c r="R88" s="227" t="s">
        <v>150</v>
      </c>
      <c r="S88" s="227" t="s">
        <v>1771</v>
      </c>
      <c r="U88" s="236"/>
      <c r="V88" s="236" t="s">
        <v>1783</v>
      </c>
      <c r="W88" s="236">
        <v>200</v>
      </c>
      <c r="X88" s="236" t="s">
        <v>150</v>
      </c>
      <c r="Y88" s="236" t="s">
        <v>87</v>
      </c>
    </row>
    <row r="89" ht="45" customHeight="1" spans="9:31">
      <c r="I89" s="204"/>
      <c r="J89" s="206" t="s">
        <v>2001</v>
      </c>
      <c r="K89" s="206">
        <v>200</v>
      </c>
      <c r="L89" s="206" t="s">
        <v>150</v>
      </c>
      <c r="M89" s="206" t="s">
        <v>87</v>
      </c>
      <c r="O89" s="227"/>
      <c r="P89" s="228" t="s">
        <v>1783</v>
      </c>
      <c r="Q89" s="228">
        <v>200</v>
      </c>
      <c r="R89" s="228" t="s">
        <v>150</v>
      </c>
      <c r="S89" s="228" t="s">
        <v>202</v>
      </c>
      <c r="U89" s="236"/>
      <c r="V89" s="206" t="s">
        <v>2002</v>
      </c>
      <c r="W89" s="206">
        <v>300</v>
      </c>
      <c r="X89" s="206" t="s">
        <v>182</v>
      </c>
      <c r="Y89" s="206" t="s">
        <v>190</v>
      </c>
    </row>
    <row r="90" ht="45" customHeight="1" spans="9:31">
      <c r="I90" s="204"/>
      <c r="J90" s="204" t="s">
        <v>2003</v>
      </c>
      <c r="K90" s="204">
        <v>200</v>
      </c>
      <c r="L90" s="204" t="s">
        <v>150</v>
      </c>
      <c r="M90" s="204" t="s">
        <v>87</v>
      </c>
      <c r="U90" s="236"/>
      <c r="V90" s="236" t="s">
        <v>2004</v>
      </c>
      <c r="W90" s="236">
        <v>300</v>
      </c>
      <c r="X90" s="236" t="s">
        <v>182</v>
      </c>
      <c r="Y90" s="236" t="s">
        <v>1906</v>
      </c>
    </row>
    <row r="91" ht="45" customHeight="1" spans="9:31">
      <c r="I91" s="204"/>
      <c r="J91" s="206" t="s">
        <v>1888</v>
      </c>
      <c r="K91" s="206">
        <v>200</v>
      </c>
      <c r="L91" s="206" t="s">
        <v>150</v>
      </c>
      <c r="M91" s="206" t="s">
        <v>1889</v>
      </c>
      <c r="U91" s="242"/>
      <c r="V91" s="206" t="s">
        <v>2005</v>
      </c>
      <c r="W91" s="206">
        <v>300</v>
      </c>
      <c r="X91" s="206" t="s">
        <v>182</v>
      </c>
      <c r="Y91" s="206" t="s">
        <v>87</v>
      </c>
    </row>
    <row r="92" ht="45" customHeight="1" spans="9:31">
      <c r="I92" s="204"/>
      <c r="J92" s="204" t="s">
        <v>1783</v>
      </c>
      <c r="K92" s="204">
        <v>200</v>
      </c>
      <c r="L92" s="204" t="s">
        <v>150</v>
      </c>
      <c r="M92" s="204" t="s">
        <v>87</v>
      </c>
    </row>
    <row r="93" ht="45" customHeight="1"/>
    <row r="94" ht="45" customHeight="1"/>
    <row r="95" ht="45" customHeight="1"/>
    <row r="96" ht="45" customHeight="1"/>
    <row r="97" ht="45" customHeight="1"/>
    <row r="98" ht="45" customHeight="1"/>
    <row r="99" ht="45" customHeight="1"/>
    <row r="100" ht="45" customHeight="1"/>
    <row r="101" ht="45" customHeight="1"/>
  </sheetData>
  <sheetProtection formatCells="0" formatColumns="0" formatRows="0" insertRows="0" insertColumns="0" insertHyperlinks="0" deleteColumns="0" deleteRows="0" sort="0" autoFilter="0" pivotTables="0"/>
  <mergeCells count="53">
    <mergeCell ref="D16:E16"/>
    <mergeCell ref="D18:E18"/>
    <mergeCell ref="D20:E20"/>
    <mergeCell ref="D22:E22"/>
    <mergeCell ref="D24:E24"/>
    <mergeCell ref="B26:C26"/>
    <mergeCell ref="F26:G26"/>
    <mergeCell ref="B28:C28"/>
    <mergeCell ref="F28:G28"/>
    <mergeCell ref="B30:C30"/>
    <mergeCell ref="F30:G30"/>
    <mergeCell ref="J33:M33"/>
    <mergeCell ref="I4:I5"/>
    <mergeCell ref="I6:I10"/>
    <mergeCell ref="I11:I16"/>
    <mergeCell ref="I17:I33"/>
    <mergeCell ref="I36:I37"/>
    <mergeCell ref="I38:I42"/>
    <mergeCell ref="I43:I50"/>
    <mergeCell ref="I51:I60"/>
    <mergeCell ref="I66:I67"/>
    <mergeCell ref="I68:I72"/>
    <mergeCell ref="I73:I80"/>
    <mergeCell ref="O4:O5"/>
    <mergeCell ref="O6:O11"/>
    <mergeCell ref="O12:O16"/>
    <mergeCell ref="O17:O27"/>
    <mergeCell ref="O36:O37"/>
    <mergeCell ref="O38:O42"/>
    <mergeCell ref="O43:O50"/>
    <mergeCell ref="O51:O63"/>
    <mergeCell ref="O66:O67"/>
    <mergeCell ref="O68:O72"/>
    <mergeCell ref="O73:O79"/>
    <mergeCell ref="U4:U5"/>
    <mergeCell ref="U6:U11"/>
    <mergeCell ref="U12:U16"/>
    <mergeCell ref="U17:U33"/>
    <mergeCell ref="U36:U37"/>
    <mergeCell ref="U38:U42"/>
    <mergeCell ref="U43:U50"/>
    <mergeCell ref="U51:U60"/>
    <mergeCell ref="U66:U67"/>
    <mergeCell ref="U68:U72"/>
    <mergeCell ref="U73:U79"/>
    <mergeCell ref="AA4:AA5"/>
    <mergeCell ref="AA6:AA10"/>
    <mergeCell ref="AA11:AA16"/>
    <mergeCell ref="AA17:AA42"/>
    <mergeCell ref="AA46:AA47"/>
    <mergeCell ref="AA48:AA52"/>
    <mergeCell ref="AA53:AA59"/>
    <mergeCell ref="C3:G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0"/>
  <sheetViews>
    <sheetView workbookViewId="0">
      <selection activeCell="I35" sqref="I35"/>
    </sheetView>
  </sheetViews>
  <sheetFormatPr defaultColWidth="9" defaultRowHeight="14.25"/>
  <cols>
    <col min="1" max="1" width="15.625" customWidth="1"/>
    <col min="2" max="5" width="8.625" customWidth="1"/>
    <col min="6" max="6" width="25.625" customWidth="1"/>
    <col min="7" max="8" width="5.16666666666667"/>
    <col min="9" max="9" width="2.625" customWidth="1"/>
    <col min="10" max="10" width="15.625" customWidth="1"/>
    <col min="11" max="14" width="8.625" customWidth="1"/>
    <col min="15" max="15" width="5.16666666666667"/>
    <col min="16" max="17" width="8.625" customWidth="1"/>
    <col min="18" max="18" width="25.625" customWidth="1"/>
    <col min="19" max="20" width="5.16666666666667" customWidth="1"/>
    <col min="21" max="21" width="2.625" customWidth="1"/>
    <col min="22" max="22" width="15.625" customWidth="1"/>
    <col min="23" max="23" width="90.625" customWidth="1"/>
  </cols>
  <sheetData>
    <row r="1" spans="1:23">
      <c r="A1" s="184" t="s">
        <v>2006</v>
      </c>
      <c r="B1" s="185"/>
      <c r="C1" s="185"/>
      <c r="D1" s="185"/>
      <c r="E1" s="185"/>
      <c r="F1" s="185"/>
      <c r="G1" s="185"/>
      <c r="H1" s="185"/>
      <c r="J1" s="186" t="s">
        <v>2007</v>
      </c>
      <c r="K1" s="186"/>
      <c r="L1" s="186"/>
      <c r="M1" s="186"/>
      <c r="N1" s="186"/>
      <c r="O1" s="186"/>
      <c r="P1" s="186"/>
      <c r="Q1" s="186"/>
      <c r="R1" s="186"/>
      <c r="S1" s="186"/>
      <c r="T1" s="186"/>
      <c r="V1" s="187" t="s">
        <v>2008</v>
      </c>
      <c r="W1" s="187"/>
    </row>
    <row r="2" spans="1:23">
      <c r="A2" s="188" t="s">
        <v>132</v>
      </c>
      <c r="B2" s="188" t="s">
        <v>226</v>
      </c>
      <c r="C2" s="188" t="s">
        <v>227</v>
      </c>
      <c r="D2" s="188" t="s">
        <v>228</v>
      </c>
      <c r="E2" s="188" t="s">
        <v>229</v>
      </c>
      <c r="F2" s="188" t="s">
        <v>230</v>
      </c>
      <c r="G2" s="189" t="s">
        <v>231</v>
      </c>
      <c r="H2" s="188" t="s">
        <v>65</v>
      </c>
      <c r="J2" s="188" t="s">
        <v>132</v>
      </c>
      <c r="K2" s="188" t="s">
        <v>226</v>
      </c>
      <c r="L2" s="188" t="s">
        <v>227</v>
      </c>
      <c r="M2" s="188" t="s">
        <v>237</v>
      </c>
      <c r="N2" s="188" t="s">
        <v>228</v>
      </c>
      <c r="O2" s="189" t="s">
        <v>229</v>
      </c>
      <c r="P2" s="190" t="s">
        <v>238</v>
      </c>
      <c r="Q2" s="188" t="s">
        <v>239</v>
      </c>
      <c r="R2" s="191" t="s">
        <v>230</v>
      </c>
      <c r="S2" s="189" t="s">
        <v>231</v>
      </c>
      <c r="T2" s="188" t="s">
        <v>65</v>
      </c>
      <c r="V2" s="192" t="s">
        <v>132</v>
      </c>
      <c r="W2" s="193" t="s">
        <v>213</v>
      </c>
    </row>
    <row r="3" spans="1:23">
      <c r="A3" s="194"/>
      <c r="B3" s="160"/>
      <c r="C3" s="160"/>
      <c r="D3" s="160"/>
      <c r="E3" s="160"/>
      <c r="F3" s="160"/>
      <c r="G3" s="160"/>
      <c r="H3" s="160"/>
      <c r="J3" s="195"/>
      <c r="K3" s="196"/>
      <c r="L3" s="196"/>
      <c r="M3" s="196"/>
      <c r="N3" s="196"/>
      <c r="O3" s="196"/>
      <c r="P3" s="196"/>
      <c r="Q3" s="196"/>
      <c r="R3" s="196"/>
      <c r="S3" s="196"/>
      <c r="T3" s="196"/>
      <c r="V3" s="195"/>
      <c r="W3" s="196"/>
    </row>
    <row r="4" spans="1:23">
      <c r="A4" s="194"/>
      <c r="B4" s="160"/>
      <c r="C4" s="160"/>
      <c r="D4" s="160"/>
      <c r="E4" s="160"/>
      <c r="F4" s="160"/>
      <c r="G4" s="160"/>
      <c r="H4" s="160"/>
      <c r="J4" s="195"/>
      <c r="K4" s="196"/>
      <c r="L4" s="196"/>
      <c r="M4" s="196"/>
      <c r="N4" s="196"/>
      <c r="O4" s="196"/>
      <c r="P4" s="196"/>
      <c r="Q4" s="196"/>
      <c r="R4" s="196"/>
      <c r="S4" s="196"/>
      <c r="T4" s="196"/>
      <c r="V4" s="195"/>
      <c r="W4" s="196"/>
    </row>
    <row r="5" spans="1:23">
      <c r="A5" s="194"/>
      <c r="B5" s="160"/>
      <c r="C5" s="160"/>
      <c r="D5" s="160"/>
      <c r="E5" s="160"/>
      <c r="F5" s="160"/>
      <c r="G5" s="160"/>
      <c r="H5" s="160"/>
      <c r="J5" s="195"/>
      <c r="K5" s="196"/>
      <c r="L5" s="196"/>
      <c r="M5" s="196"/>
      <c r="N5" s="196"/>
      <c r="O5" s="196"/>
      <c r="P5" s="196"/>
      <c r="Q5" s="196"/>
      <c r="R5" s="196"/>
      <c r="S5" s="196"/>
      <c r="T5" s="196"/>
      <c r="V5" s="195"/>
      <c r="W5" s="196"/>
    </row>
    <row r="6" spans="1:23">
      <c r="A6" s="194"/>
      <c r="B6" s="160"/>
      <c r="C6" s="160"/>
      <c r="D6" s="160"/>
      <c r="E6" s="160"/>
      <c r="F6" s="160"/>
      <c r="G6" s="160"/>
      <c r="H6" s="160"/>
      <c r="J6" s="195"/>
      <c r="K6" s="196"/>
      <c r="L6" s="196"/>
      <c r="M6" s="196"/>
      <c r="N6" s="196"/>
      <c r="O6" s="196"/>
      <c r="P6" s="196"/>
      <c r="Q6" s="196"/>
      <c r="R6" s="196"/>
      <c r="S6" s="196"/>
      <c r="T6" s="196"/>
      <c r="V6" s="195"/>
      <c r="W6" s="196"/>
    </row>
    <row r="7" spans="1:23">
      <c r="A7" s="194"/>
      <c r="B7" s="160"/>
      <c r="C7" s="160"/>
      <c r="D7" s="160"/>
      <c r="E7" s="160"/>
      <c r="F7" s="160"/>
      <c r="G7" s="160"/>
      <c r="H7" s="160"/>
      <c r="J7" s="195"/>
      <c r="K7" s="196"/>
      <c r="L7" s="196"/>
      <c r="M7" s="196"/>
      <c r="N7" s="196"/>
      <c r="O7" s="196"/>
      <c r="P7" s="196"/>
      <c r="Q7" s="196"/>
      <c r="R7" s="196"/>
      <c r="S7" s="196"/>
      <c r="T7" s="196"/>
      <c r="V7" s="197"/>
      <c r="W7" s="198"/>
    </row>
    <row r="8" spans="1:23">
      <c r="A8" s="194"/>
      <c r="B8" s="160"/>
      <c r="C8" s="160"/>
      <c r="D8" s="160"/>
      <c r="E8" s="160"/>
      <c r="F8" s="160"/>
      <c r="G8" s="160"/>
      <c r="H8" s="160"/>
      <c r="J8" s="195"/>
      <c r="K8" s="196"/>
      <c r="L8" s="196"/>
      <c r="M8" s="196"/>
      <c r="N8" s="196"/>
      <c r="O8" s="196"/>
      <c r="P8" s="196"/>
      <c r="Q8" s="196"/>
      <c r="R8" s="196"/>
      <c r="S8" s="196"/>
      <c r="T8" s="196"/>
      <c r="V8" s="197"/>
      <c r="W8" s="198"/>
    </row>
    <row r="9" spans="1:23">
      <c r="A9" s="194"/>
      <c r="B9" s="160"/>
      <c r="C9" s="160"/>
      <c r="D9" s="160"/>
      <c r="E9" s="160"/>
      <c r="F9" s="160"/>
      <c r="G9" s="160"/>
      <c r="H9" s="160"/>
      <c r="J9" s="195"/>
      <c r="K9" s="196"/>
      <c r="L9" s="196"/>
      <c r="M9" s="196"/>
      <c r="N9" s="196"/>
      <c r="O9" s="196"/>
      <c r="P9" s="196"/>
      <c r="Q9" s="196"/>
      <c r="R9" s="196"/>
      <c r="S9" s="196"/>
      <c r="T9" s="196"/>
      <c r="V9" s="197"/>
      <c r="W9" s="198"/>
    </row>
    <row r="10" spans="1:23">
      <c r="A10" s="194"/>
      <c r="B10" s="160"/>
      <c r="C10" s="160"/>
      <c r="D10" s="160"/>
      <c r="E10" s="160"/>
      <c r="F10" s="160"/>
      <c r="G10" s="160"/>
      <c r="H10" s="160"/>
      <c r="J10" s="195"/>
      <c r="K10" s="196"/>
      <c r="L10" s="196"/>
      <c r="M10" s="196"/>
      <c r="N10" s="196"/>
      <c r="O10" s="196"/>
      <c r="P10" s="196"/>
      <c r="Q10" s="196"/>
      <c r="R10" s="196"/>
      <c r="S10" s="196"/>
      <c r="T10" s="196"/>
      <c r="V10" s="197"/>
      <c r="W10" s="198"/>
    </row>
    <row r="11" spans="1:23">
      <c r="A11" s="194"/>
      <c r="B11" s="160"/>
      <c r="C11" s="160"/>
      <c r="D11" s="160"/>
      <c r="E11" s="160"/>
      <c r="F11" s="160"/>
      <c r="G11" s="160"/>
      <c r="H11" s="160"/>
      <c r="J11" s="195"/>
      <c r="K11" s="196"/>
      <c r="L11" s="196"/>
      <c r="M11" s="196"/>
      <c r="N11" s="196"/>
      <c r="O11" s="196"/>
      <c r="P11" s="196"/>
      <c r="Q11" s="196"/>
      <c r="R11" s="196"/>
      <c r="S11" s="196"/>
      <c r="T11" s="196"/>
      <c r="V11" s="197"/>
      <c r="W11" s="198"/>
    </row>
    <row r="12" spans="1:23">
      <c r="A12" s="194"/>
      <c r="B12" s="160"/>
      <c r="C12" s="160"/>
      <c r="D12" s="160"/>
      <c r="E12" s="160"/>
      <c r="F12" s="160"/>
      <c r="G12" s="160"/>
      <c r="H12" s="160"/>
      <c r="J12" s="195"/>
      <c r="K12" s="196"/>
      <c r="L12" s="196"/>
      <c r="M12" s="196"/>
      <c r="N12" s="196"/>
      <c r="O12" s="196"/>
      <c r="P12" s="196"/>
      <c r="Q12" s="196"/>
      <c r="R12" s="196"/>
      <c r="S12" s="196"/>
      <c r="T12" s="196"/>
      <c r="V12" s="197"/>
      <c r="W12" s="198"/>
    </row>
    <row r="13" spans="1:23">
      <c r="A13" s="194"/>
      <c r="B13" s="160"/>
      <c r="C13" s="160"/>
      <c r="D13" s="160"/>
      <c r="E13" s="160"/>
      <c r="F13" s="160"/>
      <c r="G13" s="160"/>
      <c r="H13" s="160"/>
      <c r="J13" s="195"/>
      <c r="K13" s="196"/>
      <c r="L13" s="196"/>
      <c r="M13" s="196"/>
      <c r="N13" s="196"/>
      <c r="O13" s="196"/>
      <c r="P13" s="196"/>
      <c r="Q13" s="196"/>
      <c r="R13" s="196"/>
      <c r="S13" s="196"/>
      <c r="T13" s="196"/>
      <c r="V13" s="197"/>
      <c r="W13" s="198"/>
    </row>
    <row r="14" spans="1:23">
      <c r="A14" s="194"/>
      <c r="B14" s="160"/>
      <c r="C14" s="160"/>
      <c r="D14" s="160"/>
      <c r="E14" s="160"/>
      <c r="F14" s="160"/>
      <c r="G14" s="160"/>
      <c r="H14" s="160"/>
      <c r="J14" s="195"/>
      <c r="K14" s="196"/>
      <c r="L14" s="196"/>
      <c r="M14" s="196"/>
      <c r="N14" s="196"/>
      <c r="O14" s="196"/>
      <c r="P14" s="196"/>
      <c r="Q14" s="196"/>
      <c r="R14" s="196"/>
      <c r="S14" s="196"/>
      <c r="T14" s="196"/>
      <c r="V14" s="197"/>
      <c r="W14" s="198"/>
    </row>
    <row r="15" spans="1:23">
      <c r="A15" s="194"/>
      <c r="B15" s="160"/>
      <c r="C15" s="160"/>
      <c r="D15" s="160"/>
      <c r="E15" s="160"/>
      <c r="F15" s="160"/>
      <c r="G15" s="160"/>
      <c r="H15" s="160"/>
      <c r="J15" s="195"/>
      <c r="K15" s="196"/>
      <c r="L15" s="196"/>
      <c r="M15" s="196"/>
      <c r="N15" s="196"/>
      <c r="O15" s="196"/>
      <c r="P15" s="196"/>
      <c r="Q15" s="196"/>
      <c r="R15" s="196"/>
      <c r="S15" s="196"/>
      <c r="T15" s="196"/>
      <c r="V15" s="197"/>
      <c r="W15" s="198"/>
    </row>
    <row r="16" spans="1:23">
      <c r="A16" s="194"/>
      <c r="B16" s="160"/>
      <c r="C16" s="160"/>
      <c r="D16" s="160"/>
      <c r="E16" s="160"/>
      <c r="F16" s="160"/>
      <c r="G16" s="160"/>
      <c r="H16" s="160"/>
      <c r="J16" s="195"/>
      <c r="K16" s="196"/>
      <c r="L16" s="196"/>
      <c r="M16" s="196"/>
      <c r="N16" s="196"/>
      <c r="O16" s="196"/>
      <c r="P16" s="196"/>
      <c r="Q16" s="196"/>
      <c r="R16" s="196"/>
      <c r="S16" s="196"/>
      <c r="T16" s="196"/>
      <c r="V16" s="197"/>
      <c r="W16" s="198"/>
    </row>
    <row r="17" spans="1:23">
      <c r="A17" s="194"/>
      <c r="B17" s="160"/>
      <c r="C17" s="160"/>
      <c r="D17" s="160"/>
      <c r="E17" s="160"/>
      <c r="F17" s="160"/>
      <c r="G17" s="160"/>
      <c r="H17" s="160"/>
      <c r="J17" s="195"/>
      <c r="K17" s="196"/>
      <c r="L17" s="196"/>
      <c r="M17" s="196"/>
      <c r="N17" s="196"/>
      <c r="O17" s="196"/>
      <c r="P17" s="196"/>
      <c r="Q17" s="196"/>
      <c r="R17" s="196"/>
      <c r="S17" s="196"/>
      <c r="T17" s="196"/>
      <c r="V17" s="197"/>
      <c r="W17" s="198"/>
    </row>
    <row r="18" spans="1:23">
      <c r="A18" s="194"/>
      <c r="B18" s="160"/>
      <c r="C18" s="160"/>
      <c r="D18" s="160"/>
      <c r="E18" s="160"/>
      <c r="F18" s="160"/>
      <c r="G18" s="160"/>
      <c r="H18" s="160"/>
      <c r="J18" s="195"/>
      <c r="K18" s="196"/>
      <c r="L18" s="196"/>
      <c r="M18" s="196"/>
      <c r="N18" s="196"/>
      <c r="O18" s="196"/>
      <c r="P18" s="196"/>
      <c r="Q18" s="196"/>
      <c r="R18" s="196"/>
      <c r="S18" s="196"/>
      <c r="T18" s="196"/>
      <c r="V18" s="197"/>
      <c r="W18" s="198"/>
    </row>
    <row r="19" spans="1:23">
      <c r="A19" s="194"/>
      <c r="B19" s="160"/>
      <c r="C19" s="160"/>
      <c r="D19" s="160"/>
      <c r="E19" s="160"/>
      <c r="F19" s="160"/>
      <c r="G19" s="160"/>
      <c r="H19" s="160"/>
      <c r="J19" s="195"/>
      <c r="K19" s="196"/>
      <c r="L19" s="196"/>
      <c r="M19" s="196"/>
      <c r="N19" s="196"/>
      <c r="O19" s="196"/>
      <c r="P19" s="196"/>
      <c r="Q19" s="196"/>
      <c r="R19" s="196"/>
      <c r="S19" s="196"/>
      <c r="T19" s="196"/>
      <c r="V19" s="197"/>
      <c r="W19" s="198"/>
    </row>
    <row r="20" spans="1:23">
      <c r="A20" s="194"/>
      <c r="B20" s="160"/>
      <c r="C20" s="160"/>
      <c r="D20" s="160"/>
      <c r="E20" s="160"/>
      <c r="F20" s="160"/>
      <c r="G20" s="160"/>
      <c r="H20" s="160"/>
      <c r="J20" s="195"/>
      <c r="K20" s="196"/>
      <c r="L20" s="196"/>
      <c r="M20" s="196"/>
      <c r="N20" s="196"/>
      <c r="O20" s="196"/>
      <c r="P20" s="196"/>
      <c r="Q20" s="196"/>
      <c r="R20" s="196"/>
      <c r="S20" s="196"/>
      <c r="T20" s="196"/>
      <c r="V20" s="197"/>
      <c r="W20" s="198"/>
    </row>
    <row r="21" spans="1:23">
      <c r="A21" s="194"/>
      <c r="B21" s="160"/>
      <c r="C21" s="160"/>
      <c r="D21" s="160"/>
      <c r="E21" s="160"/>
      <c r="F21" s="160"/>
      <c r="G21" s="160"/>
      <c r="H21" s="160"/>
      <c r="J21" s="195"/>
      <c r="K21" s="196"/>
      <c r="L21" s="196"/>
      <c r="M21" s="196"/>
      <c r="N21" s="196"/>
      <c r="O21" s="196"/>
      <c r="P21" s="196"/>
      <c r="Q21" s="196"/>
      <c r="R21" s="196"/>
      <c r="S21" s="196"/>
      <c r="T21" s="196"/>
      <c r="V21" s="197"/>
      <c r="W21" s="198"/>
    </row>
    <row r="22" spans="1:23">
      <c r="A22" s="194"/>
      <c r="B22" s="160"/>
      <c r="C22" s="160"/>
      <c r="D22" s="160"/>
      <c r="E22" s="160"/>
      <c r="F22" s="160"/>
      <c r="G22" s="160"/>
      <c r="H22" s="160"/>
      <c r="J22" s="195"/>
      <c r="K22" s="196"/>
      <c r="L22" s="196"/>
      <c r="M22" s="196"/>
      <c r="N22" s="196"/>
      <c r="O22" s="196"/>
      <c r="P22" s="196"/>
      <c r="Q22" s="196"/>
      <c r="R22" s="196"/>
      <c r="S22" s="196"/>
      <c r="T22" s="196"/>
      <c r="V22" s="197"/>
      <c r="W22" s="198"/>
    </row>
    <row r="23" spans="1:23">
      <c r="A23" s="194"/>
      <c r="B23" s="160"/>
      <c r="C23" s="160"/>
      <c r="D23" s="160"/>
      <c r="E23" s="160"/>
      <c r="F23" s="160"/>
      <c r="G23" s="160"/>
      <c r="H23" s="160"/>
      <c r="J23" s="195"/>
      <c r="K23" s="196"/>
      <c r="L23" s="196"/>
      <c r="M23" s="196"/>
      <c r="N23" s="196"/>
      <c r="O23" s="196"/>
      <c r="P23" s="196"/>
      <c r="Q23" s="196"/>
      <c r="R23" s="196"/>
      <c r="S23" s="196"/>
      <c r="T23" s="196"/>
      <c r="V23" s="197"/>
      <c r="W23" s="198"/>
    </row>
    <row r="24" spans="1:23">
      <c r="A24" s="194"/>
      <c r="B24" s="160"/>
      <c r="C24" s="160"/>
      <c r="D24" s="160"/>
      <c r="E24" s="160"/>
      <c r="F24" s="160"/>
      <c r="G24" s="160"/>
      <c r="H24" s="160"/>
      <c r="J24" s="195"/>
      <c r="K24" s="196"/>
      <c r="L24" s="196"/>
      <c r="M24" s="196"/>
      <c r="N24" s="196"/>
      <c r="O24" s="196"/>
      <c r="P24" s="196"/>
      <c r="Q24" s="196"/>
      <c r="R24" s="196"/>
      <c r="S24" s="196"/>
      <c r="T24" s="196"/>
      <c r="V24" s="197"/>
      <c r="W24" s="198"/>
    </row>
    <row r="25" spans="1:23">
      <c r="A25" s="194"/>
      <c r="B25" s="160"/>
      <c r="C25" s="160"/>
      <c r="D25" s="160"/>
      <c r="E25" s="160"/>
      <c r="F25" s="160"/>
      <c r="G25" s="160"/>
      <c r="H25" s="160"/>
      <c r="J25" s="195"/>
      <c r="K25" s="196"/>
      <c r="L25" s="196"/>
      <c r="M25" s="196"/>
      <c r="N25" s="196"/>
      <c r="O25" s="196"/>
      <c r="P25" s="196"/>
      <c r="Q25" s="196"/>
      <c r="R25" s="196"/>
      <c r="S25" s="196"/>
      <c r="T25" s="196"/>
      <c r="V25" s="197"/>
      <c r="W25" s="198"/>
    </row>
    <row r="26" spans="1:23">
      <c r="A26" s="194"/>
      <c r="B26" s="160"/>
      <c r="C26" s="160"/>
      <c r="D26" s="160"/>
      <c r="E26" s="160"/>
      <c r="F26" s="160"/>
      <c r="G26" s="160"/>
      <c r="H26" s="160"/>
      <c r="J26" s="195"/>
      <c r="K26" s="196"/>
      <c r="L26" s="196"/>
      <c r="M26" s="196"/>
      <c r="N26" s="196"/>
      <c r="O26" s="196"/>
      <c r="P26" s="196"/>
      <c r="Q26" s="196"/>
      <c r="R26" s="196"/>
      <c r="S26" s="196"/>
      <c r="T26" s="196"/>
      <c r="V26" s="197"/>
      <c r="W26" s="198"/>
    </row>
    <row r="27" spans="1:23">
      <c r="A27" s="194"/>
      <c r="B27" s="160"/>
      <c r="C27" s="160"/>
      <c r="D27" s="160"/>
      <c r="E27" s="160"/>
      <c r="F27" s="160"/>
      <c r="G27" s="160"/>
      <c r="H27" s="160"/>
      <c r="J27" s="195"/>
      <c r="K27" s="196"/>
      <c r="L27" s="196"/>
      <c r="M27" s="196"/>
      <c r="N27" s="196"/>
      <c r="O27" s="196"/>
      <c r="P27" s="196"/>
      <c r="Q27" s="196"/>
      <c r="R27" s="196"/>
      <c r="S27" s="196"/>
      <c r="T27" s="196"/>
      <c r="V27" s="197"/>
      <c r="W27" s="198"/>
    </row>
    <row r="28" spans="1:23">
      <c r="A28" s="194"/>
      <c r="B28" s="160"/>
      <c r="C28" s="160"/>
      <c r="D28" s="160"/>
      <c r="E28" s="160"/>
      <c r="F28" s="160"/>
      <c r="G28" s="160"/>
      <c r="H28" s="160"/>
      <c r="J28" s="195"/>
      <c r="K28" s="196"/>
      <c r="L28" s="196"/>
      <c r="M28" s="196"/>
      <c r="N28" s="196"/>
      <c r="O28" s="196"/>
      <c r="P28" s="196"/>
      <c r="Q28" s="196"/>
      <c r="R28" s="196"/>
      <c r="S28" s="196"/>
      <c r="T28" s="196"/>
      <c r="V28" s="197"/>
      <c r="W28" s="198"/>
    </row>
    <row r="29" spans="1:23">
      <c r="A29" s="194"/>
      <c r="B29" s="160"/>
      <c r="C29" s="160"/>
      <c r="D29" s="160"/>
      <c r="E29" s="160"/>
      <c r="F29" s="160"/>
      <c r="G29" s="160"/>
      <c r="H29" s="160"/>
      <c r="J29" s="195"/>
      <c r="K29" s="196"/>
      <c r="L29" s="196"/>
      <c r="M29" s="196"/>
      <c r="N29" s="196"/>
      <c r="O29" s="196"/>
      <c r="P29" s="196"/>
      <c r="Q29" s="196"/>
      <c r="R29" s="196"/>
      <c r="S29" s="196"/>
      <c r="T29" s="196"/>
      <c r="V29" s="197"/>
      <c r="W29" s="198"/>
    </row>
    <row r="30" spans="1:23">
      <c r="A30" s="194"/>
      <c r="B30" s="160"/>
      <c r="C30" s="160"/>
      <c r="D30" s="160"/>
      <c r="E30" s="160"/>
      <c r="F30" s="160"/>
      <c r="G30" s="160"/>
      <c r="H30" s="160"/>
      <c r="J30" s="195"/>
      <c r="K30" s="196"/>
      <c r="L30" s="196"/>
      <c r="M30" s="196"/>
      <c r="N30" s="196"/>
      <c r="O30" s="196"/>
      <c r="P30" s="196"/>
      <c r="Q30" s="196"/>
      <c r="R30" s="196"/>
      <c r="S30" s="196"/>
      <c r="T30" s="196"/>
      <c r="V30" s="197"/>
      <c r="W30" s="198"/>
    </row>
    <row r="31" spans="1:23">
      <c r="A31" s="194"/>
      <c r="B31" s="160"/>
      <c r="C31" s="160"/>
      <c r="D31" s="160"/>
      <c r="E31" s="160"/>
      <c r="F31" s="160"/>
      <c r="G31" s="160"/>
      <c r="H31" s="160"/>
      <c r="J31" s="195"/>
      <c r="K31" s="196"/>
      <c r="L31" s="196"/>
      <c r="M31" s="196"/>
      <c r="N31" s="196"/>
      <c r="O31" s="196"/>
      <c r="P31" s="196"/>
      <c r="Q31" s="196"/>
      <c r="R31" s="196"/>
      <c r="S31" s="196"/>
      <c r="T31" s="196"/>
      <c r="V31" s="197"/>
      <c r="W31" s="198"/>
    </row>
    <row r="32" spans="1:23">
      <c r="A32" s="194"/>
      <c r="B32" s="160"/>
      <c r="C32" s="160"/>
      <c r="D32" s="160"/>
      <c r="E32" s="160"/>
      <c r="F32" s="160"/>
      <c r="G32" s="160"/>
      <c r="H32" s="160"/>
      <c r="J32" s="195"/>
      <c r="K32" s="196"/>
      <c r="L32" s="196"/>
      <c r="M32" s="196"/>
      <c r="N32" s="196"/>
      <c r="O32" s="196"/>
      <c r="P32" s="196"/>
      <c r="Q32" s="196"/>
      <c r="R32" s="196"/>
      <c r="S32" s="196"/>
      <c r="T32" s="196"/>
      <c r="V32" s="197"/>
      <c r="W32" s="198"/>
    </row>
    <row r="33" spans="1:23">
      <c r="A33" s="194"/>
      <c r="B33" s="160"/>
      <c r="C33" s="160"/>
      <c r="D33" s="160"/>
      <c r="E33" s="160"/>
      <c r="F33" s="160"/>
      <c r="G33" s="160"/>
      <c r="H33" s="160"/>
      <c r="J33" s="195"/>
      <c r="K33" s="196"/>
      <c r="L33" s="196"/>
      <c r="M33" s="196"/>
      <c r="N33" s="196"/>
      <c r="O33" s="196"/>
      <c r="P33" s="196"/>
      <c r="Q33" s="196"/>
      <c r="R33" s="196"/>
      <c r="S33" s="196"/>
      <c r="T33" s="196"/>
      <c r="V33" s="197"/>
      <c r="W33" s="198"/>
    </row>
    <row r="34" spans="1:23">
      <c r="A34" s="194"/>
      <c r="B34" s="160"/>
      <c r="C34" s="160"/>
      <c r="D34" s="160"/>
      <c r="E34" s="160"/>
      <c r="F34" s="160"/>
      <c r="G34" s="160"/>
      <c r="H34" s="160"/>
      <c r="J34" s="195"/>
      <c r="K34" s="196"/>
      <c r="L34" s="196"/>
      <c r="M34" s="196"/>
      <c r="N34" s="196"/>
      <c r="O34" s="196"/>
      <c r="P34" s="196"/>
      <c r="Q34" s="196"/>
      <c r="R34" s="196"/>
      <c r="S34" s="196"/>
      <c r="T34" s="196"/>
      <c r="V34" s="197"/>
      <c r="W34" s="198"/>
    </row>
    <row r="35" spans="1:23">
      <c r="A35" s="194"/>
      <c r="B35" s="160"/>
      <c r="C35" s="160"/>
      <c r="D35" s="160"/>
      <c r="E35" s="160"/>
      <c r="F35" s="160"/>
      <c r="G35" s="160"/>
      <c r="H35" s="160"/>
      <c r="J35" s="195"/>
      <c r="K35" s="196"/>
      <c r="L35" s="196"/>
      <c r="M35" s="196"/>
      <c r="N35" s="196"/>
      <c r="O35" s="196"/>
      <c r="P35" s="196"/>
      <c r="Q35" s="196"/>
      <c r="R35" s="196"/>
      <c r="S35" s="196"/>
      <c r="T35" s="196"/>
      <c r="V35" s="197"/>
      <c r="W35" s="198"/>
    </row>
    <row r="36" spans="1:23">
      <c r="A36" s="194"/>
      <c r="B36" s="160"/>
      <c r="C36" s="160"/>
      <c r="D36" s="160"/>
      <c r="E36" s="160"/>
      <c r="F36" s="160"/>
      <c r="G36" s="160"/>
      <c r="H36" s="160"/>
      <c r="J36" s="195"/>
      <c r="K36" s="196"/>
      <c r="L36" s="196"/>
      <c r="M36" s="196"/>
      <c r="N36" s="196"/>
      <c r="O36" s="196"/>
      <c r="P36" s="196"/>
      <c r="Q36" s="196"/>
      <c r="R36" s="196"/>
      <c r="S36" s="196"/>
      <c r="T36" s="196"/>
      <c r="V36" s="197"/>
      <c r="W36" s="198"/>
    </row>
    <row r="37" spans="1:23">
      <c r="A37" s="194"/>
      <c r="B37" s="160"/>
      <c r="C37" s="160"/>
      <c r="D37" s="160"/>
      <c r="E37" s="160"/>
      <c r="F37" s="160"/>
      <c r="G37" s="160"/>
      <c r="H37" s="160"/>
      <c r="J37" s="195"/>
      <c r="K37" s="196"/>
      <c r="L37" s="196"/>
      <c r="M37" s="196"/>
      <c r="N37" s="196"/>
      <c r="O37" s="196"/>
      <c r="P37" s="196"/>
      <c r="Q37" s="196"/>
      <c r="R37" s="196"/>
      <c r="S37" s="196"/>
      <c r="T37" s="196"/>
      <c r="V37" s="197"/>
      <c r="W37" s="198"/>
    </row>
    <row r="38" spans="1:23">
      <c r="A38" s="194"/>
      <c r="B38" s="160"/>
      <c r="C38" s="160"/>
      <c r="D38" s="160"/>
      <c r="E38" s="160"/>
      <c r="F38" s="160"/>
      <c r="G38" s="160"/>
      <c r="H38" s="160"/>
      <c r="J38" s="195"/>
      <c r="K38" s="196"/>
      <c r="L38" s="196"/>
      <c r="M38" s="196"/>
      <c r="N38" s="196"/>
      <c r="O38" s="196"/>
      <c r="P38" s="196"/>
      <c r="Q38" s="196"/>
      <c r="R38" s="196"/>
      <c r="S38" s="196"/>
      <c r="T38" s="196"/>
      <c r="V38" s="197"/>
      <c r="W38" s="198"/>
    </row>
    <row r="39" spans="1:23">
      <c r="A39" s="194"/>
      <c r="B39" s="160"/>
      <c r="C39" s="160"/>
      <c r="D39" s="160"/>
      <c r="E39" s="160"/>
      <c r="F39" s="160"/>
      <c r="G39" s="160"/>
      <c r="H39" s="160"/>
      <c r="J39" s="195"/>
      <c r="K39" s="196"/>
      <c r="L39" s="196"/>
      <c r="M39" s="196"/>
      <c r="N39" s="196"/>
      <c r="O39" s="196"/>
      <c r="P39" s="196"/>
      <c r="Q39" s="196"/>
      <c r="R39" s="196"/>
      <c r="S39" s="196"/>
      <c r="T39" s="196"/>
      <c r="V39" s="197"/>
      <c r="W39" s="198"/>
    </row>
    <row r="40" spans="1:23">
      <c r="A40" s="194"/>
      <c r="B40" s="160"/>
      <c r="C40" s="160"/>
      <c r="D40" s="160"/>
      <c r="E40" s="160"/>
      <c r="F40" s="160"/>
      <c r="G40" s="160"/>
      <c r="H40" s="160"/>
      <c r="J40" s="195"/>
      <c r="K40" s="196"/>
      <c r="L40" s="196"/>
      <c r="M40" s="196"/>
      <c r="N40" s="196"/>
      <c r="O40" s="196"/>
      <c r="P40" s="196"/>
      <c r="Q40" s="196"/>
      <c r="R40" s="196"/>
      <c r="S40" s="196"/>
      <c r="T40" s="196"/>
      <c r="V40" s="197"/>
      <c r="W40" s="198"/>
    </row>
    <row r="41" spans="1:23">
      <c r="A41" s="194"/>
      <c r="B41" s="160"/>
      <c r="C41" s="160"/>
      <c r="D41" s="160"/>
      <c r="E41" s="160"/>
      <c r="F41" s="160"/>
      <c r="G41" s="160"/>
      <c r="H41" s="160"/>
      <c r="J41" s="195"/>
      <c r="K41" s="196"/>
      <c r="L41" s="196"/>
      <c r="M41" s="196"/>
      <c r="N41" s="196"/>
      <c r="O41" s="196"/>
      <c r="P41" s="196"/>
      <c r="Q41" s="196"/>
      <c r="R41" s="196"/>
      <c r="S41" s="196"/>
      <c r="T41" s="196"/>
      <c r="V41" s="197"/>
      <c r="W41" s="198"/>
    </row>
    <row r="42" spans="1:23">
      <c r="A42" s="194"/>
      <c r="B42" s="160"/>
      <c r="C42" s="160"/>
      <c r="D42" s="160"/>
      <c r="E42" s="160"/>
      <c r="F42" s="160"/>
      <c r="G42" s="160"/>
      <c r="H42" s="160"/>
      <c r="J42" s="195"/>
      <c r="K42" s="196"/>
      <c r="L42" s="196"/>
      <c r="M42" s="196"/>
      <c r="N42" s="196"/>
      <c r="O42" s="196"/>
      <c r="P42" s="196"/>
      <c r="Q42" s="196"/>
      <c r="R42" s="196"/>
      <c r="S42" s="196"/>
      <c r="T42" s="196"/>
      <c r="V42" s="197"/>
      <c r="W42" s="198"/>
    </row>
    <row r="43" spans="1:23">
      <c r="A43" s="194"/>
      <c r="B43" s="160"/>
      <c r="C43" s="160"/>
      <c r="D43" s="160"/>
      <c r="E43" s="160"/>
      <c r="F43" s="160"/>
      <c r="G43" s="160"/>
      <c r="H43" s="160"/>
      <c r="J43" s="195"/>
      <c r="K43" s="196"/>
      <c r="L43" s="196"/>
      <c r="M43" s="196"/>
      <c r="N43" s="196"/>
      <c r="O43" s="196"/>
      <c r="P43" s="196"/>
      <c r="Q43" s="196"/>
      <c r="R43" s="196"/>
      <c r="S43" s="196"/>
      <c r="T43" s="196"/>
      <c r="V43" s="197"/>
      <c r="W43" s="198"/>
    </row>
    <row r="44" spans="1:23">
      <c r="A44" s="194"/>
      <c r="B44" s="160"/>
      <c r="C44" s="160"/>
      <c r="D44" s="160"/>
      <c r="E44" s="160"/>
      <c r="F44" s="160"/>
      <c r="G44" s="160"/>
      <c r="H44" s="160"/>
      <c r="J44" s="195"/>
      <c r="K44" s="196"/>
      <c r="L44" s="196"/>
      <c r="M44" s="196"/>
      <c r="N44" s="196"/>
      <c r="O44" s="196"/>
      <c r="P44" s="196"/>
      <c r="Q44" s="196"/>
      <c r="R44" s="196"/>
      <c r="S44" s="196"/>
      <c r="T44" s="196"/>
      <c r="V44" s="197"/>
      <c r="W44" s="198"/>
    </row>
    <row r="45" spans="1:23">
      <c r="A45" s="194"/>
      <c r="B45" s="160"/>
      <c r="C45" s="160"/>
      <c r="D45" s="160"/>
      <c r="E45" s="160"/>
      <c r="F45" s="160"/>
      <c r="G45" s="160"/>
      <c r="H45" s="160"/>
      <c r="J45" s="195"/>
      <c r="K45" s="196"/>
      <c r="L45" s="196"/>
      <c r="M45" s="196"/>
      <c r="N45" s="196"/>
      <c r="O45" s="196"/>
      <c r="P45" s="196"/>
      <c r="Q45" s="196"/>
      <c r="R45" s="196"/>
      <c r="S45" s="196"/>
      <c r="T45" s="196"/>
      <c r="V45" s="197"/>
      <c r="W45" s="198"/>
    </row>
    <row r="46" spans="1:23">
      <c r="A46" s="194"/>
      <c r="B46" s="160"/>
      <c r="C46" s="160"/>
      <c r="D46" s="160"/>
      <c r="E46" s="160"/>
      <c r="F46" s="160"/>
      <c r="G46" s="160"/>
      <c r="H46" s="160"/>
      <c r="J46" s="195"/>
      <c r="K46" s="196"/>
      <c r="L46" s="196"/>
      <c r="M46" s="196"/>
      <c r="N46" s="196"/>
      <c r="O46" s="196"/>
      <c r="P46" s="196"/>
      <c r="Q46" s="196"/>
      <c r="R46" s="196"/>
      <c r="S46" s="196"/>
      <c r="T46" s="196"/>
      <c r="V46" s="197"/>
      <c r="W46" s="198"/>
    </row>
    <row r="47" spans="1:23">
      <c r="A47" s="194"/>
      <c r="B47" s="160"/>
      <c r="C47" s="160"/>
      <c r="D47" s="160"/>
      <c r="E47" s="160"/>
      <c r="F47" s="160"/>
      <c r="G47" s="160"/>
      <c r="H47" s="160"/>
      <c r="J47" s="195"/>
      <c r="K47" s="196"/>
      <c r="L47" s="196"/>
      <c r="M47" s="196"/>
      <c r="N47" s="196"/>
      <c r="O47" s="196"/>
      <c r="P47" s="196"/>
      <c r="Q47" s="196"/>
      <c r="R47" s="196"/>
      <c r="S47" s="196"/>
      <c r="T47" s="196"/>
      <c r="V47" s="197"/>
      <c r="W47" s="198"/>
    </row>
    <row r="48" spans="1:23">
      <c r="A48" s="194"/>
      <c r="B48" s="160"/>
      <c r="C48" s="160"/>
      <c r="D48" s="160"/>
      <c r="E48" s="160"/>
      <c r="F48" s="160"/>
      <c r="G48" s="160"/>
      <c r="H48" s="160"/>
      <c r="J48" s="195"/>
      <c r="K48" s="196"/>
      <c r="L48" s="196"/>
      <c r="M48" s="196"/>
      <c r="N48" s="196"/>
      <c r="O48" s="196"/>
      <c r="P48" s="196"/>
      <c r="Q48" s="196"/>
      <c r="R48" s="196"/>
      <c r="S48" s="196"/>
      <c r="T48" s="196"/>
      <c r="V48" s="197"/>
      <c r="W48" s="198"/>
    </row>
    <row r="49" spans="1:23">
      <c r="A49" s="194"/>
      <c r="B49" s="160"/>
      <c r="C49" s="160"/>
      <c r="D49" s="160"/>
      <c r="E49" s="160"/>
      <c r="F49" s="160"/>
      <c r="G49" s="160"/>
      <c r="H49" s="160"/>
      <c r="J49" s="195"/>
      <c r="K49" s="196"/>
      <c r="L49" s="196"/>
      <c r="M49" s="196"/>
      <c r="N49" s="196"/>
      <c r="O49" s="196"/>
      <c r="P49" s="196"/>
      <c r="Q49" s="196"/>
      <c r="R49" s="196"/>
      <c r="S49" s="196"/>
      <c r="T49" s="196"/>
      <c r="V49" s="197"/>
      <c r="W49" s="198"/>
    </row>
    <row r="50" spans="1:23">
      <c r="A50" s="194"/>
      <c r="B50" s="160"/>
      <c r="C50" s="160"/>
      <c r="D50" s="160"/>
      <c r="E50" s="160"/>
      <c r="F50" s="160"/>
      <c r="G50" s="160"/>
      <c r="H50" s="160"/>
      <c r="J50" s="195"/>
      <c r="K50" s="196"/>
      <c r="L50" s="196"/>
      <c r="M50" s="196"/>
      <c r="N50" s="196"/>
      <c r="O50" s="196"/>
      <c r="P50" s="196"/>
      <c r="Q50" s="196"/>
      <c r="R50" s="196"/>
      <c r="S50" s="196"/>
      <c r="T50" s="196"/>
      <c r="V50" s="197"/>
      <c r="W50" s="198"/>
    </row>
    <row r="51" spans="1:23">
      <c r="A51" s="194"/>
      <c r="B51" s="160"/>
      <c r="C51" s="160"/>
      <c r="D51" s="160"/>
      <c r="E51" s="160"/>
      <c r="F51" s="160"/>
      <c r="G51" s="160"/>
      <c r="H51" s="160"/>
      <c r="J51" s="195"/>
      <c r="K51" s="196"/>
      <c r="L51" s="196"/>
      <c r="M51" s="196"/>
      <c r="N51" s="196"/>
      <c r="O51" s="196"/>
      <c r="P51" s="196"/>
      <c r="Q51" s="196"/>
      <c r="R51" s="196"/>
      <c r="S51" s="196"/>
      <c r="T51" s="196"/>
      <c r="V51" s="197"/>
      <c r="W51" s="198"/>
    </row>
    <row r="52" spans="1:23">
      <c r="A52" s="194"/>
      <c r="B52" s="160"/>
      <c r="C52" s="160"/>
      <c r="D52" s="160"/>
      <c r="E52" s="160"/>
      <c r="F52" s="160"/>
      <c r="G52" s="160"/>
      <c r="H52" s="160"/>
      <c r="J52" s="195"/>
      <c r="K52" s="196"/>
      <c r="L52" s="196"/>
      <c r="M52" s="196"/>
      <c r="N52" s="196"/>
      <c r="O52" s="196"/>
      <c r="P52" s="196"/>
      <c r="Q52" s="196"/>
      <c r="R52" s="196"/>
      <c r="S52" s="196"/>
      <c r="T52" s="196"/>
      <c r="V52" s="197"/>
      <c r="W52" s="198"/>
    </row>
    <row r="53" spans="1:23">
      <c r="A53" s="194"/>
      <c r="B53" s="160"/>
      <c r="C53" s="160"/>
      <c r="D53" s="160"/>
      <c r="E53" s="160"/>
      <c r="F53" s="160"/>
      <c r="G53" s="160"/>
      <c r="H53" s="160"/>
      <c r="J53" s="195"/>
      <c r="K53" s="196"/>
      <c r="L53" s="196"/>
      <c r="M53" s="196"/>
      <c r="N53" s="196"/>
      <c r="O53" s="196"/>
      <c r="P53" s="196"/>
      <c r="Q53" s="196"/>
      <c r="R53" s="196"/>
      <c r="S53" s="196"/>
      <c r="T53" s="196"/>
      <c r="V53" s="197"/>
      <c r="W53" s="198"/>
    </row>
    <row r="54" spans="1:23">
      <c r="A54" s="194"/>
      <c r="B54" s="160"/>
      <c r="C54" s="160"/>
      <c r="D54" s="160"/>
      <c r="E54" s="160"/>
      <c r="F54" s="160"/>
      <c r="G54" s="160"/>
      <c r="H54" s="160"/>
      <c r="J54" s="195"/>
      <c r="K54" s="196"/>
      <c r="L54" s="196"/>
      <c r="M54" s="196"/>
      <c r="N54" s="196"/>
      <c r="O54" s="196"/>
      <c r="P54" s="196"/>
      <c r="Q54" s="196"/>
      <c r="R54" s="196"/>
      <c r="S54" s="196"/>
      <c r="T54" s="196"/>
      <c r="V54" s="197"/>
      <c r="W54" s="198"/>
    </row>
    <row r="55" spans="1:23">
      <c r="A55" s="194"/>
      <c r="B55" s="160"/>
      <c r="C55" s="160"/>
      <c r="D55" s="160"/>
      <c r="E55" s="160"/>
      <c r="F55" s="160"/>
      <c r="G55" s="160"/>
      <c r="H55" s="160"/>
      <c r="J55" s="195"/>
      <c r="K55" s="196"/>
      <c r="L55" s="196"/>
      <c r="M55" s="196"/>
      <c r="N55" s="196"/>
      <c r="O55" s="196"/>
      <c r="P55" s="196"/>
      <c r="Q55" s="196"/>
      <c r="R55" s="196"/>
      <c r="S55" s="196"/>
      <c r="T55" s="196"/>
      <c r="V55" s="197"/>
      <c r="W55" s="198"/>
    </row>
    <row r="56" spans="1:23">
      <c r="A56" s="194"/>
      <c r="B56" s="160"/>
      <c r="C56" s="160"/>
      <c r="D56" s="160"/>
      <c r="E56" s="160"/>
      <c r="F56" s="160"/>
      <c r="G56" s="160"/>
      <c r="H56" s="160"/>
      <c r="J56" s="195"/>
      <c r="K56" s="196"/>
      <c r="L56" s="196"/>
      <c r="M56" s="196"/>
      <c r="N56" s="196"/>
      <c r="O56" s="196"/>
      <c r="P56" s="196"/>
      <c r="Q56" s="196"/>
      <c r="R56" s="196"/>
      <c r="S56" s="196"/>
      <c r="T56" s="196"/>
      <c r="V56" s="197"/>
      <c r="W56" s="198"/>
    </row>
    <row r="57" spans="1:23">
      <c r="A57" s="194"/>
      <c r="B57" s="160"/>
      <c r="C57" s="160"/>
      <c r="D57" s="160"/>
      <c r="E57" s="160"/>
      <c r="F57" s="160"/>
      <c r="G57" s="160"/>
      <c r="H57" s="160"/>
      <c r="J57" s="195"/>
      <c r="K57" s="196"/>
      <c r="L57" s="196"/>
      <c r="M57" s="196"/>
      <c r="N57" s="196"/>
      <c r="O57" s="196"/>
      <c r="P57" s="196"/>
      <c r="Q57" s="196"/>
      <c r="R57" s="196"/>
      <c r="S57" s="196"/>
      <c r="T57" s="196"/>
      <c r="V57" s="197"/>
      <c r="W57" s="198"/>
    </row>
    <row r="58" spans="1:23">
      <c r="A58" s="194"/>
      <c r="B58" s="160"/>
      <c r="C58" s="160"/>
      <c r="D58" s="160"/>
      <c r="E58" s="160"/>
      <c r="F58" s="160"/>
      <c r="G58" s="160"/>
      <c r="H58" s="160"/>
      <c r="J58" s="195"/>
      <c r="K58" s="196"/>
      <c r="L58" s="196"/>
      <c r="M58" s="196"/>
      <c r="N58" s="196"/>
      <c r="O58" s="196"/>
      <c r="P58" s="196"/>
      <c r="Q58" s="196"/>
      <c r="R58" s="196"/>
      <c r="S58" s="196"/>
      <c r="T58" s="196"/>
      <c r="V58" s="197"/>
      <c r="W58" s="198"/>
    </row>
    <row r="59" spans="1:23">
      <c r="A59" s="194"/>
      <c r="B59" s="160"/>
      <c r="C59" s="160"/>
      <c r="D59" s="160"/>
      <c r="E59" s="160"/>
      <c r="F59" s="160"/>
      <c r="G59" s="160"/>
      <c r="H59" s="160"/>
      <c r="J59" s="195"/>
      <c r="K59" s="196"/>
      <c r="L59" s="196"/>
      <c r="M59" s="196"/>
      <c r="N59" s="196"/>
      <c r="O59" s="196"/>
      <c r="P59" s="196"/>
      <c r="Q59" s="196"/>
      <c r="R59" s="196"/>
      <c r="S59" s="196"/>
      <c r="T59" s="196"/>
      <c r="V59" s="197"/>
      <c r="W59" s="198"/>
    </row>
    <row r="60" spans="1:23">
      <c r="A60" s="194"/>
      <c r="B60" s="160"/>
      <c r="C60" s="160"/>
      <c r="D60" s="160"/>
      <c r="E60" s="160"/>
      <c r="F60" s="160"/>
      <c r="G60" s="160"/>
      <c r="H60" s="160"/>
      <c r="J60" s="195"/>
      <c r="K60" s="196"/>
      <c r="L60" s="196"/>
      <c r="M60" s="196"/>
      <c r="N60" s="196"/>
      <c r="O60" s="196"/>
      <c r="P60" s="196"/>
      <c r="Q60" s="196"/>
      <c r="R60" s="196"/>
      <c r="S60" s="196"/>
      <c r="T60" s="196"/>
      <c r="V60" s="197"/>
      <c r="W60" s="198"/>
    </row>
  </sheetData>
  <sheetProtection formatCells="0" formatColumns="0" formatRows="0" insertRows="0" insertColumns="0" insertHyperlinks="0" deleteColumns="0" deleteRows="0" sort="0" autoFilter="0" pivotTables="0"/>
  <mergeCells count="3">
    <mergeCell ref="A1:H1"/>
    <mergeCell ref="J1:T1"/>
    <mergeCell ref="V1:W1"/>
  </mergeCells>
  <dataValidations count="2">
    <dataValidation type="list" allowBlank="1" showInputMessage="1" showErrorMessage="1" sqref="B3:B60">
      <formula1>附表!$B$58:$B$60</formula1>
    </dataValidation>
    <dataValidation type="list" allowBlank="1" showInputMessage="1" showErrorMessage="1" sqref="K3:K60">
      <formula1>附表!$C$58:$C$61</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
  <sheetViews>
    <sheetView workbookViewId="0">
      <selection activeCell="D23" sqref="D23"/>
    </sheetView>
  </sheetViews>
  <sheetFormatPr defaultColWidth="9" defaultRowHeight="14.25"/>
  <cols>
    <col min="1" max="4" width="12.4166666666667" customWidth="1"/>
    <col min="5" max="6" width="20.5" customWidth="1"/>
    <col min="10" max="11" width="10.875" customWidth="1"/>
    <col min="12" max="14" width="8.875" customWidth="1"/>
    <col min="15" max="15" width="12.875" customWidth="1"/>
    <col min="16" max="16" width="10.875" customWidth="1"/>
    <col min="17" max="17" width="8.875" customWidth="1"/>
    <col min="18" max="18" width="12.875" customWidth="1"/>
  </cols>
  <sheetData>
    <row r="1" ht="16.5" spans="1:21">
      <c r="A1" t="s">
        <v>14</v>
      </c>
      <c r="B1" t="s">
        <v>28</v>
      </c>
      <c r="C1" t="s">
        <v>2009</v>
      </c>
      <c r="D1" t="s">
        <v>2010</v>
      </c>
      <c r="E1" t="s">
        <v>8</v>
      </c>
      <c r="F1" t="s">
        <v>2011</v>
      </c>
      <c r="G1" t="s">
        <v>10</v>
      </c>
      <c r="J1" s="132" t="s">
        <v>14</v>
      </c>
      <c r="K1" s="177" t="s">
        <v>1368</v>
      </c>
      <c r="L1" s="178" t="s">
        <v>1234</v>
      </c>
      <c r="M1" s="178" t="s">
        <v>1235</v>
      </c>
      <c r="N1" s="178" t="s">
        <v>1237</v>
      </c>
      <c r="O1" s="178" t="s">
        <v>1238</v>
      </c>
      <c r="P1" s="178" t="s">
        <v>1239</v>
      </c>
      <c r="Q1" s="178" t="s">
        <v>1240</v>
      </c>
      <c r="R1" s="178" t="s">
        <v>1241</v>
      </c>
      <c r="S1" s="179" t="s">
        <v>2012</v>
      </c>
      <c r="U1" t="str">
        <f>IF(人物!D3="","",IF(人物!Q4&gt;=10000,8,IF(人物!Q4&gt;=8000,7,IF(人物!Q4&gt;=6000,6,IF(人物!Q4&gt;=3000,5,IF(人物!Q4&gt;=2000,4,IF(人物!Q4&gt;=1000,3,IF(人物!Q4&gt;=500,2,IF(人物!Q4&gt;=1,1,"")))))))))</f>
        <v/>
      </c>
    </row>
    <row r="2" ht="16.5" spans="1:21">
      <c r="A2" s="179" t="s">
        <v>1368</v>
      </c>
      <c r="B2">
        <v>100</v>
      </c>
      <c r="C2">
        <v>1</v>
      </c>
      <c r="D2" t="s">
        <v>2013</v>
      </c>
      <c r="E2" t="s">
        <v>2014</v>
      </c>
      <c r="F2">
        <v>50</v>
      </c>
      <c r="G2">
        <v>5</v>
      </c>
      <c r="J2" s="180" t="s">
        <v>1368</v>
      </c>
      <c r="K2" s="127" t="s">
        <v>2015</v>
      </c>
      <c r="L2" s="127" t="s">
        <v>2016</v>
      </c>
      <c r="M2" s="127" t="s">
        <v>2017</v>
      </c>
      <c r="N2" s="127" t="s">
        <v>2018</v>
      </c>
      <c r="O2" s="127" t="s">
        <v>2019</v>
      </c>
      <c r="P2" s="127" t="s">
        <v>2020</v>
      </c>
      <c r="Q2" s="127" t="s">
        <v>2021</v>
      </c>
      <c r="R2" s="127" t="s">
        <v>1657</v>
      </c>
    </row>
    <row r="3" ht="16.5" spans="1:21">
      <c r="A3" s="179" t="s">
        <v>2022</v>
      </c>
      <c r="B3">
        <v>50</v>
      </c>
      <c r="C3">
        <v>2</v>
      </c>
      <c r="D3" t="s">
        <v>2013</v>
      </c>
      <c r="E3" t="s">
        <v>2023</v>
      </c>
      <c r="F3">
        <v>70</v>
      </c>
      <c r="G3">
        <v>7</v>
      </c>
      <c r="J3" s="181" t="s">
        <v>1370</v>
      </c>
      <c r="K3" s="127" t="s">
        <v>2024</v>
      </c>
      <c r="L3" s="127" t="s">
        <v>2025</v>
      </c>
      <c r="M3" s="127" t="s">
        <v>2026</v>
      </c>
      <c r="N3" s="127" t="s">
        <v>2027</v>
      </c>
      <c r="O3" s="127" t="s">
        <v>2028</v>
      </c>
      <c r="P3" s="127" t="s">
        <v>2029</v>
      </c>
      <c r="Q3" s="127" t="s">
        <v>2030</v>
      </c>
      <c r="R3" s="127" t="s">
        <v>1659</v>
      </c>
    </row>
    <row r="4" ht="16.5" spans="1:21">
      <c r="A4" s="179" t="s">
        <v>1235</v>
      </c>
      <c r="B4">
        <v>120</v>
      </c>
      <c r="C4">
        <v>3</v>
      </c>
      <c r="D4" t="s">
        <v>2013</v>
      </c>
      <c r="E4" t="s">
        <v>2031</v>
      </c>
      <c r="F4">
        <v>100</v>
      </c>
      <c r="G4">
        <v>10</v>
      </c>
      <c r="J4" s="181" t="s">
        <v>1235</v>
      </c>
      <c r="K4" s="127" t="s">
        <v>2032</v>
      </c>
      <c r="L4" s="127" t="s">
        <v>2033</v>
      </c>
      <c r="M4" s="127" t="s">
        <v>2034</v>
      </c>
      <c r="N4" s="127" t="s">
        <v>2035</v>
      </c>
      <c r="O4" s="127" t="s">
        <v>2036</v>
      </c>
      <c r="P4" s="127" t="s">
        <v>2037</v>
      </c>
      <c r="Q4" s="127" t="s">
        <v>2038</v>
      </c>
      <c r="R4" s="127" t="s">
        <v>1662</v>
      </c>
    </row>
    <row r="5" ht="16.5" spans="1:21">
      <c r="A5" s="179" t="s">
        <v>1237</v>
      </c>
      <c r="B5">
        <v>300</v>
      </c>
      <c r="C5">
        <v>5</v>
      </c>
      <c r="D5" t="s">
        <v>2013</v>
      </c>
      <c r="E5" t="s">
        <v>2039</v>
      </c>
      <c r="F5">
        <v>120</v>
      </c>
      <c r="G5">
        <v>12</v>
      </c>
      <c r="J5" s="181" t="s">
        <v>1237</v>
      </c>
      <c r="K5" s="127" t="s">
        <v>2040</v>
      </c>
      <c r="L5" s="127" t="s">
        <v>2041</v>
      </c>
      <c r="M5" s="127" t="s">
        <v>2042</v>
      </c>
      <c r="N5" s="127" t="s">
        <v>2043</v>
      </c>
      <c r="O5" s="127" t="s">
        <v>2044</v>
      </c>
      <c r="P5" s="127" t="s">
        <v>2045</v>
      </c>
      <c r="Q5" s="127" t="s">
        <v>2046</v>
      </c>
      <c r="R5" s="127" t="s">
        <v>1761</v>
      </c>
    </row>
    <row r="6" ht="16.5" spans="1:21">
      <c r="A6" s="179" t="s">
        <v>1238</v>
      </c>
      <c r="B6">
        <v>70</v>
      </c>
      <c r="C6">
        <v>1</v>
      </c>
      <c r="D6" t="s">
        <v>2013</v>
      </c>
      <c r="E6" t="s">
        <v>2047</v>
      </c>
      <c r="F6">
        <v>150</v>
      </c>
      <c r="G6">
        <v>15</v>
      </c>
      <c r="J6" s="181" t="s">
        <v>1238</v>
      </c>
      <c r="K6" s="127" t="s">
        <v>2048</v>
      </c>
      <c r="L6" s="127" t="s">
        <v>1370</v>
      </c>
      <c r="M6" s="127" t="s">
        <v>2049</v>
      </c>
      <c r="N6" s="127" t="s">
        <v>1237</v>
      </c>
      <c r="O6" s="127" t="s">
        <v>2050</v>
      </c>
      <c r="P6" s="127" t="s">
        <v>2051</v>
      </c>
      <c r="Q6" s="127" t="s">
        <v>2052</v>
      </c>
      <c r="R6" s="127" t="s">
        <v>1241</v>
      </c>
    </row>
    <row r="7" ht="16.5" spans="1:21">
      <c r="A7" s="179" t="s">
        <v>1239</v>
      </c>
      <c r="B7">
        <v>50</v>
      </c>
      <c r="C7">
        <v>1</v>
      </c>
      <c r="D7" t="s">
        <v>2053</v>
      </c>
      <c r="E7" t="s">
        <v>2054</v>
      </c>
      <c r="F7">
        <v>200</v>
      </c>
      <c r="G7">
        <v>20</v>
      </c>
      <c r="J7" s="181" t="s">
        <v>1239</v>
      </c>
      <c r="K7" s="127" t="s">
        <v>2055</v>
      </c>
      <c r="L7" s="127" t="s">
        <v>2056</v>
      </c>
      <c r="M7" s="127" t="s">
        <v>2057</v>
      </c>
      <c r="N7" s="127" t="s">
        <v>2058</v>
      </c>
      <c r="O7" s="127" t="s">
        <v>2059</v>
      </c>
      <c r="P7" s="127" t="s">
        <v>2060</v>
      </c>
      <c r="Q7" s="182" t="s">
        <v>2061</v>
      </c>
      <c r="R7" s="182" t="s">
        <v>1786</v>
      </c>
    </row>
    <row r="8" ht="16.5" spans="1:21">
      <c r="A8" s="179" t="s">
        <v>1240</v>
      </c>
      <c r="B8">
        <v>10</v>
      </c>
      <c r="C8">
        <v>1</v>
      </c>
      <c r="D8" t="s">
        <v>2053</v>
      </c>
      <c r="E8" t="s">
        <v>2062</v>
      </c>
      <c r="F8">
        <v>500</v>
      </c>
      <c r="G8">
        <v>50</v>
      </c>
      <c r="J8" s="181" t="s">
        <v>1240</v>
      </c>
      <c r="K8" s="127" t="s">
        <v>2063</v>
      </c>
      <c r="L8" s="127" t="s">
        <v>2064</v>
      </c>
      <c r="M8" s="127" t="s">
        <v>2065</v>
      </c>
      <c r="N8" s="127" t="s">
        <v>2066</v>
      </c>
      <c r="O8" s="127" t="s">
        <v>2067</v>
      </c>
      <c r="P8" s="127" t="s">
        <v>2068</v>
      </c>
      <c r="Q8" s="182" t="s">
        <v>2069</v>
      </c>
      <c r="R8" s="127" t="s">
        <v>1797</v>
      </c>
    </row>
    <row r="9" ht="16.5" spans="1:21">
      <c r="A9" s="179" t="s">
        <v>1241</v>
      </c>
      <c r="B9">
        <v>150</v>
      </c>
      <c r="C9">
        <v>1</v>
      </c>
      <c r="D9" t="s">
        <v>2013</v>
      </c>
      <c r="J9" s="181" t="s">
        <v>1241</v>
      </c>
      <c r="K9" s="127" t="s">
        <v>2070</v>
      </c>
      <c r="L9" s="127" t="s">
        <v>2071</v>
      </c>
      <c r="M9" s="127" t="s">
        <v>2072</v>
      </c>
      <c r="N9" s="127" t="s">
        <v>2073</v>
      </c>
      <c r="O9" s="127" t="s">
        <v>2074</v>
      </c>
      <c r="P9" s="127" t="s">
        <v>2075</v>
      </c>
      <c r="Q9" s="182" t="s">
        <v>2076</v>
      </c>
      <c r="R9" s="127" t="s">
        <v>1806</v>
      </c>
    </row>
    <row r="10" ht="16.5" spans="1:21">
      <c r="A10" s="179" t="s">
        <v>2012</v>
      </c>
      <c r="B10">
        <v>50</v>
      </c>
      <c r="C10">
        <v>0</v>
      </c>
      <c r="D10">
        <v>0</v>
      </c>
      <c r="J10" s="179" t="s">
        <v>2012</v>
      </c>
      <c r="K10" s="127" t="s">
        <v>2077</v>
      </c>
      <c r="L10" s="127" t="s">
        <v>2078</v>
      </c>
      <c r="M10" s="127" t="s">
        <v>2079</v>
      </c>
      <c r="N10" s="127" t="s">
        <v>2080</v>
      </c>
      <c r="O10" s="127" t="s">
        <v>2081</v>
      </c>
      <c r="P10" s="127" t="s">
        <v>2082</v>
      </c>
      <c r="Q10" s="182" t="s">
        <v>2083</v>
      </c>
      <c r="R10" s="127" t="s">
        <v>1787</v>
      </c>
    </row>
    <row r="11" ht="16.5" spans="1:21">
      <c r="J11" s="183"/>
      <c r="K11" s="127" t="s">
        <v>2084</v>
      </c>
      <c r="L11" s="127" t="s">
        <v>2085</v>
      </c>
      <c r="M11" s="127" t="s">
        <v>2086</v>
      </c>
      <c r="N11" s="127" t="s">
        <v>2087</v>
      </c>
      <c r="O11" s="127" t="s">
        <v>2088</v>
      </c>
      <c r="P11" s="127" t="s">
        <v>2089</v>
      </c>
      <c r="Q11" s="182" t="s">
        <v>2090</v>
      </c>
      <c r="R11" s="127" t="s">
        <v>1935</v>
      </c>
    </row>
    <row r="12" ht="16.5" spans="1:21">
      <c r="J12" s="183"/>
      <c r="K12" s="127" t="s">
        <v>2091</v>
      </c>
      <c r="L12" s="127" t="s">
        <v>2092</v>
      </c>
      <c r="M12" s="127" t="s">
        <v>2093</v>
      </c>
      <c r="N12" s="127" t="s">
        <v>2094</v>
      </c>
      <c r="O12" s="182" t="s">
        <v>2095</v>
      </c>
      <c r="P12" s="127" t="s">
        <v>2096</v>
      </c>
      <c r="Q12" s="182" t="s">
        <v>2097</v>
      </c>
      <c r="R12" s="127" t="s">
        <v>1807</v>
      </c>
    </row>
    <row r="13" ht="16.5" spans="1:21">
      <c r="J13" s="183"/>
      <c r="K13" s="127" t="s">
        <v>2098</v>
      </c>
      <c r="L13" s="183"/>
      <c r="M13" s="183"/>
      <c r="N13" s="183"/>
      <c r="O13" s="127" t="s">
        <v>2099</v>
      </c>
      <c r="P13" s="121" t="s">
        <v>2100</v>
      </c>
      <c r="Q13" s="183"/>
      <c r="R13" s="183"/>
    </row>
    <row r="14" ht="16.5" spans="1:21">
      <c r="J14" s="183"/>
      <c r="K14" s="183"/>
      <c r="L14" s="183"/>
      <c r="M14" s="183"/>
      <c r="N14" s="183"/>
      <c r="O14" s="182" t="s">
        <v>2101</v>
      </c>
      <c r="P14" s="127" t="s">
        <v>2102</v>
      </c>
      <c r="Q14" s="183"/>
      <c r="R14" s="183"/>
    </row>
    <row r="15" ht="16.5" spans="1:21">
      <c r="J15" s="183"/>
      <c r="K15" s="183"/>
      <c r="L15" s="183"/>
      <c r="M15" s="183"/>
      <c r="N15" s="183"/>
      <c r="O15" s="127" t="s">
        <v>2103</v>
      </c>
      <c r="P15" s="183"/>
      <c r="Q15" s="183"/>
      <c r="R15" s="183"/>
    </row>
    <row r="18" spans="10:18">
      <c r="J18" t="s">
        <v>2104</v>
      </c>
      <c r="K18" t="s">
        <v>2105</v>
      </c>
      <c r="L18" t="s">
        <v>2106</v>
      </c>
      <c r="M18" t="s">
        <v>2107</v>
      </c>
      <c r="N18" t="s">
        <v>2108</v>
      </c>
      <c r="O18" t="s">
        <v>2109</v>
      </c>
      <c r="P18" t="s">
        <v>2110</v>
      </c>
      <c r="Q18" t="s">
        <v>2111</v>
      </c>
      <c r="R18" t="s">
        <v>2112</v>
      </c>
    </row>
    <row r="19" spans="10:18">
      <c r="J19" t="s">
        <v>2113</v>
      </c>
      <c r="K19" t="s">
        <v>2114</v>
      </c>
      <c r="L19" t="s">
        <v>2115</v>
      </c>
      <c r="M19" t="s">
        <v>2116</v>
      </c>
      <c r="N19" t="s">
        <v>2117</v>
      </c>
      <c r="O19" t="s">
        <v>2118</v>
      </c>
      <c r="P19" t="s">
        <v>2119</v>
      </c>
      <c r="Q19" t="s">
        <v>2120</v>
      </c>
      <c r="R19" t="s">
        <v>2121</v>
      </c>
    </row>
    <row r="20" spans="10:18">
      <c r="J20" t="s">
        <v>2122</v>
      </c>
      <c r="K20" t="s">
        <v>2123</v>
      </c>
      <c r="L20" t="s">
        <v>2124</v>
      </c>
      <c r="M20" t="s">
        <v>2125</v>
      </c>
      <c r="N20" t="s">
        <v>2126</v>
      </c>
      <c r="O20" t="s">
        <v>2127</v>
      </c>
      <c r="P20" t="s">
        <v>2128</v>
      </c>
      <c r="Q20" t="s">
        <v>2129</v>
      </c>
      <c r="R20" t="s">
        <v>2094</v>
      </c>
    </row>
    <row r="21" spans="10:18">
      <c r="J21" t="s">
        <v>2130</v>
      </c>
      <c r="K21" t="s">
        <v>2131</v>
      </c>
      <c r="L21" t="s">
        <v>2132</v>
      </c>
      <c r="M21" t="s">
        <v>2133</v>
      </c>
      <c r="N21" t="s">
        <v>2134</v>
      </c>
      <c r="O21" t="s">
        <v>2135</v>
      </c>
      <c r="P21" t="s">
        <v>2136</v>
      </c>
      <c r="Q21" t="s">
        <v>2137</v>
      </c>
      <c r="R21" t="s">
        <v>2138</v>
      </c>
    </row>
    <row r="22" spans="10:18">
      <c r="J22" t="s">
        <v>2094</v>
      </c>
      <c r="K22" t="s">
        <v>2139</v>
      </c>
      <c r="L22" t="s">
        <v>2094</v>
      </c>
      <c r="M22" t="s">
        <v>2140</v>
      </c>
      <c r="N22" t="s">
        <v>2094</v>
      </c>
      <c r="O22" t="s">
        <v>2094</v>
      </c>
      <c r="P22" t="s">
        <v>2094</v>
      </c>
      <c r="Q22" t="s">
        <v>2094</v>
      </c>
      <c r="R22" t="s">
        <v>2141</v>
      </c>
    </row>
    <row r="23" spans="10:18">
      <c r="J23" t="s">
        <v>2142</v>
      </c>
      <c r="K23" t="s">
        <v>2094</v>
      </c>
      <c r="L23" t="s">
        <v>2138</v>
      </c>
      <c r="M23" t="s">
        <v>2094</v>
      </c>
      <c r="N23" t="s">
        <v>2138</v>
      </c>
      <c r="O23" t="s">
        <v>2143</v>
      </c>
      <c r="P23" t="s">
        <v>2138</v>
      </c>
      <c r="Q23" t="s">
        <v>2138</v>
      </c>
      <c r="R23" t="s">
        <v>2144</v>
      </c>
    </row>
    <row r="24" spans="10:18">
      <c r="J24" t="s">
        <v>2138</v>
      </c>
      <c r="K24" t="s">
        <v>2138</v>
      </c>
      <c r="L24" t="s">
        <v>2143</v>
      </c>
      <c r="M24" t="s">
        <v>2138</v>
      </c>
      <c r="N24" t="s">
        <v>2143</v>
      </c>
      <c r="O24" t="s">
        <v>2144</v>
      </c>
      <c r="P24" t="s">
        <v>2143</v>
      </c>
      <c r="Q24" t="s">
        <v>2143</v>
      </c>
      <c r="R24" t="s">
        <v>2145</v>
      </c>
    </row>
    <row r="25" spans="10:18">
      <c r="J25" t="s">
        <v>2143</v>
      </c>
      <c r="K25" t="s">
        <v>2143</v>
      </c>
      <c r="L25" t="s">
        <v>2146</v>
      </c>
      <c r="M25" t="s">
        <v>2143</v>
      </c>
      <c r="N25" t="s">
        <v>2146</v>
      </c>
      <c r="O25" t="s">
        <v>2145</v>
      </c>
      <c r="P25" t="s">
        <v>2146</v>
      </c>
      <c r="Q25" t="s">
        <v>2144</v>
      </c>
      <c r="R25" t="s">
        <v>2147</v>
      </c>
    </row>
    <row r="26" spans="10:18">
      <c r="J26" t="s">
        <v>2146</v>
      </c>
      <c r="K26" t="s">
        <v>2146</v>
      </c>
      <c r="L26" t="s">
        <v>2144</v>
      </c>
      <c r="M26" t="s">
        <v>2146</v>
      </c>
      <c r="N26" t="s">
        <v>2144</v>
      </c>
      <c r="O26" t="s">
        <v>2147</v>
      </c>
      <c r="P26" t="s">
        <v>2144</v>
      </c>
      <c r="Q26" t="s">
        <v>2148</v>
      </c>
      <c r="R26" t="s">
        <v>2149</v>
      </c>
    </row>
    <row r="27" spans="10:18">
      <c r="J27" t="s">
        <v>2144</v>
      </c>
      <c r="K27" t="s">
        <v>2144</v>
      </c>
      <c r="L27" t="s">
        <v>2145</v>
      </c>
      <c r="M27" t="s">
        <v>2141</v>
      </c>
      <c r="N27" t="s">
        <v>2145</v>
      </c>
      <c r="O27" t="s">
        <v>2149</v>
      </c>
      <c r="P27" t="s">
        <v>2145</v>
      </c>
      <c r="Q27" t="s">
        <v>2147</v>
      </c>
      <c r="R27" t="s">
        <v>2150</v>
      </c>
    </row>
    <row r="28" spans="10:18">
      <c r="J28" t="s">
        <v>2145</v>
      </c>
      <c r="K28" t="s">
        <v>2145</v>
      </c>
      <c r="L28" t="s">
        <v>2147</v>
      </c>
      <c r="M28" t="s">
        <v>2144</v>
      </c>
      <c r="N28" t="s">
        <v>2151</v>
      </c>
      <c r="O28" t="s">
        <v>2150</v>
      </c>
      <c r="P28" t="s">
        <v>2147</v>
      </c>
      <c r="Q28" t="s">
        <v>2149</v>
      </c>
      <c r="R28" t="s">
        <v>2152</v>
      </c>
    </row>
    <row r="29" spans="10:18">
      <c r="J29" t="s">
        <v>2147</v>
      </c>
      <c r="K29" t="s">
        <v>2147</v>
      </c>
      <c r="L29" t="s">
        <v>2149</v>
      </c>
      <c r="M29" t="s">
        <v>2145</v>
      </c>
      <c r="N29" t="s">
        <v>2147</v>
      </c>
      <c r="O29" t="s">
        <v>2153</v>
      </c>
      <c r="P29" t="s">
        <v>2149</v>
      </c>
      <c r="Q29" t="s">
        <v>2150</v>
      </c>
      <c r="R29" t="s">
        <v>2154</v>
      </c>
    </row>
    <row r="30" spans="10:18">
      <c r="J30" t="s">
        <v>2149</v>
      </c>
      <c r="K30" t="s">
        <v>2149</v>
      </c>
      <c r="L30" t="s">
        <v>2150</v>
      </c>
      <c r="M30" t="s">
        <v>2147</v>
      </c>
      <c r="N30" t="s">
        <v>2149</v>
      </c>
      <c r="O30" t="s">
        <v>2154</v>
      </c>
      <c r="P30" t="s">
        <v>2150</v>
      </c>
      <c r="Q30" t="s">
        <v>2155</v>
      </c>
      <c r="R30" t="s">
        <v>2156</v>
      </c>
    </row>
    <row r="31" spans="10:18">
      <c r="J31" t="s">
        <v>2150</v>
      </c>
      <c r="K31" t="s">
        <v>2150</v>
      </c>
      <c r="L31" t="s">
        <v>2152</v>
      </c>
      <c r="M31" t="s">
        <v>2149</v>
      </c>
      <c r="N31" t="s">
        <v>2150</v>
      </c>
      <c r="O31" t="s">
        <v>2156</v>
      </c>
      <c r="P31" t="s">
        <v>2152</v>
      </c>
      <c r="Q31" t="s">
        <v>2154</v>
      </c>
    </row>
    <row r="32" spans="10:18">
      <c r="J32" t="s">
        <v>2152</v>
      </c>
      <c r="K32" t="s">
        <v>2152</v>
      </c>
      <c r="L32" t="s">
        <v>2155</v>
      </c>
      <c r="M32" t="s">
        <v>2150</v>
      </c>
      <c r="N32" t="s">
        <v>2152</v>
      </c>
      <c r="P32" t="s">
        <v>2155</v>
      </c>
      <c r="Q32" t="s">
        <v>2156</v>
      </c>
    </row>
    <row r="33" spans="10:17">
      <c r="J33" t="s">
        <v>2155</v>
      </c>
      <c r="K33" t="s">
        <v>1370</v>
      </c>
      <c r="L33" t="s">
        <v>1370</v>
      </c>
      <c r="M33" t="s">
        <v>2152</v>
      </c>
      <c r="N33" t="s">
        <v>2153</v>
      </c>
      <c r="P33" t="s">
        <v>1370</v>
      </c>
      <c r="Q33" t="s">
        <v>2157</v>
      </c>
    </row>
    <row r="34" spans="10:17">
      <c r="J34" t="s">
        <v>1370</v>
      </c>
      <c r="K34" t="s">
        <v>2154</v>
      </c>
      <c r="L34" t="s">
        <v>2153</v>
      </c>
      <c r="M34" t="s">
        <v>2155</v>
      </c>
      <c r="N34" t="s">
        <v>2154</v>
      </c>
      <c r="P34" t="s">
        <v>2153</v>
      </c>
      <c r="Q34" t="s">
        <v>2158</v>
      </c>
    </row>
    <row r="35" spans="10:17">
      <c r="J35" t="s">
        <v>2154</v>
      </c>
      <c r="K35" t="s">
        <v>2156</v>
      </c>
      <c r="L35" t="s">
        <v>2154</v>
      </c>
      <c r="M35" t="s">
        <v>2154</v>
      </c>
      <c r="N35" t="s">
        <v>2156</v>
      </c>
      <c r="P35" t="s">
        <v>2154</v>
      </c>
    </row>
    <row r="36" spans="10:17">
      <c r="J36" t="s">
        <v>2159</v>
      </c>
      <c r="K36" t="s">
        <v>2157</v>
      </c>
      <c r="L36" t="s">
        <v>2156</v>
      </c>
      <c r="M36" t="s">
        <v>2156</v>
      </c>
      <c r="N36" t="s">
        <v>2157</v>
      </c>
      <c r="P36" t="s">
        <v>2159</v>
      </c>
    </row>
    <row r="37" spans="10:17">
      <c r="J37" t="s">
        <v>2156</v>
      </c>
      <c r="K37" t="s">
        <v>2158</v>
      </c>
      <c r="M37" t="s">
        <v>2158</v>
      </c>
      <c r="N37" t="s">
        <v>2158</v>
      </c>
      <c r="P37" t="s">
        <v>2156</v>
      </c>
    </row>
    <row r="38" spans="10:17">
      <c r="J38" t="s">
        <v>2157</v>
      </c>
      <c r="P38" t="s">
        <v>2157</v>
      </c>
    </row>
    <row r="39" spans="10:17">
      <c r="J39" t="s">
        <v>2158</v>
      </c>
      <c r="P39" t="s">
        <v>2158</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R124"/>
  <sheetViews>
    <sheetView zoomScale="80" zoomScaleNormal="80" topLeftCell="CP1" workbookViewId="0">
      <selection activeCell="CP1" sqref="CP1:CP2"/>
    </sheetView>
  </sheetViews>
  <sheetFormatPr defaultColWidth="9" defaultRowHeight="18" customHeight="1"/>
  <sheetData>
    <row r="1" customHeight="1" spans="1:96">
      <c r="A1" s="151" t="s">
        <v>2160</v>
      </c>
      <c r="B1" s="151" t="s">
        <v>33</v>
      </c>
      <c r="C1" s="151" t="s">
        <v>35</v>
      </c>
      <c r="D1" s="152" t="s">
        <v>110</v>
      </c>
      <c r="E1" s="152" t="s">
        <v>2161</v>
      </c>
      <c r="F1" s="152" t="s">
        <v>111</v>
      </c>
      <c r="G1" s="152" t="s">
        <v>112</v>
      </c>
      <c r="H1" s="153" t="s">
        <v>2162</v>
      </c>
      <c r="I1" s="154" t="s">
        <v>1619</v>
      </c>
      <c r="J1" s="154" t="s">
        <v>1620</v>
      </c>
      <c r="K1" s="154" t="s">
        <v>1621</v>
      </c>
      <c r="L1" s="154" t="s">
        <v>2163</v>
      </c>
      <c r="M1" s="154" t="s">
        <v>81</v>
      </c>
      <c r="N1" s="154" t="s">
        <v>82</v>
      </c>
      <c r="O1" s="154" t="s">
        <v>83</v>
      </c>
      <c r="P1" s="154" t="s">
        <v>84</v>
      </c>
      <c r="Q1" s="152" t="s">
        <v>263</v>
      </c>
      <c r="R1" s="155" t="s">
        <v>2164</v>
      </c>
      <c r="S1" s="156" t="s">
        <v>180</v>
      </c>
      <c r="T1" t="str" cm="1">
        <f t="array" ref="T1:T9">_xlfn.UNIQUE(灵能表[灵能类别])</f>
        <v>次级灵能</v>
      </c>
      <c r="U1" t="str" cm="1">
        <f t="array" ref="U1">IFERROR(_xlfn._xlws.FILTER(灵能表[灵能名称],灵能表[灵能类别]=灵能!E11),"")</f>
        <v/>
      </c>
      <c r="V1" t="str" cm="1">
        <f t="array" ref="V1:AC19">_xlfn.UNIQUE(_xlfn._xlws.FILTER(_xlfn.VSTACK(武器与防具与弹药!B6:I24,自填扩展!A3:H60),INDEX(_xlfn.VSTACK(武器与防具与弹药!B6:I24,自填扩展!A3:H60),,1)&lt;&gt;""))</f>
        <v>斧</v>
      </c>
      <c r="W1" t="str">
        <v>格斗</v>
      </c>
      <c r="X1" t="str">
        <v>—</v>
      </c>
      <c r="Y1" t="str">
        <v>1d10+1 R</v>
      </c>
      <c r="Z1">
        <v>0</v>
      </c>
      <c r="AA1" t="str">
        <v>原始，失衡</v>
      </c>
      <c r="AB1">
        <v>4</v>
      </c>
      <c r="AC1">
        <v>20</v>
      </c>
      <c r="AE1" t="str" cm="1">
        <f t="array" ref="AE1:AO37">_xlfn.UNIQUE(_xlfn._xlws.FILTER(_xlfn.VSTACK(武器与防具与弹药!B27:L63,自填扩展!J3:T60),INDEX(_xlfn.VSTACK(武器与防具与弹药!B27:L63,自填扩展!J3:T60),,1)&lt;&gt;""))</f>
        <v>激光手枪</v>
      </c>
      <c r="AF1" t="str">
        <v>手枪</v>
      </c>
      <c r="AG1" t="str">
        <v>30m</v>
      </c>
      <c r="AH1" t="str">
        <v>S/–/–</v>
      </c>
      <c r="AI1" t="str">
        <v>1d10+2 E</v>
      </c>
      <c r="AJ1">
        <v>0</v>
      </c>
      <c r="AK1">
        <v>30</v>
      </c>
      <c r="AL1" t="str">
        <v>完整</v>
      </c>
      <c r="AM1" t="str">
        <v>可靠</v>
      </c>
      <c r="AN1">
        <v>1.5</v>
      </c>
      <c r="AO1">
        <v>50</v>
      </c>
      <c r="AQ1" s="157" t="str" cm="1">
        <f t="array" ref="AQ1:AR124">_xlfn.UNIQUE(_xlfn._xlws.FILTER(_xlfn.VSTACK(附表!W3:X126,自填扩展!V3:W60),INDEX(_xlfn.VSTACK(附表!W3:X126,自填扩展!V3:W60),,1)&lt;&gt;""))</f>
        <v>傲慢护甲</v>
      </c>
      <c r="AR1" s="158" t="str">
        <v>你将自己包裹在由轻蔑与憎恶织就的护甲里。每次得到堕落点时，你都可以抵抗掉1点。另外，作为一个自由动作，你可以进行一个意志检定以尝试在一轮之内忽略你积累的堕落的影响。</v>
      </c>
      <c r="AU1" s="159" t="s">
        <v>23</v>
      </c>
      <c r="AW1" s="142" t="str">
        <f ca="1">_xlfn.IFNA(IF(人物!B98=0,"",VLOOKUP(人物!B98,人物数据!$AQ$1:人物数据!$AR$300,2,FALSE)),"")</f>
        <v/>
      </c>
      <c r="AZ1" s="142"/>
      <c r="BA1" t="s">
        <v>23</v>
      </c>
      <c r="BB1" s="160" t="str">
        <f ca="1">_xlfn.IFNA(IF(武备!B20=0,"",VLOOKUP(武备!B20,武器与防具与弹药!$B$66:武器与防具与弹药!$H$91,2,FALSE)),"")</f>
        <v/>
      </c>
      <c r="BC1" s="160" t="str">
        <f ca="1">_xlfn.IFNA(IF(武备!B20=0,"",VLOOKUP(武备!B20,武器与防具与弹药!$B$66:武器与防具与弹药!$H$91,3,FALSE)),"")</f>
        <v/>
      </c>
      <c r="BD1" s="160" t="str">
        <f ca="1">_xlfn.IFNA(IF(武备!B20=0,"",VLOOKUP(武备!B20,武器与防具与弹药!$B$66:武器与防具与弹药!$H$91,4,FALSE)),"")</f>
        <v/>
      </c>
      <c r="BE1" s="161" t="str">
        <f ca="1">_xlfn.IFNA(IF(武备!B20=0,"",VLOOKUP(武备!B20,武器与防具与弹药!$B$66:武器与防具与弹药!$H$91,5,FALSE)),"")</f>
        <v/>
      </c>
      <c r="BF1" s="160" t="str">
        <f ca="1">_xlfn.IFNA(IF(武备!B20=0,"",VLOOKUP(武备!B20,武器与防具与弹药!$B$66:武器与防具与弹药!$H$91,6,FALSE)),"")</f>
        <v/>
      </c>
      <c r="BG1" s="160" t="str">
        <f ca="1">_xlfn.IFNA(IF(武备!B20=0,"",VLOOKUP(武备!B20,武器与防具与弹药!$B$66:武器与防具与弹药!$H$91,7,FALSE)),"")</f>
        <v/>
      </c>
      <c r="BI1" s="162" t="str">
        <f ca="1">_xlfn.IFNA(IF(武备!B35=0,"",VLOOKUP(武备!B35,武器与防具与弹药!$AI$6:武器与防具与弹药!$AM$32,2,FALSE)),"")</f>
        <v/>
      </c>
      <c r="BJ1" s="163" t="str">
        <f ca="1">_xlfn.IFNA(IF(武备!B35=0,"",VLOOKUP(武备!B35,武器与防具与弹药!$AI$6:武器与防具与弹药!$AM$32,3,FALSE)),"")</f>
        <v/>
      </c>
      <c r="BK1" s="163" t="str">
        <f ca="1">_xlfn.IFNA(IF(武备!B35=0,"",VLOOKUP(武备!B35,武器与防具与弹药!$AI$6:武器与防具与弹药!$AM$32,4,FALSE)),"")</f>
        <v/>
      </c>
      <c r="BL1" s="163" t="str">
        <f ca="1">_xlfn.IFNA(IF(武备!B35=0,"",VLOOKUP(武备!B35,武器与防具与弹药!$AI$6:武器与防具与弹药!$AM$32,5,FALSE)),"")</f>
        <v/>
      </c>
      <c r="BN1" s="161" t="str">
        <f ca="1">_xlfn.IFNA(IF(武备!C43=0,"",VLOOKUP(武备!C43,附表!AC2:附表!AF61,2,FALSE)),"")</f>
        <v/>
      </c>
      <c r="BO1" s="160" t="str">
        <f ca="1">_xlfn.IFNA(IF(武备!C43=0,"",VLOOKUP(武备!C43,附表!$AC$2:附表!$AF$61,3,FALSE)),"")</f>
        <v/>
      </c>
      <c r="BP1" s="160" t="str">
        <f ca="1">_xlfn.IFNA(IF(武备!C43=0,"",VLOOKUP(武备!C43,附表!$AC$2:附表!$AF$61,4,FALSE)),"")</f>
        <v/>
      </c>
      <c r="BR1" s="164" t="str">
        <f ca="1">_xlfn.IFNA(IF(武备!K75=0,"",VLOOKUP(武备!K75,附表!$AJ$53:附表!$AM$64,2,FALSE)),"")</f>
        <v/>
      </c>
      <c r="BU1" s="142" t="str" cm="1">
        <f t="array" ref="BU1">_xlfn.IFNA(IF(武备!B4=0,"",VLOOKUP(武备!B4,人物数据!$V$1:$AC$300,{1,2,3,4,5,6,7,8},FALSE)),"")</f>
        <v/>
      </c>
      <c r="BV1" s="142"/>
      <c r="BW1" s="142"/>
      <c r="BX1" s="142"/>
      <c r="BY1" s="142"/>
      <c r="BZ1" s="142"/>
      <c r="CA1" s="142"/>
      <c r="CB1" s="142"/>
      <c r="CD1" s="142" t="str" cm="1">
        <f t="array" ref="CD1">_xlfn.IFNA(IF(武备!B10=0,"",VLOOKUP(武备!B10,人物数据!$AE$1:$AO$300,{1,2,3,4,5,6,7,8,9,10,11},FALSE)),"")</f>
        <v/>
      </c>
      <c r="CE1" s="142"/>
      <c r="CF1" s="142"/>
      <c r="CG1" s="142"/>
      <c r="CH1" s="142"/>
      <c r="CI1" s="142"/>
      <c r="CJ1" s="142"/>
      <c r="CK1" s="142"/>
      <c r="CL1" s="142"/>
      <c r="CM1" s="142"/>
      <c r="CN1" s="142"/>
      <c r="CP1" s="165" t="str" cm="1">
        <f t="array" ref="CP1">_xlfn.IFNA(IF(人物!T65=0,"",VLOOKUP(人物!T65,附表!$B$70:$D$118,{1,2,3},FALSE)),"")</f>
        <v/>
      </c>
      <c r="CQ1" s="116"/>
      <c r="CR1" s="116"/>
    </row>
    <row r="2" customHeight="1" spans="1:96">
      <c r="A2" s="151">
        <v>1</v>
      </c>
      <c r="B2" s="166" t="s">
        <v>2165</v>
      </c>
      <c r="C2" s="166" t="s">
        <v>2166</v>
      </c>
      <c r="D2" s="152">
        <v>0</v>
      </c>
      <c r="E2" s="152">
        <v>0.9</v>
      </c>
      <c r="F2" s="152">
        <v>2.25</v>
      </c>
      <c r="G2" s="152">
        <v>4.5</v>
      </c>
      <c r="H2" s="153" t="s">
        <v>2167</v>
      </c>
      <c r="I2" s="152">
        <v>0</v>
      </c>
      <c r="J2" s="152">
        <v>0</v>
      </c>
      <c r="K2" s="152">
        <v>0</v>
      </c>
      <c r="L2" s="152">
        <v>0</v>
      </c>
      <c r="M2" s="152">
        <f>6*I2</f>
        <v>0</v>
      </c>
      <c r="N2" s="152" t="s">
        <v>587</v>
      </c>
      <c r="O2" s="152" t="s">
        <v>2168</v>
      </c>
      <c r="P2" s="152" t="s">
        <v>2169</v>
      </c>
      <c r="Q2" s="152" t="s">
        <v>2170</v>
      </c>
      <c r="R2" s="155">
        <v>-30</v>
      </c>
      <c r="S2" s="167" t="s">
        <v>1243</v>
      </c>
      <c r="T2" t="str">
        <v>生化学科</v>
      </c>
      <c r="V2" t="str">
        <v>黄铜指虎</v>
      </c>
      <c r="W2" t="str">
        <v>格斗</v>
      </c>
      <c r="X2" t="str">
        <v>—</v>
      </c>
      <c r="Y2" t="str">
        <v>1d5−1 I</v>
      </c>
      <c r="Z2">
        <v>0</v>
      </c>
      <c r="AA2" t="str">
        <v>原始</v>
      </c>
      <c r="AB2">
        <v>0.5</v>
      </c>
      <c r="AC2">
        <v>5</v>
      </c>
      <c r="AE2" t="str">
        <v>激光卡宾枪</v>
      </c>
      <c r="AF2" t="str">
        <v>基本</v>
      </c>
      <c r="AG2" t="str">
        <v>60m</v>
      </c>
      <c r="AH2" t="str">
        <v>S/2/–</v>
      </c>
      <c r="AI2" t="str">
        <v>1d10+2 E</v>
      </c>
      <c r="AJ2">
        <v>0</v>
      </c>
      <c r="AK2">
        <v>40</v>
      </c>
      <c r="AL2" t="str">
        <v>完整</v>
      </c>
      <c r="AM2" t="str">
        <v>可靠</v>
      </c>
      <c r="AN2">
        <v>3</v>
      </c>
      <c r="AO2">
        <v>75</v>
      </c>
      <c r="AQ2" s="157" t="str">
        <v>拨挡飞箭</v>
      </c>
      <c r="AR2" s="158" t="str">
        <v>你可以格挡投掷武器或原始远程武器。</v>
      </c>
      <c r="AU2" s="159" t="s">
        <v>23</v>
      </c>
      <c r="AV2" s="159"/>
      <c r="AW2" s="142" t="str">
        <f ca="1">_xlfn.IFNA(IF(人物!B99=0,"",VLOOKUP(人物!B99,人物数据!$AQ$1:人物数据!$AR$300,2,FALSE)),"")</f>
        <v/>
      </c>
      <c r="AZ2" s="168"/>
      <c r="BB2" s="160" t="str">
        <f ca="1">_xlfn.IFNA(IF(武备!B21=0,"",VLOOKUP(武备!B21,武器与防具与弹药!$B$66:武器与防具与弹药!$H$91,2,FALSE)),"")</f>
        <v/>
      </c>
      <c r="BC2" s="160" t="str">
        <f ca="1">_xlfn.IFNA(IF(武备!B21=0,"",VLOOKUP(武备!B21,武器与防具与弹药!$B$66:武器与防具与弹药!$H$91,3,FALSE)),"")</f>
        <v/>
      </c>
      <c r="BD2" s="160" t="str">
        <f ca="1">_xlfn.IFNA(IF(武备!B21=0,"",VLOOKUP(武备!B21,武器与防具与弹药!$B$66:武器与防具与弹药!$H$91,4,FALSE)),"")</f>
        <v/>
      </c>
      <c r="BE2" s="161" t="str">
        <f ca="1">_xlfn.IFNA(IF(武备!B21=0,"",VLOOKUP(武备!B21,武器与防具与弹药!$B$66:武器与防具与弹药!$H$91,5,FALSE)),"")</f>
        <v/>
      </c>
      <c r="BF2" s="160" t="str">
        <f ca="1">_xlfn.IFNA(IF(武备!B21=0,"",VLOOKUP(武备!B21,武器与防具与弹药!$B$66:武器与防具与弹药!$H$91,6,FALSE)),"")</f>
        <v/>
      </c>
      <c r="BG2" s="160" t="str">
        <f ca="1">_xlfn.IFNA(IF(武备!B21=0,"",VLOOKUP(武备!B21,武器与防具与弹药!$B$66:武器与防具与弹药!$H$91,7,FALSE)),"")</f>
        <v/>
      </c>
      <c r="BI2" s="162" t="str">
        <f ca="1">_xlfn.IFNA(IF(武备!B36=0,"",VLOOKUP(武备!B36,武器与防具与弹药!$AI$6:武器与防具与弹药!$AM$32,2,FALSE)),"")</f>
        <v/>
      </c>
      <c r="BJ2" s="163" t="str">
        <f ca="1">_xlfn.IFNA(IF(武备!B36=0,"",VLOOKUP(武备!B36,武器与防具与弹药!$AI$6:武器与防具与弹药!$AM$32,3,FALSE)),"")</f>
        <v/>
      </c>
      <c r="BK2" s="163" t="str">
        <f ca="1">_xlfn.IFNA(IF(武备!B36=0,"",VLOOKUP(武备!B36,武器与防具与弹药!$AI$6:武器与防具与弹药!$AM$32,4,FALSE)),"")</f>
        <v/>
      </c>
      <c r="BL2" s="163" t="str">
        <f ca="1">_xlfn.IFNA(IF(武备!B36=0,"",VLOOKUP(武备!B36,武器与防具与弹药!$AI$6:武器与防具与弹药!$AM$32,5,FALSE)),"")</f>
        <v/>
      </c>
      <c r="BN2" s="161" t="str">
        <f ca="1">_xlfn.IFNA(IF(武备!C44=0,"",VLOOKUP(武备!C44,附表!$AC$2:附表!$AF$61,2,FALSE)),"")</f>
        <v/>
      </c>
      <c r="BO2" s="160" t="str">
        <f ca="1">_xlfn.IFNA(IF(武备!C44=0,"",VLOOKUP(武备!C44,附表!$AC$2:附表!$AF$61,3,FALSE)),"")</f>
        <v/>
      </c>
      <c r="BP2" s="160" t="str">
        <f ca="1">_xlfn.IFNA(IF(武备!C44=0,"",VLOOKUP(武备!C44,附表!$AC$2:附表!$AF$61,4,FALSE)),"")</f>
        <v/>
      </c>
      <c r="BR2" s="164" t="str">
        <f ca="1">_xlfn.IFNA(IF(武备!K76=0,"",VLOOKUP(武备!K76,附表!$AJ$53:附表!$AM$64,2,FALSE)),"")</f>
        <v/>
      </c>
      <c r="BU2" s="142" t="str" cm="1">
        <f t="array" ref="BU2">_xlfn.IFNA(IF(武备!B5=0,"",VLOOKUP(武备!B5,人物数据!$V$1:$AC$300,{1,2,3,4,5,6,7,8},FALSE)),"")</f>
        <v/>
      </c>
      <c r="BV2" s="142"/>
      <c r="BW2" s="142"/>
      <c r="BX2" s="142"/>
      <c r="BY2" s="142"/>
      <c r="BZ2" s="142"/>
      <c r="CA2" s="142"/>
      <c r="CB2" s="142"/>
      <c r="CD2" s="142" t="str" cm="1">
        <f t="array" ref="CD2">_xlfn.IFNA(IF(武备!B12=0,"",VLOOKUP(武备!B12,人物数据!$AE$1:$AO$300,{1,2,3,4,5,6,7,8,9,10,11},FALSE)),"")</f>
        <v/>
      </c>
      <c r="CE2" s="142"/>
      <c r="CF2" s="142"/>
      <c r="CG2" s="142"/>
      <c r="CH2" s="142"/>
      <c r="CI2" s="142"/>
      <c r="CJ2" s="142"/>
      <c r="CK2" s="142"/>
      <c r="CL2" s="142"/>
      <c r="CM2" s="142"/>
      <c r="CN2" s="142"/>
      <c r="CP2" s="165" t="str" cm="1">
        <f t="array" ref="CP2">_xlfn.IFNA(IF(人物!T78=0,"",VLOOKUP(人物!T78,附表!$B$70:$D$118,{1,2,3},FALSE)),"")</f>
        <v/>
      </c>
      <c r="CQ2" s="116"/>
      <c r="CR2" s="116"/>
    </row>
    <row r="3" customHeight="1" spans="1:96">
      <c r="A3" s="169">
        <v>2</v>
      </c>
      <c r="B3" s="170" t="s">
        <v>2171</v>
      </c>
      <c r="C3" s="170" t="s">
        <v>2172</v>
      </c>
      <c r="D3" s="152">
        <v>1</v>
      </c>
      <c r="E3" s="152">
        <v>2.25</v>
      </c>
      <c r="F3" s="152">
        <v>4.5</v>
      </c>
      <c r="G3" s="152">
        <v>9</v>
      </c>
      <c r="H3" s="153" t="s">
        <v>2173</v>
      </c>
      <c r="I3" s="152">
        <v>1</v>
      </c>
      <c r="J3" s="152">
        <v>1</v>
      </c>
      <c r="K3" s="152">
        <v>2</v>
      </c>
      <c r="L3" s="152">
        <v>3</v>
      </c>
      <c r="M3" s="152">
        <f t="shared" ref="M3:M12" si="0">6*I3</f>
        <v>6</v>
      </c>
      <c r="N3" s="152" t="s">
        <v>2174</v>
      </c>
      <c r="O3" s="152" t="s">
        <v>2175</v>
      </c>
      <c r="P3" s="152" t="s">
        <v>2176</v>
      </c>
      <c r="Q3" s="152" t="s">
        <v>2177</v>
      </c>
      <c r="R3" s="155">
        <v>-20</v>
      </c>
      <c r="S3" s="167" t="s">
        <v>1326</v>
      </c>
      <c r="T3" t="str">
        <v>预言学科</v>
      </c>
      <c r="V3" t="str">
        <v>棍棒</v>
      </c>
      <c r="W3" t="str">
        <v>格斗</v>
      </c>
      <c r="X3" t="str">
        <v>—</v>
      </c>
      <c r="Y3" t="str">
        <v>1d10 I</v>
      </c>
      <c r="Z3">
        <v>0</v>
      </c>
      <c r="AA3" t="str">
        <v>原始</v>
      </c>
      <c r="AB3">
        <v>2</v>
      </c>
      <c r="AC3">
        <v>5</v>
      </c>
      <c r="AE3" t="str">
        <v>激光步枪</v>
      </c>
      <c r="AF3" t="str">
        <v>基本</v>
      </c>
      <c r="AG3" t="str">
        <v>100m</v>
      </c>
      <c r="AH3" t="str">
        <v>S/3/–</v>
      </c>
      <c r="AI3" t="str">
        <v>1d10+3 E</v>
      </c>
      <c r="AJ3">
        <v>0</v>
      </c>
      <c r="AK3">
        <v>60</v>
      </c>
      <c r="AL3" t="str">
        <v>完整</v>
      </c>
      <c r="AM3" t="str">
        <v>可靠</v>
      </c>
      <c r="AN3">
        <v>4</v>
      </c>
      <c r="AO3">
        <v>75</v>
      </c>
      <c r="AQ3" s="157" t="str">
        <v>藏物暗袋</v>
      </c>
      <c r="AR3" s="158" t="str">
        <v>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v>
      </c>
      <c r="AU3" s="159" t="s">
        <v>23</v>
      </c>
      <c r="AV3" s="159"/>
      <c r="AW3" s="142" t="str">
        <f ca="1">_xlfn.IFNA(IF(人物!B100=0,"",VLOOKUP(人物!B100,人物数据!$AQ$1:人物数据!$AR$300,2,FALSE)),"")</f>
        <v/>
      </c>
      <c r="AX3" s="159"/>
      <c r="AY3" s="159" t="s">
        <v>23</v>
      </c>
      <c r="AZ3" s="159"/>
      <c r="BA3" t="s">
        <v>23</v>
      </c>
      <c r="BB3" s="160" t="str">
        <f ca="1">_xlfn.IFNA(IF(武备!B22=0,"",VLOOKUP(武备!B22,武器与防具与弹药!$B$66:武器与防具与弹药!$H$91,2,FALSE)),"")</f>
        <v/>
      </c>
      <c r="BC3" s="160" t="str">
        <f ca="1">_xlfn.IFNA(IF(武备!B22=0,"",VLOOKUP(武备!B22,武器与防具与弹药!$B$66:武器与防具与弹药!$H$91,3,FALSE)),"")</f>
        <v/>
      </c>
      <c r="BD3" s="160" t="str">
        <f ca="1">_xlfn.IFNA(IF(武备!B22=0,"",VLOOKUP(武备!B22,武器与防具与弹药!$B$66:武器与防具与弹药!$H$91,4,FALSE)),"")</f>
        <v/>
      </c>
      <c r="BE3" s="161" t="str">
        <f ca="1">_xlfn.IFNA(IF(武备!B22=0,"",VLOOKUP(武备!B22,武器与防具与弹药!$B$66:武器与防具与弹药!$H$91,5,FALSE)),"")</f>
        <v/>
      </c>
      <c r="BF3" s="160" t="str">
        <f ca="1">_xlfn.IFNA(IF(武备!B22=0,"",VLOOKUP(武备!B22,武器与防具与弹药!$B$66:武器与防具与弹药!$H$91,6,FALSE)),"")</f>
        <v/>
      </c>
      <c r="BG3" s="160" t="str">
        <f ca="1">_xlfn.IFNA(IF(武备!B22=0,"",VLOOKUP(武备!B22,武器与防具与弹药!$B$66:武器与防具与弹药!$H$91,7,FALSE)),"")</f>
        <v/>
      </c>
      <c r="BI3" s="162" t="str">
        <f ca="1">_xlfn.IFNA(IF(武备!B37=0,"",VLOOKUP(武备!B37,武器与防具与弹药!$AI$6:武器与防具与弹药!$AM$32,2,FALSE)),"")</f>
        <v/>
      </c>
      <c r="BJ3" s="163" t="str">
        <f ca="1">_xlfn.IFNA(IF(武备!B37=0,"",VLOOKUP(武备!B37,武器与防具与弹药!$AI$6:武器与防具与弹药!$AM$32,3,FALSE)),"")</f>
        <v/>
      </c>
      <c r="BK3" s="163" t="str">
        <f ca="1">_xlfn.IFNA(IF(武备!B37=0,"",VLOOKUP(武备!B37,武器与防具与弹药!$AI$6:武器与防具与弹药!$AM$32,4,FALSE)),"")</f>
        <v/>
      </c>
      <c r="BL3" s="163" t="str">
        <f ca="1">_xlfn.IFNA(IF(武备!B37=0,"",VLOOKUP(武备!B37,武器与防具与弹药!$AI$6:武器与防具与弹药!$AM$32,5,FALSE)),"")</f>
        <v/>
      </c>
      <c r="BN3" s="161" t="str">
        <f ca="1">_xlfn.IFNA(IF(武备!C45=0,"",VLOOKUP(武备!C45,附表!$AC$2:附表!$AF$61,2,FALSE)),"")</f>
        <v/>
      </c>
      <c r="BO3" s="160" t="str">
        <f ca="1">_xlfn.IFNA(IF(武备!C45=0,"",VLOOKUP(武备!C45,附表!$AC$2:附表!$AF$61,3,FALSE)),"")</f>
        <v/>
      </c>
      <c r="BP3" s="160" t="str">
        <f ca="1">_xlfn.IFNA(IF(武备!C45=0,"",VLOOKUP(武备!C45,附表!$AC$2:附表!$AF$61,4,FALSE)),"")</f>
        <v/>
      </c>
      <c r="BR3" s="164" t="str">
        <f ca="1">_xlfn.IFNA(IF(武备!K77=0,"",VLOOKUP(武备!K77,附表!$AJ$53:附表!$AM$64,2,FALSE)),"")</f>
        <v/>
      </c>
      <c r="BU3" s="142" t="str" cm="1">
        <f t="array" ref="BU3">_xlfn.IFNA(IF(武备!B6=0,"",VLOOKUP(武备!B6,人物数据!$V$1:$AC$300,{1,2,3,4,5,6,7,8},FALSE)),"")</f>
        <v/>
      </c>
      <c r="BV3" s="142"/>
      <c r="BW3" s="142"/>
      <c r="BX3" s="142"/>
      <c r="BY3" s="142"/>
      <c r="BZ3" s="142"/>
      <c r="CA3" s="142"/>
      <c r="CB3" s="142"/>
      <c r="CD3" s="142" t="str" cm="1">
        <f t="array" ref="CD3">_xlfn.IFNA(IF(武备!B14=0,"",VLOOKUP(武备!B14,人物数据!$AE$1:$AO$300,{1,2,3,4,5,6,7,8,9,10,11},FALSE)),"")</f>
        <v/>
      </c>
      <c r="CE3" s="142"/>
      <c r="CF3" s="142"/>
      <c r="CG3" s="142"/>
      <c r="CH3" s="142"/>
      <c r="CI3" s="142"/>
      <c r="CJ3" s="142"/>
      <c r="CK3" s="142"/>
      <c r="CL3" s="142"/>
      <c r="CM3" s="142"/>
      <c r="CN3" s="142"/>
    </row>
    <row r="4" customHeight="1" spans="1:96">
      <c r="A4" s="169">
        <v>3</v>
      </c>
      <c r="B4" s="170" t="s">
        <v>2171</v>
      </c>
      <c r="C4" s="170" t="s">
        <v>2172</v>
      </c>
      <c r="D4" s="152">
        <v>2</v>
      </c>
      <c r="E4" s="152">
        <v>4.5</v>
      </c>
      <c r="F4" s="152">
        <v>9</v>
      </c>
      <c r="G4" s="152">
        <v>18</v>
      </c>
      <c r="H4" s="153" t="s">
        <v>2178</v>
      </c>
      <c r="I4" s="152">
        <v>2</v>
      </c>
      <c r="J4" s="152">
        <v>2</v>
      </c>
      <c r="K4" s="152">
        <v>4</v>
      </c>
      <c r="L4" s="152">
        <v>6</v>
      </c>
      <c r="M4" s="152">
        <f t="shared" si="0"/>
        <v>12</v>
      </c>
      <c r="N4" s="152" t="s">
        <v>2179</v>
      </c>
      <c r="O4" s="152" t="s">
        <v>2180</v>
      </c>
      <c r="P4" s="152" t="s">
        <v>2181</v>
      </c>
      <c r="Q4" s="152" t="s">
        <v>2182</v>
      </c>
      <c r="R4" s="155">
        <v>-10</v>
      </c>
      <c r="S4" s="167" t="s">
        <v>1330</v>
      </c>
      <c r="T4" t="str">
        <v>操火学科</v>
      </c>
      <c r="V4" t="str">
        <v>链枷</v>
      </c>
      <c r="W4" t="str">
        <v>格斗†</v>
      </c>
      <c r="X4" t="str">
        <v>—</v>
      </c>
      <c r="Y4" t="str">
        <v>1d10+2 I</v>
      </c>
      <c r="Z4">
        <v>0</v>
      </c>
      <c r="AA4" t="str">
        <v>原始，柔韧</v>
      </c>
      <c r="AB4">
        <v>4</v>
      </c>
      <c r="AC4">
        <v>20</v>
      </c>
      <c r="AE4" t="str">
        <v>激光长枪</v>
      </c>
      <c r="AF4" t="str">
        <v>基本</v>
      </c>
      <c r="AG4" t="str">
        <v>150m</v>
      </c>
      <c r="AH4" t="str">
        <v>S/–/–</v>
      </c>
      <c r="AI4" t="str">
        <v>1d10+3 E</v>
      </c>
      <c r="AJ4">
        <v>1</v>
      </c>
      <c r="AK4">
        <v>40</v>
      </c>
      <c r="AL4" t="str">
        <v>完整</v>
      </c>
      <c r="AM4" t="str">
        <v>可靠，精准</v>
      </c>
      <c r="AN4">
        <v>4.5</v>
      </c>
      <c r="AO4">
        <v>100</v>
      </c>
      <c r="AQ4" s="157" t="str">
        <v>出生入死</v>
      </c>
      <c r="AR4" s="158" t="str">
        <v>只要看到你，你的下属免受恐惧和压制。</v>
      </c>
      <c r="AU4" s="159" t="s">
        <v>23</v>
      </c>
      <c r="AV4" s="159"/>
      <c r="AW4" s="142" t="str">
        <f ca="1">_xlfn.IFNA(IF(人物!B101=0,"",VLOOKUP(人物!B101,人物数据!$AQ$1:人物数据!$AR$300,2,FALSE)),"")</f>
        <v/>
      </c>
      <c r="AX4" s="159"/>
      <c r="AY4" s="159" t="s">
        <v>23</v>
      </c>
      <c r="AZ4" s="159"/>
      <c r="BA4" t="s">
        <v>23</v>
      </c>
      <c r="BB4" s="160" t="str">
        <f ca="1">_xlfn.IFNA(IF(武备!B23=0,"",VLOOKUP(武备!B23,武器与防具与弹药!$B$66:武器与防具与弹药!$H$91,2,FALSE)),"")</f>
        <v/>
      </c>
      <c r="BC4" s="160" t="str">
        <f ca="1">_xlfn.IFNA(IF(武备!B23=0,"",VLOOKUP(武备!B23,武器与防具与弹药!$B$66:武器与防具与弹药!$H$91,3,FALSE)),"")</f>
        <v/>
      </c>
      <c r="BD4" s="160" t="str">
        <f ca="1">_xlfn.IFNA(IF(武备!B23=0,"",VLOOKUP(武备!B23,武器与防具与弹药!$B$66:武器与防具与弹药!$H$91,4,FALSE)),"")</f>
        <v/>
      </c>
      <c r="BE4" s="161" t="str">
        <f ca="1">_xlfn.IFNA(IF(武备!B23=0,"",VLOOKUP(武备!B23,武器与防具与弹药!$B$66:武器与防具与弹药!$H$91,5,FALSE)),"")</f>
        <v/>
      </c>
      <c r="BF4" s="160" t="str">
        <f ca="1">_xlfn.IFNA(IF(武备!B23=0,"",VLOOKUP(武备!B23,武器与防具与弹药!$B$66:武器与防具与弹药!$H$91,6,FALSE)),"")</f>
        <v/>
      </c>
      <c r="BG4" s="160" t="str">
        <f ca="1">_xlfn.IFNA(IF(武备!B23=0,"",VLOOKUP(武备!B23,武器与防具与弹药!$B$66:武器与防具与弹药!$H$91,7,FALSE)),"")</f>
        <v/>
      </c>
      <c r="BI4" s="162" t="str">
        <f ca="1">_xlfn.IFNA(IF(武备!B38=0,"",VLOOKUP(武备!B38,武器与防具与弹药!$AI$6:武器与防具与弹药!$AM$32,2,FALSE)),"")</f>
        <v/>
      </c>
      <c r="BJ4" s="163" t="str">
        <f ca="1">_xlfn.IFNA(IF(武备!B38=0,"",VLOOKUP(武备!B38,武器与防具与弹药!$AI$6:武器与防具与弹药!$AM$32,3,FALSE)),"")</f>
        <v/>
      </c>
      <c r="BK4" s="163" t="str">
        <f ca="1">_xlfn.IFNA(IF(武备!B38=0,"",VLOOKUP(武备!B38,武器与防具与弹药!$AI$6:武器与防具与弹药!$AM$32,4,FALSE)),"")</f>
        <v/>
      </c>
      <c r="BL4" s="163" t="str">
        <f ca="1">_xlfn.IFNA(IF(武备!B38=0,"",VLOOKUP(武备!B38,武器与防具与弹药!$AI$6:武器与防具与弹药!$AM$32,5,FALSE)),"")</f>
        <v/>
      </c>
      <c r="BN4" s="161" t="str">
        <f ca="1">_xlfn.IFNA(IF(武备!C46=0,"",VLOOKUP(武备!C46,附表!$AC$2:附表!$AF$61,2,FALSE)),"")</f>
        <v/>
      </c>
      <c r="BO4" s="160" t="str">
        <f ca="1">_xlfn.IFNA(IF(武备!C46=0,"",VLOOKUP(武备!C46,附表!$AC$2:附表!$AF$61,3,FALSE)),"")</f>
        <v/>
      </c>
      <c r="BP4" s="160" t="str">
        <f ca="1">_xlfn.IFNA(IF(武备!C46=0,"",VLOOKUP(武备!C46,附表!$AC$2:附表!$AF$61,4,FALSE)),"")</f>
        <v/>
      </c>
      <c r="BR4" s="164" t="str">
        <f ca="1">_xlfn.IFNA(IF(武备!K78=0,"",VLOOKUP(武备!K78,附表!$AJ$53:附表!$AM$64,2,FALSE)),"")</f>
        <v/>
      </c>
      <c r="BU4" s="142" t="str" cm="1">
        <f t="array" ref="BU4">_xlfn.IFNA(IF(武备!B7=0,"",VLOOKUP(武备!B7,人物数据!$V$1:$AC$300,{1,2,3,4,5,6,7,8},FALSE)),"")</f>
        <v/>
      </c>
      <c r="BV4" s="142"/>
      <c r="BW4" s="142"/>
      <c r="BX4" s="142"/>
      <c r="BY4" s="142"/>
      <c r="BZ4" s="142"/>
      <c r="CA4" s="142"/>
      <c r="CB4" s="142"/>
      <c r="CD4" s="142" t="str" cm="1">
        <f t="array" ref="CD4">_xlfn.IFNA(IF(武备!B16=0,"",VLOOKUP(武备!B16,人物数据!$AE$1:$AO$300,{1,2,3,4,5,6,7,8,9,10,11},FALSE)),"")</f>
        <v/>
      </c>
      <c r="CE4" s="142"/>
      <c r="CF4" s="142"/>
      <c r="CG4" s="142"/>
      <c r="CH4" s="142"/>
      <c r="CI4" s="142"/>
      <c r="CJ4" s="142"/>
      <c r="CK4" s="142"/>
      <c r="CL4" s="142"/>
      <c r="CM4" s="142"/>
      <c r="CN4" s="142"/>
    </row>
    <row r="5" customHeight="1" spans="1:96">
      <c r="A5" s="169">
        <v>4</v>
      </c>
      <c r="B5" s="170" t="s">
        <v>2183</v>
      </c>
      <c r="C5" s="170" t="s">
        <v>2184</v>
      </c>
      <c r="D5" s="152">
        <v>3</v>
      </c>
      <c r="E5" s="152">
        <v>9</v>
      </c>
      <c r="F5" s="152">
        <f>2*E5</f>
        <v>18</v>
      </c>
      <c r="G5" s="152">
        <f>2*F5</f>
        <v>36</v>
      </c>
      <c r="H5" s="153" t="s">
        <v>2185</v>
      </c>
      <c r="I5" s="152">
        <v>3</v>
      </c>
      <c r="J5" s="152">
        <v>3</v>
      </c>
      <c r="K5" s="152">
        <v>6</v>
      </c>
      <c r="L5" s="152">
        <v>9</v>
      </c>
      <c r="M5" s="152">
        <f t="shared" si="0"/>
        <v>18</v>
      </c>
      <c r="N5" s="152" t="s">
        <v>2186</v>
      </c>
      <c r="O5" s="152" t="s">
        <v>2187</v>
      </c>
      <c r="P5" s="152" t="s">
        <v>2188</v>
      </c>
      <c r="Q5" s="152" t="s">
        <v>2189</v>
      </c>
      <c r="R5" s="155">
        <v>0</v>
      </c>
      <c r="S5" s="167" t="s">
        <v>1253</v>
      </c>
      <c r="T5" t="str">
        <v>遥感学科</v>
      </c>
      <c r="V5" t="str">
        <v>加重武器</v>
      </c>
      <c r="W5" t="str">
        <v>格斗†</v>
      </c>
      <c r="X5" t="str">
        <v>—</v>
      </c>
      <c r="Y5" t="str">
        <v>2d10 R</v>
      </c>
      <c r="Z5">
        <v>2</v>
      </c>
      <c r="AA5" t="str">
        <v>原始，笨重</v>
      </c>
      <c r="AB5">
        <v>7</v>
      </c>
      <c r="AC5">
        <v>70</v>
      </c>
      <c r="AE5" t="str">
        <v>单兵激光炮</v>
      </c>
      <c r="AF5" t="str">
        <v>重型</v>
      </c>
      <c r="AG5" t="str">
        <v>300m</v>
      </c>
      <c r="AH5" t="str">
        <v>S/–/–</v>
      </c>
      <c r="AI5" t="str">
        <v>5d10+10 E</v>
      </c>
      <c r="AJ5">
        <v>10</v>
      </c>
      <c r="AK5">
        <v>5</v>
      </c>
      <c r="AL5" t="str">
        <v>2完整</v>
      </c>
      <c r="AM5" t="str">
        <v>—</v>
      </c>
      <c r="AN5">
        <v>55</v>
      </c>
      <c r="AO5">
        <v>5000</v>
      </c>
      <c r="AQ5" s="157" t="str">
        <v>纯净思维仪式</v>
      </c>
      <c r="AR5" s="158" t="str">
        <v>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v>
      </c>
      <c r="AU5" s="159" t="s">
        <v>23</v>
      </c>
      <c r="AV5" s="159"/>
      <c r="AW5" s="142" t="str">
        <f ca="1">_xlfn.IFNA(IF(人物!B102=0,"",VLOOKUP(人物!B102,人物数据!$AQ$1:人物数据!$AR$300,2,FALSE)),"")</f>
        <v/>
      </c>
      <c r="AX5" s="159"/>
      <c r="AY5" s="159" t="s">
        <v>23</v>
      </c>
      <c r="AZ5" s="159"/>
      <c r="BA5" s="159" t="s">
        <v>23</v>
      </c>
      <c r="BB5" s="160" t="str">
        <f ca="1">_xlfn.IFNA(IF(武备!B24=0,"",VLOOKUP(武备!B24,武器与防具与弹药!$B$66:武器与防具与弹药!$H$91,2,FALSE)),"")</f>
        <v/>
      </c>
      <c r="BC5" s="160" t="str">
        <f ca="1">_xlfn.IFNA(IF(武备!B24=0,"",VLOOKUP(武备!B24,武器与防具与弹药!$B$66:武器与防具与弹药!$H$91,3,FALSE)),"")</f>
        <v/>
      </c>
      <c r="BD5" s="160" t="str">
        <f ca="1">_xlfn.IFNA(IF(武备!B24=0,"",VLOOKUP(武备!B24,武器与防具与弹药!$B$66:武器与防具与弹药!$H$91,4,FALSE)),"")</f>
        <v/>
      </c>
      <c r="BE5" s="161" t="str">
        <f ca="1">_xlfn.IFNA(IF(武备!B24=0,"",VLOOKUP(武备!B24,武器与防具与弹药!$B$66:武器与防具与弹药!$H$91,5,FALSE)),"")</f>
        <v/>
      </c>
      <c r="BF5" s="160" t="str">
        <f ca="1">_xlfn.IFNA(IF(武备!B24=0,"",VLOOKUP(武备!B24,武器与防具与弹药!$B$66:武器与防具与弹药!$H$91,6,FALSE)),"")</f>
        <v/>
      </c>
      <c r="BG5" s="160" t="str">
        <f ca="1">_xlfn.IFNA(IF(武备!B24=0,"",VLOOKUP(武备!B24,武器与防具与弹药!$B$66:武器与防具与弹药!$H$91,7,FALSE)),"")</f>
        <v/>
      </c>
      <c r="BI5" s="162" t="str">
        <f ca="1">_xlfn.IFNA(IF(武备!B39=0,"",VLOOKUP(武备!B39,武器与防具与弹药!$AI$6:武器与防具与弹药!$AM$32,2,FALSE)),"")</f>
        <v/>
      </c>
      <c r="BJ5" s="163" t="str">
        <f ca="1">_xlfn.IFNA(IF(武备!B39=0,"",VLOOKUP(武备!B39,武器与防具与弹药!$AI$6:武器与防具与弹药!$AM$32,3,FALSE)),"")</f>
        <v/>
      </c>
      <c r="BK5" s="163" t="str">
        <f ca="1">_xlfn.IFNA(IF(武备!B39=0,"",VLOOKUP(武备!B39,武器与防具与弹药!$AI$6:武器与防具与弹药!$AM$32,4,FALSE)),"")</f>
        <v/>
      </c>
      <c r="BL5" s="163" t="str">
        <f ca="1">_xlfn.IFNA(IF(武备!B39=0,"",VLOOKUP(武备!B39,武器与防具与弹药!$AI$6:武器与防具与弹药!$AM$32,5,FALSE)),"")</f>
        <v/>
      </c>
      <c r="BN5" s="161" t="str">
        <f ca="1">_xlfn.IFNA(IF(武备!C47=0,"",VLOOKUP(武备!C47,附表!$AC$2:附表!$AF$61,2,FALSE)),"")</f>
        <v/>
      </c>
      <c r="BO5" s="160" t="str">
        <f ca="1">_xlfn.IFNA(IF(武备!C47=0,"",VLOOKUP(武备!C47,附表!$AC$2:附表!$AF$61,3,FALSE)),"")</f>
        <v/>
      </c>
      <c r="BP5" s="160" t="str">
        <f ca="1">_xlfn.IFNA(IF(武备!C47=0,"",VLOOKUP(武备!C47,附表!$AC$2:附表!$AF$61,4,FALSE)),"")</f>
        <v/>
      </c>
      <c r="BR5" s="164" t="str">
        <f ca="1">_xlfn.IFNA(IF(武备!K79=0,"",VLOOKUP(武备!K79,附表!$AJ$53:附表!$AM$64,2,FALSE)),"")</f>
        <v/>
      </c>
      <c r="BU5" s="142" t="str" cm="1">
        <f t="array" ref="BU5">_xlfn.IFNA(IF(武备!B8=0,"",VLOOKUP(武备!B8,人物数据!$V$1:$AC$300,{1,2,3,4,5,6,7,8},FALSE)),"")</f>
        <v/>
      </c>
      <c r="BV5" s="142"/>
      <c r="BW5" s="142"/>
      <c r="BX5" s="142"/>
      <c r="BY5" s="142"/>
      <c r="BZ5" s="142"/>
      <c r="CA5" s="142"/>
      <c r="CB5" s="142"/>
      <c r="CD5" s="142"/>
      <c r="CE5" s="142"/>
      <c r="CF5" s="142"/>
      <c r="CG5" s="142"/>
      <c r="CH5" s="142"/>
      <c r="CI5" s="142"/>
      <c r="CJ5" s="142"/>
      <c r="CK5" s="142"/>
      <c r="CL5" s="142"/>
      <c r="CM5" s="142"/>
      <c r="CN5" s="142"/>
    </row>
    <row r="6" customHeight="1" spans="1:96">
      <c r="A6" s="169">
        <v>5</v>
      </c>
      <c r="B6" s="170" t="s">
        <v>2183</v>
      </c>
      <c r="C6" s="170" t="s">
        <v>2184</v>
      </c>
      <c r="D6" s="152">
        <v>4</v>
      </c>
      <c r="E6" s="152">
        <v>18</v>
      </c>
      <c r="F6" s="152">
        <v>36</v>
      </c>
      <c r="G6" s="152">
        <v>72</v>
      </c>
      <c r="H6" s="153" t="s">
        <v>2190</v>
      </c>
      <c r="I6" s="152">
        <v>4</v>
      </c>
      <c r="J6" s="152">
        <v>4</v>
      </c>
      <c r="K6" s="152">
        <v>8</v>
      </c>
      <c r="L6" s="152">
        <v>12</v>
      </c>
      <c r="M6" s="152">
        <f t="shared" si="0"/>
        <v>24</v>
      </c>
      <c r="N6" s="152" t="s">
        <v>2191</v>
      </c>
      <c r="O6" s="152" t="s">
        <v>2192</v>
      </c>
      <c r="P6" s="152" t="s">
        <v>2193</v>
      </c>
      <c r="Q6" s="152" t="s">
        <v>2194</v>
      </c>
      <c r="R6" s="155">
        <v>10</v>
      </c>
      <c r="S6" s="167" t="s">
        <v>1333</v>
      </c>
      <c r="T6" t="str">
        <v>传心学科</v>
      </c>
      <c r="V6" t="str">
        <v>战锤</v>
      </c>
      <c r="W6" t="str">
        <v>格斗</v>
      </c>
      <c r="X6" t="str">
        <v>—</v>
      </c>
      <c r="Y6" t="str">
        <v>1d10+1 I</v>
      </c>
      <c r="Z6">
        <v>0</v>
      </c>
      <c r="AA6" t="str">
        <v>原始，失衡</v>
      </c>
      <c r="AB6">
        <v>4</v>
      </c>
      <c r="AC6">
        <v>10</v>
      </c>
      <c r="AE6" t="str">
        <v>自动手枪</v>
      </c>
      <c r="AF6" t="str">
        <v>手枪</v>
      </c>
      <c r="AG6" t="str">
        <v>30m</v>
      </c>
      <c r="AH6" t="str">
        <v>S/–/6</v>
      </c>
      <c r="AI6" t="str">
        <v>1d10+2 I</v>
      </c>
      <c r="AJ6">
        <v>0</v>
      </c>
      <c r="AK6">
        <v>18</v>
      </c>
      <c r="AL6" t="str">
        <v>完整</v>
      </c>
      <c r="AM6" t="str">
        <v>—</v>
      </c>
      <c r="AN6">
        <v>2.5</v>
      </c>
      <c r="AO6">
        <v>75</v>
      </c>
      <c r="AQ6" s="157" t="str">
        <v>磁力飞跃</v>
      </c>
      <c r="AR6" s="158" t="str">
        <v>与磁力优雅效果相同，除了以下几点：持续时间变为2d10+TB分钟；可以完全抵消坠落伤害；每十二小时可使用两次。</v>
      </c>
      <c r="AU6" s="159" t="s">
        <v>23</v>
      </c>
      <c r="AV6" s="159"/>
      <c r="AW6" s="142" t="str">
        <f ca="1">_xlfn.IFNA(IF(人物!B103=0,"",VLOOKUP(人物!B103,人物数据!$AQ$1:人物数据!$AR$300,2,FALSE)),"")</f>
        <v/>
      </c>
      <c r="AX6" s="159"/>
      <c r="AY6" s="159" t="s">
        <v>23</v>
      </c>
      <c r="AZ6" s="159"/>
      <c r="BA6" s="159" t="s">
        <v>23</v>
      </c>
      <c r="BB6" s="160" t="str">
        <f ca="1">_xlfn.IFNA(IF(武备!B25=0,"",VLOOKUP(武备!B25,武器与防具与弹药!$B$66:武器与防具与弹药!$H$91,2,FALSE)),"")</f>
        <v/>
      </c>
      <c r="BC6" s="160" t="str">
        <f ca="1">_xlfn.IFNA(IF(武备!B25=0,"",VLOOKUP(武备!B25,武器与防具与弹药!$B$66:武器与防具与弹药!$H$91,3,FALSE)),"")</f>
        <v/>
      </c>
      <c r="BD6" s="160" t="str">
        <f ca="1">_xlfn.IFNA(IF(武备!B25=0,"",VLOOKUP(武备!B25,武器与防具与弹药!$B$66:武器与防具与弹药!$H$91,4,FALSE)),"")</f>
        <v/>
      </c>
      <c r="BE6" s="161" t="str">
        <f ca="1">_xlfn.IFNA(IF(武备!B25=0,"",VLOOKUP(武备!B25,武器与防具与弹药!$B$66:武器与防具与弹药!$H$91,5,FALSE)),"")</f>
        <v/>
      </c>
      <c r="BF6" s="160" t="str">
        <f ca="1">_xlfn.IFNA(IF(武备!B25=0,"",VLOOKUP(武备!B25,武器与防具与弹药!$B$66:武器与防具与弹药!$H$91,6,FALSE)),"")</f>
        <v/>
      </c>
      <c r="BG6" s="160" t="str">
        <f ca="1">_xlfn.IFNA(IF(武备!B25=0,"",VLOOKUP(武备!B25,武器与防具与弹药!$B$66:武器与防具与弹药!$H$91,7,FALSE)),"")</f>
        <v/>
      </c>
      <c r="BI6" s="162" t="str">
        <f ca="1">_xlfn.IFNA(IF(武备!B40=0,"",VLOOKUP(武备!B40,武器与防具与弹药!$AI$6:武器与防具与弹药!$AM$32,2,FALSE)),"")</f>
        <v/>
      </c>
      <c r="BJ6" s="163" t="str">
        <f ca="1">_xlfn.IFNA(IF(武备!B40=0,"",VLOOKUP(武备!B40,武器与防具与弹药!$AI$6:武器与防具与弹药!$AM$32,3,FALSE)),"")</f>
        <v/>
      </c>
      <c r="BK6" s="163" t="str">
        <f ca="1">_xlfn.IFNA(IF(武备!B40=0,"",VLOOKUP(武备!B40,武器与防具与弹药!$AI$6:武器与防具与弹药!$AM$32,4,FALSE)),"")</f>
        <v/>
      </c>
      <c r="BL6" s="163" t="str">
        <f ca="1">_xlfn.IFNA(IF(武备!B40=0,"",VLOOKUP(武备!B40,武器与防具与弹药!$AI$6:武器与防具与弹药!$AM$32,5,FALSE)),"")</f>
        <v/>
      </c>
      <c r="BN6" s="161" t="str">
        <f ca="1">_xlfn.IFNA(IF(武备!C48=0,"",VLOOKUP(武备!C48,附表!$AC$2:附表!$AF$61,2,FALSE)),"")</f>
        <v/>
      </c>
      <c r="BO6" s="160" t="str">
        <f ca="1">_xlfn.IFNA(IF(武备!C48=0,"",VLOOKUP(武备!C48,附表!$AC$2:附表!$AF$61,3,FALSE)),"")</f>
        <v/>
      </c>
      <c r="BP6" s="160" t="str">
        <f ca="1">_xlfn.IFNA(IF(武备!C48=0,"",VLOOKUP(武备!C48,附表!$AC$2:附表!$AF$61,4,FALSE)),"")</f>
        <v/>
      </c>
      <c r="BU6" s="142" t="str" cm="1">
        <f t="array" ref="BU6">_xlfn.IFNA(IF(武备!B9=0,"",VLOOKUP(武备!B9,人物数据!$V$1:$AC$300,{1,2,3,4,5,6,7,8},FALSE)),"")</f>
        <v/>
      </c>
      <c r="BV6" s="142"/>
      <c r="BW6" s="142"/>
      <c r="BX6" s="142"/>
      <c r="BY6" s="142"/>
      <c r="BZ6" s="142"/>
      <c r="CA6" s="142"/>
      <c r="CB6" s="142"/>
      <c r="CD6" s="142" t="str" cm="1">
        <f t="array" ref="CD6">_xlfn.IFNA(IF(武备!B15=0,"",VLOOKUP(武备!B15,人物数据!$AE$1:$AO$300,{1,2,3,4,5,6,7,8,9,10,11},FALSE)),"")</f>
        <v/>
      </c>
      <c r="CE6" s="142"/>
      <c r="CF6" s="142"/>
      <c r="CG6" s="142"/>
      <c r="CH6" s="142"/>
      <c r="CI6" s="142"/>
      <c r="CJ6" s="142"/>
      <c r="CK6" s="142"/>
      <c r="CL6" s="142"/>
      <c r="CM6" s="142"/>
      <c r="CN6" s="142"/>
    </row>
    <row r="7" customHeight="1" spans="1:96">
      <c r="A7" s="169">
        <v>6</v>
      </c>
      <c r="B7" s="170" t="s">
        <v>2183</v>
      </c>
      <c r="C7" s="170" t="s">
        <v>2184</v>
      </c>
      <c r="D7" s="152">
        <v>5</v>
      </c>
      <c r="E7" s="152">
        <v>27</v>
      </c>
      <c r="F7" s="152">
        <v>54</v>
      </c>
      <c r="G7" s="152">
        <v>108</v>
      </c>
      <c r="H7" s="153" t="s">
        <v>2195</v>
      </c>
      <c r="I7" s="152">
        <v>5</v>
      </c>
      <c r="J7" s="152">
        <v>5</v>
      </c>
      <c r="K7" s="152">
        <v>10</v>
      </c>
      <c r="L7" s="152">
        <v>15</v>
      </c>
      <c r="M7" s="152">
        <f t="shared" si="0"/>
        <v>30</v>
      </c>
      <c r="N7" s="152" t="s">
        <v>908</v>
      </c>
      <c r="O7" s="152" t="s">
        <v>2169</v>
      </c>
      <c r="P7" s="152" t="s">
        <v>2196</v>
      </c>
      <c r="Q7" s="152" t="s">
        <v>2197</v>
      </c>
      <c r="R7" s="155">
        <v>20</v>
      </c>
      <c r="S7" s="167" t="s">
        <v>1337</v>
      </c>
      <c r="T7" t="str">
        <v>次级秘仪</v>
      </c>
      <c r="V7" t="str">
        <v>临时武器</v>
      </c>
      <c r="W7" t="str">
        <v>格斗</v>
      </c>
      <c r="X7" t="str">
        <v>—</v>
      </c>
      <c r="Y7" t="str">
        <v>d10−2 I</v>
      </c>
      <c r="Z7">
        <v>0</v>
      </c>
      <c r="AA7" t="str">
        <v>原始，失衡</v>
      </c>
      <c r="AB7" t="str">
        <v>—</v>
      </c>
      <c r="AC7" t="str">
        <v>—</v>
      </c>
      <c r="AE7" t="str">
        <v>短管左轮</v>
      </c>
      <c r="AF7" t="str">
        <v>手枪</v>
      </c>
      <c r="AG7" t="str">
        <v>30m</v>
      </c>
      <c r="AH7" t="str">
        <v>S/–/–</v>
      </c>
      <c r="AI7" t="str">
        <v>1d10+3 I</v>
      </c>
      <c r="AJ7">
        <v>0</v>
      </c>
      <c r="AK7">
        <v>6</v>
      </c>
      <c r="AL7" t="str">
        <v>2完整</v>
      </c>
      <c r="AM7" t="str">
        <v>可靠</v>
      </c>
      <c r="AN7">
        <v>1</v>
      </c>
      <c r="AO7">
        <v>40</v>
      </c>
      <c r="AQ7" s="157" t="str">
        <v>磁力优雅</v>
      </c>
      <c r="AR7" s="158" t="str">
        <v>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v>
      </c>
      <c r="AW7" s="142" t="str">
        <f ca="1">_xlfn.IFNA(IF(人物!B104=0,"",VLOOKUP(人物!B104,人物数据!$AQ$1:人物数据!$AR$300,2,FALSE)),"")</f>
        <v/>
      </c>
      <c r="BN7" s="161" t="str">
        <f ca="1">_xlfn.IFNA(IF(武备!C49=0,"",VLOOKUP(武备!C49,附表!$AC$2:附表!$AF$61,2,FALSE)),"")</f>
        <v/>
      </c>
      <c r="BO7" s="160" t="str">
        <f ca="1">_xlfn.IFNA(IF(武备!C49=0,"",VLOOKUP(武备!C49,附表!$AC$2:附表!$AF$61,3,FALSE)),"")</f>
        <v/>
      </c>
      <c r="BP7" s="160" t="str">
        <f ca="1">_xlfn.IFNA(IF(武备!C49=0,"",VLOOKUP(武备!C49,附表!$AC$2:附表!$AF$61,4,FALSE)),"")</f>
        <v/>
      </c>
      <c r="BU7" s="142" t="str" cm="1">
        <f t="array" ref="BU7">_xlfn.IFNA(IF(武备!B10=0,"",VLOOKUP(武备!B10,人物数据!$V$1:$AC$300,{1,2,3,4,5,6,7,8},FALSE)),"")</f>
        <v/>
      </c>
      <c r="BV7" s="142"/>
      <c r="BW7" s="142"/>
      <c r="BX7" s="142"/>
      <c r="BY7" s="142"/>
      <c r="BZ7" s="142"/>
      <c r="CA7" s="142"/>
      <c r="CB7" s="142"/>
      <c r="CD7" s="142"/>
      <c r="CE7" s="142"/>
      <c r="CF7" s="142"/>
      <c r="CG7" s="142"/>
      <c r="CH7" s="142"/>
      <c r="CI7" s="142"/>
      <c r="CJ7" s="142"/>
      <c r="CK7" s="142"/>
      <c r="CL7" s="142"/>
      <c r="CM7" s="142"/>
      <c r="CN7" s="142"/>
    </row>
    <row r="8" customHeight="1" spans="1:96">
      <c r="A8" s="169">
        <v>7</v>
      </c>
      <c r="B8" s="170" t="s">
        <v>2183</v>
      </c>
      <c r="C8" s="170" t="s">
        <v>2184</v>
      </c>
      <c r="D8" s="152">
        <v>6</v>
      </c>
      <c r="E8" s="152">
        <v>36</v>
      </c>
      <c r="F8" s="152">
        <v>72</v>
      </c>
      <c r="G8" s="152">
        <v>144</v>
      </c>
      <c r="H8" s="153" t="s">
        <v>2198</v>
      </c>
      <c r="I8" s="152">
        <v>6</v>
      </c>
      <c r="J8" s="152">
        <v>6</v>
      </c>
      <c r="K8" s="152">
        <v>12</v>
      </c>
      <c r="L8" s="152">
        <v>18</v>
      </c>
      <c r="M8" s="152">
        <f t="shared" si="0"/>
        <v>36</v>
      </c>
      <c r="N8" s="152" t="s">
        <v>2199</v>
      </c>
      <c r="O8" s="152" t="s">
        <v>2200</v>
      </c>
      <c r="P8" s="152" t="s">
        <v>2201</v>
      </c>
      <c r="Q8" s="152" t="s">
        <v>2202</v>
      </c>
      <c r="R8" s="155">
        <v>30</v>
      </c>
      <c r="S8" s="167" t="s">
        <v>1339</v>
      </c>
      <c r="T8" t="str">
        <v>高阶秘仪</v>
      </c>
      <c r="V8" t="str">
        <v>刀</v>
      </c>
      <c r="W8" t="str">
        <v>格斗 投掷</v>
      </c>
      <c r="X8" t="str">
        <v>3m</v>
      </c>
      <c r="Y8" t="str">
        <v>1d5 R</v>
      </c>
      <c r="Z8">
        <v>0</v>
      </c>
      <c r="AA8" t="str">
        <v>原始</v>
      </c>
      <c r="AB8">
        <v>0.5</v>
      </c>
      <c r="AC8">
        <v>5</v>
      </c>
      <c r="AE8" t="str">
        <v>短管连发枪</v>
      </c>
      <c r="AF8" t="str">
        <v>手枪</v>
      </c>
      <c r="AG8" t="str">
        <v>30m</v>
      </c>
      <c r="AH8" t="str">
        <v>S/3/–</v>
      </c>
      <c r="AI8" t="str">
        <v>1d10+3 I</v>
      </c>
      <c r="AJ8">
        <v>0</v>
      </c>
      <c r="AK8">
        <v>9</v>
      </c>
      <c r="AL8" t="str">
        <v>完整</v>
      </c>
      <c r="AM8" t="str">
        <v>—</v>
      </c>
      <c r="AN8">
        <v>1.5</v>
      </c>
      <c r="AO8">
        <v>50</v>
      </c>
      <c r="AQ8" s="157" t="str">
        <v>抵抗*</v>
      </c>
      <c r="AR8" s="158" t="str">
        <v>子项：低温，恐惧，高热，毒素，灵能抵抗特定状态的检定+10。</v>
      </c>
      <c r="AW8" s="142" t="str">
        <f ca="1">_xlfn.IFNA(IF(人物!B105=0,"",VLOOKUP(人物!B105,人物数据!$AQ$1:人物数据!$AR$300,2,FALSE)),"")</f>
        <v/>
      </c>
      <c r="BN8" s="161" t="str">
        <f ca="1">_xlfn.IFNA(IF(武备!C50=0,"",VLOOKUP(武备!C50,附表!$AC$2:附表!$AF$61,2,FALSE)),"")</f>
        <v/>
      </c>
      <c r="BO8" s="160" t="str">
        <f ca="1">_xlfn.IFNA(IF(武备!C50=0,"",VLOOKUP(武备!C50,附表!$AC$2:附表!$AF$61,3,FALSE)),"")</f>
        <v/>
      </c>
      <c r="BP8" s="160" t="str">
        <f ca="1">_xlfn.IFNA(IF(武备!C50=0,"",VLOOKUP(武备!C50,附表!$AC$2:附表!$AF$61,4,FALSE)),"")</f>
        <v/>
      </c>
      <c r="BU8" s="142" t="str" cm="1">
        <f t="array" ref="BU8">_xlfn.IFNA(IF(武备!B11=0,"",VLOOKUP(武备!B11,人物数据!$V$1:$AC$300,{1,2,3,4,5,6,7,8},FALSE)),"")</f>
        <v/>
      </c>
      <c r="BV8" s="142"/>
      <c r="BW8" s="142"/>
      <c r="BX8" s="142"/>
      <c r="BY8" s="142"/>
      <c r="BZ8" s="142"/>
      <c r="CA8" s="142"/>
      <c r="CB8" s="142"/>
      <c r="CD8" s="142" t="str" cm="1">
        <f t="array" ref="CD8">_xlfn.IFNA(IF(武备!B17=0,"",VLOOKUP(武备!B17,人物数据!$AE$1:$AO$300,{1,2,3,4,5,6,7,8,9,10,11},FALSE)),"")</f>
        <v/>
      </c>
      <c r="CE8" s="142"/>
      <c r="CF8" s="142"/>
      <c r="CG8" s="142"/>
      <c r="CH8" s="142"/>
      <c r="CI8" s="142"/>
      <c r="CJ8" s="142"/>
      <c r="CK8" s="142"/>
      <c r="CL8" s="142"/>
      <c r="CM8" s="142"/>
      <c r="CN8" s="142"/>
    </row>
    <row r="9" customHeight="1" spans="1:96">
      <c r="A9" s="169">
        <v>8</v>
      </c>
      <c r="B9" s="170" t="s">
        <v>2203</v>
      </c>
      <c r="C9" s="171" t="s">
        <v>2204</v>
      </c>
      <c r="D9" s="152">
        <v>7</v>
      </c>
      <c r="E9" s="152">
        <v>45</v>
      </c>
      <c r="F9" s="152">
        <v>90</v>
      </c>
      <c r="G9" s="152">
        <v>180</v>
      </c>
      <c r="H9" s="153" t="s">
        <v>2205</v>
      </c>
      <c r="I9" s="152">
        <v>7</v>
      </c>
      <c r="J9" s="152">
        <v>7</v>
      </c>
      <c r="K9" s="152">
        <v>14</v>
      </c>
      <c r="L9" s="152">
        <v>21</v>
      </c>
      <c r="M9" s="152">
        <f t="shared" si="0"/>
        <v>42</v>
      </c>
      <c r="N9" s="152" t="s">
        <v>2206</v>
      </c>
      <c r="O9" s="152" t="s">
        <v>2207</v>
      </c>
      <c r="P9" s="152" t="s">
        <v>2208</v>
      </c>
      <c r="S9" s="167" t="s">
        <v>1263</v>
      </c>
      <c r="T9" t="str">
        <v>其他灵能</v>
      </c>
      <c r="V9" t="str">
        <v>飞刀或手里剑</v>
      </c>
      <c r="W9" t="str">
        <v>投掷</v>
      </c>
      <c r="X9" t="str">
        <v>5m</v>
      </c>
      <c r="Y9" t="str">
        <v>1d5 R</v>
      </c>
      <c r="Z9">
        <v>0</v>
      </c>
      <c r="AA9" t="str">
        <v>原始</v>
      </c>
      <c r="AB9">
        <v>0.5</v>
      </c>
      <c r="AC9">
        <v>5</v>
      </c>
      <c r="AE9" t="str">
        <v>手铳</v>
      </c>
      <c r="AF9" t="str">
        <v>手枪</v>
      </c>
      <c r="AG9" t="str">
        <v>35m</v>
      </c>
      <c r="AH9" t="str">
        <v>S/–/–</v>
      </c>
      <c r="AI9" t="str">
        <v>1d10+4 I</v>
      </c>
      <c r="AJ9">
        <v>2</v>
      </c>
      <c r="AK9">
        <v>5</v>
      </c>
      <c r="AL9" t="str">
        <v>2完整</v>
      </c>
      <c r="AM9" t="str">
        <v>—</v>
      </c>
      <c r="AN9">
        <v>3</v>
      </c>
      <c r="AO9">
        <v>65</v>
      </c>
      <c r="AQ9" s="157" t="str">
        <v>电子接口</v>
      </c>
      <c r="AR9" s="158" t="str">
        <v>你能使用电子接口访问数据点和联系机魂。当你连接到数据点时，搜集信息，技术应用，和常识检定可以获得+10加值。</v>
      </c>
      <c r="AW9" s="142" t="str">
        <f ca="1">_xlfn.IFNA(IF(人物!B106=0,"",VLOOKUP(人物!B106,人物数据!$AQ$1:人物数据!$AR$300,2,FALSE)),"")</f>
        <v/>
      </c>
      <c r="BN9" s="161" t="str">
        <f ca="1">_xlfn.IFNA(IF(武备!C51=0,"",VLOOKUP(武备!C51,附表!$AC$2:附表!$AF$61,2,FALSE)),"")</f>
        <v/>
      </c>
      <c r="BO9" s="160" t="str">
        <f ca="1">_xlfn.IFNA(IF(武备!C51=0,"",VLOOKUP(武备!C51,附表!$AC$2:附表!$AF$61,3,FALSE)),"")</f>
        <v/>
      </c>
      <c r="BP9" s="160" t="str">
        <f ca="1">_xlfn.IFNA(IF(武备!C51=0,"",VLOOKUP(武备!C51,附表!$AC$2:附表!$AF$61,4,FALSE)),"")</f>
        <v/>
      </c>
      <c r="BU9" s="142" t="str" cm="1">
        <f t="array" ref="BU9">_xlfn.IFNA(IF(武备!B12=0,"",VLOOKUP(武备!B12,人物数据!$V$1:$AC$300,{1,2,3,4,5,6,7,8},FALSE)),"")</f>
        <v/>
      </c>
      <c r="BV9" s="142"/>
      <c r="BW9" s="142"/>
      <c r="BX9" s="142"/>
      <c r="BY9" s="142"/>
      <c r="BZ9" s="142"/>
      <c r="CA9" s="142"/>
      <c r="CB9" s="142"/>
      <c r="CD9" s="142" t="str" cm="1">
        <f t="array" ref="CD9">_xlfn.IFNA(IF(武备!B18=0,"",VLOOKUP(武备!B18,人物数据!$AE$1:$AO$300,{1,2,3,4,5,6,7,8,9,10,11},FALSE)),"")</f>
        <v/>
      </c>
      <c r="CE9" s="142"/>
      <c r="CF9" s="142"/>
      <c r="CG9" s="142"/>
      <c r="CH9" s="142"/>
      <c r="CI9" s="142"/>
      <c r="CJ9" s="142"/>
      <c r="CK9" s="142"/>
      <c r="CL9" s="142"/>
      <c r="CM9" s="142"/>
      <c r="CN9" s="142"/>
    </row>
    <row r="10" customHeight="1" spans="1:96">
      <c r="A10" s="169">
        <v>9</v>
      </c>
      <c r="B10" s="170" t="s">
        <v>2209</v>
      </c>
      <c r="C10" s="170" t="s">
        <v>2210</v>
      </c>
      <c r="D10" s="152">
        <v>8</v>
      </c>
      <c r="E10" s="152">
        <v>56</v>
      </c>
      <c r="F10" s="152">
        <v>112</v>
      </c>
      <c r="G10" s="152">
        <v>224</v>
      </c>
      <c r="H10" s="153" t="s">
        <v>2211</v>
      </c>
      <c r="I10" s="152">
        <v>8</v>
      </c>
      <c r="J10" s="152">
        <v>8</v>
      </c>
      <c r="K10" s="152">
        <v>16</v>
      </c>
      <c r="L10" s="152">
        <v>24</v>
      </c>
      <c r="M10" s="152">
        <f t="shared" si="0"/>
        <v>48</v>
      </c>
      <c r="N10" s="152" t="s">
        <v>2212</v>
      </c>
      <c r="O10" s="152" t="s">
        <v>2213</v>
      </c>
      <c r="P10" s="152" t="s">
        <v>2214</v>
      </c>
      <c r="S10" s="167" t="s">
        <v>1341</v>
      </c>
      <c r="V10" t="str">
        <v>盾</v>
      </c>
      <c r="W10" t="str">
        <v>格斗</v>
      </c>
      <c r="X10" t="str">
        <v>—</v>
      </c>
      <c r="Y10" t="str">
        <v>1d5 I</v>
      </c>
      <c r="Z10">
        <v>0</v>
      </c>
      <c r="AA10" t="str">
        <v>原始，防御</v>
      </c>
      <c r="AB10">
        <v>3</v>
      </c>
      <c r="AC10">
        <v>25</v>
      </c>
      <c r="AE10" t="str">
        <v>自动步枪</v>
      </c>
      <c r="AF10" t="str">
        <v>基本</v>
      </c>
      <c r="AG10" t="str">
        <v>90m</v>
      </c>
      <c r="AH10" t="str">
        <v>S/3/10</v>
      </c>
      <c r="AI10" t="str">
        <v>1d10+3 I</v>
      </c>
      <c r="AJ10">
        <v>0</v>
      </c>
      <c r="AK10">
        <v>30</v>
      </c>
      <c r="AL10" t="str">
        <v>完整</v>
      </c>
      <c r="AM10" t="str">
        <v>—</v>
      </c>
      <c r="AN10">
        <v>3.5</v>
      </c>
      <c r="AO10">
        <v>100</v>
      </c>
      <c r="AQ10" s="157" t="str">
        <v>电子援助</v>
      </c>
      <c r="AR10" s="158" t="str">
        <v>你可以召唤神圣的能量来治愈你虚弱的肉体。每当你接触一个发电机，电动机，或者充满的电池时，你可以进行一个普通（+10）的坚韧检定，成功可以恢复1点虚弱，每成功度再加1点。这需要1分钟的冥思与祷告。</v>
      </c>
      <c r="AW10" s="142" t="str">
        <f ca="1">_xlfn.IFNA(IF(人物!B107=0,"",VLOOKUP(人物!B107,人物数据!$AQ$1:人物数据!$AR$300,2,FALSE)),"")</f>
        <v/>
      </c>
      <c r="BN10" s="161" t="str">
        <f ca="1">_xlfn.IFNA(IF(武备!C52=0,"",VLOOKUP(武备!C52,附表!$AC$2:附表!$AF$61,2,FALSE)),"")</f>
        <v/>
      </c>
      <c r="BO10" s="160" t="str">
        <f ca="1">_xlfn.IFNA(IF(武备!C52=0,"",VLOOKUP(武备!C52,附表!$AC$2:附表!$AF$61,3,FALSE)),"")</f>
        <v/>
      </c>
      <c r="BP10" s="160" t="str">
        <f ca="1">_xlfn.IFNA(IF(武备!C52=0,"",VLOOKUP(武备!C52,附表!$AC$2:附表!$AF$61,4,FALSE)),"")</f>
        <v/>
      </c>
      <c r="BU10" s="142" t="str" cm="1">
        <f t="array" ref="BU10">_xlfn.IFNA(IF(武备!B13=0,"",VLOOKUP(武备!B13,人物数据!$V$1:$AC$300,{1,2,3,4,5,6,7,8},FALSE)),"")</f>
        <v/>
      </c>
      <c r="BV10" s="142"/>
      <c r="BW10" s="142"/>
      <c r="BX10" s="142"/>
      <c r="BY10" s="142"/>
      <c r="BZ10" s="142"/>
      <c r="CA10" s="142"/>
      <c r="CB10" s="142"/>
      <c r="CD10" s="142" t="str" cm="1">
        <f t="array" ref="CD10">_xlfn.IFNA(IF(武备!B19=0,"",VLOOKUP(武备!B19,人物数据!$AE$1:$AO$300,{1,2,3,4,5,6,7,8,9,10,11},FALSE)),"")</f>
        <v/>
      </c>
      <c r="CE10" s="142"/>
      <c r="CF10" s="142"/>
      <c r="CG10" s="142"/>
      <c r="CH10" s="142"/>
      <c r="CI10" s="142"/>
      <c r="CJ10" s="142"/>
      <c r="CK10" s="142"/>
      <c r="CL10" s="142"/>
      <c r="CM10" s="142"/>
      <c r="CN10" s="142"/>
    </row>
    <row r="11" customHeight="1" spans="1:96">
      <c r="A11" s="169">
        <v>10</v>
      </c>
      <c r="B11" s="170" t="s">
        <v>2209</v>
      </c>
      <c r="C11" s="170" t="s">
        <v>2210</v>
      </c>
      <c r="D11" s="152">
        <v>9</v>
      </c>
      <c r="E11" s="152">
        <v>67</v>
      </c>
      <c r="F11" s="152">
        <v>134</v>
      </c>
      <c r="G11" s="152">
        <v>268</v>
      </c>
      <c r="I11" s="152">
        <v>9</v>
      </c>
      <c r="J11" s="152">
        <v>9</v>
      </c>
      <c r="K11" s="152">
        <v>18</v>
      </c>
      <c r="L11" s="152">
        <v>27</v>
      </c>
      <c r="M11" s="152">
        <f t="shared" si="0"/>
        <v>54</v>
      </c>
      <c r="N11" s="152" t="s">
        <v>2215</v>
      </c>
      <c r="O11" s="152" t="s">
        <v>2216</v>
      </c>
      <c r="P11" s="152" t="s">
        <v>2217</v>
      </c>
      <c r="S11" s="167" t="s">
        <v>1268</v>
      </c>
      <c r="V11" t="str">
        <v>矛</v>
      </c>
      <c r="W11" t="str">
        <v>格斗，投掷†</v>
      </c>
      <c r="X11" t="str">
        <v>10m</v>
      </c>
      <c r="Y11" t="str">
        <v>1d10 R</v>
      </c>
      <c r="Z11">
        <v>0</v>
      </c>
      <c r="AA11" t="str">
        <v>原始</v>
      </c>
      <c r="AB11">
        <v>3</v>
      </c>
      <c r="AC11">
        <v>15</v>
      </c>
      <c r="AE11" t="str">
        <v>来复猎枪</v>
      </c>
      <c r="AF11" t="str">
        <v>基本</v>
      </c>
      <c r="AG11" t="str">
        <v>150m</v>
      </c>
      <c r="AH11" t="str">
        <v>S/–/–</v>
      </c>
      <c r="AI11" t="str">
        <v>1d10+3 I</v>
      </c>
      <c r="AJ11">
        <v>0</v>
      </c>
      <c r="AK11">
        <v>5</v>
      </c>
      <c r="AL11" t="str">
        <v>完整</v>
      </c>
      <c r="AM11" t="str">
        <v>精准</v>
      </c>
      <c r="AN11">
        <v>5</v>
      </c>
      <c r="AO11">
        <v>100</v>
      </c>
      <c r="AQ11" s="157" t="str">
        <v>独立目标</v>
      </c>
      <c r="AR11" s="158" t="str">
        <v>同时使用两把武器射击时，你可以攻击间距超过10米的多个目标。</v>
      </c>
      <c r="AW11" s="142" t="str">
        <f ca="1">_xlfn.IFNA(IF(人物!B108=0,"",VLOOKUP(人物!B108,人物数据!$AQ$1:人物数据!$AR$300,2,FALSE)),"")</f>
        <v/>
      </c>
      <c r="BN11" s="161" t="str">
        <f ca="1">_xlfn.IFNA(IF(武备!C53=0,"",VLOOKUP(武备!C53,附表!$AC$2:附表!$AF$61,2,FALSE)),"")</f>
        <v/>
      </c>
      <c r="BO11" s="160" t="str">
        <f ca="1">_xlfn.IFNA(IF(武备!C53=0,"",VLOOKUP(武备!C53,附表!$AC$2:附表!$AF$61,3,FALSE)),"")</f>
        <v/>
      </c>
      <c r="BP11" s="160" t="str">
        <f ca="1">_xlfn.IFNA(IF(武备!C53=0,"",VLOOKUP(武备!C53,附表!$AC$2:附表!$AF$61,4,FALSE)),"")</f>
        <v/>
      </c>
      <c r="BU11" s="142" t="str" cm="1">
        <f t="array" ref="BU11">_xlfn.IFNA(IF(武备!B14=0,"",VLOOKUP(武备!B14,人物数据!$V$1:$AC$300,{1,2,3,4,5,6,7,8},FALSE)),"")</f>
        <v/>
      </c>
      <c r="BV11" s="142"/>
      <c r="BW11" s="142"/>
      <c r="BX11" s="142"/>
      <c r="BY11" s="142"/>
      <c r="BZ11" s="142"/>
      <c r="CA11" s="142"/>
      <c r="CB11" s="142"/>
      <c r="CD11" s="142"/>
      <c r="CE11" s="142"/>
      <c r="CF11" s="142"/>
      <c r="CG11" s="142"/>
      <c r="CH11" s="142"/>
      <c r="CI11" s="142"/>
      <c r="CJ11" s="142"/>
      <c r="CK11" s="142"/>
      <c r="CL11" s="142"/>
      <c r="CM11" s="142"/>
      <c r="CN11" s="142"/>
    </row>
    <row r="12" customHeight="1" spans="1:96">
      <c r="A12" s="172">
        <v>11</v>
      </c>
      <c r="B12" s="170" t="s">
        <v>2209</v>
      </c>
      <c r="C12" s="170" t="s">
        <v>2210</v>
      </c>
      <c r="D12" s="152">
        <v>10</v>
      </c>
      <c r="E12" s="152">
        <v>78</v>
      </c>
      <c r="F12" s="152">
        <v>156</v>
      </c>
      <c r="G12" s="152">
        <v>312</v>
      </c>
      <c r="I12" s="152">
        <v>10</v>
      </c>
      <c r="J12" s="152">
        <v>10</v>
      </c>
      <c r="K12" s="152">
        <v>20</v>
      </c>
      <c r="L12" s="152">
        <v>30</v>
      </c>
      <c r="M12" s="152">
        <f t="shared" si="0"/>
        <v>60</v>
      </c>
      <c r="N12" s="152" t="s">
        <v>2218</v>
      </c>
      <c r="O12" s="152" t="s">
        <v>2219</v>
      </c>
      <c r="P12" s="152" t="s">
        <v>2220</v>
      </c>
      <c r="S12" s="167" t="s">
        <v>1344</v>
      </c>
      <c r="V12" t="str">
        <v>剑</v>
      </c>
      <c r="W12" t="str">
        <v>格斗</v>
      </c>
      <c r="X12" t="str">
        <v>—</v>
      </c>
      <c r="Y12" t="str">
        <v>1d10 R</v>
      </c>
      <c r="Z12">
        <v>0</v>
      </c>
      <c r="AA12" t="str">
        <v>原始，平衡</v>
      </c>
      <c r="AB12">
        <v>3</v>
      </c>
      <c r="AC12">
        <v>15</v>
      </c>
      <c r="AE12" t="str">
        <v>霰弹猎枪</v>
      </c>
      <c r="AF12" t="str">
        <v>基本</v>
      </c>
      <c r="AG12" t="str">
        <v>30m</v>
      </c>
      <c r="AH12" t="str">
        <v>S/–/–</v>
      </c>
      <c r="AI12" t="str">
        <v>1d10+4 I</v>
      </c>
      <c r="AJ12">
        <v>0</v>
      </c>
      <c r="AK12">
        <v>2</v>
      </c>
      <c r="AL12" t="str">
        <v>2完整</v>
      </c>
      <c r="AM12" t="str">
        <v>可靠，散射</v>
      </c>
      <c r="AN12">
        <v>5</v>
      </c>
      <c r="AO12">
        <v>60</v>
      </c>
      <c r="AQ12" s="157" t="str">
        <v>额外次级灵能*</v>
      </c>
      <c r="AR12" s="158" t="str">
        <v>你获得一项次级灵能。</v>
      </c>
      <c r="AW12" s="142" t="str">
        <f ca="1">_xlfn.IFNA(IF(人物!B109=0,"",VLOOKUP(人物!B109,人物数据!$AQ$1:人物数据!$AR$300,2,FALSE)),"")</f>
        <v/>
      </c>
      <c r="BN12" s="161" t="str">
        <f ca="1">_xlfn.IFNA(IF(武备!C54=0,"",VLOOKUP(武备!C54,附表!$AC$2:附表!$AF$61,2,FALSE)),"")</f>
        <v/>
      </c>
      <c r="BO12" s="160" t="str">
        <f ca="1">_xlfn.IFNA(IF(武备!C54=0,"",VLOOKUP(武备!C54,附表!$AC$2:附表!$AF$61,3,FALSE)),"")</f>
        <v/>
      </c>
      <c r="BP12" s="160" t="str">
        <f ca="1">_xlfn.IFNA(IF(武备!C54=0,"",VLOOKUP(武备!C54,附表!$AC$2:附表!$AF$61,4,FALSE)),"")</f>
        <v/>
      </c>
      <c r="BU12" s="142" t="str" cm="1">
        <f t="array" ref="BU12">_xlfn.IFNA(IF(武备!B15=0,"",VLOOKUP(武备!B15,人物数据!$V$1:$AC$300,{1,2,3,4,5,6,7,8},FALSE)),"")</f>
        <v/>
      </c>
      <c r="BV12" s="142"/>
      <c r="BW12" s="142"/>
      <c r="BX12" s="142"/>
      <c r="BY12" s="142"/>
      <c r="BZ12" s="142"/>
      <c r="CA12" s="142"/>
      <c r="CB12" s="142"/>
      <c r="CD12" s="142" t="str" cm="1">
        <f t="array" ref="CD12">_xlfn.IFNA(IF(武备!B21=0,"",VLOOKUP(武备!B21,人物数据!$AE$1:$AO$300,{1,2,3,4,5,6,7,8,9,10,11},FALSE)),"")</f>
        <v/>
      </c>
      <c r="CE12" s="142"/>
      <c r="CF12" s="142"/>
      <c r="CG12" s="142"/>
      <c r="CH12" s="142"/>
      <c r="CI12" s="142"/>
      <c r="CJ12" s="142"/>
      <c r="CK12" s="142"/>
      <c r="CL12" s="142"/>
      <c r="CM12" s="142"/>
      <c r="CN12" s="142"/>
    </row>
    <row r="13" customHeight="1" spans="1:96">
      <c r="A13" s="172">
        <v>12</v>
      </c>
      <c r="B13" s="170" t="s">
        <v>2221</v>
      </c>
      <c r="C13" s="170" t="s">
        <v>2222</v>
      </c>
      <c r="D13" s="152">
        <v>11</v>
      </c>
      <c r="E13" s="152">
        <v>90</v>
      </c>
      <c r="F13" s="152">
        <v>180</v>
      </c>
      <c r="G13" s="152">
        <v>360</v>
      </c>
      <c r="S13" s="167" t="s">
        <v>1348</v>
      </c>
      <c r="V13" t="str">
        <v>杖</v>
      </c>
      <c r="W13" t="str">
        <v>格斗†</v>
      </c>
      <c r="X13" t="str">
        <v>—</v>
      </c>
      <c r="Y13" t="str">
        <v>1d10 I</v>
      </c>
      <c r="Z13">
        <v>0</v>
      </c>
      <c r="AA13" t="str">
        <v>原始，平衡</v>
      </c>
      <c r="AB13">
        <v>3</v>
      </c>
      <c r="AC13">
        <v>10</v>
      </c>
      <c r="AE13" t="str">
        <v>泵动霰弹枪</v>
      </c>
      <c r="AF13" t="str">
        <v>基本</v>
      </c>
      <c r="AG13" t="str">
        <v>30m</v>
      </c>
      <c r="AH13" t="str">
        <v>S/–/–</v>
      </c>
      <c r="AI13" t="str">
        <v>1d10+4 I</v>
      </c>
      <c r="AJ13">
        <v>0</v>
      </c>
      <c r="AK13">
        <v>8</v>
      </c>
      <c r="AL13" t="str">
        <v>2完整</v>
      </c>
      <c r="AM13" t="str">
        <v>散射</v>
      </c>
      <c r="AN13">
        <v>5</v>
      </c>
      <c r="AO13">
        <v>75</v>
      </c>
      <c r="AQ13" s="157" t="str">
        <v>额外灵能*</v>
      </c>
      <c r="AR13" s="158" t="str">
        <v>从你已知的学科中获得一项额外灵能。</v>
      </c>
      <c r="AW13" s="142" t="str">
        <f ca="1">_xlfn.IFNA(IF(人物!B110=0,"",VLOOKUP(人物!B110,人物数据!$AQ$1:人物数据!$AR$300,2,FALSE)),"")</f>
        <v/>
      </c>
      <c r="BN13" s="161" t="str">
        <f ca="1">_xlfn.IFNA(IF(武备!C55=0,"",VLOOKUP(武备!C55,附表!$AC$2:附表!$AF$61,2,FALSE)),"")</f>
        <v/>
      </c>
      <c r="BO13" s="160" t="str">
        <f ca="1">_xlfn.IFNA(IF(武备!C55=0,"",VLOOKUP(武备!C55,附表!$AC$2:附表!$AF$61,3,FALSE)),"")</f>
        <v/>
      </c>
      <c r="BP13" s="160" t="str">
        <f ca="1">_xlfn.IFNA(IF(武备!C55=0,"",VLOOKUP(武备!C55,附表!$AC$2:附表!$AF$61,4,FALSE)),"")</f>
        <v/>
      </c>
      <c r="BU13" s="142" t="str" cm="1">
        <f t="array" ref="BU13">_xlfn.IFNA(IF(武备!B16=0,"",VLOOKUP(武备!B16,人物数据!$V$1:$AC$300,{1,2,3,4,5,6,7,8},FALSE)),"")</f>
        <v/>
      </c>
      <c r="BV13" s="142"/>
      <c r="BW13" s="142"/>
      <c r="BX13" s="142"/>
      <c r="BY13" s="142"/>
      <c r="BZ13" s="142"/>
      <c r="CA13" s="142"/>
      <c r="CB13" s="142"/>
      <c r="CD13" s="142" t="str" cm="1">
        <f t="array" ref="CD13">_xlfn.IFNA(IF(武备!B22=0,"",VLOOKUP(武备!B22,人物数据!$AE$1:$AO$300,{1,2,3,4,5,6,7,8,9,10,11},FALSE)),"")</f>
        <v/>
      </c>
      <c r="CE13" s="142"/>
      <c r="CF13" s="142"/>
      <c r="CG13" s="142"/>
      <c r="CH13" s="142"/>
      <c r="CI13" s="142"/>
      <c r="CJ13" s="142"/>
      <c r="CK13" s="142"/>
      <c r="CL13" s="142"/>
      <c r="CM13" s="142"/>
      <c r="CN13" s="142"/>
    </row>
    <row r="14" customHeight="1" spans="1:96">
      <c r="A14" s="172">
        <v>13</v>
      </c>
      <c r="B14" s="170" t="s">
        <v>2221</v>
      </c>
      <c r="C14" s="170" t="s">
        <v>2222</v>
      </c>
      <c r="D14" s="152">
        <v>12</v>
      </c>
      <c r="E14" s="152">
        <v>112</v>
      </c>
      <c r="F14" s="152">
        <v>224</v>
      </c>
      <c r="G14" s="152">
        <v>448</v>
      </c>
      <c r="S14" s="167" t="s">
        <v>1275</v>
      </c>
      <c r="V14" t="str">
        <v>链锯剑</v>
      </c>
      <c r="W14" t="str">
        <v>格斗</v>
      </c>
      <c r="X14" t="str">
        <v>—</v>
      </c>
      <c r="Y14" t="str">
        <v>1d10+2 R</v>
      </c>
      <c r="Z14">
        <v>2</v>
      </c>
      <c r="AA14" t="str">
        <v>平衡，撕裂</v>
      </c>
      <c r="AB14">
        <v>6</v>
      </c>
      <c r="AC14">
        <v>275</v>
      </c>
      <c r="AE14" t="str">
        <v>战斗霰弹枪</v>
      </c>
      <c r="AF14" t="str">
        <v>基本</v>
      </c>
      <c r="AG14" t="str">
        <v>30m</v>
      </c>
      <c r="AH14" t="str">
        <v>S/3/–</v>
      </c>
      <c r="AI14" t="str">
        <v>1d10+4 I</v>
      </c>
      <c r="AJ14">
        <v>0</v>
      </c>
      <c r="AK14">
        <v>18</v>
      </c>
      <c r="AL14" t="str">
        <v>完整</v>
      </c>
      <c r="AM14" t="str">
        <v>散射</v>
      </c>
      <c r="AN14">
        <v>6.5</v>
      </c>
      <c r="AO14">
        <v>150</v>
      </c>
      <c r="AQ14" s="157" t="str">
        <v>反戈一击</v>
      </c>
      <c r="AR14" s="158" t="str">
        <v>成功进行格档之后，你可以用格档所用的武器立刻对攻击你的目标进行一次攻击，但攻击检定−20。</v>
      </c>
      <c r="AW14" s="142" t="str">
        <f ca="1">_xlfn.IFNA(IF(人物!B111=0,"",VLOOKUP(人物!B111,人物数据!$AQ$1:人物数据!$AR$300,2,FALSE)),"")</f>
        <v/>
      </c>
      <c r="BN14" s="161" t="str">
        <f ca="1">_xlfn.IFNA(IF(武备!C56=0,"",VLOOKUP(武备!C56,附表!$AC$2:附表!$AF$61,2,FALSE)),"")</f>
        <v/>
      </c>
      <c r="BO14" s="160" t="str">
        <f ca="1">_xlfn.IFNA(IF(武备!C56=0,"",VLOOKUP(武备!C56,附表!$AC$2:附表!$AF$61,3,FALSE)),"")</f>
        <v/>
      </c>
      <c r="BP14" s="160" t="str">
        <f ca="1">_xlfn.IFNA(IF(武备!C56=0,"",VLOOKUP(武备!C56,附表!$AC$2:附表!$AF$61,4,FALSE)),"")</f>
        <v/>
      </c>
      <c r="BU14" s="142" t="str" cm="1">
        <f t="array" ref="BU14">_xlfn.IFNA(IF(武备!B17=0,"",VLOOKUP(武备!B17,人物数据!$V$1:$AC$300,{1,2,3,4,5,6,7,8},FALSE)),"")</f>
        <v/>
      </c>
      <c r="BV14" s="142"/>
      <c r="BW14" s="142"/>
      <c r="BX14" s="142"/>
      <c r="BY14" s="142"/>
      <c r="BZ14" s="142"/>
      <c r="CA14" s="142"/>
      <c r="CB14" s="142"/>
      <c r="CD14" s="142" t="str" cm="1">
        <f t="array" ref="CD14">_xlfn.IFNA(IF(武备!B23=0,"",VLOOKUP(武备!B23,人物数据!$AE$1:$AO$300,{1,2,3,4,5,6,7,8,9,10,11},FALSE)),"")</f>
        <v/>
      </c>
      <c r="CE14" s="142"/>
      <c r="CF14" s="142"/>
      <c r="CG14" s="142"/>
      <c r="CH14" s="142"/>
      <c r="CI14" s="142"/>
      <c r="CJ14" s="142"/>
      <c r="CK14" s="142"/>
      <c r="CL14" s="142"/>
      <c r="CM14" s="142"/>
      <c r="CN14" s="142"/>
    </row>
    <row r="15" customHeight="1" spans="1:96">
      <c r="A15" s="172">
        <v>14</v>
      </c>
      <c r="B15" s="170" t="s">
        <v>2221</v>
      </c>
      <c r="C15" s="170" t="s">
        <v>2222</v>
      </c>
      <c r="D15" s="152">
        <v>13</v>
      </c>
      <c r="E15" s="152">
        <v>225</v>
      </c>
      <c r="F15" s="152">
        <v>450</v>
      </c>
      <c r="G15" s="152">
        <v>900</v>
      </c>
      <c r="S15" s="167" t="s">
        <v>1353</v>
      </c>
      <c r="V15" t="str">
        <v>链锯斧</v>
      </c>
      <c r="W15" t="str">
        <v>格斗</v>
      </c>
      <c r="X15" t="str">
        <v>—</v>
      </c>
      <c r="Y15" t="str">
        <v>1d10+4 R</v>
      </c>
      <c r="Z15">
        <v>2</v>
      </c>
      <c r="AA15" t="str">
        <v>撕裂</v>
      </c>
      <c r="AB15">
        <v>13</v>
      </c>
      <c r="AC15">
        <v>450</v>
      </c>
      <c r="AE15" t="str">
        <v>重机枪</v>
      </c>
      <c r="AF15" t="str">
        <v>重型</v>
      </c>
      <c r="AG15" t="str">
        <v>120m</v>
      </c>
      <c r="AH15" t="str">
        <v>–/–/10</v>
      </c>
      <c r="AI15" t="str">
        <v>1d10+4 I</v>
      </c>
      <c r="AJ15">
        <v>3</v>
      </c>
      <c r="AK15">
        <v>200</v>
      </c>
      <c r="AL15" t="str">
        <v>2完整</v>
      </c>
      <c r="AM15" t="str">
        <v>—</v>
      </c>
      <c r="AN15">
        <v>35</v>
      </c>
      <c r="AO15">
        <v>750</v>
      </c>
      <c r="AQ15" s="157" t="str">
        <v>飞跑</v>
      </c>
      <c r="AR15" s="158" t="str">
        <v>你能够以突然爆发的速度来摆脱——或是一头扎入——麻烦。你进行完整移动时可多移动等于敏捷加值的米数。另外，你的奔跑速度翻倍，持续一轮。如果连续两次使用该天赋奔跑，你会得到1级虚弱。</v>
      </c>
      <c r="AW15" s="142" t="str">
        <f ca="1">_xlfn.IFNA(IF(人物!B112=0,"",VLOOKUP(人物!B112,人物数据!$AQ$1:人物数据!$AR$300,2,FALSE)),"")</f>
        <v/>
      </c>
      <c r="BU15" s="142" t="str" cm="1">
        <f t="array" ref="BU15">_xlfn.IFNA(IF(武备!B18=0,"",VLOOKUP(武备!B18,人物数据!$V$1:$AC$300,{1,2,3,4,5,6,7,8},FALSE)),"")</f>
        <v/>
      </c>
      <c r="BV15" s="142"/>
      <c r="BW15" s="142"/>
      <c r="BX15" s="142"/>
      <c r="BY15" s="142"/>
      <c r="BZ15" s="142"/>
      <c r="CA15" s="142"/>
      <c r="CB15" s="142"/>
      <c r="CD15" s="142"/>
      <c r="CE15" s="142"/>
      <c r="CF15" s="142"/>
      <c r="CG15" s="142"/>
      <c r="CH15" s="142"/>
      <c r="CI15" s="142"/>
      <c r="CJ15" s="142"/>
      <c r="CK15" s="142"/>
      <c r="CL15" s="142"/>
      <c r="CM15" s="142"/>
      <c r="CN15" s="142"/>
    </row>
    <row r="16" customHeight="1" spans="1:96">
      <c r="A16" s="172">
        <v>15</v>
      </c>
      <c r="B16" s="170" t="s">
        <v>2221</v>
      </c>
      <c r="C16" s="170" t="s">
        <v>2222</v>
      </c>
      <c r="D16" s="152">
        <v>14</v>
      </c>
      <c r="E16" s="152">
        <v>337</v>
      </c>
      <c r="F16" s="152">
        <v>674</v>
      </c>
      <c r="G16" s="152">
        <v>1348</v>
      </c>
      <c r="S16" s="167" t="s">
        <v>1281</v>
      </c>
      <c r="V16" t="str">
        <v>能量刃</v>
      </c>
      <c r="W16" t="str">
        <v>格斗</v>
      </c>
      <c r="X16" t="str">
        <v>—</v>
      </c>
      <c r="Y16" t="str">
        <v>1d10+3 E</v>
      </c>
      <c r="Z16">
        <v>6</v>
      </c>
      <c r="AA16" t="str">
        <v>能量</v>
      </c>
      <c r="AB16">
        <v>1.5</v>
      </c>
      <c r="AC16">
        <v>1750</v>
      </c>
      <c r="AE16" t="str">
        <v>爆矢手枪</v>
      </c>
      <c r="AF16" t="str">
        <v>手枪</v>
      </c>
      <c r="AG16" t="str">
        <v>30m</v>
      </c>
      <c r="AH16" t="str">
        <v>S/2/–</v>
      </c>
      <c r="AI16" t="str">
        <v>1d10+5 X</v>
      </c>
      <c r="AJ16">
        <v>4</v>
      </c>
      <c r="AK16">
        <v>8</v>
      </c>
      <c r="AL16" t="str">
        <v>完整</v>
      </c>
      <c r="AM16" t="str">
        <v>撕裂</v>
      </c>
      <c r="AN16">
        <v>3.5</v>
      </c>
      <c r="AO16">
        <v>250</v>
      </c>
      <c r="AQ16" s="157" t="str">
        <v>格斗武器训练*</v>
      </c>
      <c r="AR16" s="158" t="str">
        <v>子项：原始武器，链锯武器，震击武器，能量武器无减值地使用你选择的格斗武器。</v>
      </c>
      <c r="AW16" s="142" t="str">
        <f ca="1">_xlfn.IFNA(IF(人物!B113=0,"",VLOOKUP(人物!B113,人物数据!$AQ$1:人物数据!$AR$300,2,FALSE)),"")</f>
        <v/>
      </c>
      <c r="BR16" t="str">
        <f ca="1">_xlfn.IFNA(IF(BN16=0,"",VLOOKUP(BN16,附表!#REF!:附表!#REF!,2,FALSE)),"")</f>
        <v/>
      </c>
      <c r="BU16" s="142" t="str" cm="1">
        <f t="array" ref="BU16">_xlfn.IFNA(IF(武备!B19=0,"",VLOOKUP(武备!B19,人物数据!$V$1:$AC$300,{1,2,3,4,5,6,7,8},FALSE)),"")</f>
        <v/>
      </c>
      <c r="BV16" s="142"/>
      <c r="BW16" s="142"/>
      <c r="BX16" s="142"/>
      <c r="BY16" s="142"/>
      <c r="BZ16" s="142"/>
      <c r="CA16" s="142"/>
      <c r="CB16" s="142"/>
      <c r="CD16" s="142" t="str" cm="1">
        <f t="array" ref="CD16">_xlfn.IFNA(IF(武备!B25=0,"",VLOOKUP(武备!B25,人物数据!$AE$1:$AO$300,{1,2,3,4,5,6,7,8,9,10,11},FALSE)),"")</f>
        <v/>
      </c>
      <c r="CE16" s="142"/>
      <c r="CF16" s="142"/>
      <c r="CG16" s="142"/>
      <c r="CH16" s="142"/>
      <c r="CI16" s="142"/>
      <c r="CJ16" s="142"/>
      <c r="CK16" s="142"/>
      <c r="CL16" s="142"/>
      <c r="CM16" s="142"/>
      <c r="CN16" s="142"/>
    </row>
    <row r="17" customHeight="1" spans="1:92">
      <c r="A17" s="172">
        <v>16</v>
      </c>
      <c r="B17" s="170" t="s">
        <v>2223</v>
      </c>
      <c r="C17" s="170" t="s">
        <v>2224</v>
      </c>
      <c r="D17" s="152">
        <v>15</v>
      </c>
      <c r="E17" s="152">
        <v>450</v>
      </c>
      <c r="F17" s="152">
        <v>900</v>
      </c>
      <c r="G17" s="152">
        <v>1800</v>
      </c>
      <c r="S17" s="167" t="s">
        <v>1356</v>
      </c>
      <c r="V17" t="str">
        <v>能量剑</v>
      </c>
      <c r="W17" t="str">
        <v>格斗</v>
      </c>
      <c r="X17" t="str">
        <v>—</v>
      </c>
      <c r="Y17" t="str">
        <v>1d10+5 E</v>
      </c>
      <c r="Z17">
        <v>6</v>
      </c>
      <c r="AA17" t="str">
        <v>能量，平衡</v>
      </c>
      <c r="AB17">
        <v>3.5</v>
      </c>
      <c r="AC17">
        <v>2500</v>
      </c>
      <c r="AE17" t="str">
        <v>爆矢枪</v>
      </c>
      <c r="AF17" t="str">
        <v>基本</v>
      </c>
      <c r="AG17" t="str">
        <v>90m</v>
      </c>
      <c r="AH17" t="str">
        <v>S/2/–</v>
      </c>
      <c r="AI17" t="str">
        <v>1d10+5 X</v>
      </c>
      <c r="AJ17">
        <v>4</v>
      </c>
      <c r="AK17">
        <v>24</v>
      </c>
      <c r="AL17" t="str">
        <v>完整</v>
      </c>
      <c r="AM17" t="str">
        <v>撕裂</v>
      </c>
      <c r="AN17">
        <v>7</v>
      </c>
      <c r="AO17">
        <v>500</v>
      </c>
      <c r="AQ17" s="157" t="str">
        <v>格斗专家</v>
      </c>
      <c r="AR17" s="158" t="str">
        <v>你擅长应付以寡敌众的肉搏战，在近战格斗中包围你的对手不会得到任何加值。</v>
      </c>
      <c r="AW17" s="142" t="str">
        <f ca="1">_xlfn.IFNA(IF(人物!B114=0,"",VLOOKUP(人物!B114,人物数据!$AQ$1:人物数据!$AR$300,2,FALSE)),"")</f>
        <v/>
      </c>
      <c r="BU17" s="142" t="str" cm="1">
        <f t="array" ref="BU17">_xlfn.IFNA(IF(武备!B20=0,"",VLOOKUP(武备!B20,人物数据!$V$1:$AC$300,{1,2,3,4,5,6,7,8},FALSE)),"")</f>
        <v/>
      </c>
      <c r="BV17" s="142"/>
      <c r="BW17" s="142"/>
      <c r="BX17" s="142"/>
      <c r="BY17" s="142"/>
      <c r="BZ17" s="142"/>
      <c r="CA17" s="142"/>
      <c r="CB17" s="142"/>
      <c r="CD17" s="142" t="str" cm="1">
        <f t="array" ref="CD17">_xlfn.IFNA(IF(武备!B26=0,"",VLOOKUP(武备!B26,人物数据!$AE$1:$AO$300,{1,2,3,4,5,6,7,8,9,10,11},FALSE)),"")</f>
        <v/>
      </c>
      <c r="CE17" s="142"/>
      <c r="CF17" s="142"/>
      <c r="CG17" s="142"/>
      <c r="CH17" s="142"/>
      <c r="CI17" s="142"/>
      <c r="CJ17" s="142"/>
      <c r="CK17" s="142"/>
      <c r="CL17" s="142"/>
      <c r="CM17" s="142"/>
      <c r="CN17" s="142"/>
    </row>
    <row r="18" customHeight="1" spans="1:92">
      <c r="A18" s="172">
        <v>17</v>
      </c>
      <c r="B18" s="170" t="s">
        <v>2223</v>
      </c>
      <c r="C18" s="170" t="s">
        <v>2224</v>
      </c>
      <c r="D18" s="152">
        <v>16</v>
      </c>
      <c r="E18" s="152">
        <v>675</v>
      </c>
      <c r="F18" s="152">
        <v>1350</v>
      </c>
      <c r="G18" s="152">
        <v>2700</v>
      </c>
      <c r="S18" s="167" t="s">
        <v>1289</v>
      </c>
      <c r="V18" t="str">
        <v>震击槌</v>
      </c>
      <c r="W18" t="str">
        <v>格斗</v>
      </c>
      <c r="X18" t="str">
        <v>—</v>
      </c>
      <c r="Y18" t="str">
        <v>1d10 I</v>
      </c>
      <c r="Z18">
        <v>0</v>
      </c>
      <c r="AA18" t="str">
        <v>震击</v>
      </c>
      <c r="AB18">
        <v>2.5</v>
      </c>
      <c r="AC18">
        <v>150</v>
      </c>
      <c r="AE18" t="str">
        <v>重型爆矢枪</v>
      </c>
      <c r="AF18" t="str">
        <v>重型</v>
      </c>
      <c r="AG18" t="str">
        <v>120m</v>
      </c>
      <c r="AH18" t="str">
        <v>–/–/10</v>
      </c>
      <c r="AI18" t="str">
        <v>2d10+3 X</v>
      </c>
      <c r="AJ18">
        <v>5</v>
      </c>
      <c r="AK18">
        <v>60</v>
      </c>
      <c r="AL18" t="str">
        <v>2完整</v>
      </c>
      <c r="AM18" t="str">
        <v>撕裂</v>
      </c>
      <c r="AN18">
        <v>40</v>
      </c>
      <c r="AO18">
        <v>2000</v>
      </c>
      <c r="AQ18" s="157" t="str">
        <v>悍不畏死</v>
      </c>
      <c r="AR18" s="158" t="str">
        <v>可重投失败的压制检定。</v>
      </c>
      <c r="AW18" s="142" t="str">
        <f ca="1">_xlfn.IFNA(IF(人物!B115=0,"",VLOOKUP(人物!B115,人物数据!$AQ$1:人物数据!$AR$300,2,FALSE)),"")</f>
        <v/>
      </c>
      <c r="BU18" s="142" t="str" cm="1">
        <f t="array" ref="BU18">_xlfn.IFNA(IF(武备!B21=0,"",VLOOKUP(武备!B21,人物数据!$V$1:$AC$300,{1,2,3,4,5,6,7,8},FALSE)),"")</f>
        <v/>
      </c>
      <c r="BV18" s="142"/>
      <c r="BW18" s="142"/>
      <c r="BX18" s="142"/>
      <c r="BY18" s="142"/>
      <c r="BZ18" s="142"/>
      <c r="CA18" s="142"/>
      <c r="CB18" s="142"/>
      <c r="CD18" s="142"/>
      <c r="CE18" s="142"/>
      <c r="CF18" s="142"/>
      <c r="CG18" s="142"/>
      <c r="CH18" s="142"/>
      <c r="CI18" s="142"/>
      <c r="CJ18" s="142"/>
      <c r="CK18" s="142"/>
      <c r="CL18" s="142"/>
      <c r="CM18" s="142"/>
      <c r="CN18" s="142"/>
    </row>
    <row r="19" customHeight="1" spans="1:92">
      <c r="A19" s="172">
        <v>18</v>
      </c>
      <c r="B19" s="170" t="s">
        <v>2223</v>
      </c>
      <c r="C19" s="170" t="s">
        <v>2224</v>
      </c>
      <c r="D19" s="152">
        <v>17</v>
      </c>
      <c r="E19" s="152">
        <v>900</v>
      </c>
      <c r="F19" s="152">
        <v>1800</v>
      </c>
      <c r="G19" s="152">
        <v>3600</v>
      </c>
      <c r="S19" s="167" t="s">
        <v>1360</v>
      </c>
      <c r="V19" t="str">
        <v>电击链枷</v>
      </c>
      <c r="W19" t="str">
        <v>格斗†</v>
      </c>
      <c r="X19" t="str">
        <v>—</v>
      </c>
      <c r="Y19" t="str">
        <v>1d10+2 I</v>
      </c>
      <c r="Z19">
        <v>0</v>
      </c>
      <c r="AA19" t="str">
        <v>震击，柔韧</v>
      </c>
      <c r="AB19">
        <v>4.5</v>
      </c>
      <c r="AC19">
        <v>375</v>
      </c>
      <c r="AE19" t="str">
        <v>炽热手枪</v>
      </c>
      <c r="AF19" t="str">
        <v>手枪</v>
      </c>
      <c r="AG19" t="str">
        <v>10m</v>
      </c>
      <c r="AH19" t="str">
        <v>S/–/–</v>
      </c>
      <c r="AI19" t="str">
        <v>2d10+4 E</v>
      </c>
      <c r="AJ19">
        <v>12</v>
      </c>
      <c r="AK19">
        <v>3</v>
      </c>
      <c r="AL19" t="str">
        <v>完整</v>
      </c>
      <c r="AM19" t="str">
        <v>—</v>
      </c>
      <c r="AN19">
        <v>2.5</v>
      </c>
      <c r="AO19">
        <v>7500</v>
      </c>
      <c r="AQ19" s="157" t="str">
        <v>黑暗灵魂</v>
      </c>
      <c r="AR19" s="158" t="str">
        <v>你的灵魂被黑暗污染，使得你能够抵抗堕落。每当你需要进行恶化检定，该检定所受减值减半。详见第256页堕落规则。</v>
      </c>
      <c r="AW19" s="142" t="str">
        <f ca="1">_xlfn.IFNA(IF(人物!B116=0,"",VLOOKUP(人物!B116,人物数据!$AQ$1:人物数据!$AR$300,2,FALSE)),"")</f>
        <v/>
      </c>
      <c r="BU19" s="142" t="str" cm="1">
        <f t="array" ref="BU19">_xlfn.IFNA(IF(武备!B22=0,"",VLOOKUP(武备!B22,人物数据!$V$1:$AC$300,{1,2,3,4,5,6,7,8},FALSE)),"")</f>
        <v/>
      </c>
      <c r="BV19" s="142"/>
      <c r="BW19" s="142"/>
      <c r="BX19" s="142"/>
      <c r="BY19" s="142"/>
      <c r="BZ19" s="142"/>
      <c r="CA19" s="142"/>
      <c r="CB19" s="142"/>
      <c r="CD19" s="142" t="str" cm="1">
        <f t="array" ref="CD19">_xlfn.IFNA(IF(武备!B28=0,"",VLOOKUP(武备!B28,人物数据!$AE$1:$AO$300,{1,2,3,4,5,6,7,8,9,10,11},FALSE)),"")</f>
        <v/>
      </c>
      <c r="CE19" s="142"/>
      <c r="CF19" s="142"/>
      <c r="CG19" s="142"/>
      <c r="CH19" s="142"/>
      <c r="CI19" s="142"/>
      <c r="CJ19" s="142"/>
      <c r="CK19" s="142"/>
      <c r="CL19" s="142"/>
      <c r="CM19" s="142"/>
      <c r="CN19" s="142"/>
    </row>
    <row r="20" customHeight="1" spans="1:92">
      <c r="A20" s="172">
        <v>19</v>
      </c>
      <c r="B20" s="170" t="s">
        <v>2225</v>
      </c>
      <c r="C20" s="170" t="s">
        <v>2226</v>
      </c>
      <c r="D20" s="152">
        <v>18</v>
      </c>
      <c r="E20" s="152">
        <v>1350</v>
      </c>
      <c r="F20" s="152">
        <v>2700</v>
      </c>
      <c r="G20" s="152">
        <v>5400</v>
      </c>
      <c r="S20" s="167" t="s">
        <v>1295</v>
      </c>
      <c r="AE20" t="str">
        <v>热熔枪</v>
      </c>
      <c r="AF20" t="str">
        <v>基本</v>
      </c>
      <c r="AG20" t="str">
        <v>20m</v>
      </c>
      <c r="AH20" t="str">
        <v>S/–/–</v>
      </c>
      <c r="AI20" t="str">
        <v>2d10+4 E</v>
      </c>
      <c r="AJ20">
        <v>12</v>
      </c>
      <c r="AK20">
        <v>5</v>
      </c>
      <c r="AL20" t="str">
        <v>2完整</v>
      </c>
      <c r="AM20" t="str">
        <v>—</v>
      </c>
      <c r="AN20">
        <v>8</v>
      </c>
      <c r="AO20">
        <v>4000</v>
      </c>
      <c r="AQ20" s="157" t="str">
        <v>击昏</v>
      </c>
      <c r="AR20" s="158" t="str">
        <v>花费一个部分动作进行一次攻击，在检定之前声明要击昏目标。如果这次攻击命中并造成了至少1点伤害，则该伤害被忽略，目标进行坚韧检定，失败就会昏迷1轮。</v>
      </c>
      <c r="AW20" s="142" t="str">
        <f ca="1">_xlfn.IFNA(IF(人物!B117=0,"",VLOOKUP(人物!B117,人物数据!$AQ$1:人物数据!$AR$300,2,FALSE)),"")</f>
        <v/>
      </c>
    </row>
    <row r="21" customHeight="1" spans="1:92">
      <c r="A21" s="172">
        <v>20</v>
      </c>
      <c r="B21" s="170" t="s">
        <v>2225</v>
      </c>
      <c r="C21" s="170" t="s">
        <v>2226</v>
      </c>
      <c r="D21" s="152">
        <v>19</v>
      </c>
      <c r="E21" s="152">
        <v>1800</v>
      </c>
      <c r="F21" s="152">
        <v>3600</v>
      </c>
      <c r="G21" s="152">
        <v>7200</v>
      </c>
      <c r="S21" s="167" t="s">
        <v>1300</v>
      </c>
      <c r="AE21" t="str">
        <v>等离子手枪</v>
      </c>
      <c r="AF21" t="str">
        <v>手枪</v>
      </c>
      <c r="AG21" t="str">
        <v>30m</v>
      </c>
      <c r="AH21" t="str">
        <v>S/–/–</v>
      </c>
      <c r="AI21" t="str">
        <v>1d10+6 E</v>
      </c>
      <c r="AJ21">
        <v>6</v>
      </c>
      <c r="AK21">
        <v>10</v>
      </c>
      <c r="AL21" t="str">
        <v>4完整</v>
      </c>
      <c r="AM21" t="str">
        <v>充能，过热</v>
      </c>
      <c r="AN21">
        <v>4</v>
      </c>
      <c r="AO21">
        <v>4000</v>
      </c>
      <c r="AQ21" s="157" t="str">
        <v>机械附肢*</v>
      </c>
      <c r="AR21" s="158" t="str">
        <v>子项：枪械附肢，起重附肢，医疗附肢，光学附肢，多功能附肢能够使用选择的机械附肢。</v>
      </c>
      <c r="AW21" s="142" t="str">
        <f ca="1">_xlfn.IFNA(IF(人物!B118=0,"",VLOOKUP(人物!B118,人物数据!$AQ$1:人物数据!$AR$300,2,FALSE)),"")</f>
        <v/>
      </c>
    </row>
    <row r="22" customHeight="1" spans="1:92">
      <c r="A22" s="172">
        <v>21</v>
      </c>
      <c r="B22" s="170" t="s">
        <v>2225</v>
      </c>
      <c r="C22" s="170" t="s">
        <v>2226</v>
      </c>
      <c r="D22" s="152">
        <v>20</v>
      </c>
      <c r="E22" s="152">
        <v>2250</v>
      </c>
      <c r="F22" s="152">
        <v>4500</v>
      </c>
      <c r="G22" s="152">
        <v>9000</v>
      </c>
      <c r="S22" s="167" t="s">
        <v>1304</v>
      </c>
      <c r="AE22" t="str">
        <v>等离子枪</v>
      </c>
      <c r="AF22" t="str">
        <v>基本</v>
      </c>
      <c r="AG22" t="str">
        <v>90m</v>
      </c>
      <c r="AH22" t="str">
        <v>S/2/–</v>
      </c>
      <c r="AI22" t="str">
        <v>1d10+6 E</v>
      </c>
      <c r="AJ22">
        <v>6</v>
      </c>
      <c r="AK22">
        <v>20</v>
      </c>
      <c r="AL22" t="str">
        <v>8完整</v>
      </c>
      <c r="AM22" t="str">
        <v>充能，过热</v>
      </c>
      <c r="AN22">
        <v>11</v>
      </c>
      <c r="AO22">
        <v>3000</v>
      </c>
      <c r="AQ22" s="157" t="str">
        <v>机械语者</v>
      </c>
      <c r="AR22" s="158" t="str">
        <v>对机械仆役进行命令，编程，询问等行为的检定+10。</v>
      </c>
      <c r="AW22" s="142" t="str">
        <f ca="1">_xlfn.IFNA(IF(人物!B119=0,"",VLOOKUP(人物!B119,人物数据!$AQ$1:人物数据!$AR$300,2,FALSE)),"")</f>
        <v/>
      </c>
    </row>
    <row r="23" customHeight="1" spans="1:92">
      <c r="A23" s="172">
        <v>22</v>
      </c>
      <c r="B23" s="170" t="s">
        <v>2227</v>
      </c>
      <c r="C23" s="170" t="s">
        <v>2228</v>
      </c>
      <c r="S23" s="167" t="s">
        <v>1308</v>
      </c>
      <c r="AE23" t="str">
        <v>火焰手枪</v>
      </c>
      <c r="AF23" t="str">
        <v>手枪</v>
      </c>
      <c r="AG23" t="str">
        <v>10m</v>
      </c>
      <c r="AH23" t="str">
        <v>S/–/–</v>
      </c>
      <c r="AI23" t="str">
        <v>1d10+4 E</v>
      </c>
      <c r="AJ23">
        <v>2</v>
      </c>
      <c r="AK23">
        <v>2</v>
      </c>
      <c r="AL23" t="str">
        <v>2完整</v>
      </c>
      <c r="AM23" t="str">
        <v>火焰</v>
      </c>
      <c r="AN23">
        <v>3.5</v>
      </c>
      <c r="AO23">
        <v>200</v>
      </c>
      <c r="AQ23" s="157" t="str">
        <v>基本武器训练</v>
      </c>
      <c r="AR23" s="158" t="str">
        <v>子项：矢弹武器，火焰武器，激光武器，榴弹武器，热熔武器，等离子武器，原始武器，实体弹武器.无减值地使用你选择的武器。</v>
      </c>
      <c r="AW23" s="142" t="str">
        <f ca="1">_xlfn.IFNA(IF(人物!B120=0,"",VLOOKUP(人物!B120,人物数据!$AQ$1:人物数据!$AR$300,2,FALSE)),"")</f>
        <v/>
      </c>
    </row>
    <row r="24" customHeight="1" spans="1:92">
      <c r="A24" s="172">
        <v>23</v>
      </c>
      <c r="B24" s="170" t="s">
        <v>2227</v>
      </c>
      <c r="C24" s="170" t="s">
        <v>2228</v>
      </c>
      <c r="S24" s="173" t="s">
        <v>2229</v>
      </c>
      <c r="AE24" t="str">
        <v>火焰喷射器</v>
      </c>
      <c r="AF24" t="str">
        <v>基本</v>
      </c>
      <c r="AG24" t="str">
        <v>20m</v>
      </c>
      <c r="AH24" t="str">
        <v>S/–/–</v>
      </c>
      <c r="AI24" t="str">
        <v>1d10+4 E</v>
      </c>
      <c r="AJ24">
        <v>3</v>
      </c>
      <c r="AK24">
        <v>3</v>
      </c>
      <c r="AL24" t="str">
        <v>2完整</v>
      </c>
      <c r="AM24" t="str">
        <v>火焰</v>
      </c>
      <c r="AN24">
        <v>6</v>
      </c>
      <c r="AO24">
        <v>300</v>
      </c>
      <c r="AQ24" s="157" t="str">
        <v>极限打击</v>
      </c>
      <c r="AR24" s="158" t="str">
        <v>如果你的格斗武器对目标造成了致命伤害，它将增加1d5−1点。</v>
      </c>
      <c r="AW24" s="142" t="str">
        <f ca="1">_xlfn.IFNA(IF(人物!B121=0,"",VLOOKUP(人物!B121,人物数据!$AQ$1:人物数据!$AR$300,2,FALSE)),"")</f>
        <v/>
      </c>
    </row>
    <row r="25" customHeight="1" spans="1:92">
      <c r="A25" s="172">
        <v>24</v>
      </c>
      <c r="B25" s="170" t="s">
        <v>2227</v>
      </c>
      <c r="C25" s="170" t="s">
        <v>2228</v>
      </c>
      <c r="AE25" t="str">
        <v>绳球套索</v>
      </c>
      <c r="AF25" t="str">
        <v>投掷</v>
      </c>
      <c r="AG25" t="str">
        <v>10m</v>
      </c>
      <c r="AH25" t="str">
        <v>S/–/–</v>
      </c>
      <c r="AI25" t="str">
        <v>—</v>
      </c>
      <c r="AJ25">
        <v>0</v>
      </c>
      <c r="AK25">
        <v>1</v>
      </c>
      <c r="AL25" t="str">
        <v>—</v>
      </c>
      <c r="AM25" t="str">
        <v>原始，捕捉，粗劣</v>
      </c>
      <c r="AN25">
        <v>1.5</v>
      </c>
      <c r="AO25">
        <v>10</v>
      </c>
      <c r="AQ25" s="157" t="str">
        <v>即时备战</v>
      </c>
      <c r="AR25" s="158" t="str">
        <v>当你只装备着一把手枪或基本射击武器，或单手执用格斗武器时，你可以用一个自由动作进行准备动作。</v>
      </c>
      <c r="AW25" s="142" t="str">
        <f ca="1">_xlfn.IFNA(IF(人物!B122=0,"",VLOOKUP(人物!B122,人物数据!$AQ$1:人物数据!$AR$300,2,FALSE)),"")</f>
        <v/>
      </c>
    </row>
    <row r="26" customHeight="1" spans="1:92">
      <c r="A26" s="172">
        <v>25</v>
      </c>
      <c r="B26" s="170" t="s">
        <v>2227</v>
      </c>
      <c r="C26" s="170" t="s">
        <v>2228</v>
      </c>
      <c r="AE26" t="str">
        <v>手弩</v>
      </c>
      <c r="AF26" t="str">
        <v>手枪</v>
      </c>
      <c r="AG26" t="str">
        <v>15m</v>
      </c>
      <c r="AH26" t="str">
        <v>S/–/–</v>
      </c>
      <c r="AI26" t="str">
        <v>1d10 R</v>
      </c>
      <c r="AJ26">
        <v>0</v>
      </c>
      <c r="AK26">
        <v>1</v>
      </c>
      <c r="AL26" t="str">
        <v>完整</v>
      </c>
      <c r="AM26" t="str">
        <v>原始</v>
      </c>
      <c r="AN26">
        <v>1</v>
      </c>
      <c r="AO26">
        <v>200</v>
      </c>
      <c r="AQ26" s="157" t="str">
        <v>棘手目标</v>
      </c>
      <c r="AR26" s="158" t="str">
        <v>奔跑或冲锋时对手的BS检定−20。</v>
      </c>
      <c r="AW26" s="142" t="str">
        <f ca="1">_xlfn.IFNA(IF(人物!B123=0,"",VLOOKUP(人物!B123,人物数据!$AQ$1:人物数据!$AR$300,2,FALSE)),"")</f>
        <v/>
      </c>
    </row>
    <row r="27" customHeight="1" spans="1:92">
      <c r="A27" s="172">
        <v>26</v>
      </c>
      <c r="B27" s="170" t="s">
        <v>2227</v>
      </c>
      <c r="C27" s="170" t="s">
        <v>2228</v>
      </c>
      <c r="AE27" t="str">
        <v>燧发手枪</v>
      </c>
      <c r="AF27" t="str">
        <v>手枪</v>
      </c>
      <c r="AG27" t="str">
        <v>15m</v>
      </c>
      <c r="AH27" t="str">
        <v>S/–/–</v>
      </c>
      <c r="AI27" t="str">
        <v>1d10+2 I</v>
      </c>
      <c r="AJ27">
        <v>0</v>
      </c>
      <c r="AK27">
        <v>1</v>
      </c>
      <c r="AL27" t="str">
        <v>3完整</v>
      </c>
      <c r="AM27" t="str">
        <v>原始，易损，粗劣</v>
      </c>
      <c r="AN27">
        <v>4</v>
      </c>
      <c r="AO27">
        <v>10</v>
      </c>
      <c r="AQ27" s="157" t="str">
        <v>加速循环</v>
      </c>
      <c r="AR27" s="158" t="str">
        <v>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v>
      </c>
      <c r="AW27" s="142" t="str">
        <f ca="1">_xlfn.IFNA(IF(人物!B124=0,"",VLOOKUP(人物!B124,人物数据!$AQ$1:人物数据!$AR$300,2,FALSE)),"")</f>
        <v/>
      </c>
    </row>
    <row r="28" customHeight="1" spans="1:92">
      <c r="A28" s="172">
        <v>27</v>
      </c>
      <c r="B28" s="170" t="s">
        <v>2230</v>
      </c>
      <c r="C28" s="170" t="s">
        <v>2231</v>
      </c>
      <c r="AE28" t="str">
        <v>滑膛枪</v>
      </c>
      <c r="AF28" t="str">
        <v>基本</v>
      </c>
      <c r="AG28" t="str">
        <v>30m</v>
      </c>
      <c r="AH28" t="str">
        <v>S/–/–</v>
      </c>
      <c r="AI28" t="str">
        <v>1d10+2 I</v>
      </c>
      <c r="AJ28">
        <v>0</v>
      </c>
      <c r="AK28">
        <v>1</v>
      </c>
      <c r="AL28" t="str">
        <v>5完整</v>
      </c>
      <c r="AM28" t="str">
        <v>原始，易损，粗劣</v>
      </c>
      <c r="AN28">
        <v>7</v>
      </c>
      <c r="AO28">
        <v>30</v>
      </c>
      <c r="AQ28" s="157" t="str">
        <v>尖锐噪音</v>
      </c>
      <c r="AR28" s="158" t="str">
        <v>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v>
      </c>
      <c r="AW28" s="142" t="str">
        <f ca="1">_xlfn.IFNA(IF(人物!B125=0,"",VLOOKUP(人物!B125,人物数据!$AQ$1:人物数据!$AR$300,2,FALSE)),"")</f>
        <v/>
      </c>
    </row>
    <row r="29" customHeight="1" spans="1:92">
      <c r="A29" s="172">
        <v>28</v>
      </c>
      <c r="B29" s="170" t="s">
        <v>2230</v>
      </c>
      <c r="C29" s="170" t="s">
        <v>2231</v>
      </c>
      <c r="AE29" t="str">
        <v>弓</v>
      </c>
      <c r="AF29" t="str">
        <v>基本</v>
      </c>
      <c r="AG29" t="str">
        <v>30m</v>
      </c>
      <c r="AH29" t="str">
        <v>S/–/–</v>
      </c>
      <c r="AI29" t="str">
        <v>1d10 R</v>
      </c>
      <c r="AJ29">
        <v>0</v>
      </c>
      <c r="AK29">
        <v>1</v>
      </c>
      <c r="AL29" t="str">
        <v>部分</v>
      </c>
      <c r="AM29" t="str">
        <v>原始，可靠</v>
      </c>
      <c r="AN29">
        <v>2</v>
      </c>
      <c r="AO29">
        <v>10</v>
      </c>
      <c r="AQ29" s="157" t="str">
        <v>坚忍体魄</v>
      </c>
      <c r="AR29" s="158" t="str">
        <v>计算伤害恢复时总是视为轻伤状态。</v>
      </c>
      <c r="AW29" s="142" t="str">
        <f ca="1">_xlfn.IFNA(IF(人物!B127=0,"",VLOOKUP(人物!B127,人物数据!$AQ$1:人物数据!$AR$300,2,FALSE)),"")</f>
        <v/>
      </c>
    </row>
    <row r="30" customHeight="1" spans="1:92">
      <c r="A30" s="172">
        <v>29</v>
      </c>
      <c r="B30" s="170" t="s">
        <v>2230</v>
      </c>
      <c r="C30" s="170" t="s">
        <v>2231</v>
      </c>
      <c r="AE30" t="str">
        <v>投石索</v>
      </c>
      <c r="AF30" t="str">
        <v>基本</v>
      </c>
      <c r="AG30" t="str">
        <v>15m</v>
      </c>
      <c r="AH30" t="str">
        <v>S/–/–</v>
      </c>
      <c r="AI30" t="str">
        <v>1d10−2 I</v>
      </c>
      <c r="AJ30">
        <v>0</v>
      </c>
      <c r="AK30">
        <v>1</v>
      </c>
      <c r="AL30" t="str">
        <v>完整</v>
      </c>
      <c r="AM30" t="str">
        <v>原始</v>
      </c>
      <c r="AN30">
        <v>0.5</v>
      </c>
      <c r="AO30">
        <v>10</v>
      </c>
      <c r="AQ30" s="157" t="str">
        <v>见惯不惊</v>
      </c>
      <c r="AR30" s="158" t="str">
        <v>你已经见识过银河系中最糟糕的场面，对于死亡，鲜血，大屠杀等等世间的恐怖都已经见惯不惊，这些场面不会让你得到失心点。但超自然的恐怖会正常影响你。</v>
      </c>
      <c r="AW30" s="142" t="str">
        <f ca="1">_xlfn.IFNA(IF(人物!B128=0,"",VLOOKUP(人物!B128,人物数据!$AQ$1:人物数据!$AR$300,2,FALSE)),"")</f>
        <v/>
      </c>
    </row>
    <row r="31" customHeight="1" spans="1:92">
      <c r="A31" s="172">
        <v>30</v>
      </c>
      <c r="B31" s="170" t="s">
        <v>2230</v>
      </c>
      <c r="C31" s="170" t="s">
        <v>2231</v>
      </c>
      <c r="AE31" t="str">
        <v>十字弩</v>
      </c>
      <c r="AF31" t="str">
        <v>基本</v>
      </c>
      <c r="AG31" t="str">
        <v>30m</v>
      </c>
      <c r="AH31" t="str">
        <v>S/–/–</v>
      </c>
      <c r="AI31" t="str">
        <v>1d10 R</v>
      </c>
      <c r="AJ31">
        <v>0</v>
      </c>
      <c r="AK31">
        <v>1</v>
      </c>
      <c r="AL31" t="str">
        <v>2完整</v>
      </c>
      <c r="AM31" t="str">
        <v>原始</v>
      </c>
      <c r="AN31">
        <v>3</v>
      </c>
      <c r="AO31">
        <v>10</v>
      </c>
      <c r="AQ31" s="157" t="str">
        <v>剑术大师</v>
      </c>
      <c r="AR31" s="158" t="str">
        <v>使用任何种类的刀或剑——包括链锯剑和能量剑——时，每轮一次，你可以重掷没有命中的攻击骰。</v>
      </c>
      <c r="AW31" s="142" t="str">
        <f ca="1">_xlfn.IFNA(IF(人物!B129=0,"",VLOOKUP(人物!B129,人物数据!$AQ$1:人物数据!$AR$300,2,FALSE)),"")</f>
        <v/>
      </c>
    </row>
    <row r="32" customHeight="1" spans="1:92">
      <c r="A32" s="172">
        <v>31</v>
      </c>
      <c r="B32" s="170" t="s">
        <v>2232</v>
      </c>
      <c r="C32" s="170" t="s">
        <v>2233</v>
      </c>
      <c r="AE32" t="str">
        <v>榴弹发射器</v>
      </c>
      <c r="AF32" t="str">
        <v>基本</v>
      </c>
      <c r="AG32" t="str">
        <v>60m</v>
      </c>
      <c r="AH32" t="str">
        <v>S/–/–</v>
      </c>
      <c r="AI32" t="str">
        <v>†</v>
      </c>
      <c r="AJ32" t="str">
        <v>†</v>
      </c>
      <c r="AK32">
        <v>6</v>
      </c>
      <c r="AL32" t="str">
        <v>完整</v>
      </c>
      <c r="AM32" t="str">
        <v>†</v>
      </c>
      <c r="AN32">
        <v>9</v>
      </c>
      <c r="AO32">
        <v>500</v>
      </c>
      <c r="AQ32" s="157" t="str">
        <v>健壮体格</v>
      </c>
      <c r="AR32" s="158" t="str">
        <v>获得1点额外承伤</v>
      </c>
    </row>
    <row r="33" customHeight="1" spans="1:44">
      <c r="A33" s="172">
        <v>32</v>
      </c>
      <c r="B33" s="170" t="s">
        <v>2232</v>
      </c>
      <c r="C33" s="170" t="s">
        <v>2233</v>
      </c>
      <c r="AE33" t="str">
        <v>火箭推进器</v>
      </c>
      <c r="AF33" t="str">
        <v>重型</v>
      </c>
      <c r="AG33" t="str">
        <v>120m</v>
      </c>
      <c r="AH33" t="str">
        <v>S/–/–</v>
      </c>
      <c r="AI33" t="str">
        <v>†</v>
      </c>
      <c r="AJ33" t="str">
        <v>†</v>
      </c>
      <c r="AK33">
        <v>1</v>
      </c>
      <c r="AL33" t="str">
        <v>完整</v>
      </c>
      <c r="AM33" t="str">
        <v>†</v>
      </c>
      <c r="AN33">
        <v>15</v>
      </c>
      <c r="AO33">
        <v>1200</v>
      </c>
      <c r="AQ33" s="157" t="str">
        <v>街道斗殴</v>
      </c>
      <c r="AR33" s="158" t="str">
        <v>当使用小刀或徒手对目标造成致命伤害时，该伤害+2。</v>
      </c>
    </row>
    <row r="34" customHeight="1" spans="1:44">
      <c r="A34" s="172">
        <v>33</v>
      </c>
      <c r="B34" s="170" t="s">
        <v>2232</v>
      </c>
      <c r="C34" s="170" t="s">
        <v>2233</v>
      </c>
      <c r="AE34" t="str">
        <v>毒针手枪</v>
      </c>
      <c r="AF34" t="str">
        <v>手枪</v>
      </c>
      <c r="AG34" t="str">
        <v>30m</v>
      </c>
      <c r="AH34" t="str">
        <v>S/–/–</v>
      </c>
      <c r="AI34" t="str">
        <v>1d10 R</v>
      </c>
      <c r="AJ34">
        <v>0</v>
      </c>
      <c r="AK34">
        <v>6</v>
      </c>
      <c r="AL34" t="str">
        <v>完整</v>
      </c>
      <c r="AM34" t="str">
        <v>精准，淬毒</v>
      </c>
      <c r="AN34">
        <v>1.5</v>
      </c>
      <c r="AO34">
        <v>1250</v>
      </c>
      <c r="AQ34" s="157" t="str">
        <v>金属引力</v>
      </c>
      <c r="AR34" s="158" t="str">
        <v>花费一个完整动作进行WP检定，你可以将20米半径内，一个未固定的金属制品吸引到你手里，该物品重量不超过1kg/WB。</v>
      </c>
    </row>
    <row r="35" customHeight="1" spans="1:44">
      <c r="A35" s="172">
        <v>34</v>
      </c>
      <c r="B35" s="170" t="s">
        <v>2234</v>
      </c>
      <c r="C35" s="170" t="s">
        <v>2235</v>
      </c>
      <c r="AE35" t="str">
        <v>捕网手枪</v>
      </c>
      <c r="AF35" t="str">
        <v>手枪</v>
      </c>
      <c r="AG35" t="str">
        <v>30m</v>
      </c>
      <c r="AH35" t="str">
        <v>S/–/–</v>
      </c>
      <c r="AI35" t="str">
        <v>—</v>
      </c>
      <c r="AJ35">
        <v>0</v>
      </c>
      <c r="AK35">
        <v>1</v>
      </c>
      <c r="AL35" t="str">
        <v>完整</v>
      </c>
      <c r="AM35" t="str">
        <v>捕捉</v>
      </c>
      <c r="AN35">
        <v>3.5</v>
      </c>
      <c r="AO35">
        <v>1200</v>
      </c>
      <c r="AQ35" s="157" t="str">
        <v>金属召唤</v>
      </c>
      <c r="AR35" s="158" t="str">
        <v>花费一个完整动作进行WP检定，你可以将40米半径内，一个未固定的金属制品吸引到你手里，该物品重量不超过2kg/WB。</v>
      </c>
    </row>
    <row r="36" customHeight="1" spans="1:44">
      <c r="A36" s="172">
        <v>35</v>
      </c>
      <c r="B36" s="170" t="s">
        <v>2234</v>
      </c>
      <c r="C36" s="170" t="s">
        <v>2235</v>
      </c>
      <c r="AE36" t="str">
        <v>毒针来复枪</v>
      </c>
      <c r="AF36" t="str">
        <v>基本</v>
      </c>
      <c r="AG36" t="str">
        <v>180m</v>
      </c>
      <c r="AH36" t="str">
        <v>S/–/–</v>
      </c>
      <c r="AI36" t="str">
        <v>1d10 R</v>
      </c>
      <c r="AJ36">
        <v>0</v>
      </c>
      <c r="AK36">
        <v>6</v>
      </c>
      <c r="AL36" t="str">
        <v>2完整</v>
      </c>
      <c r="AM36" t="str">
        <v>精准，淬毒</v>
      </c>
      <c r="AN36">
        <v>2</v>
      </c>
      <c r="AO36">
        <v>1000</v>
      </c>
      <c r="AQ36" s="157" t="str">
        <v>谨小慎微</v>
      </c>
      <c r="AR36" s="158" t="str">
        <v>你总是疑神疑鬼，紧张地东张西望。你的先攻权+2。另外，只要附近有危险存在，你可以自动进行感知检定（GM暗投）。</v>
      </c>
    </row>
    <row r="37" customHeight="1" spans="1:44">
      <c r="A37" s="172">
        <v>36</v>
      </c>
      <c r="B37" s="170" t="s">
        <v>2234</v>
      </c>
      <c r="C37" s="170" t="s">
        <v>2235</v>
      </c>
      <c r="AE37" t="str">
        <v>网枪</v>
      </c>
      <c r="AF37" t="str">
        <v>基本</v>
      </c>
      <c r="AG37" t="str">
        <v>50m</v>
      </c>
      <c r="AH37" t="str">
        <v>S/–/–</v>
      </c>
      <c r="AI37" t="str">
        <v>—</v>
      </c>
      <c r="AJ37">
        <v>0</v>
      </c>
      <c r="AK37">
        <v>1</v>
      </c>
      <c r="AL37" t="str">
        <v>完整</v>
      </c>
      <c r="AM37" t="str">
        <v>爆炸(5)，捕捉</v>
      </c>
      <c r="AN37">
        <v>8</v>
      </c>
      <c r="AO37">
        <v>1800</v>
      </c>
      <c r="AQ37" s="157" t="str">
        <v>精确击打</v>
      </c>
      <c r="AR37" s="158" t="str">
        <v>近战攻击特定部位无减值。</v>
      </c>
    </row>
    <row r="38" customHeight="1" spans="1:44">
      <c r="A38" s="172">
        <v>37</v>
      </c>
      <c r="B38" s="170" t="s">
        <v>2234</v>
      </c>
      <c r="C38" s="170" t="s">
        <v>2235</v>
      </c>
      <c r="AQ38" s="157" t="str">
        <v>精确射击</v>
      </c>
      <c r="AR38" s="158" t="str">
        <v>瞄准特定部位射击无减值。</v>
      </c>
    </row>
    <row r="39" customHeight="1" spans="1:44">
      <c r="A39" s="172">
        <v>38</v>
      </c>
      <c r="B39" s="170" t="s">
        <v>2234</v>
      </c>
      <c r="C39" s="170" t="s">
        <v>2235</v>
      </c>
      <c r="AQ39" s="157" t="str">
        <v>净化之火</v>
      </c>
      <c r="AR39" s="158" t="str">
        <v>烧！烧！烧！无人能逃过你的怒火！尝试躲避你的火焰喷射器的检定有−20减值。</v>
      </c>
    </row>
    <row r="40" customHeight="1" spans="1:44">
      <c r="A40" s="172">
        <v>39</v>
      </c>
      <c r="B40" s="170" t="s">
        <v>2236</v>
      </c>
      <c r="C40" s="170" t="s">
        <v>2237</v>
      </c>
      <c r="AQ40" s="157" t="str">
        <v>敬畏仪式</v>
      </c>
      <c r="AR40" s="158" t="str">
        <v>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v>
      </c>
    </row>
    <row r="41" customHeight="1" spans="1:44">
      <c r="A41" s="172">
        <v>40</v>
      </c>
      <c r="B41" s="170" t="s">
        <v>2236</v>
      </c>
      <c r="C41" s="170" t="s">
        <v>2237</v>
      </c>
      <c r="AQ41" s="157" t="str">
        <v>军纪严明</v>
      </c>
      <c r="AR41" s="158" t="str">
        <v>只要你的下属能看到你，他们可以重投失败的恐惧和压制检定。该能力可影响的目标数等于你的WB，且这些人必须处于你的指挥之下。如果你是官方指派的侍僧小队的领导，则其他PC也可从该天赋中获益。</v>
      </c>
    </row>
    <row r="42" customHeight="1" spans="1:44">
      <c r="A42" s="172">
        <v>41</v>
      </c>
      <c r="B42" s="170" t="s">
        <v>2236</v>
      </c>
      <c r="C42" s="170" t="s">
        <v>2237</v>
      </c>
      <c r="AQ42" s="157" t="str">
        <v>恐惧仪式</v>
      </c>
      <c r="AR42" s="158" t="str">
        <v>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v>
      </c>
    </row>
    <row r="43" customHeight="1" spans="1:44">
      <c r="A43" s="172">
        <v>42</v>
      </c>
      <c r="B43" s="170" t="s">
        <v>2236</v>
      </c>
      <c r="C43" s="170" t="s">
        <v>2237</v>
      </c>
      <c r="AQ43" s="157" t="str">
        <v>苦修者</v>
      </c>
      <c r="AR43" s="158" t="str">
        <v>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v>
      </c>
    </row>
    <row r="44" customHeight="1" spans="1:44">
      <c r="A44" s="172">
        <v>43</v>
      </c>
      <c r="B44" s="170" t="s">
        <v>2238</v>
      </c>
      <c r="C44" s="170" t="s">
        <v>2239</v>
      </c>
      <c r="AQ44" s="157" t="str">
        <v>快速反应</v>
      </c>
      <c r="AR44" s="158" t="str">
        <v>被突袭或埋伏时，可进行一次敏捷检定，通过即可正常行动。</v>
      </c>
    </row>
    <row r="45" customHeight="1" spans="1:44">
      <c r="A45" s="172">
        <v>44</v>
      </c>
      <c r="B45" s="170" t="s">
        <v>2238</v>
      </c>
      <c r="C45" s="170" t="s">
        <v>2239</v>
      </c>
      <c r="AQ45" s="157" t="str">
        <v>快速装填</v>
      </c>
      <c r="AR45" s="158" t="str">
        <v>装填所有武器的时间缩短为正常的一半（向下取整）。例如，部分动作变为自由动作，完整动作变为部分动作。</v>
      </c>
    </row>
    <row r="46" customHeight="1" spans="1:44">
      <c r="A46" s="172">
        <v>45</v>
      </c>
      <c r="B46" s="170" t="s">
        <v>2238</v>
      </c>
      <c r="C46" s="170" t="s">
        <v>2239</v>
      </c>
      <c r="AQ46" s="157" t="str">
        <v>狂暴</v>
      </c>
      <c r="AR46" s="158" t="str">
        <v>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v>
      </c>
    </row>
    <row r="47" customHeight="1" spans="1:44">
      <c r="A47" s="172">
        <v>46</v>
      </c>
      <c r="B47" s="170" t="s">
        <v>2238</v>
      </c>
      <c r="C47" s="170" t="s">
        <v>2239</v>
      </c>
      <c r="AQ47" s="157" t="str">
        <v>狂热袭击</v>
      </c>
      <c r="AR47" s="158" t="str">
        <v>用全力攻击命中一个目标之后，你可以用你本轮的反射动作进行一次额外攻击，攻击检定难度与原始攻击检定相同。</v>
      </c>
    </row>
    <row r="48" customHeight="1" spans="1:44">
      <c r="A48" s="172">
        <v>47</v>
      </c>
      <c r="B48" s="170" t="s">
        <v>2240</v>
      </c>
      <c r="C48" s="170" t="s">
        <v>2241</v>
      </c>
      <c r="AQ48" s="157" t="str">
        <v>狂热信仰</v>
      </c>
      <c r="AR48" s="158" t="str">
        <v>信仰保护你免于疯狂。决定震惊效果时，投两次百分骰并取较好者。</v>
      </c>
    </row>
    <row r="49" customHeight="1" spans="1:44">
      <c r="A49" s="172">
        <v>48</v>
      </c>
      <c r="B49" s="170" t="s">
        <v>2240</v>
      </c>
      <c r="C49" s="170" t="s">
        <v>2241</v>
      </c>
      <c r="AQ49" s="157" t="str">
        <v>狂野灵魂</v>
      </c>
      <c r="AR49" s="158" t="str">
        <v>狂暴状态下可以使用灵能</v>
      </c>
    </row>
    <row r="50" customHeight="1" spans="1:44">
      <c r="A50" s="172">
        <v>49</v>
      </c>
      <c r="B50" s="170" t="s">
        <v>2240</v>
      </c>
      <c r="C50" s="170" t="s">
        <v>2241</v>
      </c>
      <c r="AQ50" s="157" t="str">
        <v>鲤鱼打挺</v>
      </c>
      <c r="AR50" s="158" t="str">
        <v>倒地后可以用自由动作起身。</v>
      </c>
    </row>
    <row r="51" customHeight="1" spans="1:44">
      <c r="A51" s="172">
        <v>50</v>
      </c>
      <c r="B51" s="170" t="s">
        <v>2240</v>
      </c>
      <c r="C51" s="170" t="s">
        <v>2241</v>
      </c>
      <c r="AQ51" s="157" t="str">
        <v>灵活侧步</v>
      </c>
      <c r="AR51" s="158" t="str">
        <v>每轮可以多进行一次闪避。</v>
      </c>
    </row>
    <row r="52" customHeight="1" spans="1:44">
      <c r="A52" s="172">
        <v>51</v>
      </c>
      <c r="B52" s="170" t="s">
        <v>2242</v>
      </c>
      <c r="C52" s="170" t="s">
        <v>2243</v>
      </c>
      <c r="AQ52" s="157" t="str">
        <v>灵能等级1</v>
      </c>
      <c r="AR52" s="158" t="str">
        <v>你解放了你的灵能力量。选择一定数量的次级灵能，该数目等于你意志加值的一半（向上取整）。你的灵能等级达到1，显能时投一枚骰子并加上意志加值。特殊：如果日后你的意志加值提高了，你不能根据该天赋得到额外的灵能。</v>
      </c>
    </row>
    <row r="53" customHeight="1" spans="1:44">
      <c r="A53" s="172">
        <v>52</v>
      </c>
      <c r="B53" s="170" t="s">
        <v>2242</v>
      </c>
      <c r="C53" s="170" t="s">
        <v>2243</v>
      </c>
      <c r="AQ53" s="157" t="str">
        <v>灵能等级2</v>
      </c>
      <c r="AR53" s="158" t="str">
        <v>选择等于你意志加值数量一半（向上取整）的次级灵能。你的灵能等级达到2，显能时投两枚骰子并加上意志加值。特殊：如果日后你的意志加值提高了，你不能根据该天赋得到额外的灵能。</v>
      </c>
    </row>
    <row r="54" customHeight="1" spans="1:44">
      <c r="A54" s="172">
        <v>53</v>
      </c>
      <c r="B54" s="170" t="s">
        <v>2242</v>
      </c>
      <c r="C54" s="170" t="s">
        <v>2243</v>
      </c>
      <c r="AQ54" s="157" t="str">
        <v>灵能等级3</v>
      </c>
      <c r="AR54" s="158" t="str">
        <v>选择一个学科，并获取该学科的一种灵能。获得等于你意志加值数目一半（向上取整）的次级灵能。你的灵能等级达到3，显能时投三枚骰子并加上意志加值。特殊：如果日后你的意志加值提高了，你不能根据该天赋得到额外的灵能。</v>
      </c>
    </row>
    <row r="55" customHeight="1" spans="1:44">
      <c r="A55" s="172">
        <v>54</v>
      </c>
      <c r="B55" s="170" t="s">
        <v>2242</v>
      </c>
      <c r="C55" s="170" t="s">
        <v>2243</v>
      </c>
      <c r="AQ55" s="157" t="str">
        <v>灵能等级4</v>
      </c>
      <c r="AR55" s="158" t="str">
        <v>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v>
      </c>
    </row>
    <row r="56" customHeight="1" spans="1:44">
      <c r="A56" s="172">
        <v>55</v>
      </c>
      <c r="B56" s="170" t="s">
        <v>2244</v>
      </c>
      <c r="C56" s="170" t="s">
        <v>2245</v>
      </c>
      <c r="AQ56" s="157" t="str">
        <v>灵能等级5</v>
      </c>
      <c r="AR56" s="158" t="str">
        <v>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v>
      </c>
    </row>
    <row r="57" customHeight="1" spans="1:44">
      <c r="A57" s="172">
        <v>56</v>
      </c>
      <c r="B57" s="170" t="s">
        <v>2244</v>
      </c>
      <c r="C57" s="170" t="s">
        <v>2245</v>
      </c>
      <c r="AQ57" s="157" t="str">
        <v>灵能等级6</v>
      </c>
      <c r="AR57" s="158" t="str">
        <v>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v>
      </c>
    </row>
    <row r="58" customHeight="1" spans="1:44">
      <c r="A58" s="172">
        <v>57</v>
      </c>
      <c r="B58" s="170" t="s">
        <v>2244</v>
      </c>
      <c r="C58" s="170" t="s">
        <v>2245</v>
      </c>
      <c r="AQ58" s="157" t="str">
        <v>灵肉转化</v>
      </c>
      <c r="AR58" s="158" t="str">
        <v>自由动作，自发承受伤害以提高灵能力量。灵能者永久性牺牲1点坚韧属性，使接下来的一次灵能检定+1d10。一轮之内，灵能者最多可牺牲等于WB的坚韧，使一次灵能检定增加相等数目的d10。</v>
      </c>
    </row>
    <row r="59" customHeight="1" spans="1:44">
      <c r="A59" s="172">
        <v>58</v>
      </c>
      <c r="B59" s="170" t="s">
        <v>2244</v>
      </c>
      <c r="C59" s="170" t="s">
        <v>2245</v>
      </c>
      <c r="AQ59" s="157" t="str">
        <v>盲斗</v>
      </c>
      <c r="AR59" s="158" t="str">
        <v>长期的特殊训练使你无需看到目标即可命中，在非明亮环境中作战时的减值变为原来的一半。</v>
      </c>
    </row>
    <row r="60" customHeight="1" spans="1:44">
      <c r="A60" s="172">
        <v>59</v>
      </c>
      <c r="B60" s="170" t="s">
        <v>2246</v>
      </c>
      <c r="C60" s="170" t="s">
        <v>2247</v>
      </c>
      <c r="AQ60" s="157" t="str">
        <v>貌不惊人</v>
      </c>
      <c r="AR60" s="158" t="str">
        <v>试图在人群中注意到你或者回忆你的相貌的检定−20。</v>
      </c>
    </row>
    <row r="61" customHeight="1" spans="1:44">
      <c r="A61" s="172">
        <v>60</v>
      </c>
      <c r="B61" s="170" t="s">
        <v>2246</v>
      </c>
      <c r="C61" s="170" t="s">
        <v>2247</v>
      </c>
      <c r="AQ61" s="157" t="str">
        <v>猛力打击</v>
      </c>
      <c r="AR61" s="158" t="str">
        <v>格斗武器能造成的伤害加2。</v>
      </c>
    </row>
    <row r="62" customHeight="1" spans="1:44">
      <c r="A62" s="172">
        <v>61</v>
      </c>
      <c r="B62" s="170" t="s">
        <v>2246</v>
      </c>
      <c r="C62" s="170" t="s">
        <v>2247</v>
      </c>
      <c r="AQ62" s="157" t="str">
        <v>命硬</v>
      </c>
      <c r="AR62" s="158" t="str">
        <v>重投由失血引起的死亡几率。</v>
      </c>
    </row>
    <row r="63" customHeight="1" spans="1:44">
      <c r="A63" s="172">
        <v>62</v>
      </c>
      <c r="B63" s="170" t="s">
        <v>2246</v>
      </c>
      <c r="C63" s="170" t="s">
        <v>2247</v>
      </c>
      <c r="AQ63" s="157" t="str">
        <v>恼人嗓音</v>
      </c>
      <c r="AR63" s="158" t="str">
        <v>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v>
      </c>
    </row>
    <row r="64" customHeight="1" spans="1:44">
      <c r="A64" s="172">
        <v>63</v>
      </c>
      <c r="B64" s="170" t="s">
        <v>2248</v>
      </c>
      <c r="C64" s="170" t="s">
        <v>2249</v>
      </c>
      <c r="AQ64" s="157" t="str">
        <v>能量缓冲</v>
      </c>
      <c r="AR64" s="158" t="str">
        <v>进行线圈冲击，线圈充能，和线圈放电时不会再引起虚弱。</v>
      </c>
    </row>
    <row r="65" customHeight="1" spans="1:44">
      <c r="A65" s="172">
        <v>64</v>
      </c>
      <c r="B65" s="170" t="s">
        <v>2248</v>
      </c>
      <c r="C65" s="170" t="s">
        <v>2249</v>
      </c>
      <c r="AQ65" s="157" t="str">
        <v>拟声高手</v>
      </c>
      <c r="AR65" s="158" t="str">
        <v>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v>
      </c>
    </row>
    <row r="66" customHeight="1" spans="1:44">
      <c r="A66" s="172">
        <v>65</v>
      </c>
      <c r="B66" s="170" t="s">
        <v>2248</v>
      </c>
      <c r="C66" s="170" t="s">
        <v>2249</v>
      </c>
      <c r="AQ66" s="157" t="str">
        <v>凝神静养</v>
      </c>
      <c r="AR66" s="158" t="str">
        <v>进行一次意志检定以进入“入定”状态。在这种状态下每休息10分钟可恢复1级虚弱。</v>
      </c>
    </row>
    <row r="67" customHeight="1" spans="1:44">
      <c r="A67" s="172">
        <v>66</v>
      </c>
      <c r="B67" s="170" t="s">
        <v>2248</v>
      </c>
      <c r="C67" s="170" t="s">
        <v>2249</v>
      </c>
      <c r="AQ67" s="157" t="str">
        <v>皮糙肉厚</v>
      </c>
      <c r="AR67" s="158" t="str">
        <v>一旦受到致命伤害，该伤害减半（向下取整）。</v>
      </c>
    </row>
    <row r="68" customHeight="1" spans="1:44">
      <c r="A68" s="172">
        <v>67</v>
      </c>
      <c r="B68" s="170" t="s">
        <v>2250</v>
      </c>
      <c r="C68" s="170" t="s">
        <v>2251</v>
      </c>
      <c r="AQ68" s="157" t="str">
        <v>平等待遇</v>
      </c>
      <c r="AR68" s="158" t="str">
        <v>子项：学者，法务部，机械神教，内政部，导航者，帝国国教，荒蛮世界生人，政府官员，巢都生人，审判庭，中产阶级，军人，贵族，灵能者，下层社会，星海生人，工人对选定组织或人群的交际检定+10。</v>
      </c>
    </row>
    <row r="69" customHeight="1" spans="1:44">
      <c r="A69" s="172">
        <v>68</v>
      </c>
      <c r="B69" s="170" t="s">
        <v>2250</v>
      </c>
      <c r="C69" s="170" t="s">
        <v>2251</v>
      </c>
      <c r="AQ69" s="157" t="str">
        <v>气势威严</v>
      </c>
      <c r="AR69" s="158" t="str">
        <v>你天生就有对人吆五喝六的天赋。成功的命令检定可以影响1d10+FB的目标。可尝试以−10减值进行检定以指挥并非你下属的目标。该天赋对敌对目标无效，且只能影响NPC。</v>
      </c>
    </row>
    <row r="70" customHeight="1" spans="1:44">
      <c r="A70" s="172">
        <v>69</v>
      </c>
      <c r="B70" s="170" t="s">
        <v>2250</v>
      </c>
      <c r="C70" s="170" t="s">
        <v>2251</v>
      </c>
      <c r="AQ70" s="157" t="str">
        <v>轻度睡眠</v>
      </c>
      <c r="AR70" s="158" t="str">
        <v>你睡得又浅又轻，即使在睡眠状态下警觉检定也不会有任何减值。你不会因睡眠而被突袭，被惊醒时也不会措手不及。缺点是你在白天通常会觉得疲劳，总是心烦意乱或脾气暴躁。</v>
      </c>
    </row>
    <row r="71" customHeight="1" spans="1:44">
      <c r="A71" s="172">
        <v>70</v>
      </c>
      <c r="B71" s="170" t="s">
        <v>2250</v>
      </c>
      <c r="C71" s="170" t="s">
        <v>2251</v>
      </c>
      <c r="AQ71" s="157" t="str">
        <v>枪械祝福</v>
      </c>
      <c r="AR71" s="158" t="str">
        <v>花费一个完整动作进行智力检定，成功的话可以治愈10米内等于你智力加值数目枪械的机魂，使枪械的故障排除。</v>
      </c>
    </row>
    <row r="72" customHeight="1" spans="1:44">
      <c r="A72" s="172">
        <v>71</v>
      </c>
      <c r="B72" s="170" t="s">
        <v>2252</v>
      </c>
      <c r="C72" s="170" t="s">
        <v>2245</v>
      </c>
      <c r="AQ72" s="157" t="str">
        <v>枪战能手</v>
      </c>
      <c r="AR72" s="158" t="str">
        <v>双手各持一把手枪战斗时，BS减值变为−10。如果你同时具有双巧手天赋，则无减值。</v>
      </c>
    </row>
    <row r="73" customHeight="1" spans="1:44">
      <c r="A73" s="172">
        <v>72</v>
      </c>
      <c r="B73" s="170" t="s">
        <v>2252</v>
      </c>
      <c r="C73" s="170" t="s">
        <v>2245</v>
      </c>
      <c r="AQ73" s="157" t="str">
        <v>强化五感*</v>
      </c>
      <c r="AR73" s="158" t="str">
        <v>子项：视觉，听觉，嗅觉，味觉，触觉进行与选定感觉有关的检定有+10加值。注意该天赋不会影响射击能力检定。</v>
      </c>
    </row>
    <row r="74" customHeight="1" spans="1:44">
      <c r="A74" s="172">
        <v>73</v>
      </c>
      <c r="B74" s="170" t="s">
        <v>2252</v>
      </c>
      <c r="C74" s="170" t="s">
        <v>2245</v>
      </c>
      <c r="AQ74" s="157" t="str">
        <v>强力射击</v>
      </c>
      <c r="AR74" s="158" t="str">
        <v>你使用的远程武器伤害+2。</v>
      </c>
    </row>
    <row r="75" customHeight="1" spans="1:44">
      <c r="A75" s="172">
        <v>74</v>
      </c>
      <c r="B75" s="170" t="s">
        <v>2252</v>
      </c>
      <c r="C75" s="170" t="s">
        <v>2245</v>
      </c>
      <c r="AQ75" s="157" t="str">
        <v>轻身坠</v>
      </c>
      <c r="AR75" s="158" t="str">
        <v>从高处落下时可以一个自由动作进行敏捷检定，每点成功度可以在计算坠落伤害时少算等于敏捷加值的米数。</v>
      </c>
    </row>
    <row r="76" customHeight="1" spans="1:44">
      <c r="A76" s="172">
        <v>75</v>
      </c>
      <c r="B76" s="170" t="s">
        <v>2253</v>
      </c>
      <c r="C76" s="170" t="s">
        <v>2254</v>
      </c>
      <c r="AQ76" s="157" t="str">
        <v>杀手之击</v>
      </c>
      <c r="AR76" s="158" t="str">
        <v>无论何时，当你接触对手并进行肉搏攻击之后，你可以尝试进行特技检定，成功的话可以用一个自由动作以你的部分移动速度移动。对方无法借机对你进行攻击。</v>
      </c>
    </row>
    <row r="77" customHeight="1" spans="1:44">
      <c r="A77" s="172">
        <v>76</v>
      </c>
      <c r="B77" s="170" t="s">
        <v>2253</v>
      </c>
      <c r="C77" s="170" t="s">
        <v>2254</v>
      </c>
      <c r="AQ77" s="157" t="str">
        <v>闪电反射</v>
      </c>
      <c r="AR77" s="158" t="str">
        <v>将两倍敏捷加值计算入先攻权。</v>
      </c>
    </row>
    <row r="78" customHeight="1" spans="1:44">
      <c r="A78" s="172">
        <v>77</v>
      </c>
      <c r="B78" s="170" t="s">
        <v>2253</v>
      </c>
      <c r="C78" s="170" t="s">
        <v>2254</v>
      </c>
      <c r="AQ78" s="157" t="str">
        <v>闪电攻击</v>
      </c>
      <c r="AR78" s="158" t="str">
        <v>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v>
      </c>
    </row>
    <row r="79" customHeight="1" spans="1:44">
      <c r="A79" s="172">
        <v>78</v>
      </c>
      <c r="B79" s="170" t="s">
        <v>2253</v>
      </c>
      <c r="C79" s="170" t="s">
        <v>2254</v>
      </c>
      <c r="AQ79" s="157" t="str">
        <v>深谋远虑</v>
      </c>
      <c r="AR79" s="158" t="str">
        <v>花费10分钟研究你目前的遇到的问题，使下一次基于智力的检定得到+10加值。</v>
      </c>
    </row>
    <row r="80" customHeight="1" spans="1:44">
      <c r="A80" s="172">
        <v>79</v>
      </c>
      <c r="B80" s="170" t="s">
        <v>2253</v>
      </c>
      <c r="C80" s="170" t="s">
        <v>2254</v>
      </c>
      <c r="AQ80" s="157" t="str">
        <v>神射手</v>
      </c>
      <c r="AR80" s="158" t="str">
        <v>射击远距离或超远距离的目标无减值。</v>
      </c>
    </row>
    <row r="81" customHeight="1" spans="1:44">
      <c r="A81" s="172">
        <v>80</v>
      </c>
      <c r="B81" s="170" t="s">
        <v>2255</v>
      </c>
      <c r="C81" s="170" t="s">
        <v>2256</v>
      </c>
      <c r="AQ81" s="157" t="str">
        <v>生化阉割</v>
      </c>
      <c r="AR81" s="158" t="str">
        <v>通过大量药物得使用，你能够忽视一些生理需求。对你进行引诱的检定自动失败，针对你的其它吸引力检定难度提高一级。这个天赋还会给你带来1个失心点。</v>
      </c>
    </row>
    <row r="82" customHeight="1" spans="1:44">
      <c r="A82" s="172">
        <v>81</v>
      </c>
      <c r="B82" s="170" t="s">
        <v>2255</v>
      </c>
      <c r="C82" s="170" t="s">
        <v>2256</v>
      </c>
      <c r="AQ82" s="157" t="str">
        <v>手枪训练*</v>
      </c>
      <c r="AR82" s="158" t="str">
        <v>子项：矢弹武器，火焰武器，激光武器，榴弹武器，热熔武器，等离子武器，原始武器，实体弹武器无减值地使用特定类型武器。</v>
      </c>
    </row>
    <row r="83" customHeight="1" spans="1:44">
      <c r="A83" s="172">
        <v>82</v>
      </c>
      <c r="B83" s="170" t="s">
        <v>2255</v>
      </c>
      <c r="C83" s="170" t="s">
        <v>2256</v>
      </c>
      <c r="AQ83" s="157" t="str">
        <v>双巧手</v>
      </c>
      <c r="AR83" s="158" t="str">
        <v>使用副手没有通常的−20减值。特殊：如果同时具有“双武器攻击”天赋，可以承受−10减值，一轮内用两只手上的武器同时攻击。</v>
      </c>
    </row>
    <row r="84" customHeight="1" spans="1:44">
      <c r="A84" s="172">
        <v>83</v>
      </c>
      <c r="B84" s="170" t="s">
        <v>2255</v>
      </c>
      <c r="C84" s="170" t="s">
        <v>2256</v>
      </c>
      <c r="AQ84" s="157" t="str">
        <v>双人战队</v>
      </c>
      <c r="AR84" s="158" t="str">
        <v>你知道如何更有效率地与队友并肩作战。你和队友一起攻击同一个目标时，对目标的WS检定在正常加值之外额外+10。如果你和队友都具有这个天赋，则加值累加（即额外+20）。</v>
      </c>
    </row>
    <row r="85" customHeight="1" spans="1:44">
      <c r="A85" s="172">
        <v>84</v>
      </c>
      <c r="B85" s="170" t="s">
        <v>2255</v>
      </c>
      <c r="C85" s="170" t="s">
        <v>2256</v>
      </c>
      <c r="AQ85" s="157" t="str">
        <v>双武器攻击*</v>
      </c>
      <c r="AR85" s="158" t="str">
        <v>子项：射击，格斗花费一个完整动作用两只手中的武器同时攻击，两次检定均−20。更多细节见第219页。</v>
      </c>
    </row>
    <row r="86" customHeight="1" spans="1:44">
      <c r="A86" s="172">
        <v>85</v>
      </c>
      <c r="B86" s="170" t="s">
        <v>2255</v>
      </c>
      <c r="C86" s="170" t="s">
        <v>2256</v>
      </c>
      <c r="AQ86" s="157" t="str">
        <v>双重打击</v>
      </c>
      <c r="AR86" s="158" t="str">
        <v>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v>
      </c>
    </row>
    <row r="87" customHeight="1" spans="1:44">
      <c r="A87" s="172">
        <v>86</v>
      </c>
      <c r="B87" s="170" t="s">
        <v>2257</v>
      </c>
      <c r="C87" s="170" t="s">
        <v>2258</v>
      </c>
      <c r="AQ87" s="157" t="str">
        <v>双重射击</v>
      </c>
      <c r="AR87" s="158" t="str">
        <v>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v>
      </c>
    </row>
    <row r="88" customHeight="1" spans="1:44">
      <c r="A88" s="172">
        <v>87</v>
      </c>
      <c r="B88" s="170" t="s">
        <v>2257</v>
      </c>
      <c r="C88" s="170" t="s">
        <v>2258</v>
      </c>
      <c r="AQ88" s="157" t="str">
        <v>宿敌*</v>
      </c>
      <c r="AR88" s="158" t="str">
        <v>子项：罪犯，异教徒（指定教派），恶魔，外星人（指定种族），灵能者，邪教徒（译注：区别于异教徒，特指混沌信徒），变种人攻击憎恶的生物时WS检定+10。</v>
      </c>
    </row>
    <row r="89" customHeight="1" spans="1:44">
      <c r="A89" s="172">
        <v>88</v>
      </c>
      <c r="B89" s="170" t="s">
        <v>2257</v>
      </c>
      <c r="C89" s="170" t="s">
        <v>2258</v>
      </c>
      <c r="AQ89" s="157" t="str">
        <v>特种武器训练*</v>
      </c>
      <c r="AR89" s="158" t="str">
        <v>子项：所有特种武器无减值地使用特殊武器</v>
      </c>
    </row>
    <row r="90" customHeight="1" spans="1:44">
      <c r="A90" s="172">
        <v>89</v>
      </c>
      <c r="B90" s="170" t="s">
        <v>2257</v>
      </c>
      <c r="C90" s="170" t="s">
        <v>2258</v>
      </c>
      <c r="AQ90" s="157" t="str">
        <v>天赋异禀</v>
      </c>
      <c r="AR90" s="158" t="str">
        <v>子项：任何已掌握的技能选定技能检定+10。</v>
      </c>
    </row>
    <row r="91" customHeight="1" spans="1:44">
      <c r="A91" s="172">
        <v>90</v>
      </c>
      <c r="B91" s="170" t="s">
        <v>2257</v>
      </c>
      <c r="C91" s="170" t="s">
        <v>2258</v>
      </c>
      <c r="AQ91" s="157" t="str">
        <v>铁头</v>
      </c>
      <c r="AR91" s="158" t="str">
        <v>进入眩晕状态时可立刻进行坚韧检定以摆脱此效果。</v>
      </c>
    </row>
    <row r="92" customHeight="1" spans="1:44">
      <c r="A92" s="172">
        <v>91</v>
      </c>
      <c r="B92" s="170" t="s">
        <v>2259</v>
      </c>
      <c r="C92" s="170" t="s">
        <v>2260</v>
      </c>
      <c r="AQ92" s="157" t="str">
        <v>铜墙铁壁</v>
      </c>
      <c r="AR92" s="158" t="str">
        <v>每轮可以多进行一次格档。</v>
      </c>
    </row>
    <row r="93" customHeight="1" spans="1:44">
      <c r="A93" s="172">
        <v>92</v>
      </c>
      <c r="B93" s="170" t="s">
        <v>2259</v>
      </c>
      <c r="C93" s="170" t="s">
        <v>2260</v>
      </c>
      <c r="AQ93" s="157" t="str">
        <v>投掷武器训练*</v>
      </c>
      <c r="AR93" s="158" t="str">
        <v>子项：子项：原始武器，链锯武器，震击武器，能量武器无减值地使用你选择的投掷类武器。</v>
      </c>
    </row>
    <row r="94" customHeight="1" spans="1:44">
      <c r="A94" s="174">
        <v>93</v>
      </c>
      <c r="B94" s="170" t="s">
        <v>2259</v>
      </c>
      <c r="C94" s="170" t="s">
        <v>2260</v>
      </c>
      <c r="AQ94" s="157" t="str">
        <v>颓废者</v>
      </c>
      <c r="AR94" s="158" t="str">
        <v>长期药物滥用使你能抵抗麻醉品的影响。在摄入麻醉品检定时，仅当坚韧检定失败的次数达到了你坚韧加值的两倍以上之后，你才会晕倒。另外24小时之内持续用药进行的坚韧检定+10。</v>
      </c>
    </row>
    <row r="95" customHeight="1" spans="1:44">
      <c r="A95" s="174">
        <v>94</v>
      </c>
      <c r="B95" s="170" t="s">
        <v>2259</v>
      </c>
      <c r="C95" s="170" t="s">
        <v>2260</v>
      </c>
      <c r="AQ95" s="157" t="str">
        <v>外科专家</v>
      </c>
      <c r="AR95" s="158" t="str">
        <v>所有医疗检定+10。照顾重伤或致命伤员时，恢复的承伤变为2点。如果伤员由于致命伤而有必须截肢的危险，你可以为伤员避免丧失肢体而进行的坚韧检定提供+20加值。</v>
      </c>
    </row>
    <row r="96" customHeight="1" spans="1:44">
      <c r="A96" s="174">
        <v>95</v>
      </c>
      <c r="B96" s="170" t="s">
        <v>2261</v>
      </c>
      <c r="C96" s="170" t="s">
        <v>2262</v>
      </c>
      <c r="AQ96" s="157" t="str">
        <v>完整回忆</v>
      </c>
      <c r="AR96" s="158" t="str">
        <v>自动回忆起过去曾看到的某个细节或一段信息。过于复杂或具体的细节，例如一座监狱的完整地图，或者你在五年前读过的一页古代文献，GM可要求进行智力检定。</v>
      </c>
    </row>
    <row r="97" customHeight="1" spans="1:44">
      <c r="A97" s="174">
        <v>96</v>
      </c>
      <c r="B97" s="170" t="s">
        <v>2261</v>
      </c>
      <c r="C97" s="170" t="s">
        <v>2262</v>
      </c>
      <c r="AQ97" s="157" t="str">
        <v>顽强意志</v>
      </c>
      <c r="AR97" s="158" t="str">
        <v>对于作用你意志的灵能，如果你抵抗失败，可以重投一次意志检定。该天赋对不影响你意志的灵能——例如遥感学科的灵能——无效。</v>
      </c>
    </row>
    <row r="98" customHeight="1" spans="1:44">
      <c r="A98" s="174">
        <v>97</v>
      </c>
      <c r="B98" s="170" t="s">
        <v>2261</v>
      </c>
      <c r="C98" s="170" t="s">
        <v>2262</v>
      </c>
      <c r="AQ98" s="157" t="str">
        <v>稳健肌肉</v>
      </c>
      <c r="AR98" s="158" t="str">
        <v>弱者在使用强后座力武器时会被撞飞，而你强劲的肌肉却撑得住！在使用重型武器的半自动或全自动射击模式时，你可以不使用支架。</v>
      </c>
    </row>
    <row r="99" customHeight="1" spans="1:44">
      <c r="A99" s="174">
        <v>98</v>
      </c>
      <c r="B99" s="170" t="s">
        <v>2263</v>
      </c>
      <c r="C99" s="170" t="s">
        <v>2264</v>
      </c>
      <c r="AQ99" s="157" t="str">
        <v>稳健一击</v>
      </c>
      <c r="AR99" s="158" t="str">
        <v>近战攻击命中之后，你可以选择是否将掷骰结果对调以决定命中位置。例如，毕姆投出了37命中一名兽人，正常情况下，毕姆命中了部位73——右腿。但毕姆具有稳健一击天赋，因此他可以选择是命中右腿，还是命中部位37——躯干。</v>
      </c>
    </row>
    <row r="100" customHeight="1" spans="1:44">
      <c r="A100" s="174">
        <v>99</v>
      </c>
      <c r="B100" s="170" t="s">
        <v>2263</v>
      </c>
      <c r="C100" s="170" t="s">
        <v>2264</v>
      </c>
      <c r="AQ100" s="157" t="str">
        <v>无辜人格</v>
      </c>
      <c r="AR100" s="158" t="str">
        <v>你受过特殊训练，让你可以转化出一个无辜的人格，让他来应付审查。你抵抗精神控制和审讯的意志检定+20。</v>
      </c>
    </row>
    <row r="101" customHeight="1" spans="1:44">
      <c r="A101" s="175">
        <v>100</v>
      </c>
      <c r="B101" s="176" t="s">
        <v>2265</v>
      </c>
      <c r="C101" s="176" t="s">
        <v>2266</v>
      </c>
      <c r="AQ101" s="157" t="str">
        <v>无所畏惧</v>
      </c>
      <c r="AR101" s="158" t="str">
        <v>免疫恐惧和压制，视为检定自动成功。但如果试图从近战脱离或者撤离战场，你必须先通过意志检定。</v>
      </c>
    </row>
    <row r="102" customHeight="1" spans="1:44">
      <c r="AQ102" s="157" t="str">
        <v>武器熟悉</v>
      </c>
      <c r="AR102" s="158" t="str">
        <v>以−10减值使用不熟悉的武器。</v>
      </c>
    </row>
    <row r="103" customHeight="1" spans="1:44">
      <c r="AQ103" s="157" t="str">
        <v>武器卸除</v>
      </c>
      <c r="AR103" s="158" t="str">
        <v>近战中，你可以用一个完整动作卸除对手的格斗武器。你们进行WS对抗检定，如果你胜出，则对手武器落在他脚下；如果你得到三个或以上成功度，你可以将对手的武器夺过来。</v>
      </c>
    </row>
    <row r="104" customHeight="1" spans="1:44">
      <c r="AQ104" s="157" t="str">
        <v>线圈冲能</v>
      </c>
      <c r="AR104" s="158" t="str">
        <v>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v>
      </c>
    </row>
    <row r="105" customHeight="1" spans="1:44">
      <c r="AQ105" s="157" t="str">
        <v>线圈冲击</v>
      </c>
      <c r="AR105" s="158" t="str">
        <v>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v>
      </c>
    </row>
    <row r="106" customHeight="1" spans="1:44">
      <c r="AQ106" s="157" t="str">
        <v>线圈放电</v>
      </c>
      <c r="AR106" s="158" t="str">
        <v>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v>
      </c>
    </row>
    <row r="107" customHeight="1" spans="1:44">
      <c r="AQ107" s="157" t="str">
        <v>信仰坚定</v>
      </c>
      <c r="AR107" s="158" t="str">
        <v>重投失败的恐惧检定。</v>
      </c>
    </row>
    <row r="108" customHeight="1" spans="1:44">
      <c r="AQ108" s="157" t="str">
        <v>学科专攻*</v>
      </c>
      <c r="AR108" s="158" t="str">
        <v>子项：生物，预言，操火，遥感，传心施展选定学科的灵能时灵能检定+2。</v>
      </c>
    </row>
    <row r="109" customHeight="1" spans="1:44">
      <c r="AQ109" s="157" t="str">
        <v>迅捷攻击</v>
      </c>
      <c r="AR109" s="158" t="str">
        <v>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v>
      </c>
    </row>
    <row r="110" customHeight="1" spans="1:44">
      <c r="AQ110" s="157" t="str">
        <v>亚空间选民</v>
      </c>
      <c r="AR110" s="158" t="str">
        <v>引发灵能现象时，掷两次灵能现象并取较好者。</v>
      </c>
    </row>
    <row r="111" customHeight="1" spans="1:44">
      <c r="AQ111" s="157" t="str">
        <v>演说大师</v>
      </c>
      <c r="AR111" s="158" t="str">
        <v>基于交际属性的检定可以影响10倍数量的目标。</v>
      </c>
    </row>
    <row r="112" customHeight="1" spans="1:44">
      <c r="AQ112" s="157" t="str">
        <v>野蛮冲锋</v>
      </c>
      <c r="AR112" s="158" t="str">
        <v>冲锋时的WS检定变为+20，取代原本的+10。</v>
      </c>
    </row>
    <row r="113" customHeight="1" spans="43:44">
      <c r="AQ113" s="157" t="str">
        <v>一敲就好</v>
      </c>
      <c r="AR113" s="158" t="str">
        <v>花费一个部分动作，用仪式手法接触一把故障枪支，即可排除故障。一次仪式只能接触一把武器，否则是对机魂十分失礼的行为。</v>
      </c>
    </row>
    <row r="114" customHeight="1" spans="43:44">
      <c r="AQ114" s="157" t="str">
        <v>移动射击</v>
      </c>
      <c r="AR114" s="158" t="str">
        <v>花费一个完整动作，你至多可移动你完整移动的距离，并用手枪射击一次。</v>
      </c>
    </row>
    <row r="115" customHeight="1" spans="43:44">
      <c r="AQ115" s="157" t="str">
        <v>意志壁垒</v>
      </c>
      <c r="AR115" s="158" t="str">
        <v>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v>
      </c>
    </row>
    <row r="116" customHeight="1" spans="43:44">
      <c r="AQ116" s="157" t="str">
        <v>优异灵能</v>
      </c>
      <c r="AR116" s="158" t="str">
        <v>施展灵能的检定+1。可多次选择，效果累加。</v>
      </c>
    </row>
    <row r="117" customHeight="1" spans="43:44">
      <c r="AQ117" s="157" t="str">
        <v>有口皆碑*</v>
      </c>
      <c r="AR117" s="158" t="str">
        <v>子项：内政部，帝国国教，帝国卫队，帝国海军，审判庭，下层社会与选定组织或群体打交道时，交际检定+10。加上平等待遇天赋的加值，总共+20。</v>
      </c>
    </row>
    <row r="118" customHeight="1" spans="43:44">
      <c r="AQ118" s="157" t="str">
        <v>憎恶祷告</v>
      </c>
      <c r="AR118" s="158" t="str">
        <v>（任意）花费一个完整动作进行一次吸引力检定，成功的话可以影响周围等于你交际加值个数的盟友，使他们得到和你一样的宿敌能力，持续到战斗结束。</v>
      </c>
    </row>
    <row r="119" customHeight="1" spans="43:44">
      <c r="AQ119" s="157" t="str">
        <v>战斗狂怒</v>
      </c>
      <c r="AR119" s="158" t="str">
        <v>狂暴中可以进行格挡。</v>
      </c>
    </row>
    <row r="120" customHeight="1" spans="43:44">
      <c r="AQ120" s="157" t="str">
        <v>植入电脑</v>
      </c>
      <c r="AR120" s="158" t="str">
        <v>你的植入式设备可以分析敌人的数据。花费本轮的反射动作来读取数据，需要进行一次技术应用检定，成功的话本轮你的WS和BS检定+10，但需要通过坚韧检定，否则得到1级虚弱。</v>
      </c>
    </row>
    <row r="121" customHeight="1" spans="43:44">
      <c r="AQ121" s="157" t="str">
        <v>致命射击</v>
      </c>
      <c r="AR121" s="158" t="str">
        <v>你了解如何命中目标的要害。如果你的射击造成了致命伤害，它将增加2点。</v>
      </c>
    </row>
    <row r="122" customHeight="1" spans="43:44">
      <c r="AQ122" s="157" t="str">
        <v>重型武器训练*</v>
      </c>
      <c r="AR122" s="158" t="str">
        <v>子项：矢弹武器，火焰武器，激光武器，榴弹武器，热熔武器，等离子武器，原始武器，实体弹武器无减值地使用选定重型武器。</v>
      </c>
    </row>
    <row r="123" customHeight="1" spans="43:44">
      <c r="AQ123" s="157" t="str">
        <v>准确射击</v>
      </c>
      <c r="AR123" s="158" t="str">
        <v>瞄准特定部位射击的减值变为−10。</v>
      </c>
    </row>
    <row r="124" customHeight="1" spans="43:44">
      <c r="AQ124" s="157" t="str">
        <v>自动止血</v>
      </c>
      <c r="AR124" s="158" t="str">
        <v>你的血液由远古的受祝福科技透析。你体内的移植物可以帮你修复较小的伤口。在计算伤害恢复时，你总是被视为轻伤状态。另外，你每天可以自然恢复2点伤害。移植物还可以缓解疼痛，让你性格变得较为温和（无游戏影响）</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30"/>
  <sheetViews>
    <sheetView topLeftCell="A67" workbookViewId="0">
      <selection activeCell="G78" sqref="G78"/>
    </sheetView>
  </sheetViews>
  <sheetFormatPr defaultColWidth="9" defaultRowHeight="18" customHeight="1"/>
  <cols>
    <col min="1" max="1" width="2.625" customWidth="1"/>
    <col min="2" max="2" width="10.875" customWidth="1"/>
    <col min="3" max="4" width="5.125" customWidth="1"/>
    <col min="5" max="5" width="2.625" customWidth="1"/>
    <col min="6" max="6" width="10.875" customWidth="1"/>
    <col min="7" max="7" width="5.125" customWidth="1"/>
    <col min="8" max="8" width="8.75" customWidth="1"/>
    <col min="9" max="9" width="2.625" customWidth="1"/>
    <col min="10" max="10" width="8.875" customWidth="1"/>
    <col min="11" max="12" width="5.125" customWidth="1"/>
    <col min="13" max="13" width="2.625" customWidth="1"/>
    <col min="14" max="14" width="8.875" customWidth="1"/>
    <col min="15" max="16" width="5.125" customWidth="1"/>
    <col min="17" max="17" width="3.75" customWidth="1"/>
    <col min="18" max="18" width="9.75" customWidth="1"/>
    <col min="19" max="19" width="5.125" customWidth="1"/>
    <col min="20" max="20" width="19.125" customWidth="1"/>
    <col min="21" max="21" width="48.375" customWidth="1"/>
    <col min="22" max="22" width="2.625" customWidth="1"/>
    <col min="23" max="23" width="13.875" customWidth="1"/>
    <col min="24" max="24" width="51.25" customWidth="1"/>
    <col min="25" max="25" width="48.375" customWidth="1"/>
    <col min="26" max="26" width="2.625" customWidth="1"/>
    <col min="27" max="27" width="13.875" customWidth="1"/>
    <col min="28" max="28" width="11.875" customWidth="1"/>
    <col min="29" max="29" width="33.75" customWidth="1"/>
    <col min="30" max="30" width="50.5" customWidth="1"/>
    <col min="31" max="31" width="8.875" customWidth="1"/>
    <col min="32" max="32" width="5.875" customWidth="1"/>
    <col min="33" max="33" width="10.875" customWidth="1"/>
    <col min="34" max="34" width="8.875" customWidth="1"/>
    <col min="35" max="35" width="5.625" customWidth="1"/>
    <col min="36" max="36" width="33.75" customWidth="1"/>
    <col min="37" max="37" width="40.625" customWidth="1"/>
    <col min="38" max="38" width="5.625" customWidth="1"/>
    <col min="39" max="39" width="5.875" customWidth="1"/>
    <col min="40" max="40" width="10.875" customWidth="1"/>
    <col min="41" max="41" width="2.625" customWidth="1"/>
    <col min="42" max="42" width="15" customWidth="1"/>
    <col min="43" max="43" width="9.75" customWidth="1"/>
    <col min="44" max="44" width="10.875" customWidth="1"/>
    <col min="45" max="45" width="7.625" customWidth="1"/>
    <col min="46" max="46" width="40.625" customWidth="1"/>
    <col min="47" max="47" width="3.25" customWidth="1"/>
    <col min="48" max="48" width="12.875" customWidth="1"/>
    <col min="49" max="49" width="13.75" customWidth="1"/>
    <col min="50" max="50" width="5.125" customWidth="1"/>
    <col min="51" max="51" width="9.375" customWidth="1"/>
    <col min="52" max="52" width="5.125" customWidth="1"/>
    <col min="53" max="53" width="11.625" customWidth="1"/>
    <col min="54" max="54" width="5.125" customWidth="1"/>
    <col min="55" max="55" width="5.375" customWidth="1"/>
    <col min="56" max="56" width="10.625" customWidth="1"/>
    <col min="57" max="57" width="10.875" customWidth="1"/>
    <col min="58" max="58" width="5.125" customWidth="1"/>
    <col min="59" max="59" width="6" customWidth="1"/>
    <col min="60" max="60" width="6.875" customWidth="1"/>
    <col min="61" max="61" width="10.25" customWidth="1"/>
    <col min="62" max="63" width="5.125" customWidth="1"/>
    <col min="64" max="64" width="6.125" customWidth="1"/>
    <col min="65" max="65" width="17.125" customWidth="1"/>
    <col min="66" max="66" width="5.125" customWidth="1"/>
    <col min="67" max="67" width="5.375" customWidth="1"/>
    <col min="68" max="80" width="10.625" customWidth="1"/>
    <col min="81" max="81" width="2.625" customWidth="1"/>
    <col min="83" max="83" width="37.375" customWidth="1"/>
    <col min="84" max="84" width="119.125" customWidth="1"/>
    <col min="85" max="85" width="5.875" customWidth="1"/>
    <col min="87" max="87" width="17.5" customWidth="1"/>
    <col min="88" max="88" width="191" customWidth="1"/>
    <col min="89" max="89" width="6.25" customWidth="1"/>
    <col min="90" max="90" width="24.5" customWidth="1"/>
  </cols>
  <sheetData>
    <row r="1" customHeight="1" spans="1:90">
      <c r="A1" s="1"/>
      <c r="B1" s="2" t="s">
        <v>182</v>
      </c>
      <c r="C1" s="2"/>
      <c r="D1" s="2"/>
      <c r="E1" s="2"/>
      <c r="F1" s="2"/>
      <c r="G1" s="2"/>
      <c r="H1" s="2"/>
      <c r="I1" s="2"/>
      <c r="J1" s="2"/>
      <c r="K1" s="2"/>
      <c r="L1" s="2"/>
      <c r="M1" s="2"/>
      <c r="N1" s="2"/>
      <c r="O1" s="2"/>
      <c r="P1" s="2"/>
      <c r="Q1" s="1"/>
      <c r="S1" s="3"/>
      <c r="T1" s="4"/>
      <c r="U1" s="5" t="s">
        <v>150</v>
      </c>
      <c r="V1" s="5"/>
      <c r="W1" s="5"/>
      <c r="X1" s="5"/>
      <c r="Y1" s="5"/>
      <c r="Z1" s="3"/>
      <c r="AB1" s="1"/>
      <c r="AC1" s="6" t="s">
        <v>2267</v>
      </c>
      <c r="AD1" s="6"/>
      <c r="AE1" s="7" t="s">
        <v>231</v>
      </c>
      <c r="AF1" s="8" t="s">
        <v>65</v>
      </c>
      <c r="AG1" s="9" t="s">
        <v>1034</v>
      </c>
      <c r="AH1" s="10" t="s">
        <v>226</v>
      </c>
      <c r="AJ1" s="11" t="s">
        <v>2268</v>
      </c>
      <c r="AK1" s="12"/>
      <c r="AL1" s="12"/>
      <c r="AM1" s="12"/>
      <c r="AN1" s="13"/>
      <c r="AQ1" s="14" t="s">
        <v>182</v>
      </c>
      <c r="AR1" s="15"/>
      <c r="AS1" s="15"/>
      <c r="AT1" s="16"/>
      <c r="AV1" s="17" t="s">
        <v>2269</v>
      </c>
      <c r="AW1" s="17" t="s">
        <v>226</v>
      </c>
      <c r="AX1" s="17" t="s">
        <v>227</v>
      </c>
      <c r="AY1" t="s">
        <v>228</v>
      </c>
      <c r="AZ1" t="s">
        <v>229</v>
      </c>
      <c r="BA1" t="s">
        <v>230</v>
      </c>
      <c r="BB1" t="s">
        <v>231</v>
      </c>
      <c r="BC1" s="18" t="s">
        <v>65</v>
      </c>
      <c r="BE1" t="s">
        <v>132</v>
      </c>
      <c r="BF1" t="s">
        <v>226</v>
      </c>
      <c r="BG1" s="19" t="s">
        <v>227</v>
      </c>
      <c r="BH1" s="20" t="s">
        <v>237</v>
      </c>
      <c r="BI1" t="s">
        <v>228</v>
      </c>
      <c r="BJ1" t="s">
        <v>229</v>
      </c>
      <c r="BK1" s="20" t="s">
        <v>241</v>
      </c>
      <c r="BL1" s="20" t="s">
        <v>239</v>
      </c>
      <c r="BM1" t="s">
        <v>230</v>
      </c>
      <c r="BN1" t="s">
        <v>231</v>
      </c>
      <c r="BO1" t="s">
        <v>65</v>
      </c>
    </row>
    <row r="2" customHeight="1" spans="1:90">
      <c r="A2" s="1"/>
      <c r="B2" s="2"/>
      <c r="C2" s="2"/>
      <c r="D2" s="2"/>
      <c r="E2" s="2"/>
      <c r="F2" s="2"/>
      <c r="G2" s="2"/>
      <c r="H2" s="2"/>
      <c r="I2" s="2"/>
      <c r="J2" s="2"/>
      <c r="K2" s="2"/>
      <c r="L2" s="2"/>
      <c r="M2" s="2"/>
      <c r="N2" s="2"/>
      <c r="O2" s="2"/>
      <c r="P2" s="2"/>
      <c r="Q2" s="1"/>
      <c r="S2" s="3"/>
      <c r="T2" s="21" t="s">
        <v>1040</v>
      </c>
      <c r="U2" s="21" t="s">
        <v>2270</v>
      </c>
      <c r="V2" s="22"/>
      <c r="W2" s="23" t="s">
        <v>2271</v>
      </c>
      <c r="X2" s="23"/>
      <c r="Y2" s="23"/>
      <c r="Z2" s="3"/>
      <c r="AB2" s="24" t="s">
        <v>2272</v>
      </c>
      <c r="AC2" s="25" t="s">
        <v>1035</v>
      </c>
      <c r="AD2" s="26" t="s">
        <v>2273</v>
      </c>
      <c r="AE2" s="27">
        <v>1</v>
      </c>
      <c r="AF2" s="28">
        <v>10</v>
      </c>
      <c r="AG2" s="29" t="s">
        <v>1037</v>
      </c>
      <c r="AH2" s="29" t="s">
        <v>1038</v>
      </c>
      <c r="AJ2" s="30"/>
      <c r="AK2" s="31"/>
      <c r="AL2" s="31"/>
      <c r="AM2" s="31"/>
      <c r="AN2" s="32"/>
      <c r="AQ2" s="33"/>
      <c r="AR2" s="34"/>
      <c r="AS2" s="34"/>
      <c r="AT2" s="35"/>
      <c r="AV2" s="20" t="s">
        <v>747</v>
      </c>
      <c r="AW2" s="20" t="s">
        <v>129</v>
      </c>
      <c r="AX2" s="20" t="s">
        <v>87</v>
      </c>
      <c r="AY2" s="20" t="s">
        <v>748</v>
      </c>
      <c r="AZ2" s="20">
        <v>0</v>
      </c>
      <c r="BA2" s="20" t="s">
        <v>2274</v>
      </c>
      <c r="BB2" s="20">
        <v>4</v>
      </c>
      <c r="BC2" s="20">
        <v>20</v>
      </c>
      <c r="BE2" s="36" t="s">
        <v>846</v>
      </c>
      <c r="BF2" s="37" t="s">
        <v>131</v>
      </c>
      <c r="BG2" s="37" t="s">
        <v>421</v>
      </c>
      <c r="BH2" s="37" t="s">
        <v>847</v>
      </c>
      <c r="BI2" s="37" t="s">
        <v>848</v>
      </c>
      <c r="BJ2" s="37">
        <v>0</v>
      </c>
      <c r="BK2" s="37">
        <v>30</v>
      </c>
      <c r="BL2" s="37" t="s">
        <v>79</v>
      </c>
      <c r="BM2" s="37" t="s">
        <v>849</v>
      </c>
      <c r="BN2" s="37">
        <v>1.5</v>
      </c>
      <c r="BO2" s="38">
        <v>50</v>
      </c>
      <c r="CE2" s="39" t="s">
        <v>1656</v>
      </c>
      <c r="CF2" s="39" t="s">
        <v>65</v>
      </c>
      <c r="CG2" s="39" t="s">
        <v>1034</v>
      </c>
      <c r="CI2" s="40" t="s">
        <v>1656</v>
      </c>
      <c r="CJ2" s="40" t="s">
        <v>65</v>
      </c>
      <c r="CK2" s="40" t="s">
        <v>1034</v>
      </c>
      <c r="CL2" s="40" t="s">
        <v>277</v>
      </c>
    </row>
    <row r="3" customHeight="1" spans="1:90">
      <c r="A3" s="1"/>
      <c r="B3" s="2"/>
      <c r="C3" s="2"/>
      <c r="D3" s="2"/>
      <c r="E3" s="2"/>
      <c r="F3" s="2"/>
      <c r="G3" s="2"/>
      <c r="H3" s="2"/>
      <c r="I3" s="2"/>
      <c r="J3" s="2"/>
      <c r="K3" s="2"/>
      <c r="L3" s="2"/>
      <c r="M3" s="2"/>
      <c r="N3" s="2"/>
      <c r="O3" s="2"/>
      <c r="P3" s="2"/>
      <c r="Q3" s="1"/>
      <c r="S3" s="3"/>
      <c r="T3" s="21" t="s">
        <v>1879</v>
      </c>
      <c r="U3" s="21" t="s">
        <v>2275</v>
      </c>
      <c r="V3" s="41"/>
      <c r="W3" s="42" t="s">
        <v>1879</v>
      </c>
      <c r="X3" s="43" t="s">
        <v>2276</v>
      </c>
      <c r="Y3" s="44" t="s">
        <v>2277</v>
      </c>
      <c r="Z3" s="3"/>
      <c r="AB3" s="45"/>
      <c r="AC3" s="46" t="s">
        <v>1041</v>
      </c>
      <c r="AD3" s="47" t="s">
        <v>2278</v>
      </c>
      <c r="AE3" s="27">
        <v>0.5</v>
      </c>
      <c r="AF3" s="28">
        <v>500</v>
      </c>
      <c r="AG3" s="29" t="s">
        <v>1043</v>
      </c>
      <c r="AH3" s="29" t="s">
        <v>1038</v>
      </c>
      <c r="AJ3" s="48"/>
      <c r="AK3" s="49"/>
      <c r="AL3" s="49"/>
      <c r="AM3" s="49"/>
      <c r="AN3" s="50"/>
      <c r="AQ3" s="51"/>
      <c r="AR3" s="52"/>
      <c r="AS3" s="52"/>
      <c r="AT3" s="53"/>
      <c r="AU3" s="54" t="s">
        <v>2279</v>
      </c>
      <c r="AV3" s="20" t="s">
        <v>752</v>
      </c>
      <c r="AW3" s="20" t="s">
        <v>129</v>
      </c>
      <c r="AX3" s="20" t="s">
        <v>87</v>
      </c>
      <c r="AY3" s="20" t="s">
        <v>753</v>
      </c>
      <c r="AZ3" s="20">
        <v>0</v>
      </c>
      <c r="BA3" s="20" t="s">
        <v>742</v>
      </c>
      <c r="BB3" s="20">
        <v>0.5</v>
      </c>
      <c r="BC3" s="20">
        <v>5</v>
      </c>
      <c r="BE3" s="55" t="s">
        <v>851</v>
      </c>
      <c r="BF3" s="20" t="s">
        <v>852</v>
      </c>
      <c r="BG3" s="20" t="s">
        <v>577</v>
      </c>
      <c r="BH3" s="20" t="s">
        <v>853</v>
      </c>
      <c r="BI3" s="20" t="s">
        <v>848</v>
      </c>
      <c r="BJ3" s="20">
        <v>0</v>
      </c>
      <c r="BK3" s="20">
        <v>40</v>
      </c>
      <c r="BL3" s="20" t="s">
        <v>79</v>
      </c>
      <c r="BM3" s="20" t="s">
        <v>849</v>
      </c>
      <c r="BN3" s="20">
        <v>3</v>
      </c>
      <c r="BO3" s="56">
        <v>75</v>
      </c>
      <c r="CE3" s="39" t="s">
        <v>2280</v>
      </c>
      <c r="CF3" s="39"/>
      <c r="CG3" s="39"/>
      <c r="CI3" s="40" t="s">
        <v>2281</v>
      </c>
      <c r="CJ3" s="40"/>
      <c r="CK3" s="40"/>
      <c r="CL3" s="40"/>
    </row>
    <row r="4" customHeight="1" spans="1:90">
      <c r="A4" s="1"/>
      <c r="B4" s="57" t="s">
        <v>2282</v>
      </c>
      <c r="C4" s="57" t="s">
        <v>226</v>
      </c>
      <c r="D4" s="57" t="s">
        <v>146</v>
      </c>
      <c r="E4" s="58"/>
      <c r="F4" s="57" t="s">
        <v>2282</v>
      </c>
      <c r="G4" s="57" t="s">
        <v>226</v>
      </c>
      <c r="H4" s="57" t="s">
        <v>146</v>
      </c>
      <c r="I4" s="59"/>
      <c r="J4" s="57" t="s">
        <v>2282</v>
      </c>
      <c r="K4" s="57" t="s">
        <v>226</v>
      </c>
      <c r="L4" s="57" t="s">
        <v>146</v>
      </c>
      <c r="M4" s="58"/>
      <c r="N4" s="57" t="s">
        <v>2282</v>
      </c>
      <c r="O4" s="57" t="s">
        <v>226</v>
      </c>
      <c r="P4" s="57" t="s">
        <v>146</v>
      </c>
      <c r="Q4" s="1"/>
      <c r="S4" s="3"/>
      <c r="T4" s="21" t="s">
        <v>1976</v>
      </c>
      <c r="U4" s="21" t="s">
        <v>2283</v>
      </c>
      <c r="V4" s="41"/>
      <c r="W4" s="42" t="s">
        <v>1976</v>
      </c>
      <c r="X4" s="60" t="s">
        <v>2284</v>
      </c>
      <c r="Y4" s="44" t="s">
        <v>2285</v>
      </c>
      <c r="Z4" s="3"/>
      <c r="AB4" s="45"/>
      <c r="AC4" s="46" t="s">
        <v>1044</v>
      </c>
      <c r="AD4" s="47" t="s">
        <v>2286</v>
      </c>
      <c r="AE4" s="27" t="s">
        <v>87</v>
      </c>
      <c r="AF4" s="28" t="s">
        <v>657</v>
      </c>
      <c r="AG4" s="29" t="s">
        <v>1046</v>
      </c>
      <c r="AH4" s="29" t="s">
        <v>1038</v>
      </c>
      <c r="AJ4" s="9" t="s">
        <v>132</v>
      </c>
      <c r="AK4" s="61" t="s">
        <v>2287</v>
      </c>
      <c r="AL4" s="7" t="s">
        <v>231</v>
      </c>
      <c r="AM4" s="8" t="s">
        <v>65</v>
      </c>
      <c r="AN4" s="9" t="s">
        <v>1034</v>
      </c>
      <c r="AO4" s="10" t="s">
        <v>226</v>
      </c>
      <c r="AQ4" s="62" t="s">
        <v>2282</v>
      </c>
      <c r="AR4" s="62" t="s">
        <v>220</v>
      </c>
      <c r="AS4" s="63" t="s">
        <v>146</v>
      </c>
      <c r="AT4" s="64" t="s">
        <v>2271</v>
      </c>
      <c r="AV4" s="20" t="s">
        <v>755</v>
      </c>
      <c r="AW4" s="20" t="s">
        <v>129</v>
      </c>
      <c r="AX4" s="20" t="s">
        <v>87</v>
      </c>
      <c r="AY4" s="20" t="s">
        <v>756</v>
      </c>
      <c r="AZ4" s="20">
        <v>0</v>
      </c>
      <c r="BA4" s="20" t="s">
        <v>742</v>
      </c>
      <c r="BB4" s="20">
        <v>2</v>
      </c>
      <c r="BC4" s="20">
        <v>5</v>
      </c>
      <c r="BE4" s="55" t="s">
        <v>862</v>
      </c>
      <c r="BF4" s="20" t="s">
        <v>852</v>
      </c>
      <c r="BG4" s="20" t="s">
        <v>450</v>
      </c>
      <c r="BH4" s="20" t="s">
        <v>863</v>
      </c>
      <c r="BI4" s="20" t="s">
        <v>822</v>
      </c>
      <c r="BJ4" s="20">
        <v>0</v>
      </c>
      <c r="BK4" s="20">
        <v>60</v>
      </c>
      <c r="BL4" s="20" t="s">
        <v>79</v>
      </c>
      <c r="BM4" s="20" t="s">
        <v>849</v>
      </c>
      <c r="BN4" s="20">
        <v>4</v>
      </c>
      <c r="BO4" s="56">
        <v>75</v>
      </c>
      <c r="CE4" s="39" t="s">
        <v>2288</v>
      </c>
      <c r="CF4" s="39">
        <v>5</v>
      </c>
      <c r="CG4" s="39" t="s">
        <v>1037</v>
      </c>
      <c r="CI4" s="40" t="s">
        <v>2289</v>
      </c>
      <c r="CJ4" s="40">
        <v>50</v>
      </c>
      <c r="CK4" s="65" t="s">
        <v>1046</v>
      </c>
      <c r="CL4" s="65" t="s">
        <v>2290</v>
      </c>
    </row>
    <row r="5" customHeight="1" spans="1:90">
      <c r="A5" s="1"/>
      <c r="B5" s="66" t="s">
        <v>189</v>
      </c>
      <c r="C5" s="66" t="s">
        <v>47</v>
      </c>
      <c r="D5" s="66" t="s">
        <v>2291</v>
      </c>
      <c r="E5" s="1"/>
      <c r="F5" s="67" t="s">
        <v>2292</v>
      </c>
      <c r="G5" s="67"/>
      <c r="H5" s="67"/>
      <c r="I5" s="68"/>
      <c r="J5" s="67" t="s">
        <v>2293</v>
      </c>
      <c r="K5" s="67"/>
      <c r="L5" s="67"/>
      <c r="M5" s="1"/>
      <c r="N5" s="69" t="s">
        <v>1671</v>
      </c>
      <c r="O5" s="69" t="s">
        <v>2294</v>
      </c>
      <c r="P5" s="69" t="s">
        <v>2295</v>
      </c>
      <c r="Q5" s="1"/>
      <c r="S5" s="3"/>
      <c r="T5" s="21" t="s">
        <v>1933</v>
      </c>
      <c r="U5" s="21" t="s">
        <v>2296</v>
      </c>
      <c r="V5" s="41"/>
      <c r="W5" s="42" t="s">
        <v>1933</v>
      </c>
      <c r="X5" s="43" t="s">
        <v>2297</v>
      </c>
      <c r="Y5" s="44" t="s">
        <v>87</v>
      </c>
      <c r="Z5" s="3"/>
      <c r="AB5" s="45"/>
      <c r="AC5" s="46" t="s">
        <v>1047</v>
      </c>
      <c r="AD5" s="47" t="s">
        <v>2298</v>
      </c>
      <c r="AE5" s="27" t="s">
        <v>87</v>
      </c>
      <c r="AF5" s="28">
        <v>40</v>
      </c>
      <c r="AG5" s="29" t="s">
        <v>1049</v>
      </c>
      <c r="AH5" s="29" t="s">
        <v>1038</v>
      </c>
      <c r="AJ5" s="29" t="s">
        <v>1035</v>
      </c>
      <c r="AK5" s="70" t="s">
        <v>1036</v>
      </c>
      <c r="AL5" s="27">
        <v>1</v>
      </c>
      <c r="AM5" s="28">
        <v>10</v>
      </c>
      <c r="AN5" s="29" t="s">
        <v>1037</v>
      </c>
      <c r="AO5" s="29" t="s">
        <v>1038</v>
      </c>
      <c r="AQ5" s="71" t="s">
        <v>2299</v>
      </c>
      <c r="AR5" s="71" t="s">
        <v>91</v>
      </c>
      <c r="AS5" s="72" t="s">
        <v>73</v>
      </c>
      <c r="AT5" s="72" t="s">
        <v>2300</v>
      </c>
      <c r="AV5" s="73" t="s">
        <v>759</v>
      </c>
      <c r="AW5" s="73" t="s">
        <v>760</v>
      </c>
      <c r="AX5" s="20" t="s">
        <v>87</v>
      </c>
      <c r="AY5" s="20" t="s">
        <v>761</v>
      </c>
      <c r="AZ5" s="20">
        <v>0</v>
      </c>
      <c r="BA5" s="73" t="s">
        <v>2301</v>
      </c>
      <c r="BB5" s="20">
        <v>4</v>
      </c>
      <c r="BC5" s="20">
        <v>20</v>
      </c>
      <c r="BE5" s="55" t="s">
        <v>865</v>
      </c>
      <c r="BF5" s="20" t="s">
        <v>852</v>
      </c>
      <c r="BG5" s="20" t="s">
        <v>866</v>
      </c>
      <c r="BH5" s="20" t="s">
        <v>847</v>
      </c>
      <c r="BI5" s="20" t="s">
        <v>822</v>
      </c>
      <c r="BJ5" s="20">
        <v>1</v>
      </c>
      <c r="BK5" s="20">
        <v>40</v>
      </c>
      <c r="BL5" s="20" t="s">
        <v>79</v>
      </c>
      <c r="BM5" s="20" t="s">
        <v>2302</v>
      </c>
      <c r="BN5" s="20">
        <v>4.5</v>
      </c>
      <c r="BO5" s="56">
        <v>100</v>
      </c>
      <c r="CE5" s="39" t="s">
        <v>2303</v>
      </c>
      <c r="CF5" s="39">
        <v>20</v>
      </c>
      <c r="CG5" s="39" t="s">
        <v>1052</v>
      </c>
      <c r="CI5" s="40" t="s">
        <v>2304</v>
      </c>
      <c r="CJ5" s="40"/>
      <c r="CK5" s="40"/>
      <c r="CL5" s="40"/>
    </row>
    <row r="6" customHeight="1" spans="1:90">
      <c r="A6" s="1"/>
      <c r="B6" s="74" t="s">
        <v>184</v>
      </c>
      <c r="C6" s="69" t="s">
        <v>47</v>
      </c>
      <c r="D6" s="75" t="s">
        <v>2295</v>
      </c>
      <c r="E6" s="1"/>
      <c r="F6" s="74" t="s">
        <v>2305</v>
      </c>
      <c r="G6" s="69" t="s">
        <v>2294</v>
      </c>
      <c r="H6" s="75" t="s">
        <v>2295</v>
      </c>
      <c r="I6" s="76"/>
      <c r="J6" s="77" t="s">
        <v>2306</v>
      </c>
      <c r="K6" s="78" t="s">
        <v>2294</v>
      </c>
      <c r="L6" s="78" t="s">
        <v>2295</v>
      </c>
      <c r="M6" s="1"/>
      <c r="N6" s="71" t="s">
        <v>196</v>
      </c>
      <c r="O6" s="71" t="s">
        <v>2294</v>
      </c>
      <c r="P6" s="71" t="s">
        <v>2307</v>
      </c>
      <c r="Q6" s="1"/>
      <c r="S6" s="3"/>
      <c r="T6" s="21" t="s">
        <v>1993</v>
      </c>
      <c r="U6" s="21" t="s">
        <v>2308</v>
      </c>
      <c r="V6" s="41"/>
      <c r="W6" s="42" t="s">
        <v>1993</v>
      </c>
      <c r="X6" s="43" t="s">
        <v>2309</v>
      </c>
      <c r="Y6" s="44" t="s">
        <v>2310</v>
      </c>
      <c r="Z6" s="3"/>
      <c r="AB6" s="45"/>
      <c r="AC6" s="46" t="s">
        <v>1050</v>
      </c>
      <c r="AD6" s="47" t="s">
        <v>2311</v>
      </c>
      <c r="AE6" s="27">
        <v>2</v>
      </c>
      <c r="AF6" s="28">
        <v>25</v>
      </c>
      <c r="AG6" s="29" t="s">
        <v>1052</v>
      </c>
      <c r="AH6" s="29" t="s">
        <v>1038</v>
      </c>
      <c r="AJ6" s="29" t="s">
        <v>1041</v>
      </c>
      <c r="AK6" s="70" t="s">
        <v>1042</v>
      </c>
      <c r="AL6" s="27">
        <v>0.5</v>
      </c>
      <c r="AM6" s="28">
        <v>500</v>
      </c>
      <c r="AN6" s="29" t="s">
        <v>1043</v>
      </c>
      <c r="AO6" s="29" t="s">
        <v>1038</v>
      </c>
      <c r="AQ6" s="71" t="s">
        <v>1671</v>
      </c>
      <c r="AR6" s="71" t="s">
        <v>2312</v>
      </c>
      <c r="AS6" s="72" t="s">
        <v>73</v>
      </c>
      <c r="AT6" s="72" t="s">
        <v>2313</v>
      </c>
      <c r="AV6" s="73" t="s">
        <v>764</v>
      </c>
      <c r="AW6" s="73" t="s">
        <v>760</v>
      </c>
      <c r="AX6" s="20" t="s">
        <v>87</v>
      </c>
      <c r="AY6" s="20" t="s">
        <v>765</v>
      </c>
      <c r="AZ6" s="20">
        <v>2</v>
      </c>
      <c r="BA6" s="73" t="s">
        <v>2314</v>
      </c>
      <c r="BB6" s="20">
        <v>7</v>
      </c>
      <c r="BC6" s="20">
        <v>70</v>
      </c>
      <c r="BE6" s="79" t="s">
        <v>869</v>
      </c>
      <c r="BF6" s="80" t="s">
        <v>138</v>
      </c>
      <c r="BG6" s="80" t="s">
        <v>870</v>
      </c>
      <c r="BH6" s="80" t="s">
        <v>847</v>
      </c>
      <c r="BI6" s="80" t="s">
        <v>871</v>
      </c>
      <c r="BJ6" s="80">
        <v>10</v>
      </c>
      <c r="BK6" s="80">
        <v>5</v>
      </c>
      <c r="BL6" s="80" t="s">
        <v>872</v>
      </c>
      <c r="BM6" s="80" t="s">
        <v>87</v>
      </c>
      <c r="BN6" s="80">
        <v>55</v>
      </c>
      <c r="BO6" s="81">
        <v>5000</v>
      </c>
      <c r="CE6" s="39" t="s">
        <v>2315</v>
      </c>
      <c r="CF6" s="39">
        <v>100</v>
      </c>
      <c r="CG6" s="39" t="s">
        <v>1062</v>
      </c>
      <c r="CI6" s="40" t="s">
        <v>2316</v>
      </c>
      <c r="CJ6" s="40">
        <v>75</v>
      </c>
      <c r="CK6" s="65" t="s">
        <v>1062</v>
      </c>
      <c r="CL6" s="65" t="s">
        <v>2317</v>
      </c>
    </row>
    <row r="7" customHeight="1" spans="1:90">
      <c r="A7" s="1"/>
      <c r="B7" s="21" t="s">
        <v>163</v>
      </c>
      <c r="C7" s="21" t="s">
        <v>47</v>
      </c>
      <c r="D7" s="21" t="s">
        <v>2318</v>
      </c>
      <c r="E7" s="1"/>
      <c r="F7" s="82" t="s">
        <v>2319</v>
      </c>
      <c r="G7" s="82" t="s">
        <v>2294</v>
      </c>
      <c r="H7" s="83" t="s">
        <v>2295</v>
      </c>
      <c r="I7" s="84"/>
      <c r="J7" s="85" t="s">
        <v>2320</v>
      </c>
      <c r="K7" s="82" t="s">
        <v>2294</v>
      </c>
      <c r="L7" s="82" t="s">
        <v>2295</v>
      </c>
      <c r="M7" s="1"/>
      <c r="N7" s="74" t="s">
        <v>2321</v>
      </c>
      <c r="O7" s="69" t="s">
        <v>2294</v>
      </c>
      <c r="P7" s="75" t="s">
        <v>2291</v>
      </c>
      <c r="Q7" s="1"/>
      <c r="S7" s="3"/>
      <c r="T7" s="21" t="s">
        <v>1918</v>
      </c>
      <c r="U7" s="21" t="s">
        <v>2322</v>
      </c>
      <c r="V7" s="41"/>
      <c r="W7" s="42" t="s">
        <v>1918</v>
      </c>
      <c r="X7" s="43" t="s">
        <v>2323</v>
      </c>
      <c r="Y7" s="44" t="s">
        <v>2324</v>
      </c>
      <c r="Z7" s="3"/>
      <c r="AB7" s="45"/>
      <c r="AC7" s="46" t="s">
        <v>1038</v>
      </c>
      <c r="AD7" s="47" t="s">
        <v>2325</v>
      </c>
      <c r="AE7" s="27" t="s">
        <v>87</v>
      </c>
      <c r="AF7" s="28" t="s">
        <v>657</v>
      </c>
      <c r="AG7" s="29" t="s">
        <v>1049</v>
      </c>
      <c r="AH7" s="29" t="s">
        <v>1038</v>
      </c>
      <c r="AJ7" s="29" t="s">
        <v>1044</v>
      </c>
      <c r="AK7" s="70" t="s">
        <v>1045</v>
      </c>
      <c r="AL7" s="27" t="s">
        <v>87</v>
      </c>
      <c r="AM7" s="28" t="s">
        <v>657</v>
      </c>
      <c r="AN7" s="29" t="s">
        <v>1046</v>
      </c>
      <c r="AO7" s="29" t="s">
        <v>1038</v>
      </c>
      <c r="AQ7" s="71" t="s">
        <v>2326</v>
      </c>
      <c r="AR7" s="71" t="s">
        <v>91</v>
      </c>
      <c r="AS7" s="72" t="s">
        <v>76</v>
      </c>
      <c r="AT7" s="72" t="s">
        <v>2327</v>
      </c>
      <c r="AV7" s="20" t="s">
        <v>776</v>
      </c>
      <c r="AW7" s="20" t="s">
        <v>129</v>
      </c>
      <c r="AX7" s="20" t="s">
        <v>87</v>
      </c>
      <c r="AY7" s="20" t="s">
        <v>777</v>
      </c>
      <c r="AZ7" s="20">
        <v>0</v>
      </c>
      <c r="BA7" s="20" t="s">
        <v>2274</v>
      </c>
      <c r="BB7" s="20">
        <v>4</v>
      </c>
      <c r="BC7" s="20">
        <v>10</v>
      </c>
      <c r="BE7" s="36" t="s">
        <v>875</v>
      </c>
      <c r="BF7" s="37" t="s">
        <v>131</v>
      </c>
      <c r="BG7" s="37" t="s">
        <v>421</v>
      </c>
      <c r="BH7" s="37" t="s">
        <v>876</v>
      </c>
      <c r="BI7" s="37" t="s">
        <v>761</v>
      </c>
      <c r="BJ7" s="37">
        <v>0</v>
      </c>
      <c r="BK7" s="37">
        <v>18</v>
      </c>
      <c r="BL7" s="37" t="s">
        <v>79</v>
      </c>
      <c r="BM7" s="37" t="s">
        <v>87</v>
      </c>
      <c r="BN7" s="37">
        <v>2.5</v>
      </c>
      <c r="BO7" s="38">
        <v>75</v>
      </c>
      <c r="CE7" s="39" t="s">
        <v>2328</v>
      </c>
      <c r="CF7" s="39"/>
      <c r="CG7" s="39"/>
      <c r="CI7" s="40" t="s">
        <v>2329</v>
      </c>
      <c r="CJ7" s="40"/>
      <c r="CK7" s="40"/>
      <c r="CL7" s="40"/>
    </row>
    <row r="8" customHeight="1" spans="1:90">
      <c r="A8" s="1"/>
      <c r="B8" s="74" t="s">
        <v>178</v>
      </c>
      <c r="C8" s="69" t="s">
        <v>47</v>
      </c>
      <c r="D8" s="75" t="s">
        <v>2295</v>
      </c>
      <c r="E8" s="1"/>
      <c r="F8" s="86" t="s">
        <v>2330</v>
      </c>
      <c r="G8" s="69" t="s">
        <v>2294</v>
      </c>
      <c r="H8" s="75" t="s">
        <v>2295</v>
      </c>
      <c r="I8" s="76"/>
      <c r="J8" s="77" t="s">
        <v>2331</v>
      </c>
      <c r="K8" s="78" t="s">
        <v>2294</v>
      </c>
      <c r="L8" s="78" t="s">
        <v>2295</v>
      </c>
      <c r="M8" s="1"/>
      <c r="N8" s="71" t="s">
        <v>2332</v>
      </c>
      <c r="O8" s="71" t="s">
        <v>2294</v>
      </c>
      <c r="P8" s="71" t="s">
        <v>2318</v>
      </c>
      <c r="Q8" s="1"/>
      <c r="S8" s="3"/>
      <c r="T8" s="21" t="s">
        <v>1923</v>
      </c>
      <c r="U8" s="21" t="s">
        <v>2333</v>
      </c>
      <c r="V8" s="41"/>
      <c r="W8" s="42" t="s">
        <v>1923</v>
      </c>
      <c r="X8" s="43" t="s">
        <v>2334</v>
      </c>
      <c r="Y8" s="44" t="s">
        <v>2335</v>
      </c>
      <c r="Z8" s="3"/>
      <c r="AB8" s="45"/>
      <c r="AC8" s="46" t="s">
        <v>1054</v>
      </c>
      <c r="AD8" s="47" t="s">
        <v>2336</v>
      </c>
      <c r="AE8" s="27">
        <v>1</v>
      </c>
      <c r="AF8" s="28">
        <v>55</v>
      </c>
      <c r="AG8" s="29" t="s">
        <v>1043</v>
      </c>
      <c r="AH8" s="29" t="s">
        <v>1038</v>
      </c>
      <c r="AJ8" s="29" t="s">
        <v>1047</v>
      </c>
      <c r="AK8" s="70" t="s">
        <v>1048</v>
      </c>
      <c r="AL8" s="27" t="s">
        <v>87</v>
      </c>
      <c r="AM8" s="28">
        <v>40</v>
      </c>
      <c r="AN8" s="29" t="s">
        <v>1049</v>
      </c>
      <c r="AO8" s="29" t="s">
        <v>1038</v>
      </c>
      <c r="AQ8" s="71" t="s">
        <v>189</v>
      </c>
      <c r="AR8" s="71" t="s">
        <v>91</v>
      </c>
      <c r="AS8" s="72" t="s">
        <v>74</v>
      </c>
      <c r="AT8" s="72" t="s">
        <v>2337</v>
      </c>
      <c r="AV8" s="20" t="s">
        <v>779</v>
      </c>
      <c r="AW8" s="20" t="s">
        <v>129</v>
      </c>
      <c r="AX8" s="20" t="s">
        <v>87</v>
      </c>
      <c r="AY8" s="20" t="s">
        <v>780</v>
      </c>
      <c r="AZ8" s="20">
        <v>0</v>
      </c>
      <c r="BA8" s="20" t="s">
        <v>2274</v>
      </c>
      <c r="BB8" s="20" t="s">
        <v>87</v>
      </c>
      <c r="BC8" s="20" t="s">
        <v>87</v>
      </c>
      <c r="BE8" s="55" t="s">
        <v>878</v>
      </c>
      <c r="BF8" s="20" t="s">
        <v>131</v>
      </c>
      <c r="BG8" s="20" t="s">
        <v>421</v>
      </c>
      <c r="BH8" s="20" t="s">
        <v>847</v>
      </c>
      <c r="BI8" s="20" t="s">
        <v>879</v>
      </c>
      <c r="BJ8" s="20">
        <v>0</v>
      </c>
      <c r="BK8" s="20">
        <v>6</v>
      </c>
      <c r="BL8" s="20" t="s">
        <v>872</v>
      </c>
      <c r="BM8" s="20" t="s">
        <v>849</v>
      </c>
      <c r="BN8" s="20">
        <v>1</v>
      </c>
      <c r="BO8" s="56">
        <v>40</v>
      </c>
      <c r="CE8" s="39" t="s">
        <v>2338</v>
      </c>
      <c r="CF8" s="39">
        <v>1</v>
      </c>
      <c r="CG8" s="39" t="s">
        <v>1037</v>
      </c>
      <c r="CI8" s="40" t="s">
        <v>2339</v>
      </c>
      <c r="CJ8" s="40">
        <v>150</v>
      </c>
      <c r="CK8" s="65" t="s">
        <v>2340</v>
      </c>
      <c r="CL8" s="65" t="s">
        <v>2341</v>
      </c>
    </row>
    <row r="9" customHeight="1" spans="1:90">
      <c r="A9" s="1"/>
      <c r="B9" s="21" t="s">
        <v>190</v>
      </c>
      <c r="C9" s="21" t="s">
        <v>47</v>
      </c>
      <c r="D9" s="21" t="s">
        <v>2307</v>
      </c>
      <c r="E9" s="1"/>
      <c r="F9" s="87" t="s">
        <v>2342</v>
      </c>
      <c r="G9" s="87" t="s">
        <v>2294</v>
      </c>
      <c r="H9" s="88" t="s">
        <v>2295</v>
      </c>
      <c r="I9" s="84"/>
      <c r="J9" s="85" t="s">
        <v>2343</v>
      </c>
      <c r="K9" s="89" t="s">
        <v>2294</v>
      </c>
      <c r="L9" s="89" t="s">
        <v>2295</v>
      </c>
      <c r="M9" s="1"/>
      <c r="N9" s="74" t="s">
        <v>1869</v>
      </c>
      <c r="O9" s="69" t="s">
        <v>2294</v>
      </c>
      <c r="P9" s="75" t="s">
        <v>2295</v>
      </c>
      <c r="Q9" s="1"/>
      <c r="S9" s="3"/>
      <c r="T9" s="21" t="s">
        <v>1826</v>
      </c>
      <c r="U9" s="21" t="s">
        <v>2344</v>
      </c>
      <c r="V9" s="41"/>
      <c r="W9" s="42" t="s">
        <v>1826</v>
      </c>
      <c r="X9" s="43" t="s">
        <v>2345</v>
      </c>
      <c r="Y9" s="44" t="s">
        <v>2346</v>
      </c>
      <c r="Z9" s="3"/>
      <c r="AB9" s="45"/>
      <c r="AC9" s="46" t="s">
        <v>1056</v>
      </c>
      <c r="AD9" s="47" t="s">
        <v>2347</v>
      </c>
      <c r="AE9" s="27" t="s">
        <v>87</v>
      </c>
      <c r="AF9" s="28">
        <v>15</v>
      </c>
      <c r="AG9" s="29" t="s">
        <v>1052</v>
      </c>
      <c r="AH9" s="29" t="s">
        <v>1038</v>
      </c>
      <c r="AJ9" s="29" t="s">
        <v>1050</v>
      </c>
      <c r="AK9" s="70" t="s">
        <v>1051</v>
      </c>
      <c r="AL9" s="27">
        <v>2</v>
      </c>
      <c r="AM9" s="28">
        <v>25</v>
      </c>
      <c r="AN9" s="29" t="s">
        <v>1052</v>
      </c>
      <c r="AO9" s="29" t="s">
        <v>1038</v>
      </c>
      <c r="AQ9" s="71" t="s">
        <v>206</v>
      </c>
      <c r="AR9" s="71" t="s">
        <v>2348</v>
      </c>
      <c r="AS9" s="72" t="s">
        <v>73</v>
      </c>
      <c r="AT9" s="72" t="s">
        <v>2349</v>
      </c>
      <c r="AV9" s="20" t="s">
        <v>782</v>
      </c>
      <c r="AW9" s="20" t="s">
        <v>783</v>
      </c>
      <c r="AX9" s="20" t="s">
        <v>784</v>
      </c>
      <c r="AY9" s="20" t="s">
        <v>785</v>
      </c>
      <c r="AZ9" s="20">
        <v>0</v>
      </c>
      <c r="BA9" s="20" t="s">
        <v>742</v>
      </c>
      <c r="BB9" s="20">
        <v>0.5</v>
      </c>
      <c r="BC9" s="20">
        <v>5</v>
      </c>
      <c r="BE9" s="55" t="s">
        <v>880</v>
      </c>
      <c r="BF9" s="20" t="s">
        <v>131</v>
      </c>
      <c r="BG9" s="20" t="s">
        <v>421</v>
      </c>
      <c r="BH9" s="20" t="s">
        <v>863</v>
      </c>
      <c r="BI9" s="20" t="s">
        <v>879</v>
      </c>
      <c r="BJ9" s="20">
        <v>0</v>
      </c>
      <c r="BK9" s="20">
        <v>9</v>
      </c>
      <c r="BL9" s="20" t="s">
        <v>79</v>
      </c>
      <c r="BM9" s="20" t="s">
        <v>87</v>
      </c>
      <c r="BN9" s="20">
        <v>1.5</v>
      </c>
      <c r="BO9" s="56">
        <v>50</v>
      </c>
      <c r="CE9" s="39" t="s">
        <v>2350</v>
      </c>
      <c r="CF9" s="39">
        <v>5</v>
      </c>
      <c r="CG9" s="39" t="s">
        <v>1052</v>
      </c>
      <c r="CI9" s="40" t="s">
        <v>2351</v>
      </c>
      <c r="CJ9" s="40">
        <v>500</v>
      </c>
      <c r="CK9" s="40"/>
      <c r="CL9" s="40"/>
    </row>
    <row r="10" customHeight="1" spans="1:90">
      <c r="A10" s="1"/>
      <c r="B10" s="74" t="s">
        <v>186</v>
      </c>
      <c r="C10" s="69" t="s">
        <v>47</v>
      </c>
      <c r="D10" s="75" t="s">
        <v>2291</v>
      </c>
      <c r="E10" s="1"/>
      <c r="F10" s="86" t="s">
        <v>2352</v>
      </c>
      <c r="G10" s="69" t="s">
        <v>2294</v>
      </c>
      <c r="H10" s="75" t="s">
        <v>2295</v>
      </c>
      <c r="I10" s="76"/>
      <c r="J10" s="77" t="s">
        <v>2353</v>
      </c>
      <c r="K10" s="78" t="s">
        <v>2294</v>
      </c>
      <c r="L10" s="78" t="s">
        <v>2295</v>
      </c>
      <c r="M10" s="1"/>
      <c r="N10" s="71" t="s">
        <v>1711</v>
      </c>
      <c r="O10" s="71" t="s">
        <v>2294</v>
      </c>
      <c r="P10" s="71" t="s">
        <v>2295</v>
      </c>
      <c r="Q10" s="1"/>
      <c r="S10" s="3"/>
      <c r="T10" s="21" t="s">
        <v>2354</v>
      </c>
      <c r="U10" s="21" t="s">
        <v>2355</v>
      </c>
      <c r="V10" s="41"/>
      <c r="W10" s="42" t="s">
        <v>2354</v>
      </c>
      <c r="X10" s="43" t="s">
        <v>2356</v>
      </c>
      <c r="Y10" s="44" t="s">
        <v>87</v>
      </c>
      <c r="Z10" s="3"/>
      <c r="AB10" s="45"/>
      <c r="AC10" s="46" t="s">
        <v>2357</v>
      </c>
      <c r="AD10" s="47" t="s">
        <v>2358</v>
      </c>
      <c r="AE10" s="27">
        <v>0.5</v>
      </c>
      <c r="AF10" s="28">
        <v>275</v>
      </c>
      <c r="AG10" s="29" t="s">
        <v>1043</v>
      </c>
      <c r="AH10" s="29" t="s">
        <v>1038</v>
      </c>
      <c r="AJ10" s="29" t="s">
        <v>1038</v>
      </c>
      <c r="AK10" s="70" t="s">
        <v>1053</v>
      </c>
      <c r="AL10" s="27" t="s">
        <v>87</v>
      </c>
      <c r="AM10" s="28" t="s">
        <v>657</v>
      </c>
      <c r="AN10" s="29" t="s">
        <v>1049</v>
      </c>
      <c r="AO10" s="29" t="s">
        <v>1038</v>
      </c>
      <c r="AQ10" s="71" t="s">
        <v>196</v>
      </c>
      <c r="AR10" s="71" t="s">
        <v>2359</v>
      </c>
      <c r="AS10" s="72" t="s">
        <v>76</v>
      </c>
      <c r="AT10" s="72" t="s">
        <v>2360</v>
      </c>
      <c r="AV10" s="73" t="s">
        <v>787</v>
      </c>
      <c r="AW10" s="20" t="s">
        <v>34</v>
      </c>
      <c r="AX10" s="20" t="s">
        <v>694</v>
      </c>
      <c r="AY10" s="20" t="s">
        <v>785</v>
      </c>
      <c r="AZ10" s="20">
        <v>0</v>
      </c>
      <c r="BA10" s="20" t="s">
        <v>742</v>
      </c>
      <c r="BB10" s="20">
        <v>0.5</v>
      </c>
      <c r="BC10" s="20">
        <v>5</v>
      </c>
      <c r="BE10" s="55" t="s">
        <v>885</v>
      </c>
      <c r="BF10" s="20" t="s">
        <v>131</v>
      </c>
      <c r="BG10" s="20" t="s">
        <v>886</v>
      </c>
      <c r="BH10" s="20" t="s">
        <v>847</v>
      </c>
      <c r="BI10" s="20" t="s">
        <v>887</v>
      </c>
      <c r="BJ10" s="20">
        <v>2</v>
      </c>
      <c r="BK10" s="20">
        <v>5</v>
      </c>
      <c r="BL10" s="20" t="s">
        <v>872</v>
      </c>
      <c r="BM10" s="20" t="s">
        <v>87</v>
      </c>
      <c r="BN10" s="20">
        <v>3</v>
      </c>
      <c r="BO10" s="56">
        <v>65</v>
      </c>
      <c r="CE10" s="39" t="s">
        <v>2361</v>
      </c>
      <c r="CF10" s="39">
        <v>40</v>
      </c>
      <c r="CG10" s="39" t="s">
        <v>1062</v>
      </c>
      <c r="CI10" s="40" t="s">
        <v>2362</v>
      </c>
      <c r="CJ10" s="40">
        <v>500</v>
      </c>
      <c r="CK10" s="40" t="s">
        <v>1073</v>
      </c>
      <c r="CL10" s="65" t="s">
        <v>2363</v>
      </c>
    </row>
    <row r="11" customHeight="1" spans="1:90">
      <c r="A11" s="1"/>
      <c r="B11" s="21" t="s">
        <v>1853</v>
      </c>
      <c r="C11" s="21" t="s">
        <v>47</v>
      </c>
      <c r="D11" s="21" t="s">
        <v>2364</v>
      </c>
      <c r="E11" s="1"/>
      <c r="F11" s="67" t="s">
        <v>2365</v>
      </c>
      <c r="G11" s="67"/>
      <c r="H11" s="90"/>
      <c r="I11" s="68"/>
      <c r="J11" s="91" t="s">
        <v>2366</v>
      </c>
      <c r="K11" s="67"/>
      <c r="L11" s="67"/>
      <c r="M11" s="1"/>
      <c r="N11" s="74" t="s">
        <v>344</v>
      </c>
      <c r="O11" s="69" t="s">
        <v>2294</v>
      </c>
      <c r="P11" s="75" t="s">
        <v>2291</v>
      </c>
      <c r="Q11" s="1"/>
      <c r="S11" s="3"/>
      <c r="T11" s="21" t="s">
        <v>289</v>
      </c>
      <c r="U11" s="21" t="s">
        <v>2367</v>
      </c>
      <c r="V11" s="41"/>
      <c r="W11" s="42" t="s">
        <v>289</v>
      </c>
      <c r="X11" s="43" t="s">
        <v>2368</v>
      </c>
      <c r="Y11" s="44" t="s">
        <v>87</v>
      </c>
      <c r="Z11" s="3"/>
      <c r="AB11" s="45"/>
      <c r="AC11" s="46" t="s">
        <v>1060</v>
      </c>
      <c r="AD11" s="47" t="s">
        <v>2369</v>
      </c>
      <c r="AE11" s="27">
        <v>0.5</v>
      </c>
      <c r="AF11" s="28">
        <v>100</v>
      </c>
      <c r="AG11" s="29" t="s">
        <v>1062</v>
      </c>
      <c r="AH11" s="29" t="s">
        <v>1038</v>
      </c>
      <c r="AJ11" s="29" t="s">
        <v>1054</v>
      </c>
      <c r="AK11" s="70" t="s">
        <v>1055</v>
      </c>
      <c r="AL11" s="27">
        <v>1</v>
      </c>
      <c r="AM11" s="28">
        <v>55</v>
      </c>
      <c r="AN11" s="29" t="s">
        <v>1043</v>
      </c>
      <c r="AO11" s="29" t="s">
        <v>1038</v>
      </c>
      <c r="AQ11" s="71" t="s">
        <v>2370</v>
      </c>
      <c r="AR11" s="71" t="s">
        <v>91</v>
      </c>
      <c r="AS11" s="72" t="s">
        <v>73</v>
      </c>
      <c r="AT11" s="72" t="s">
        <v>2371</v>
      </c>
      <c r="AV11" s="20" t="s">
        <v>790</v>
      </c>
      <c r="AW11" s="20" t="s">
        <v>129</v>
      </c>
      <c r="AX11" s="20" t="s">
        <v>87</v>
      </c>
      <c r="AY11" s="20" t="s">
        <v>791</v>
      </c>
      <c r="AZ11" s="20">
        <v>0</v>
      </c>
      <c r="BA11" s="20" t="s">
        <v>2372</v>
      </c>
      <c r="BB11" s="20">
        <v>3</v>
      </c>
      <c r="BC11" s="20">
        <v>25</v>
      </c>
      <c r="BE11" s="79" t="s">
        <v>888</v>
      </c>
      <c r="BF11" s="80" t="s">
        <v>852</v>
      </c>
      <c r="BG11" s="80" t="s">
        <v>889</v>
      </c>
      <c r="BH11" s="80" t="s">
        <v>890</v>
      </c>
      <c r="BI11" s="80" t="s">
        <v>879</v>
      </c>
      <c r="BJ11" s="80">
        <v>0</v>
      </c>
      <c r="BK11" s="80">
        <v>30</v>
      </c>
      <c r="BL11" s="80" t="s">
        <v>79</v>
      </c>
      <c r="BM11" s="80" t="s">
        <v>87</v>
      </c>
      <c r="BN11" s="80">
        <v>3.5</v>
      </c>
      <c r="BO11" s="81">
        <v>100</v>
      </c>
      <c r="CE11" s="39" t="s">
        <v>2373</v>
      </c>
      <c r="CF11" s="39"/>
      <c r="CG11" s="39"/>
    </row>
    <row r="12" customHeight="1" spans="1:90">
      <c r="A12" s="1"/>
      <c r="B12" s="74" t="s">
        <v>2374</v>
      </c>
      <c r="C12" s="69" t="s">
        <v>47</v>
      </c>
      <c r="D12" s="75" t="s">
        <v>2375</v>
      </c>
      <c r="E12" s="1"/>
      <c r="F12" s="86" t="s">
        <v>2305</v>
      </c>
      <c r="G12" s="69" t="s">
        <v>2294</v>
      </c>
      <c r="H12" s="75" t="s">
        <v>2295</v>
      </c>
      <c r="I12" s="92"/>
      <c r="J12" s="93" t="s">
        <v>2376</v>
      </c>
      <c r="K12" s="69" t="s">
        <v>2294</v>
      </c>
      <c r="L12" s="69" t="s">
        <v>2295</v>
      </c>
      <c r="M12" s="1"/>
      <c r="N12" s="71" t="s">
        <v>1703</v>
      </c>
      <c r="O12" s="71" t="s">
        <v>2294</v>
      </c>
      <c r="P12" s="71" t="s">
        <v>2318</v>
      </c>
      <c r="Q12" s="1"/>
      <c r="S12" s="3"/>
      <c r="T12" s="21" t="s">
        <v>1748</v>
      </c>
      <c r="U12" s="21" t="s">
        <v>2377</v>
      </c>
      <c r="V12" s="41"/>
      <c r="W12" s="42" t="s">
        <v>1748</v>
      </c>
      <c r="X12" s="43" t="s">
        <v>2378</v>
      </c>
      <c r="Y12" s="44" t="s">
        <v>2379</v>
      </c>
      <c r="Z12" s="3"/>
      <c r="AB12" s="45"/>
      <c r="AC12" s="46" t="s">
        <v>1063</v>
      </c>
      <c r="AD12" s="47" t="s">
        <v>2380</v>
      </c>
      <c r="AE12" s="27">
        <v>1</v>
      </c>
      <c r="AF12" s="28">
        <v>50</v>
      </c>
      <c r="AG12" s="29" t="s">
        <v>1062</v>
      </c>
      <c r="AH12" s="29" t="s">
        <v>1038</v>
      </c>
      <c r="AJ12" s="29" t="s">
        <v>1056</v>
      </c>
      <c r="AK12" s="70" t="s">
        <v>1057</v>
      </c>
      <c r="AL12" s="27" t="s">
        <v>87</v>
      </c>
      <c r="AM12" s="28">
        <v>15</v>
      </c>
      <c r="AN12" s="29" t="s">
        <v>1052</v>
      </c>
      <c r="AO12" s="29" t="s">
        <v>1038</v>
      </c>
      <c r="AQ12" s="71" t="s">
        <v>2321</v>
      </c>
      <c r="AR12" s="71" t="s">
        <v>91</v>
      </c>
      <c r="AS12" s="72" t="s">
        <v>74</v>
      </c>
      <c r="AT12" s="72" t="s">
        <v>2381</v>
      </c>
      <c r="AV12" s="73" t="s">
        <v>794</v>
      </c>
      <c r="AW12" s="73" t="s">
        <v>2382</v>
      </c>
      <c r="AX12" s="20" t="s">
        <v>376</v>
      </c>
      <c r="AY12" s="20" t="s">
        <v>796</v>
      </c>
      <c r="AZ12" s="20">
        <v>0</v>
      </c>
      <c r="BA12" s="73" t="s">
        <v>742</v>
      </c>
      <c r="BB12" s="20">
        <v>3</v>
      </c>
      <c r="BC12" s="20">
        <v>15</v>
      </c>
      <c r="BE12" s="36" t="s">
        <v>897</v>
      </c>
      <c r="BF12" s="37" t="s">
        <v>852</v>
      </c>
      <c r="BG12" s="37" t="s">
        <v>866</v>
      </c>
      <c r="BH12" s="37" t="s">
        <v>847</v>
      </c>
      <c r="BI12" s="37" t="s">
        <v>879</v>
      </c>
      <c r="BJ12" s="37">
        <v>0</v>
      </c>
      <c r="BK12" s="37">
        <v>5</v>
      </c>
      <c r="BL12" s="37" t="s">
        <v>79</v>
      </c>
      <c r="BM12" s="37" t="s">
        <v>898</v>
      </c>
      <c r="BN12" s="37">
        <v>5</v>
      </c>
      <c r="BO12" s="38">
        <v>100</v>
      </c>
      <c r="CE12" s="39" t="s">
        <v>2383</v>
      </c>
      <c r="CF12" s="39">
        <v>5</v>
      </c>
      <c r="CG12" s="39" t="s">
        <v>1037</v>
      </c>
      <c r="CI12" s="94" t="s">
        <v>1656</v>
      </c>
      <c r="CJ12" t="s">
        <v>2384</v>
      </c>
    </row>
    <row r="13" customHeight="1" spans="1:90">
      <c r="A13" s="1"/>
      <c r="B13" s="21" t="s">
        <v>183</v>
      </c>
      <c r="C13" s="21" t="s">
        <v>47</v>
      </c>
      <c r="D13" s="21" t="s">
        <v>2295</v>
      </c>
      <c r="E13" s="1"/>
      <c r="F13" s="82" t="s">
        <v>2385</v>
      </c>
      <c r="G13" s="89" t="s">
        <v>2294</v>
      </c>
      <c r="H13" s="95" t="s">
        <v>2295</v>
      </c>
      <c r="I13" s="92"/>
      <c r="J13" s="96" t="s">
        <v>2386</v>
      </c>
      <c r="K13" s="89" t="s">
        <v>2294</v>
      </c>
      <c r="L13" s="89" t="s">
        <v>2295</v>
      </c>
      <c r="M13" s="1"/>
      <c r="N13" s="74" t="s">
        <v>1850</v>
      </c>
      <c r="O13" s="69" t="s">
        <v>2294</v>
      </c>
      <c r="P13" s="75" t="s">
        <v>2387</v>
      </c>
      <c r="Q13" s="1"/>
      <c r="S13" s="3"/>
      <c r="T13" s="21" t="s">
        <v>1801</v>
      </c>
      <c r="U13" s="21" t="s">
        <v>2388</v>
      </c>
      <c r="V13" s="41"/>
      <c r="W13" s="42" t="s">
        <v>1801</v>
      </c>
      <c r="X13" s="43" t="s">
        <v>2389</v>
      </c>
      <c r="Y13" s="44" t="s">
        <v>2390</v>
      </c>
      <c r="Z13" s="3"/>
      <c r="AB13" s="45"/>
      <c r="AC13" s="46" t="s">
        <v>1065</v>
      </c>
      <c r="AD13" s="47" t="s">
        <v>2391</v>
      </c>
      <c r="AE13" s="27">
        <v>0.5</v>
      </c>
      <c r="AF13" s="28">
        <v>85</v>
      </c>
      <c r="AG13" s="29" t="s">
        <v>1043</v>
      </c>
      <c r="AH13" s="29" t="s">
        <v>1038</v>
      </c>
      <c r="AJ13" s="29" t="s">
        <v>1058</v>
      </c>
      <c r="AK13" s="70" t="s">
        <v>1059</v>
      </c>
      <c r="AL13" s="27">
        <v>0.5</v>
      </c>
      <c r="AM13" s="28">
        <v>275</v>
      </c>
      <c r="AN13" s="29" t="s">
        <v>1043</v>
      </c>
      <c r="AO13" s="29" t="s">
        <v>1038</v>
      </c>
      <c r="AQ13" s="71" t="s">
        <v>184</v>
      </c>
      <c r="AR13" s="71" t="s">
        <v>91</v>
      </c>
      <c r="AS13" s="72" t="s">
        <v>73</v>
      </c>
      <c r="AT13" s="72" t="s">
        <v>2392</v>
      </c>
      <c r="AV13" s="20" t="s">
        <v>806</v>
      </c>
      <c r="AW13" s="20" t="s">
        <v>129</v>
      </c>
      <c r="AX13" s="20" t="s">
        <v>87</v>
      </c>
      <c r="AY13" s="20" t="s">
        <v>796</v>
      </c>
      <c r="AZ13" s="20">
        <v>0</v>
      </c>
      <c r="BA13" s="20" t="s">
        <v>2393</v>
      </c>
      <c r="BB13" s="20">
        <v>3</v>
      </c>
      <c r="BC13" s="20">
        <v>15</v>
      </c>
      <c r="BE13" s="55" t="s">
        <v>899</v>
      </c>
      <c r="BF13" s="20" t="s">
        <v>852</v>
      </c>
      <c r="BG13" s="20" t="s">
        <v>421</v>
      </c>
      <c r="BH13" s="20" t="s">
        <v>847</v>
      </c>
      <c r="BI13" s="20" t="s">
        <v>887</v>
      </c>
      <c r="BJ13" s="20">
        <v>0</v>
      </c>
      <c r="BK13" s="20">
        <v>2</v>
      </c>
      <c r="BL13" s="20" t="s">
        <v>872</v>
      </c>
      <c r="BM13" s="20" t="s">
        <v>2394</v>
      </c>
      <c r="BN13" s="20">
        <v>5</v>
      </c>
      <c r="BO13" s="56">
        <v>60</v>
      </c>
      <c r="CE13" s="39" t="s">
        <v>2395</v>
      </c>
      <c r="CF13" s="39">
        <v>20</v>
      </c>
      <c r="CG13" s="39" t="s">
        <v>1052</v>
      </c>
      <c r="CI13" s="94" t="s">
        <v>65</v>
      </c>
      <c r="CJ13" s="17" t="s">
        <v>2396</v>
      </c>
    </row>
    <row r="14" customHeight="1" spans="1:90">
      <c r="A14" s="1"/>
      <c r="B14" s="74" t="s">
        <v>2397</v>
      </c>
      <c r="C14" s="69" t="s">
        <v>47</v>
      </c>
      <c r="D14" s="75" t="s">
        <v>2364</v>
      </c>
      <c r="E14" s="1"/>
      <c r="F14" s="86" t="s">
        <v>2398</v>
      </c>
      <c r="G14" s="69" t="s">
        <v>2294</v>
      </c>
      <c r="H14" s="75" t="s">
        <v>2295</v>
      </c>
      <c r="I14" s="92"/>
      <c r="J14" s="93" t="s">
        <v>2399</v>
      </c>
      <c r="K14" s="69" t="s">
        <v>2294</v>
      </c>
      <c r="L14" s="69" t="s">
        <v>2295</v>
      </c>
      <c r="M14" s="1"/>
      <c r="N14" s="71" t="s">
        <v>2400</v>
      </c>
      <c r="O14" s="71" t="s">
        <v>2294</v>
      </c>
      <c r="P14" s="71" t="s">
        <v>2295</v>
      </c>
      <c r="Q14" s="1"/>
      <c r="S14" s="3"/>
      <c r="T14" s="21" t="s">
        <v>2401</v>
      </c>
      <c r="U14" s="21" t="s">
        <v>2402</v>
      </c>
      <c r="V14" s="41"/>
      <c r="W14" s="42" t="s">
        <v>2401</v>
      </c>
      <c r="X14" s="43" t="s">
        <v>2403</v>
      </c>
      <c r="Y14" s="44" t="s">
        <v>87</v>
      </c>
      <c r="Z14" s="3"/>
      <c r="AB14" s="45"/>
      <c r="AC14" s="46" t="s">
        <v>1067</v>
      </c>
      <c r="AD14" s="47" t="s">
        <v>2404</v>
      </c>
      <c r="AE14" s="27">
        <v>0.5</v>
      </c>
      <c r="AF14" s="28">
        <v>25</v>
      </c>
      <c r="AG14" s="29" t="s">
        <v>1046</v>
      </c>
      <c r="AH14" s="29" t="s">
        <v>1038</v>
      </c>
      <c r="AJ14" s="29" t="s">
        <v>1060</v>
      </c>
      <c r="AK14" s="70" t="s">
        <v>1061</v>
      </c>
      <c r="AL14" s="27">
        <v>0.5</v>
      </c>
      <c r="AM14" s="28">
        <v>100</v>
      </c>
      <c r="AN14" s="29" t="s">
        <v>1062</v>
      </c>
      <c r="AO14" s="29" t="s">
        <v>1038</v>
      </c>
      <c r="AQ14" s="71" t="s">
        <v>163</v>
      </c>
      <c r="AR14" s="71" t="s">
        <v>91</v>
      </c>
      <c r="AS14" s="72" t="s">
        <v>71</v>
      </c>
      <c r="AT14" s="72" t="s">
        <v>2405</v>
      </c>
      <c r="AV14" s="73" t="s">
        <v>809</v>
      </c>
      <c r="AW14" s="73" t="s">
        <v>760</v>
      </c>
      <c r="AX14" s="20" t="s">
        <v>87</v>
      </c>
      <c r="AY14" s="20" t="s">
        <v>756</v>
      </c>
      <c r="AZ14" s="20">
        <v>0</v>
      </c>
      <c r="BA14" s="20" t="s">
        <v>2393</v>
      </c>
      <c r="BB14" s="20">
        <v>3</v>
      </c>
      <c r="BC14" s="20">
        <v>10</v>
      </c>
      <c r="BE14" s="55" t="s">
        <v>901</v>
      </c>
      <c r="BF14" s="20" t="s">
        <v>852</v>
      </c>
      <c r="BG14" s="20" t="s">
        <v>421</v>
      </c>
      <c r="BH14" s="20" t="s">
        <v>847</v>
      </c>
      <c r="BI14" s="20" t="s">
        <v>887</v>
      </c>
      <c r="BJ14" s="20">
        <v>0</v>
      </c>
      <c r="BK14" s="20">
        <v>8</v>
      </c>
      <c r="BL14" s="20" t="s">
        <v>872</v>
      </c>
      <c r="BM14" s="20" t="s">
        <v>902</v>
      </c>
      <c r="BN14" s="20">
        <v>5</v>
      </c>
      <c r="BO14" s="56">
        <v>75</v>
      </c>
      <c r="CE14" s="39" t="s">
        <v>2406</v>
      </c>
      <c r="CF14" s="39">
        <v>150</v>
      </c>
      <c r="CG14" s="39" t="s">
        <v>1062</v>
      </c>
      <c r="CI14" s="94" t="s">
        <v>1034</v>
      </c>
      <c r="CJ14" t="s">
        <v>2407</v>
      </c>
    </row>
    <row r="15" customHeight="1" spans="1:90">
      <c r="A15" s="1"/>
      <c r="B15" s="21" t="s">
        <v>192</v>
      </c>
      <c r="C15" s="21" t="s">
        <v>47</v>
      </c>
      <c r="D15" s="21" t="s">
        <v>2307</v>
      </c>
      <c r="E15" s="1"/>
      <c r="F15" s="82" t="s">
        <v>2352</v>
      </c>
      <c r="G15" s="89" t="s">
        <v>2294</v>
      </c>
      <c r="H15" s="95" t="s">
        <v>2295</v>
      </c>
      <c r="I15" s="92"/>
      <c r="J15" s="96" t="s">
        <v>2408</v>
      </c>
      <c r="K15" s="89" t="s">
        <v>2294</v>
      </c>
      <c r="L15" s="89" t="s">
        <v>2295</v>
      </c>
      <c r="M15" s="1"/>
      <c r="N15" s="74" t="s">
        <v>1956</v>
      </c>
      <c r="O15" s="69" t="s">
        <v>2294</v>
      </c>
      <c r="P15" s="75" t="s">
        <v>2318</v>
      </c>
      <c r="Q15" s="1"/>
      <c r="S15" s="3"/>
      <c r="T15" s="21" t="s">
        <v>2409</v>
      </c>
      <c r="U15" s="21" t="s">
        <v>2410</v>
      </c>
      <c r="V15" s="41"/>
      <c r="W15" s="42" t="s">
        <v>2409</v>
      </c>
      <c r="X15" s="43" t="s">
        <v>2411</v>
      </c>
      <c r="Y15" s="44" t="s">
        <v>87</v>
      </c>
      <c r="Z15" s="3"/>
      <c r="AB15" s="45"/>
      <c r="AC15" s="46" t="s">
        <v>1069</v>
      </c>
      <c r="AD15" s="47" t="s">
        <v>2412</v>
      </c>
      <c r="AE15" s="27">
        <v>8</v>
      </c>
      <c r="AF15" s="28">
        <v>100</v>
      </c>
      <c r="AG15" s="29" t="s">
        <v>1037</v>
      </c>
      <c r="AH15" s="29" t="s">
        <v>1038</v>
      </c>
      <c r="AJ15" s="29" t="s">
        <v>1063</v>
      </c>
      <c r="AK15" s="70" t="s">
        <v>1064</v>
      </c>
      <c r="AL15" s="27">
        <v>1</v>
      </c>
      <c r="AM15" s="28">
        <v>50</v>
      </c>
      <c r="AN15" s="29" t="s">
        <v>1062</v>
      </c>
      <c r="AO15" s="29" t="s">
        <v>1038</v>
      </c>
      <c r="AQ15" s="71" t="s">
        <v>2332</v>
      </c>
      <c r="AR15" s="71" t="s">
        <v>91</v>
      </c>
      <c r="AS15" s="72" t="s">
        <v>71</v>
      </c>
      <c r="AT15" s="72" t="s">
        <v>2413</v>
      </c>
      <c r="AV15" s="20" t="s">
        <v>812</v>
      </c>
      <c r="AW15" s="20" t="s">
        <v>129</v>
      </c>
      <c r="AX15" s="20" t="s">
        <v>87</v>
      </c>
      <c r="AY15" s="20" t="s">
        <v>813</v>
      </c>
      <c r="AZ15" s="20">
        <v>2</v>
      </c>
      <c r="BA15" s="20" t="s">
        <v>2414</v>
      </c>
      <c r="BB15" s="20">
        <v>6</v>
      </c>
      <c r="BC15" s="20">
        <v>275</v>
      </c>
      <c r="BE15" s="55" t="s">
        <v>903</v>
      </c>
      <c r="BF15" s="20" t="s">
        <v>852</v>
      </c>
      <c r="BG15" s="20" t="s">
        <v>421</v>
      </c>
      <c r="BH15" s="20" t="s">
        <v>863</v>
      </c>
      <c r="BI15" s="20" t="s">
        <v>887</v>
      </c>
      <c r="BJ15" s="20">
        <v>0</v>
      </c>
      <c r="BK15" s="20">
        <v>18</v>
      </c>
      <c r="BL15" s="20" t="s">
        <v>79</v>
      </c>
      <c r="BM15" s="20" t="s">
        <v>902</v>
      </c>
      <c r="BN15" s="20">
        <v>6.5</v>
      </c>
      <c r="BO15" s="56">
        <v>150</v>
      </c>
      <c r="CI15" s="94" t="s">
        <v>277</v>
      </c>
      <c r="CJ15" t="s">
        <v>2415</v>
      </c>
    </row>
    <row r="16" customHeight="1" spans="1:90">
      <c r="A16" s="1"/>
      <c r="B16" s="74" t="s">
        <v>177</v>
      </c>
      <c r="C16" s="69" t="s">
        <v>47</v>
      </c>
      <c r="D16" s="75" t="s">
        <v>2318</v>
      </c>
      <c r="E16" s="1"/>
      <c r="F16" s="86" t="s">
        <v>2416</v>
      </c>
      <c r="G16" s="69" t="s">
        <v>2294</v>
      </c>
      <c r="H16" s="75" t="s">
        <v>2295</v>
      </c>
      <c r="I16" s="92"/>
      <c r="J16" s="93" t="s">
        <v>2417</v>
      </c>
      <c r="K16" s="69" t="s">
        <v>2294</v>
      </c>
      <c r="L16" s="69" t="s">
        <v>2295</v>
      </c>
      <c r="M16" s="1"/>
      <c r="N16" s="71" t="s">
        <v>2418</v>
      </c>
      <c r="O16" s="71" t="s">
        <v>2294</v>
      </c>
      <c r="P16" s="71" t="s">
        <v>2318</v>
      </c>
      <c r="Q16" s="1"/>
      <c r="S16" s="3"/>
      <c r="T16" s="21" t="s">
        <v>2419</v>
      </c>
      <c r="U16" s="21" t="s">
        <v>2420</v>
      </c>
      <c r="V16" s="41"/>
      <c r="W16" s="42" t="s">
        <v>2419</v>
      </c>
      <c r="X16" s="43" t="s">
        <v>2421</v>
      </c>
      <c r="Y16" s="44" t="s">
        <v>2422</v>
      </c>
      <c r="Z16" s="3"/>
      <c r="AB16" s="45"/>
      <c r="AC16" s="46" t="s">
        <v>1071</v>
      </c>
      <c r="AD16" s="47" t="s">
        <v>2423</v>
      </c>
      <c r="AE16" s="27">
        <v>2</v>
      </c>
      <c r="AF16" s="28">
        <v>2500</v>
      </c>
      <c r="AG16" s="29" t="s">
        <v>1073</v>
      </c>
      <c r="AH16" s="29" t="s">
        <v>1038</v>
      </c>
      <c r="AJ16" s="29" t="s">
        <v>1065</v>
      </c>
      <c r="AK16" s="70" t="s">
        <v>2424</v>
      </c>
      <c r="AL16" s="27">
        <v>0.5</v>
      </c>
      <c r="AM16" s="28">
        <v>85</v>
      </c>
      <c r="AN16" s="29" t="s">
        <v>1043</v>
      </c>
      <c r="AO16" s="29" t="s">
        <v>1038</v>
      </c>
      <c r="AQ16" s="71" t="s">
        <v>178</v>
      </c>
      <c r="AR16" s="71" t="s">
        <v>2348</v>
      </c>
      <c r="AS16" s="72" t="s">
        <v>73</v>
      </c>
      <c r="AT16" s="72" t="s">
        <v>2425</v>
      </c>
      <c r="AV16" s="20" t="s">
        <v>817</v>
      </c>
      <c r="AW16" s="20" t="s">
        <v>129</v>
      </c>
      <c r="AX16" s="20" t="s">
        <v>87</v>
      </c>
      <c r="AY16" s="20" t="s">
        <v>818</v>
      </c>
      <c r="AZ16" s="20">
        <v>2</v>
      </c>
      <c r="BA16" s="20" t="s">
        <v>819</v>
      </c>
      <c r="BB16" s="20">
        <v>13</v>
      </c>
      <c r="BC16" s="20">
        <v>450</v>
      </c>
      <c r="BE16" s="79" t="s">
        <v>907</v>
      </c>
      <c r="BF16" s="80" t="s">
        <v>138</v>
      </c>
      <c r="BG16" s="80" t="s">
        <v>908</v>
      </c>
      <c r="BH16" s="80" t="s">
        <v>909</v>
      </c>
      <c r="BI16" s="80" t="s">
        <v>887</v>
      </c>
      <c r="BJ16" s="80">
        <v>3</v>
      </c>
      <c r="BK16" s="80">
        <v>200</v>
      </c>
      <c r="BL16" s="80" t="s">
        <v>872</v>
      </c>
      <c r="BM16" s="80" t="s">
        <v>87</v>
      </c>
      <c r="BN16" s="80">
        <v>35</v>
      </c>
      <c r="BO16" s="81">
        <v>750</v>
      </c>
    </row>
    <row r="17" customHeight="1" spans="1:87">
      <c r="A17" s="1"/>
      <c r="B17" s="21" t="s">
        <v>2426</v>
      </c>
      <c r="C17" s="21" t="s">
        <v>47</v>
      </c>
      <c r="D17" s="21" t="s">
        <v>2318</v>
      </c>
      <c r="E17" s="1"/>
      <c r="F17" s="82" t="s">
        <v>2427</v>
      </c>
      <c r="G17" s="89" t="s">
        <v>2294</v>
      </c>
      <c r="H17" s="95" t="s">
        <v>2295</v>
      </c>
      <c r="I17" s="92"/>
      <c r="J17" s="96" t="s">
        <v>2428</v>
      </c>
      <c r="K17" s="89" t="s">
        <v>2294</v>
      </c>
      <c r="L17" s="89" t="s">
        <v>2295</v>
      </c>
      <c r="M17" s="1"/>
      <c r="N17" s="74" t="s">
        <v>2429</v>
      </c>
      <c r="O17" s="69" t="s">
        <v>2294</v>
      </c>
      <c r="P17" s="75" t="s">
        <v>2295</v>
      </c>
      <c r="Q17" s="1"/>
      <c r="S17" s="3"/>
      <c r="T17" s="21" t="s">
        <v>90</v>
      </c>
      <c r="U17" s="21" t="s">
        <v>2430</v>
      </c>
      <c r="V17" s="41"/>
      <c r="W17" s="42" t="s">
        <v>90</v>
      </c>
      <c r="X17" s="43" t="s">
        <v>2431</v>
      </c>
      <c r="Y17" s="44" t="s">
        <v>87</v>
      </c>
      <c r="Z17" s="3"/>
      <c r="AB17" s="24" t="s">
        <v>2432</v>
      </c>
      <c r="AC17" s="97" t="s">
        <v>1121</v>
      </c>
      <c r="AD17" s="98" t="s">
        <v>2433</v>
      </c>
      <c r="AE17" s="27" t="s">
        <v>87</v>
      </c>
      <c r="AF17" s="28">
        <v>50</v>
      </c>
      <c r="AG17" s="29" t="s">
        <v>1062</v>
      </c>
      <c r="AH17" s="21" t="s">
        <v>1076</v>
      </c>
      <c r="AJ17" s="29" t="s">
        <v>1067</v>
      </c>
      <c r="AK17" s="70" t="s">
        <v>1068</v>
      </c>
      <c r="AL17" s="27">
        <v>0.5</v>
      </c>
      <c r="AM17" s="28">
        <v>25</v>
      </c>
      <c r="AN17" s="29" t="s">
        <v>1046</v>
      </c>
      <c r="AO17" s="29" t="s">
        <v>1038</v>
      </c>
      <c r="AQ17" s="71" t="s">
        <v>2434</v>
      </c>
      <c r="AR17" s="71" t="s">
        <v>2435</v>
      </c>
      <c r="AS17" s="72" t="s">
        <v>71</v>
      </c>
      <c r="AT17" s="72" t="s">
        <v>2436</v>
      </c>
      <c r="AV17" s="20" t="s">
        <v>821</v>
      </c>
      <c r="AW17" s="20" t="s">
        <v>129</v>
      </c>
      <c r="AX17" s="20" t="s">
        <v>87</v>
      </c>
      <c r="AY17" s="20" t="s">
        <v>822</v>
      </c>
      <c r="AZ17" s="20">
        <v>6</v>
      </c>
      <c r="BA17" s="20" t="s">
        <v>823</v>
      </c>
      <c r="BB17" s="20">
        <v>1.5</v>
      </c>
      <c r="BC17" s="20">
        <v>1750</v>
      </c>
      <c r="BE17" s="36" t="s">
        <v>910</v>
      </c>
      <c r="BF17" s="37" t="s">
        <v>131</v>
      </c>
      <c r="BG17" s="37" t="s">
        <v>421</v>
      </c>
      <c r="BH17" s="37" t="s">
        <v>853</v>
      </c>
      <c r="BI17" s="37" t="s">
        <v>911</v>
      </c>
      <c r="BJ17" s="37">
        <v>4</v>
      </c>
      <c r="BK17" s="37">
        <v>8</v>
      </c>
      <c r="BL17" s="37" t="s">
        <v>79</v>
      </c>
      <c r="BM17" s="37" t="s">
        <v>819</v>
      </c>
      <c r="BN17" s="37">
        <v>3.5</v>
      </c>
      <c r="BO17" s="38">
        <v>250</v>
      </c>
      <c r="CE17" s="99" t="s">
        <v>2280</v>
      </c>
      <c r="CF17" t="s">
        <v>2437</v>
      </c>
    </row>
    <row r="18" customHeight="1" spans="1:87">
      <c r="A18" s="1"/>
      <c r="B18" s="74" t="s">
        <v>167</v>
      </c>
      <c r="C18" s="69" t="s">
        <v>47</v>
      </c>
      <c r="D18" s="75" t="s">
        <v>2318</v>
      </c>
      <c r="E18" s="1"/>
      <c r="F18" s="67" t="s">
        <v>2438</v>
      </c>
      <c r="G18" s="67"/>
      <c r="H18" s="90"/>
      <c r="I18" s="92"/>
      <c r="J18" s="93" t="s">
        <v>2439</v>
      </c>
      <c r="K18" s="69" t="s">
        <v>2294</v>
      </c>
      <c r="L18" s="69" t="s">
        <v>2295</v>
      </c>
      <c r="M18" s="1"/>
      <c r="N18" s="71" t="s">
        <v>1694</v>
      </c>
      <c r="O18" s="71" t="s">
        <v>2294</v>
      </c>
      <c r="P18" s="71" t="s">
        <v>2295</v>
      </c>
      <c r="Q18" s="1"/>
      <c r="S18" s="3"/>
      <c r="T18" s="21" t="s">
        <v>2440</v>
      </c>
      <c r="U18" s="21" t="s">
        <v>2441</v>
      </c>
      <c r="V18" s="41"/>
      <c r="W18" s="42" t="s">
        <v>2440</v>
      </c>
      <c r="X18" s="43" t="s">
        <v>2442</v>
      </c>
      <c r="Y18" s="44" t="s">
        <v>87</v>
      </c>
      <c r="Z18" s="3"/>
      <c r="AB18" s="45"/>
      <c r="AC18" s="97" t="s">
        <v>1123</v>
      </c>
      <c r="AD18" s="98" t="s">
        <v>2443</v>
      </c>
      <c r="AE18" s="27" t="s">
        <v>87</v>
      </c>
      <c r="AF18" s="28">
        <v>65</v>
      </c>
      <c r="AG18" s="29" t="s">
        <v>1043</v>
      </c>
      <c r="AH18" s="21" t="s">
        <v>1079</v>
      </c>
      <c r="AJ18" s="29" t="s">
        <v>1069</v>
      </c>
      <c r="AK18" s="70" t="s">
        <v>1070</v>
      </c>
      <c r="AL18" s="27">
        <v>8</v>
      </c>
      <c r="AM18" s="28">
        <v>100</v>
      </c>
      <c r="AN18" s="29" t="s">
        <v>1037</v>
      </c>
      <c r="AO18" s="29" t="s">
        <v>1038</v>
      </c>
      <c r="AQ18" s="71" t="s">
        <v>1869</v>
      </c>
      <c r="AR18" s="71" t="s">
        <v>2444</v>
      </c>
      <c r="AS18" s="72" t="s">
        <v>73</v>
      </c>
      <c r="AT18" s="72" t="s">
        <v>2445</v>
      </c>
      <c r="AV18" s="20" t="s">
        <v>825</v>
      </c>
      <c r="AW18" s="20" t="s">
        <v>129</v>
      </c>
      <c r="AX18" s="20" t="s">
        <v>87</v>
      </c>
      <c r="AY18" s="20" t="s">
        <v>826</v>
      </c>
      <c r="AZ18" s="20">
        <v>6</v>
      </c>
      <c r="BA18" s="20" t="s">
        <v>2446</v>
      </c>
      <c r="BB18" s="20">
        <v>3.5</v>
      </c>
      <c r="BC18" s="20">
        <v>2500</v>
      </c>
      <c r="BE18" s="55" t="s">
        <v>913</v>
      </c>
      <c r="BF18" s="20" t="s">
        <v>852</v>
      </c>
      <c r="BG18" s="20" t="s">
        <v>889</v>
      </c>
      <c r="BH18" s="20" t="s">
        <v>853</v>
      </c>
      <c r="BI18" s="20" t="s">
        <v>911</v>
      </c>
      <c r="BJ18" s="20">
        <v>4</v>
      </c>
      <c r="BK18" s="20">
        <v>24</v>
      </c>
      <c r="BL18" s="20" t="s">
        <v>79</v>
      </c>
      <c r="BM18" s="20" t="s">
        <v>819</v>
      </c>
      <c r="BN18" s="20">
        <v>7</v>
      </c>
      <c r="BO18" s="56">
        <v>500</v>
      </c>
      <c r="CE18" s="99" t="s">
        <v>2328</v>
      </c>
      <c r="CF18" t="s">
        <v>2447</v>
      </c>
    </row>
    <row r="19" customHeight="1" spans="1:87">
      <c r="A19" s="1"/>
      <c r="B19" s="21" t="s">
        <v>193</v>
      </c>
      <c r="C19" s="21" t="s">
        <v>47</v>
      </c>
      <c r="D19" s="21" t="s">
        <v>2307</v>
      </c>
      <c r="E19" s="1"/>
      <c r="F19" s="100" t="s">
        <v>2448</v>
      </c>
      <c r="G19" s="89" t="s">
        <v>2294</v>
      </c>
      <c r="H19" s="95" t="s">
        <v>2307</v>
      </c>
      <c r="I19" s="92"/>
      <c r="J19" s="96" t="s">
        <v>2449</v>
      </c>
      <c r="K19" s="89" t="s">
        <v>2294</v>
      </c>
      <c r="L19" s="89" t="s">
        <v>2295</v>
      </c>
      <c r="M19" s="1"/>
      <c r="N19" s="74" t="s">
        <v>1693</v>
      </c>
      <c r="O19" s="69" t="s">
        <v>2294</v>
      </c>
      <c r="P19" s="75" t="s">
        <v>2295</v>
      </c>
      <c r="Q19" s="1"/>
      <c r="S19" s="3"/>
      <c r="T19" s="21" t="s">
        <v>1784</v>
      </c>
      <c r="U19" s="21" t="s">
        <v>2450</v>
      </c>
      <c r="V19" s="41"/>
      <c r="W19" s="42" t="s">
        <v>1784</v>
      </c>
      <c r="X19" s="43" t="s">
        <v>2451</v>
      </c>
      <c r="Y19" s="44" t="s">
        <v>2452</v>
      </c>
      <c r="Z19" s="3"/>
      <c r="AB19" s="45"/>
      <c r="AC19" s="97" t="s">
        <v>1125</v>
      </c>
      <c r="AD19" s="98" t="s">
        <v>2453</v>
      </c>
      <c r="AE19" s="27" t="s">
        <v>87</v>
      </c>
      <c r="AF19" s="28">
        <v>95</v>
      </c>
      <c r="AG19" s="29" t="s">
        <v>1073</v>
      </c>
      <c r="AH19" s="21" t="s">
        <v>1079</v>
      </c>
      <c r="AJ19" s="29" t="s">
        <v>1071</v>
      </c>
      <c r="AK19" s="70" t="s">
        <v>1072</v>
      </c>
      <c r="AL19" s="27">
        <v>2</v>
      </c>
      <c r="AM19" s="28">
        <v>2500</v>
      </c>
      <c r="AN19" s="29" t="s">
        <v>1073</v>
      </c>
      <c r="AO19" s="29" t="s">
        <v>1038</v>
      </c>
      <c r="AQ19" s="71" t="s">
        <v>1711</v>
      </c>
      <c r="AR19" s="71" t="s">
        <v>91</v>
      </c>
      <c r="AS19" s="72" t="s">
        <v>73</v>
      </c>
      <c r="AT19" s="72" t="s">
        <v>2454</v>
      </c>
      <c r="AV19" s="20" t="s">
        <v>837</v>
      </c>
      <c r="AW19" s="20" t="s">
        <v>129</v>
      </c>
      <c r="AX19" s="20" t="s">
        <v>87</v>
      </c>
      <c r="AY19" s="20" t="s">
        <v>756</v>
      </c>
      <c r="AZ19" s="20">
        <v>0</v>
      </c>
      <c r="BA19" s="20" t="s">
        <v>838</v>
      </c>
      <c r="BB19" s="20">
        <v>2.5</v>
      </c>
      <c r="BC19" s="20">
        <v>150</v>
      </c>
      <c r="BE19" s="55" t="s">
        <v>914</v>
      </c>
      <c r="BF19" s="20" t="s">
        <v>138</v>
      </c>
      <c r="BG19" s="20" t="s">
        <v>908</v>
      </c>
      <c r="BH19" s="20" t="s">
        <v>909</v>
      </c>
      <c r="BI19" s="20" t="s">
        <v>915</v>
      </c>
      <c r="BJ19" s="20">
        <v>5</v>
      </c>
      <c r="BK19" s="20">
        <v>60</v>
      </c>
      <c r="BL19" s="20" t="s">
        <v>872</v>
      </c>
      <c r="BM19" s="20" t="s">
        <v>819</v>
      </c>
      <c r="BN19" s="20">
        <v>40</v>
      </c>
      <c r="BO19" s="56">
        <v>2000</v>
      </c>
      <c r="CE19" s="99" t="s">
        <v>2373</v>
      </c>
      <c r="CF19" t="s">
        <v>2455</v>
      </c>
    </row>
    <row r="20" customHeight="1" spans="1:87">
      <c r="A20" s="1"/>
      <c r="B20" s="74" t="s">
        <v>1861</v>
      </c>
      <c r="C20" s="69" t="s">
        <v>47</v>
      </c>
      <c r="D20" s="75" t="s">
        <v>2291</v>
      </c>
      <c r="E20" s="1"/>
      <c r="F20" s="74" t="s">
        <v>2456</v>
      </c>
      <c r="G20" s="69" t="s">
        <v>2294</v>
      </c>
      <c r="H20" s="75" t="s">
        <v>2307</v>
      </c>
      <c r="I20" s="92"/>
      <c r="J20" s="93" t="s">
        <v>2457</v>
      </c>
      <c r="K20" s="69" t="s">
        <v>2294</v>
      </c>
      <c r="L20" s="69" t="s">
        <v>2295</v>
      </c>
      <c r="M20" s="1"/>
      <c r="N20" s="71" t="s">
        <v>2458</v>
      </c>
      <c r="O20" s="71" t="s">
        <v>2294</v>
      </c>
      <c r="P20" s="71" t="s">
        <v>2387</v>
      </c>
      <c r="Q20" s="1"/>
      <c r="S20" s="3"/>
      <c r="T20" s="21" t="s">
        <v>1778</v>
      </c>
      <c r="U20" s="21" t="s">
        <v>2459</v>
      </c>
      <c r="V20" s="41"/>
      <c r="W20" s="42" t="s">
        <v>1778</v>
      </c>
      <c r="X20" s="43" t="s">
        <v>2460</v>
      </c>
      <c r="Y20" s="44" t="s">
        <v>87</v>
      </c>
      <c r="Z20" s="3"/>
      <c r="AB20" s="45"/>
      <c r="AC20" s="97" t="s">
        <v>1127</v>
      </c>
      <c r="AD20" s="98" t="s">
        <v>2461</v>
      </c>
      <c r="AE20" s="27" t="s">
        <v>87</v>
      </c>
      <c r="AF20" s="28">
        <v>5</v>
      </c>
      <c r="AG20" s="29" t="s">
        <v>1049</v>
      </c>
      <c r="AH20" s="21" t="s">
        <v>1076</v>
      </c>
      <c r="AJ20" s="21" t="s">
        <v>1074</v>
      </c>
      <c r="AK20" s="72" t="s">
        <v>1075</v>
      </c>
      <c r="AL20" s="101">
        <v>0.5</v>
      </c>
      <c r="AM20" s="102">
        <v>145</v>
      </c>
      <c r="AN20" s="21" t="s">
        <v>1062</v>
      </c>
      <c r="AO20" s="21" t="s">
        <v>1076</v>
      </c>
      <c r="AQ20" s="71" t="s">
        <v>2462</v>
      </c>
      <c r="AR20" s="71" t="s">
        <v>2435</v>
      </c>
      <c r="AS20" s="72" t="s">
        <v>71</v>
      </c>
      <c r="AT20" s="72" t="s">
        <v>2463</v>
      </c>
      <c r="AV20" s="73" t="s">
        <v>840</v>
      </c>
      <c r="AW20" s="73" t="s">
        <v>760</v>
      </c>
      <c r="AX20" s="20" t="s">
        <v>87</v>
      </c>
      <c r="AY20" s="20" t="s">
        <v>761</v>
      </c>
      <c r="AZ20" s="20">
        <v>0</v>
      </c>
      <c r="BA20" s="20" t="s">
        <v>2464</v>
      </c>
      <c r="BB20" s="20">
        <v>4.5</v>
      </c>
      <c r="BC20" s="20">
        <v>375</v>
      </c>
      <c r="BE20" s="55" t="s">
        <v>916</v>
      </c>
      <c r="BF20" s="20" t="s">
        <v>131</v>
      </c>
      <c r="BG20" s="20" t="s">
        <v>376</v>
      </c>
      <c r="BH20" s="20" t="s">
        <v>847</v>
      </c>
      <c r="BI20" s="20" t="s">
        <v>917</v>
      </c>
      <c r="BJ20" s="20">
        <v>12</v>
      </c>
      <c r="BK20" s="20">
        <v>3</v>
      </c>
      <c r="BL20" s="20" t="s">
        <v>79</v>
      </c>
      <c r="BM20" s="20" t="s">
        <v>87</v>
      </c>
      <c r="BN20" s="20">
        <v>2.5</v>
      </c>
      <c r="BO20" s="56">
        <v>7500</v>
      </c>
      <c r="CE20" s="99" t="s">
        <v>2465</v>
      </c>
      <c r="CF20" s="99"/>
      <c r="CG20" s="99"/>
      <c r="CH20" s="99"/>
      <c r="CI20" s="99"/>
    </row>
    <row r="21" customHeight="1" spans="1:87">
      <c r="A21" s="1"/>
      <c r="B21" s="21" t="s">
        <v>194</v>
      </c>
      <c r="C21" s="21" t="s">
        <v>47</v>
      </c>
      <c r="D21" s="21" t="s">
        <v>2307</v>
      </c>
      <c r="E21" s="1"/>
      <c r="F21" s="100" t="s">
        <v>2466</v>
      </c>
      <c r="G21" s="89" t="s">
        <v>2294</v>
      </c>
      <c r="H21" s="95" t="s">
        <v>2307</v>
      </c>
      <c r="I21" s="92"/>
      <c r="J21" s="96" t="s">
        <v>2467</v>
      </c>
      <c r="K21" s="89" t="s">
        <v>2294</v>
      </c>
      <c r="L21" s="89" t="s">
        <v>2295</v>
      </c>
      <c r="M21" s="1"/>
      <c r="N21" s="74" t="s">
        <v>1963</v>
      </c>
      <c r="O21" s="69" t="s">
        <v>2294</v>
      </c>
      <c r="P21" s="75" t="s">
        <v>2295</v>
      </c>
      <c r="Q21" s="1"/>
      <c r="S21" s="3"/>
      <c r="T21" s="21" t="s">
        <v>1917</v>
      </c>
      <c r="U21" s="21" t="s">
        <v>2468</v>
      </c>
      <c r="V21" s="41"/>
      <c r="W21" s="42" t="s">
        <v>1917</v>
      </c>
      <c r="X21" s="43" t="s">
        <v>2469</v>
      </c>
      <c r="Y21" s="44" t="s">
        <v>87</v>
      </c>
      <c r="Z21" s="3"/>
      <c r="AB21" s="45"/>
      <c r="AC21" s="97" t="s">
        <v>1129</v>
      </c>
      <c r="AD21" s="98" t="s">
        <v>2470</v>
      </c>
      <c r="AE21" s="27" t="s">
        <v>87</v>
      </c>
      <c r="AF21" s="28">
        <v>10</v>
      </c>
      <c r="AG21" s="29" t="s">
        <v>1052</v>
      </c>
      <c r="AH21" s="21" t="s">
        <v>1076</v>
      </c>
      <c r="AJ21" s="21" t="s">
        <v>1077</v>
      </c>
      <c r="AK21" s="72" t="s">
        <v>1078</v>
      </c>
      <c r="AL21" s="101" t="s">
        <v>87</v>
      </c>
      <c r="AM21" s="102">
        <v>55</v>
      </c>
      <c r="AN21" s="21" t="s">
        <v>1062</v>
      </c>
      <c r="AO21" s="21" t="s">
        <v>1079</v>
      </c>
      <c r="AQ21" s="71" t="s">
        <v>190</v>
      </c>
      <c r="AR21" s="71" t="s">
        <v>91</v>
      </c>
      <c r="AS21" s="72" t="s">
        <v>76</v>
      </c>
      <c r="AT21" s="72" t="s">
        <v>2471</v>
      </c>
      <c r="BE21" s="79" t="s">
        <v>919</v>
      </c>
      <c r="BF21" s="80" t="s">
        <v>852</v>
      </c>
      <c r="BG21" s="80" t="s">
        <v>394</v>
      </c>
      <c r="BH21" s="80" t="s">
        <v>847</v>
      </c>
      <c r="BI21" s="80" t="s">
        <v>917</v>
      </c>
      <c r="BJ21" s="80">
        <v>12</v>
      </c>
      <c r="BK21" s="80">
        <v>5</v>
      </c>
      <c r="BL21" s="80" t="s">
        <v>872</v>
      </c>
      <c r="BM21" s="80" t="s">
        <v>87</v>
      </c>
      <c r="BN21" s="80">
        <v>8</v>
      </c>
      <c r="BO21" s="81">
        <v>4000</v>
      </c>
    </row>
    <row r="22" customHeight="1" spans="1:87">
      <c r="A22" s="1"/>
      <c r="B22" s="74" t="s">
        <v>2472</v>
      </c>
      <c r="C22" s="69" t="s">
        <v>47</v>
      </c>
      <c r="D22" s="75" t="s">
        <v>2307</v>
      </c>
      <c r="E22" s="1"/>
      <c r="F22" s="74" t="s">
        <v>2473</v>
      </c>
      <c r="G22" s="69" t="s">
        <v>2294</v>
      </c>
      <c r="H22" s="75" t="s">
        <v>2307</v>
      </c>
      <c r="I22" s="92"/>
      <c r="J22" s="93" t="s">
        <v>2474</v>
      </c>
      <c r="K22" s="69" t="s">
        <v>2294</v>
      </c>
      <c r="L22" s="69" t="s">
        <v>2295</v>
      </c>
      <c r="M22" s="1"/>
      <c r="N22" s="1"/>
      <c r="O22" s="1"/>
      <c r="P22" s="1"/>
      <c r="Q22" s="1"/>
      <c r="S22" s="3"/>
      <c r="T22" s="21" t="s">
        <v>2475</v>
      </c>
      <c r="U22" s="21" t="s">
        <v>2476</v>
      </c>
      <c r="V22" s="41"/>
      <c r="W22" s="42" t="s">
        <v>2475</v>
      </c>
      <c r="X22" s="43" t="s">
        <v>2477</v>
      </c>
      <c r="Y22" s="44" t="s">
        <v>87</v>
      </c>
      <c r="Z22" s="3"/>
      <c r="AB22" s="45"/>
      <c r="AC22" s="97" t="s">
        <v>1131</v>
      </c>
      <c r="AD22" s="98" t="s">
        <v>2478</v>
      </c>
      <c r="AE22" s="27">
        <v>2</v>
      </c>
      <c r="AF22" s="28">
        <v>150</v>
      </c>
      <c r="AG22" s="29" t="s">
        <v>1052</v>
      </c>
      <c r="AH22" s="21" t="s">
        <v>1076</v>
      </c>
      <c r="AJ22" s="21" t="s">
        <v>1080</v>
      </c>
      <c r="AK22" s="72" t="s">
        <v>1081</v>
      </c>
      <c r="AL22" s="101">
        <v>1</v>
      </c>
      <c r="AM22" s="102">
        <v>200</v>
      </c>
      <c r="AN22" s="21" t="s">
        <v>1043</v>
      </c>
      <c r="AO22" s="21" t="s">
        <v>1079</v>
      </c>
      <c r="AQ22" s="71" t="s">
        <v>2479</v>
      </c>
      <c r="AR22" s="71" t="s">
        <v>2348</v>
      </c>
      <c r="AS22" s="72" t="s">
        <v>73</v>
      </c>
      <c r="AT22" s="72" t="s">
        <v>2480</v>
      </c>
      <c r="BE22" s="36" t="s">
        <v>924</v>
      </c>
      <c r="BF22" s="37" t="s">
        <v>131</v>
      </c>
      <c r="BG22" s="37" t="s">
        <v>421</v>
      </c>
      <c r="BH22" s="37" t="s">
        <v>847</v>
      </c>
      <c r="BI22" s="37" t="s">
        <v>925</v>
      </c>
      <c r="BJ22" s="37">
        <v>6</v>
      </c>
      <c r="BK22" s="37">
        <v>10</v>
      </c>
      <c r="BL22" s="37" t="s">
        <v>926</v>
      </c>
      <c r="BM22" s="37" t="s">
        <v>2481</v>
      </c>
      <c r="BN22" s="37">
        <v>4</v>
      </c>
      <c r="BO22" s="38">
        <v>4000</v>
      </c>
    </row>
    <row r="23" customHeight="1" spans="1:87">
      <c r="A23" s="1"/>
      <c r="B23" s="21" t="s">
        <v>158</v>
      </c>
      <c r="C23" s="21" t="s">
        <v>47</v>
      </c>
      <c r="D23" s="21" t="s">
        <v>2364</v>
      </c>
      <c r="E23" s="1"/>
      <c r="F23" s="67" t="s">
        <v>2482</v>
      </c>
      <c r="G23" s="67"/>
      <c r="H23" s="90"/>
      <c r="I23" s="92"/>
      <c r="J23" s="103" t="s">
        <v>2483</v>
      </c>
      <c r="K23" s="71" t="s">
        <v>2294</v>
      </c>
      <c r="L23" s="71" t="s">
        <v>2295</v>
      </c>
      <c r="M23" s="1"/>
      <c r="S23" s="3"/>
      <c r="T23" s="21" t="s">
        <v>2484</v>
      </c>
      <c r="U23" s="21" t="s">
        <v>2485</v>
      </c>
      <c r="V23" s="41"/>
      <c r="W23" s="42" t="s">
        <v>2486</v>
      </c>
      <c r="X23" s="43" t="s">
        <v>2487</v>
      </c>
      <c r="Y23" s="44" t="s">
        <v>2488</v>
      </c>
      <c r="Z23" s="3"/>
      <c r="AB23" s="45"/>
      <c r="AC23" s="97" t="s">
        <v>1133</v>
      </c>
      <c r="AD23" s="98" t="s">
        <v>2489</v>
      </c>
      <c r="AE23" s="27" t="s">
        <v>87</v>
      </c>
      <c r="AF23" s="28">
        <v>28</v>
      </c>
      <c r="AG23" s="29" t="s">
        <v>1043</v>
      </c>
      <c r="AH23" s="21" t="s">
        <v>1079</v>
      </c>
      <c r="AJ23" s="21" t="s">
        <v>1083</v>
      </c>
      <c r="AK23" s="72" t="s">
        <v>1084</v>
      </c>
      <c r="AL23" s="101">
        <v>0.5</v>
      </c>
      <c r="AM23" s="102">
        <v>25</v>
      </c>
      <c r="AN23" s="21" t="s">
        <v>1052</v>
      </c>
      <c r="AO23" s="21" t="s">
        <v>1076</v>
      </c>
      <c r="AQ23" s="71" t="s">
        <v>186</v>
      </c>
      <c r="AR23" s="71" t="s">
        <v>91</v>
      </c>
      <c r="AS23" s="72" t="s">
        <v>74</v>
      </c>
      <c r="AT23" s="72" t="s">
        <v>2490</v>
      </c>
      <c r="BE23" s="55" t="s">
        <v>929</v>
      </c>
      <c r="BF23" s="20" t="s">
        <v>852</v>
      </c>
      <c r="BG23" s="20" t="s">
        <v>889</v>
      </c>
      <c r="BH23" s="20" t="s">
        <v>853</v>
      </c>
      <c r="BI23" s="20" t="s">
        <v>925</v>
      </c>
      <c r="BJ23" s="20">
        <v>6</v>
      </c>
      <c r="BK23" s="20">
        <v>20</v>
      </c>
      <c r="BL23" s="20" t="s">
        <v>930</v>
      </c>
      <c r="BM23" s="20" t="s">
        <v>2481</v>
      </c>
      <c r="BN23" s="20">
        <v>11</v>
      </c>
      <c r="BO23" s="56">
        <v>3000</v>
      </c>
    </row>
    <row r="24" customHeight="1" spans="1:87">
      <c r="A24" s="1"/>
      <c r="B24" s="74" t="s">
        <v>197</v>
      </c>
      <c r="C24" s="69" t="s">
        <v>47</v>
      </c>
      <c r="D24" s="75" t="s">
        <v>2307</v>
      </c>
      <c r="E24" s="1"/>
      <c r="F24" s="104" t="s">
        <v>2491</v>
      </c>
      <c r="G24" s="71" t="s">
        <v>2294</v>
      </c>
      <c r="H24" s="105" t="s">
        <v>2295</v>
      </c>
      <c r="I24" s="68"/>
      <c r="J24" s="91" t="s">
        <v>2492</v>
      </c>
      <c r="K24" s="67"/>
      <c r="L24" s="67"/>
      <c r="M24" s="1"/>
      <c r="S24" s="3"/>
      <c r="T24" s="21" t="s">
        <v>1812</v>
      </c>
      <c r="U24" s="21" t="s">
        <v>2493</v>
      </c>
      <c r="V24" s="41"/>
      <c r="W24" s="42" t="s">
        <v>2494</v>
      </c>
      <c r="X24" s="43" t="s">
        <v>2495</v>
      </c>
      <c r="Y24" s="44" t="s">
        <v>87</v>
      </c>
      <c r="Z24" s="3"/>
      <c r="AB24" s="45"/>
      <c r="AC24" s="97" t="s">
        <v>1135</v>
      </c>
      <c r="AD24" s="98" t="s">
        <v>2496</v>
      </c>
      <c r="AE24" s="27" t="s">
        <v>87</v>
      </c>
      <c r="AF24" s="28">
        <v>10</v>
      </c>
      <c r="AG24" s="29" t="s">
        <v>1037</v>
      </c>
      <c r="AH24" s="21" t="s">
        <v>1076</v>
      </c>
      <c r="AJ24" s="21" t="s">
        <v>1085</v>
      </c>
      <c r="AK24" s="72" t="s">
        <v>1086</v>
      </c>
      <c r="AL24" s="101">
        <v>1</v>
      </c>
      <c r="AM24" s="102">
        <v>250</v>
      </c>
      <c r="AN24" s="21" t="s">
        <v>1062</v>
      </c>
      <c r="AO24" s="21" t="s">
        <v>1076</v>
      </c>
      <c r="AQ24" s="71" t="s">
        <v>1853</v>
      </c>
      <c r="AR24" s="71" t="s">
        <v>2359</v>
      </c>
      <c r="AS24" s="72" t="s">
        <v>69</v>
      </c>
      <c r="AT24" s="72" t="s">
        <v>2497</v>
      </c>
      <c r="BE24" s="55" t="s">
        <v>933</v>
      </c>
      <c r="BF24" s="20" t="s">
        <v>131</v>
      </c>
      <c r="BG24" s="20" t="s">
        <v>376</v>
      </c>
      <c r="BH24" s="20" t="s">
        <v>847</v>
      </c>
      <c r="BI24" s="20" t="s">
        <v>934</v>
      </c>
      <c r="BJ24" s="20">
        <v>2</v>
      </c>
      <c r="BK24" s="20">
        <v>2</v>
      </c>
      <c r="BL24" s="20" t="s">
        <v>872</v>
      </c>
      <c r="BM24" s="20" t="s">
        <v>935</v>
      </c>
      <c r="BN24" s="20">
        <v>3.5</v>
      </c>
      <c r="BO24" s="56">
        <v>200</v>
      </c>
    </row>
    <row r="25" customHeight="1" spans="1:87">
      <c r="A25" s="1"/>
      <c r="B25" s="1"/>
      <c r="C25" s="1"/>
      <c r="D25" s="1"/>
      <c r="E25" s="1"/>
      <c r="F25" s="74" t="s">
        <v>2498</v>
      </c>
      <c r="G25" s="69" t="s">
        <v>2294</v>
      </c>
      <c r="H25" s="75" t="s">
        <v>2295</v>
      </c>
      <c r="I25" s="76"/>
      <c r="J25" s="106" t="s">
        <v>2499</v>
      </c>
      <c r="K25" s="71" t="s">
        <v>2294</v>
      </c>
      <c r="L25" s="71" t="s">
        <v>2295</v>
      </c>
      <c r="M25" s="1"/>
      <c r="S25" s="3"/>
      <c r="T25" s="21" t="s">
        <v>2500</v>
      </c>
      <c r="U25" s="21" t="s">
        <v>2501</v>
      </c>
      <c r="V25" s="41"/>
      <c r="W25" s="42" t="s">
        <v>2502</v>
      </c>
      <c r="X25" s="43" t="s">
        <v>2503</v>
      </c>
      <c r="Y25" s="44" t="s">
        <v>87</v>
      </c>
      <c r="Z25" s="3"/>
      <c r="AB25" s="45"/>
      <c r="AC25" s="97" t="s">
        <v>1137</v>
      </c>
      <c r="AD25" s="98" t="s">
        <v>2504</v>
      </c>
      <c r="AE25" s="27" t="s">
        <v>87</v>
      </c>
      <c r="AF25" s="28">
        <v>5</v>
      </c>
      <c r="AG25" s="29" t="s">
        <v>1049</v>
      </c>
      <c r="AH25" s="21" t="s">
        <v>1076</v>
      </c>
      <c r="AJ25" s="21" t="s">
        <v>1087</v>
      </c>
      <c r="AK25" s="72" t="s">
        <v>1088</v>
      </c>
      <c r="AL25" s="101">
        <v>1</v>
      </c>
      <c r="AM25" s="102">
        <v>375</v>
      </c>
      <c r="AN25" s="21" t="s">
        <v>1073</v>
      </c>
      <c r="AO25" s="21" t="s">
        <v>1076</v>
      </c>
      <c r="AQ25" s="71" t="s">
        <v>2374</v>
      </c>
      <c r="AR25" s="71" t="s">
        <v>91</v>
      </c>
      <c r="AS25" s="72" t="s">
        <v>70</v>
      </c>
      <c r="AT25" s="72" t="s">
        <v>2505</v>
      </c>
      <c r="BE25" s="55" t="s">
        <v>936</v>
      </c>
      <c r="BF25" s="20" t="s">
        <v>852</v>
      </c>
      <c r="BG25" s="20" t="s">
        <v>394</v>
      </c>
      <c r="BH25" s="20" t="s">
        <v>847</v>
      </c>
      <c r="BI25" s="20" t="s">
        <v>934</v>
      </c>
      <c r="BJ25" s="20">
        <v>3</v>
      </c>
      <c r="BK25" s="20">
        <v>3</v>
      </c>
      <c r="BL25" s="20" t="s">
        <v>872</v>
      </c>
      <c r="BM25" s="20" t="s">
        <v>935</v>
      </c>
      <c r="BN25" s="20">
        <v>6</v>
      </c>
      <c r="BO25" s="56">
        <v>300</v>
      </c>
    </row>
    <row r="26" customHeight="1" spans="1:87">
      <c r="E26" s="1"/>
      <c r="F26" s="67" t="s">
        <v>2506</v>
      </c>
      <c r="G26" s="67"/>
      <c r="H26" s="90"/>
      <c r="I26" s="76"/>
      <c r="J26" s="77" t="s">
        <v>2507</v>
      </c>
      <c r="K26" s="69" t="s">
        <v>2294</v>
      </c>
      <c r="L26" s="69" t="s">
        <v>2295</v>
      </c>
      <c r="M26" s="1"/>
      <c r="S26" s="3"/>
      <c r="T26" s="21" t="s">
        <v>2508</v>
      </c>
      <c r="U26" s="21" t="s">
        <v>2509</v>
      </c>
      <c r="V26" s="41"/>
      <c r="W26" s="42" t="s">
        <v>1938</v>
      </c>
      <c r="X26" s="43" t="s">
        <v>2510</v>
      </c>
      <c r="Y26" s="44" t="s">
        <v>2511</v>
      </c>
      <c r="Z26" s="3"/>
      <c r="AB26" s="45"/>
      <c r="AC26" s="97" t="s">
        <v>1139</v>
      </c>
      <c r="AD26" s="98" t="s">
        <v>2512</v>
      </c>
      <c r="AE26" s="27" t="s">
        <v>87</v>
      </c>
      <c r="AF26" s="28">
        <v>10</v>
      </c>
      <c r="AG26" s="29" t="s">
        <v>1049</v>
      </c>
      <c r="AH26" s="21" t="s">
        <v>1076</v>
      </c>
      <c r="AJ26" s="21" t="s">
        <v>1089</v>
      </c>
      <c r="AK26" s="72" t="s">
        <v>1090</v>
      </c>
      <c r="AL26" s="101">
        <v>0.5</v>
      </c>
      <c r="AM26" s="102">
        <v>15</v>
      </c>
      <c r="AN26" s="21" t="s">
        <v>1049</v>
      </c>
      <c r="AO26" s="21" t="s">
        <v>1079</v>
      </c>
      <c r="AQ26" s="71" t="s">
        <v>344</v>
      </c>
      <c r="AR26" s="71" t="s">
        <v>91</v>
      </c>
      <c r="AS26" s="72" t="s">
        <v>74</v>
      </c>
      <c r="AT26" s="72" t="s">
        <v>2513</v>
      </c>
      <c r="BE26" s="79" t="s">
        <v>939</v>
      </c>
      <c r="BF26" s="80" t="s">
        <v>34</v>
      </c>
      <c r="BG26" s="80" t="s">
        <v>376</v>
      </c>
      <c r="BH26" s="80" t="s">
        <v>847</v>
      </c>
      <c r="BI26" s="80" t="s">
        <v>87</v>
      </c>
      <c r="BJ26" s="80">
        <v>0</v>
      </c>
      <c r="BK26" s="80">
        <v>1</v>
      </c>
      <c r="BL26" s="80" t="s">
        <v>87</v>
      </c>
      <c r="BM26" s="80" t="s">
        <v>2514</v>
      </c>
      <c r="BN26" s="80">
        <v>1.5</v>
      </c>
      <c r="BO26" s="81">
        <v>10</v>
      </c>
    </row>
    <row r="27" customHeight="1" spans="1:87">
      <c r="E27" s="1"/>
      <c r="F27" s="107" t="s">
        <v>2515</v>
      </c>
      <c r="G27" s="71" t="s">
        <v>2294</v>
      </c>
      <c r="H27" s="108" t="s">
        <v>2318</v>
      </c>
      <c r="I27" s="76"/>
      <c r="J27" s="106" t="s">
        <v>2516</v>
      </c>
      <c r="K27" s="71" t="s">
        <v>2294</v>
      </c>
      <c r="L27" s="71" t="s">
        <v>2295</v>
      </c>
      <c r="M27" s="1"/>
      <c r="S27" s="3"/>
      <c r="T27" s="21" t="s">
        <v>2517</v>
      </c>
      <c r="U27" s="21" t="s">
        <v>2518</v>
      </c>
      <c r="V27" s="41"/>
      <c r="W27" s="42" t="s">
        <v>1777</v>
      </c>
      <c r="X27" s="43" t="s">
        <v>2519</v>
      </c>
      <c r="Y27" s="44" t="s">
        <v>87</v>
      </c>
      <c r="Z27" s="3"/>
      <c r="AB27" s="45"/>
      <c r="AC27" s="97" t="s">
        <v>1141</v>
      </c>
      <c r="AD27" s="109" t="s">
        <v>2520</v>
      </c>
      <c r="AE27" s="27" t="s">
        <v>87</v>
      </c>
      <c r="AF27" s="28">
        <v>150</v>
      </c>
      <c r="AG27" s="29" t="s">
        <v>1073</v>
      </c>
      <c r="AH27" s="21" t="s">
        <v>1076</v>
      </c>
      <c r="AJ27" s="21" t="s">
        <v>1091</v>
      </c>
      <c r="AK27" s="72" t="s">
        <v>1092</v>
      </c>
      <c r="AL27" s="101">
        <v>2</v>
      </c>
      <c r="AM27" s="102">
        <v>30</v>
      </c>
      <c r="AN27" s="21" t="s">
        <v>1052</v>
      </c>
      <c r="AO27" s="21" t="s">
        <v>1076</v>
      </c>
      <c r="AQ27" s="71" t="s">
        <v>183</v>
      </c>
      <c r="AR27" s="71" t="s">
        <v>2348</v>
      </c>
      <c r="AS27" s="72" t="s">
        <v>73</v>
      </c>
      <c r="AT27" s="72" t="s">
        <v>2521</v>
      </c>
      <c r="BE27" s="36" t="s">
        <v>941</v>
      </c>
      <c r="BF27" s="37" t="s">
        <v>131</v>
      </c>
      <c r="BG27" s="37" t="s">
        <v>720</v>
      </c>
      <c r="BH27" s="37" t="s">
        <v>847</v>
      </c>
      <c r="BI27" s="37" t="s">
        <v>796</v>
      </c>
      <c r="BJ27" s="37">
        <v>0</v>
      </c>
      <c r="BK27" s="37">
        <v>1</v>
      </c>
      <c r="BL27" s="37" t="s">
        <v>79</v>
      </c>
      <c r="BM27" s="37" t="s">
        <v>742</v>
      </c>
      <c r="BN27" s="37">
        <v>1</v>
      </c>
      <c r="BO27" s="38">
        <v>200</v>
      </c>
    </row>
    <row r="28" customHeight="1" spans="1:87">
      <c r="E28" s="1"/>
      <c r="F28" s="74" t="s">
        <v>2522</v>
      </c>
      <c r="G28" s="69" t="s">
        <v>2294</v>
      </c>
      <c r="H28" s="75" t="s">
        <v>2318</v>
      </c>
      <c r="I28" s="76"/>
      <c r="J28" s="77" t="s">
        <v>2523</v>
      </c>
      <c r="K28" s="69" t="s">
        <v>2294</v>
      </c>
      <c r="L28" s="69" t="s">
        <v>2295</v>
      </c>
      <c r="M28" s="1"/>
      <c r="S28" s="3"/>
      <c r="T28" s="21" t="s">
        <v>2494</v>
      </c>
      <c r="U28" s="21" t="s">
        <v>2524</v>
      </c>
      <c r="V28" s="41"/>
      <c r="W28" s="42" t="s">
        <v>1883</v>
      </c>
      <c r="X28" s="43" t="s">
        <v>2525</v>
      </c>
      <c r="Y28" s="44" t="s">
        <v>2526</v>
      </c>
      <c r="Z28" s="3"/>
      <c r="AB28" s="45"/>
      <c r="AC28" s="97" t="s">
        <v>1143</v>
      </c>
      <c r="AD28" s="109" t="s">
        <v>2527</v>
      </c>
      <c r="AE28" s="27" t="s">
        <v>87</v>
      </c>
      <c r="AF28" s="28">
        <v>75</v>
      </c>
      <c r="AG28" s="29" t="s">
        <v>1062</v>
      </c>
      <c r="AH28" s="21" t="s">
        <v>1079</v>
      </c>
      <c r="AJ28" s="21" t="s">
        <v>1093</v>
      </c>
      <c r="AK28" s="72" t="s">
        <v>1094</v>
      </c>
      <c r="AL28" s="101">
        <v>4</v>
      </c>
      <c r="AM28" s="102">
        <v>65</v>
      </c>
      <c r="AN28" s="21" t="s">
        <v>1046</v>
      </c>
      <c r="AO28" s="21" t="s">
        <v>1076</v>
      </c>
      <c r="AQ28" s="71" t="s">
        <v>2528</v>
      </c>
      <c r="AR28" s="71" t="s">
        <v>91</v>
      </c>
      <c r="AS28" s="72" t="s">
        <v>73</v>
      </c>
      <c r="AT28" s="72" t="s">
        <v>2529</v>
      </c>
      <c r="BE28" s="55" t="s">
        <v>945</v>
      </c>
      <c r="BF28" s="20" t="s">
        <v>131</v>
      </c>
      <c r="BG28" s="20" t="s">
        <v>720</v>
      </c>
      <c r="BH28" s="20" t="s">
        <v>847</v>
      </c>
      <c r="BI28" s="20" t="s">
        <v>761</v>
      </c>
      <c r="BJ28" s="20">
        <v>0</v>
      </c>
      <c r="BK28" s="20">
        <v>1</v>
      </c>
      <c r="BL28" s="20" t="s">
        <v>946</v>
      </c>
      <c r="BM28" s="20" t="s">
        <v>2530</v>
      </c>
      <c r="BN28" s="20">
        <v>4</v>
      </c>
      <c r="BO28" s="56">
        <v>10</v>
      </c>
    </row>
    <row r="29" customHeight="1" spans="1:87">
      <c r="E29" s="1"/>
      <c r="F29" s="107" t="s">
        <v>2531</v>
      </c>
      <c r="G29" s="110" t="s">
        <v>2294</v>
      </c>
      <c r="H29" s="111" t="s">
        <v>2318</v>
      </c>
      <c r="I29" s="76"/>
      <c r="J29" s="106" t="s">
        <v>2532</v>
      </c>
      <c r="K29" s="71" t="s">
        <v>2294</v>
      </c>
      <c r="L29" s="71" t="s">
        <v>2295</v>
      </c>
      <c r="M29" s="1"/>
      <c r="S29" s="3"/>
      <c r="T29" s="21" t="s">
        <v>2533</v>
      </c>
      <c r="U29" s="21" t="s">
        <v>2534</v>
      </c>
      <c r="V29" s="41"/>
      <c r="W29" s="42" t="s">
        <v>1929</v>
      </c>
      <c r="X29" s="43" t="s">
        <v>2535</v>
      </c>
      <c r="Y29" s="44" t="s">
        <v>2536</v>
      </c>
      <c r="Z29" s="3"/>
      <c r="AB29" s="45"/>
      <c r="AC29" s="97" t="s">
        <v>1145</v>
      </c>
      <c r="AD29" s="109" t="s">
        <v>2537</v>
      </c>
      <c r="AE29" s="27" t="s">
        <v>87</v>
      </c>
      <c r="AF29" s="28">
        <v>395</v>
      </c>
      <c r="AG29" s="29" t="s">
        <v>1043</v>
      </c>
      <c r="AH29" s="21" t="s">
        <v>1079</v>
      </c>
      <c r="AJ29" s="21" t="s">
        <v>1096</v>
      </c>
      <c r="AK29" s="72" t="s">
        <v>1097</v>
      </c>
      <c r="AL29" s="101">
        <v>0.5</v>
      </c>
      <c r="AM29" s="102">
        <v>55</v>
      </c>
      <c r="AN29" s="21" t="s">
        <v>1046</v>
      </c>
      <c r="AO29" s="21" t="s">
        <v>1076</v>
      </c>
      <c r="AQ29" s="71" t="s">
        <v>2397</v>
      </c>
      <c r="AR29" s="71" t="s">
        <v>91</v>
      </c>
      <c r="AS29" s="72" t="s">
        <v>69</v>
      </c>
      <c r="AT29" s="72" t="s">
        <v>2538</v>
      </c>
      <c r="BE29" s="55" t="s">
        <v>950</v>
      </c>
      <c r="BF29" s="20" t="s">
        <v>852</v>
      </c>
      <c r="BG29" s="20" t="s">
        <v>421</v>
      </c>
      <c r="BH29" s="20" t="s">
        <v>847</v>
      </c>
      <c r="BI29" s="20" t="s">
        <v>761</v>
      </c>
      <c r="BJ29" s="20">
        <v>0</v>
      </c>
      <c r="BK29" s="20">
        <v>1</v>
      </c>
      <c r="BL29" s="20" t="s">
        <v>951</v>
      </c>
      <c r="BM29" s="20" t="s">
        <v>2530</v>
      </c>
      <c r="BN29" s="20">
        <v>7</v>
      </c>
      <c r="BO29" s="56">
        <v>30</v>
      </c>
    </row>
    <row r="30" customHeight="1" spans="1:87">
      <c r="E30" s="1"/>
      <c r="F30" s="67" t="s">
        <v>2539</v>
      </c>
      <c r="G30" s="67"/>
      <c r="H30" s="90"/>
      <c r="I30" s="76"/>
      <c r="J30" s="77" t="s">
        <v>2540</v>
      </c>
      <c r="K30" s="69" t="s">
        <v>2294</v>
      </c>
      <c r="L30" s="69" t="s">
        <v>2295</v>
      </c>
      <c r="M30" s="1"/>
      <c r="S30" s="3"/>
      <c r="T30" s="21" t="s">
        <v>1777</v>
      </c>
      <c r="U30" s="21" t="s">
        <v>2541</v>
      </c>
      <c r="V30" s="41"/>
      <c r="W30" s="42" t="s">
        <v>1769</v>
      </c>
      <c r="X30" s="43" t="s">
        <v>2542</v>
      </c>
      <c r="Y30" s="44" t="s">
        <v>2543</v>
      </c>
      <c r="Z30" s="3"/>
      <c r="AB30" s="45"/>
      <c r="AC30" s="97" t="s">
        <v>1147</v>
      </c>
      <c r="AD30" s="109" t="s">
        <v>2544</v>
      </c>
      <c r="AE30" s="27" t="s">
        <v>87</v>
      </c>
      <c r="AF30" s="28">
        <v>20</v>
      </c>
      <c r="AG30" s="29" t="s">
        <v>1046</v>
      </c>
      <c r="AH30" s="21" t="s">
        <v>1079</v>
      </c>
      <c r="AJ30" s="21" t="s">
        <v>1098</v>
      </c>
      <c r="AK30" s="72" t="s">
        <v>1099</v>
      </c>
      <c r="AL30" s="101">
        <v>1</v>
      </c>
      <c r="AM30" s="102">
        <v>35</v>
      </c>
      <c r="AN30" s="21" t="s">
        <v>1037</v>
      </c>
      <c r="AO30" s="21" t="s">
        <v>1076</v>
      </c>
      <c r="AQ30" s="71" t="s">
        <v>192</v>
      </c>
      <c r="AR30" s="71" t="s">
        <v>2359</v>
      </c>
      <c r="AS30" s="72" t="s">
        <v>76</v>
      </c>
      <c r="AT30" s="72" t="s">
        <v>2545</v>
      </c>
      <c r="BE30" s="55" t="s">
        <v>952</v>
      </c>
      <c r="BF30" s="20" t="s">
        <v>852</v>
      </c>
      <c r="BG30" s="20" t="s">
        <v>421</v>
      </c>
      <c r="BH30" s="20" t="s">
        <v>847</v>
      </c>
      <c r="BI30" s="20" t="s">
        <v>796</v>
      </c>
      <c r="BJ30" s="20">
        <v>0</v>
      </c>
      <c r="BK30" s="20">
        <v>1</v>
      </c>
      <c r="BL30" s="20" t="s">
        <v>78</v>
      </c>
      <c r="BM30" s="20" t="s">
        <v>2546</v>
      </c>
      <c r="BN30" s="20">
        <v>2</v>
      </c>
      <c r="BO30" s="56">
        <v>10</v>
      </c>
    </row>
    <row r="31" customHeight="1" spans="1:87">
      <c r="E31" s="1"/>
      <c r="F31" s="107" t="s">
        <v>2547</v>
      </c>
      <c r="G31" s="71" t="s">
        <v>2294</v>
      </c>
      <c r="H31" s="108" t="s">
        <v>2318</v>
      </c>
      <c r="I31" s="76"/>
      <c r="J31" s="106" t="s">
        <v>2548</v>
      </c>
      <c r="K31" s="71" t="s">
        <v>2294</v>
      </c>
      <c r="L31" s="71" t="s">
        <v>2295</v>
      </c>
      <c r="M31" s="1"/>
      <c r="S31" s="3"/>
      <c r="T31" s="21" t="s">
        <v>1938</v>
      </c>
      <c r="U31" s="21" t="s">
        <v>2549</v>
      </c>
      <c r="V31" s="41"/>
      <c r="W31" s="42" t="s">
        <v>2550</v>
      </c>
      <c r="X31" s="43" t="s">
        <v>2551</v>
      </c>
      <c r="Y31" s="44" t="s">
        <v>2552</v>
      </c>
      <c r="Z31" s="3"/>
      <c r="AB31" s="112" t="s">
        <v>2553</v>
      </c>
      <c r="AC31" s="97" t="s">
        <v>1074</v>
      </c>
      <c r="AD31" s="98" t="s">
        <v>2554</v>
      </c>
      <c r="AE31" s="101">
        <v>0.5</v>
      </c>
      <c r="AF31" s="102">
        <v>145</v>
      </c>
      <c r="AG31" s="21" t="s">
        <v>1062</v>
      </c>
      <c r="AH31" s="21" t="s">
        <v>1109</v>
      </c>
      <c r="AJ31" s="21" t="s">
        <v>1100</v>
      </c>
      <c r="AK31" s="72" t="s">
        <v>1101</v>
      </c>
      <c r="AL31" s="101" t="s">
        <v>87</v>
      </c>
      <c r="AM31" s="102">
        <v>20</v>
      </c>
      <c r="AN31" s="21" t="s">
        <v>1046</v>
      </c>
      <c r="AO31" s="21" t="s">
        <v>1079</v>
      </c>
      <c r="AQ31" s="71" t="s">
        <v>177</v>
      </c>
      <c r="AR31" s="71" t="s">
        <v>91</v>
      </c>
      <c r="AS31" s="72" t="s">
        <v>71</v>
      </c>
      <c r="AT31" s="72" t="s">
        <v>2555</v>
      </c>
      <c r="BE31" s="79" t="s">
        <v>954</v>
      </c>
      <c r="BF31" s="80" t="s">
        <v>852</v>
      </c>
      <c r="BG31" s="80" t="s">
        <v>720</v>
      </c>
      <c r="BH31" s="80" t="s">
        <v>847</v>
      </c>
      <c r="BI31" s="80" t="s">
        <v>955</v>
      </c>
      <c r="BJ31" s="80">
        <v>0</v>
      </c>
      <c r="BK31" s="80">
        <v>1</v>
      </c>
      <c r="BL31" s="80" t="s">
        <v>79</v>
      </c>
      <c r="BM31" s="80" t="s">
        <v>742</v>
      </c>
      <c r="BN31" s="80">
        <v>0.5</v>
      </c>
      <c r="BO31" s="81">
        <v>10</v>
      </c>
    </row>
    <row r="32" customHeight="1" spans="1:87">
      <c r="E32" s="1"/>
      <c r="F32" s="74" t="s">
        <v>2556</v>
      </c>
      <c r="G32" s="69" t="s">
        <v>2294</v>
      </c>
      <c r="H32" s="75" t="s">
        <v>2318</v>
      </c>
      <c r="I32" s="76"/>
      <c r="J32" s="77" t="s">
        <v>2557</v>
      </c>
      <c r="K32" s="69" t="s">
        <v>2294</v>
      </c>
      <c r="L32" s="69" t="s">
        <v>2295</v>
      </c>
      <c r="M32" s="1"/>
      <c r="S32" s="3"/>
      <c r="T32" s="21" t="s">
        <v>1883</v>
      </c>
      <c r="U32" s="21" t="s">
        <v>2558</v>
      </c>
      <c r="V32" s="41"/>
      <c r="W32" s="42" t="s">
        <v>1898</v>
      </c>
      <c r="X32" s="43" t="s">
        <v>2559</v>
      </c>
      <c r="Y32" s="44" t="s">
        <v>2277</v>
      </c>
      <c r="Z32" s="3"/>
      <c r="AB32" s="112"/>
      <c r="AC32" s="97" t="s">
        <v>1077</v>
      </c>
      <c r="AD32" s="98" t="s">
        <v>2560</v>
      </c>
      <c r="AE32" s="101" t="s">
        <v>87</v>
      </c>
      <c r="AF32" s="102">
        <v>55</v>
      </c>
      <c r="AG32" s="21" t="s">
        <v>1062</v>
      </c>
      <c r="AH32" s="21" t="s">
        <v>1109</v>
      </c>
      <c r="AJ32" s="21" t="s">
        <v>1102</v>
      </c>
      <c r="AK32" s="72" t="s">
        <v>1103</v>
      </c>
      <c r="AL32" s="101" t="s">
        <v>87</v>
      </c>
      <c r="AM32" s="102">
        <v>150</v>
      </c>
      <c r="AN32" s="21" t="s">
        <v>1062</v>
      </c>
      <c r="AO32" s="21" t="s">
        <v>1079</v>
      </c>
      <c r="AQ32" s="71" t="s">
        <v>2426</v>
      </c>
      <c r="AR32" s="71" t="s">
        <v>77</v>
      </c>
      <c r="AS32" s="72" t="s">
        <v>71</v>
      </c>
      <c r="AT32" s="72" t="s">
        <v>2561</v>
      </c>
      <c r="BE32" s="36" t="s">
        <v>958</v>
      </c>
      <c r="BF32" s="37" t="s">
        <v>852</v>
      </c>
      <c r="BG32" s="37" t="s">
        <v>421</v>
      </c>
      <c r="BH32" s="37" t="s">
        <v>847</v>
      </c>
      <c r="BI32" s="37" t="s">
        <v>796</v>
      </c>
      <c r="BJ32" s="37">
        <v>0</v>
      </c>
      <c r="BK32" s="37">
        <v>1</v>
      </c>
      <c r="BL32" s="37" t="s">
        <v>872</v>
      </c>
      <c r="BM32" s="37" t="s">
        <v>742</v>
      </c>
      <c r="BN32" s="37">
        <v>3</v>
      </c>
      <c r="BO32" s="38">
        <v>10</v>
      </c>
    </row>
    <row r="33" customHeight="1" spans="5:67">
      <c r="E33" s="1"/>
      <c r="F33" s="107" t="s">
        <v>2562</v>
      </c>
      <c r="G33" s="71" t="s">
        <v>2294</v>
      </c>
      <c r="H33" s="108" t="s">
        <v>2318</v>
      </c>
      <c r="I33" s="76"/>
      <c r="J33" s="106" t="s">
        <v>2563</v>
      </c>
      <c r="K33" s="71" t="s">
        <v>2294</v>
      </c>
      <c r="L33" s="71" t="s">
        <v>2295</v>
      </c>
      <c r="M33" s="1"/>
      <c r="S33" s="3"/>
      <c r="T33" s="21" t="s">
        <v>1929</v>
      </c>
      <c r="U33" s="21" t="s">
        <v>2564</v>
      </c>
      <c r="V33" s="41"/>
      <c r="W33" s="42" t="s">
        <v>1779</v>
      </c>
      <c r="X33" s="43" t="s">
        <v>2565</v>
      </c>
      <c r="Y33" s="44" t="s">
        <v>2566</v>
      </c>
      <c r="Z33" s="3"/>
      <c r="AB33" s="112"/>
      <c r="AC33" s="97" t="s">
        <v>1080</v>
      </c>
      <c r="AD33" s="98" t="s">
        <v>2567</v>
      </c>
      <c r="AE33" s="101">
        <v>1</v>
      </c>
      <c r="AF33" s="102">
        <v>200</v>
      </c>
      <c r="AG33" s="21" t="s">
        <v>1043</v>
      </c>
      <c r="AH33" s="21" t="s">
        <v>1109</v>
      </c>
      <c r="AJ33" s="21" t="s">
        <v>1105</v>
      </c>
      <c r="AK33" s="72" t="s">
        <v>1106</v>
      </c>
      <c r="AL33" s="101">
        <v>1</v>
      </c>
      <c r="AM33" s="102">
        <v>100</v>
      </c>
      <c r="AN33" s="21" t="s">
        <v>1046</v>
      </c>
      <c r="AO33" s="21" t="s">
        <v>1079</v>
      </c>
      <c r="AQ33" s="71" t="s">
        <v>1703</v>
      </c>
      <c r="AR33" s="71" t="s">
        <v>91</v>
      </c>
      <c r="AS33" s="72" t="s">
        <v>71</v>
      </c>
      <c r="AT33" s="72" t="s">
        <v>2568</v>
      </c>
      <c r="BE33" s="55" t="s">
        <v>959</v>
      </c>
      <c r="BF33" s="20" t="s">
        <v>852</v>
      </c>
      <c r="BG33" s="20" t="s">
        <v>577</v>
      </c>
      <c r="BH33" s="20" t="s">
        <v>847</v>
      </c>
      <c r="BI33" s="20" t="s">
        <v>960</v>
      </c>
      <c r="BJ33" s="20" t="s">
        <v>960</v>
      </c>
      <c r="BK33" s="20">
        <v>6</v>
      </c>
      <c r="BL33" s="20" t="s">
        <v>79</v>
      </c>
      <c r="BM33" s="20" t="s">
        <v>960</v>
      </c>
      <c r="BN33" s="20">
        <v>9</v>
      </c>
      <c r="BO33" s="56">
        <v>500</v>
      </c>
    </row>
    <row r="34" customHeight="1" spans="5:67">
      <c r="E34" s="1"/>
      <c r="F34" s="67" t="s">
        <v>2569</v>
      </c>
      <c r="G34" s="67"/>
      <c r="H34" s="90"/>
      <c r="I34" s="76"/>
      <c r="J34" s="77" t="s">
        <v>2570</v>
      </c>
      <c r="K34" s="69" t="s">
        <v>2294</v>
      </c>
      <c r="L34" s="69" t="s">
        <v>2295</v>
      </c>
      <c r="M34" s="1"/>
      <c r="S34" s="3"/>
      <c r="T34" s="21" t="s">
        <v>1769</v>
      </c>
      <c r="U34" s="21" t="s">
        <v>2571</v>
      </c>
      <c r="V34" s="41"/>
      <c r="W34" s="42" t="s">
        <v>1783</v>
      </c>
      <c r="X34" s="43" t="s">
        <v>2572</v>
      </c>
      <c r="Y34" s="44" t="s">
        <v>87</v>
      </c>
      <c r="Z34" s="3"/>
      <c r="AB34" s="112"/>
      <c r="AC34" s="97" t="s">
        <v>1083</v>
      </c>
      <c r="AD34" s="98" t="s">
        <v>2573</v>
      </c>
      <c r="AE34" s="101">
        <v>0.5</v>
      </c>
      <c r="AF34" s="102">
        <v>25</v>
      </c>
      <c r="AG34" s="21" t="s">
        <v>1052</v>
      </c>
      <c r="AH34" s="21" t="s">
        <v>1109</v>
      </c>
      <c r="AJ34" s="21" t="s">
        <v>1107</v>
      </c>
      <c r="AK34" s="72" t="s">
        <v>1108</v>
      </c>
      <c r="AL34" s="101" t="s">
        <v>87</v>
      </c>
      <c r="AM34" s="102">
        <v>100</v>
      </c>
      <c r="AN34" s="21" t="s">
        <v>1043</v>
      </c>
      <c r="AO34" s="21" t="s">
        <v>1109</v>
      </c>
      <c r="AQ34" s="71" t="s">
        <v>167</v>
      </c>
      <c r="AR34" s="71" t="s">
        <v>2574</v>
      </c>
      <c r="AS34" s="72" t="s">
        <v>71</v>
      </c>
      <c r="AT34" s="72" t="s">
        <v>2575</v>
      </c>
      <c r="BE34" s="55" t="s">
        <v>963</v>
      </c>
      <c r="BF34" s="20" t="s">
        <v>138</v>
      </c>
      <c r="BG34" s="20" t="s">
        <v>908</v>
      </c>
      <c r="BH34" s="20" t="s">
        <v>847</v>
      </c>
      <c r="BI34" s="20" t="s">
        <v>960</v>
      </c>
      <c r="BJ34" s="20" t="s">
        <v>960</v>
      </c>
      <c r="BK34" s="20">
        <v>1</v>
      </c>
      <c r="BL34" s="20" t="s">
        <v>79</v>
      </c>
      <c r="BM34" s="20" t="s">
        <v>960</v>
      </c>
      <c r="BN34" s="20">
        <v>15</v>
      </c>
      <c r="BO34" s="56">
        <v>1200</v>
      </c>
    </row>
    <row r="35" customHeight="1" spans="5:67">
      <c r="E35" s="1"/>
      <c r="F35" s="107" t="s">
        <v>2576</v>
      </c>
      <c r="G35" s="71" t="s">
        <v>2294</v>
      </c>
      <c r="H35" s="113" t="s">
        <v>2577</v>
      </c>
      <c r="I35" s="76"/>
      <c r="J35" s="106" t="s">
        <v>2578</v>
      </c>
      <c r="K35" s="71" t="s">
        <v>2294</v>
      </c>
      <c r="L35" s="71" t="s">
        <v>2295</v>
      </c>
      <c r="M35" s="1"/>
      <c r="S35" s="3"/>
      <c r="T35" s="21" t="s">
        <v>2550</v>
      </c>
      <c r="U35" s="21" t="s">
        <v>2579</v>
      </c>
      <c r="V35" s="41"/>
      <c r="W35" s="42" t="s">
        <v>2580</v>
      </c>
      <c r="X35" s="43" t="s">
        <v>2581</v>
      </c>
      <c r="Y35" s="44" t="s">
        <v>87</v>
      </c>
      <c r="Z35" s="3"/>
      <c r="AB35" s="112"/>
      <c r="AC35" s="97" t="s">
        <v>1085</v>
      </c>
      <c r="AD35" s="98" t="s">
        <v>2582</v>
      </c>
      <c r="AE35" s="114">
        <v>1</v>
      </c>
      <c r="AF35" s="21">
        <v>250</v>
      </c>
      <c r="AG35" s="21" t="s">
        <v>1062</v>
      </c>
      <c r="AH35" s="21" t="s">
        <v>1109</v>
      </c>
      <c r="AJ35" s="21" t="s">
        <v>1111</v>
      </c>
      <c r="AK35" s="72" t="s">
        <v>1112</v>
      </c>
      <c r="AL35" s="101">
        <v>2</v>
      </c>
      <c r="AM35" s="102">
        <v>140</v>
      </c>
      <c r="AN35" s="21" t="s">
        <v>1062</v>
      </c>
      <c r="AO35" s="21" t="s">
        <v>1109</v>
      </c>
      <c r="AQ35" s="71" t="s">
        <v>1850</v>
      </c>
      <c r="AR35" s="71" t="s">
        <v>2348</v>
      </c>
      <c r="AS35" s="72" t="s">
        <v>75</v>
      </c>
      <c r="AT35" s="72" t="s">
        <v>2583</v>
      </c>
      <c r="BE35" s="55" t="s">
        <v>965</v>
      </c>
      <c r="BF35" s="20" t="s">
        <v>131</v>
      </c>
      <c r="BG35" s="20" t="s">
        <v>421</v>
      </c>
      <c r="BH35" s="20" t="s">
        <v>847</v>
      </c>
      <c r="BI35" s="20" t="s">
        <v>796</v>
      </c>
      <c r="BJ35" s="20">
        <v>0</v>
      </c>
      <c r="BK35" s="20">
        <v>6</v>
      </c>
      <c r="BL35" s="20" t="s">
        <v>79</v>
      </c>
      <c r="BM35" s="20" t="s">
        <v>2584</v>
      </c>
      <c r="BN35" s="20">
        <v>1.5</v>
      </c>
      <c r="BO35" s="56">
        <v>1250</v>
      </c>
    </row>
    <row r="36" customHeight="1" spans="5:67">
      <c r="E36" s="1"/>
      <c r="F36" s="78" t="s">
        <v>2585</v>
      </c>
      <c r="G36" s="69" t="s">
        <v>2294</v>
      </c>
      <c r="H36" s="75" t="s">
        <v>2586</v>
      </c>
      <c r="I36" s="76"/>
      <c r="J36" s="77" t="s">
        <v>2587</v>
      </c>
      <c r="K36" s="69" t="s">
        <v>2294</v>
      </c>
      <c r="L36" s="69" t="s">
        <v>2295</v>
      </c>
      <c r="M36" s="1"/>
      <c r="S36" s="3"/>
      <c r="T36" s="21" t="s">
        <v>1898</v>
      </c>
      <c r="U36" s="21" t="s">
        <v>2588</v>
      </c>
      <c r="V36" s="41"/>
      <c r="W36" s="42" t="s">
        <v>1941</v>
      </c>
      <c r="X36" s="43" t="s">
        <v>2589</v>
      </c>
      <c r="Y36" s="44" t="s">
        <v>2379</v>
      </c>
      <c r="Z36" s="3"/>
      <c r="AB36" s="112"/>
      <c r="AC36" s="97" t="s">
        <v>1087</v>
      </c>
      <c r="AD36" s="98" t="s">
        <v>2590</v>
      </c>
      <c r="AE36" s="114">
        <v>1</v>
      </c>
      <c r="AF36" s="21">
        <v>375</v>
      </c>
      <c r="AG36" s="21" t="s">
        <v>1073</v>
      </c>
      <c r="AH36" s="21" t="s">
        <v>1109</v>
      </c>
      <c r="AJ36" s="21" t="s">
        <v>1114</v>
      </c>
      <c r="AK36" s="72" t="s">
        <v>1115</v>
      </c>
      <c r="AL36" s="101">
        <v>2</v>
      </c>
      <c r="AM36" s="102">
        <v>25</v>
      </c>
      <c r="AN36" s="21" t="s">
        <v>1046</v>
      </c>
      <c r="AO36" s="21" t="s">
        <v>1109</v>
      </c>
      <c r="AQ36" s="71" t="s">
        <v>2400</v>
      </c>
      <c r="AR36" s="71" t="s">
        <v>91</v>
      </c>
      <c r="AS36" s="72" t="s">
        <v>73</v>
      </c>
      <c r="AT36" s="72" t="s">
        <v>2591</v>
      </c>
      <c r="BE36" s="79" t="s">
        <v>968</v>
      </c>
      <c r="BF36" s="80" t="s">
        <v>131</v>
      </c>
      <c r="BG36" s="80" t="s">
        <v>421</v>
      </c>
      <c r="BH36" s="80" t="s">
        <v>847</v>
      </c>
      <c r="BI36" s="80" t="s">
        <v>87</v>
      </c>
      <c r="BJ36" s="80">
        <v>0</v>
      </c>
      <c r="BK36" s="80">
        <v>1</v>
      </c>
      <c r="BL36" s="80" t="s">
        <v>79</v>
      </c>
      <c r="BM36" s="80" t="s">
        <v>801</v>
      </c>
      <c r="BN36" s="80">
        <v>3.5</v>
      </c>
      <c r="BO36" s="81">
        <v>1200</v>
      </c>
    </row>
    <row r="37" customHeight="1" spans="5:67">
      <c r="E37" s="1"/>
      <c r="F37" s="100" t="s">
        <v>2592</v>
      </c>
      <c r="G37" s="89" t="s">
        <v>2294</v>
      </c>
      <c r="H37" s="115" t="s">
        <v>2577</v>
      </c>
      <c r="I37" s="76"/>
      <c r="J37" s="106" t="s">
        <v>2593</v>
      </c>
      <c r="K37" s="71" t="s">
        <v>2294</v>
      </c>
      <c r="L37" s="71" t="s">
        <v>2295</v>
      </c>
      <c r="M37" s="1"/>
      <c r="S37" s="3"/>
      <c r="T37" s="21" t="s">
        <v>1779</v>
      </c>
      <c r="U37" s="21" t="s">
        <v>2594</v>
      </c>
      <c r="V37" s="41"/>
      <c r="W37" s="42" t="s">
        <v>1921</v>
      </c>
      <c r="X37" s="43" t="s">
        <v>2595</v>
      </c>
      <c r="Y37" s="44" t="s">
        <v>2596</v>
      </c>
      <c r="Z37" s="3"/>
      <c r="AB37" s="112"/>
      <c r="AC37" s="97" t="s">
        <v>1089</v>
      </c>
      <c r="AD37" s="98" t="s">
        <v>2597</v>
      </c>
      <c r="AE37" s="114">
        <v>0.5</v>
      </c>
      <c r="AF37" s="21">
        <v>15</v>
      </c>
      <c r="AG37" s="21" t="s">
        <v>1049</v>
      </c>
      <c r="AH37" s="21" t="s">
        <v>1109</v>
      </c>
      <c r="AJ37" s="21" t="s">
        <v>1116</v>
      </c>
      <c r="AK37" s="72" t="s">
        <v>1117</v>
      </c>
      <c r="AL37" s="101">
        <v>4</v>
      </c>
      <c r="AM37" s="102">
        <v>300</v>
      </c>
      <c r="AN37" s="21" t="s">
        <v>1062</v>
      </c>
      <c r="AO37" s="21" t="s">
        <v>1109</v>
      </c>
      <c r="AQ37" s="71" t="s">
        <v>2598</v>
      </c>
      <c r="AR37" s="71" t="s">
        <v>2312</v>
      </c>
      <c r="AS37" s="72" t="s">
        <v>1602</v>
      </c>
      <c r="AT37" s="72" t="s">
        <v>2599</v>
      </c>
      <c r="BE37" s="36" t="s">
        <v>969</v>
      </c>
      <c r="BF37" s="37" t="s">
        <v>852</v>
      </c>
      <c r="BG37" s="37" t="s">
        <v>970</v>
      </c>
      <c r="BH37" s="37" t="s">
        <v>847</v>
      </c>
      <c r="BI37" s="37" t="s">
        <v>796</v>
      </c>
      <c r="BJ37" s="37">
        <v>0</v>
      </c>
      <c r="BK37" s="37">
        <v>6</v>
      </c>
      <c r="BL37" s="37" t="s">
        <v>872</v>
      </c>
      <c r="BM37" s="37" t="s">
        <v>2584</v>
      </c>
      <c r="BN37" s="37">
        <v>2</v>
      </c>
      <c r="BO37" s="38">
        <v>1000</v>
      </c>
    </row>
    <row r="38" customHeight="1" spans="5:67">
      <c r="E38" s="1"/>
      <c r="F38" s="78" t="s">
        <v>2600</v>
      </c>
      <c r="G38" s="69" t="s">
        <v>2294</v>
      </c>
      <c r="H38" s="75" t="s">
        <v>2601</v>
      </c>
      <c r="I38" s="76"/>
      <c r="J38" s="77" t="s">
        <v>2602</v>
      </c>
      <c r="K38" s="69" t="s">
        <v>2294</v>
      </c>
      <c r="L38" s="69" t="s">
        <v>2295</v>
      </c>
      <c r="M38" s="1"/>
      <c r="Q38" s="116"/>
      <c r="S38" s="3"/>
      <c r="T38" s="21" t="s">
        <v>1783</v>
      </c>
      <c r="U38" s="21" t="s">
        <v>2572</v>
      </c>
      <c r="V38" s="41"/>
      <c r="W38" s="42" t="s">
        <v>97</v>
      </c>
      <c r="X38" s="43" t="s">
        <v>2603</v>
      </c>
      <c r="Y38" s="44" t="s">
        <v>87</v>
      </c>
      <c r="Z38" s="3"/>
      <c r="AB38" s="112"/>
      <c r="AC38" s="97" t="s">
        <v>1091</v>
      </c>
      <c r="AD38" s="98" t="s">
        <v>2604</v>
      </c>
      <c r="AE38" s="114">
        <v>2</v>
      </c>
      <c r="AF38" s="21">
        <v>30</v>
      </c>
      <c r="AG38" s="21" t="s">
        <v>1052</v>
      </c>
      <c r="AH38" s="21" t="s">
        <v>1109</v>
      </c>
      <c r="AJ38" s="21" t="s">
        <v>1119</v>
      </c>
      <c r="AK38" s="72" t="s">
        <v>1120</v>
      </c>
      <c r="AL38" s="101">
        <v>2</v>
      </c>
      <c r="AM38" s="102">
        <v>20</v>
      </c>
      <c r="AN38" s="21" t="s">
        <v>1052</v>
      </c>
      <c r="AO38" s="21" t="s">
        <v>1109</v>
      </c>
      <c r="AQ38" s="71" t="s">
        <v>1956</v>
      </c>
      <c r="AR38" s="71" t="s">
        <v>91</v>
      </c>
      <c r="AS38" s="72" t="s">
        <v>71</v>
      </c>
      <c r="AT38" s="72" t="s">
        <v>2605</v>
      </c>
      <c r="BE38" s="79" t="s">
        <v>971</v>
      </c>
      <c r="BF38" s="80" t="s">
        <v>852</v>
      </c>
      <c r="BG38" s="80" t="s">
        <v>380</v>
      </c>
      <c r="BH38" s="80" t="s">
        <v>847</v>
      </c>
      <c r="BI38" s="80" t="s">
        <v>87</v>
      </c>
      <c r="BJ38" s="80">
        <v>0</v>
      </c>
      <c r="BK38" s="80">
        <v>1</v>
      </c>
      <c r="BL38" s="80" t="s">
        <v>79</v>
      </c>
      <c r="BM38" s="80" t="s">
        <v>2606</v>
      </c>
      <c r="BN38" s="80">
        <v>8</v>
      </c>
      <c r="BO38" s="81">
        <v>1800</v>
      </c>
    </row>
    <row r="39" customHeight="1" spans="5:67">
      <c r="E39" s="1"/>
      <c r="F39" s="107" t="s">
        <v>2607</v>
      </c>
      <c r="G39" s="71" t="s">
        <v>2294</v>
      </c>
      <c r="H39" s="113" t="s">
        <v>2608</v>
      </c>
      <c r="I39" s="68"/>
      <c r="J39" s="91" t="s">
        <v>2609</v>
      </c>
      <c r="K39" s="67"/>
      <c r="L39" s="67"/>
      <c r="M39" s="1"/>
      <c r="S39" s="3"/>
      <c r="T39" s="21" t="s">
        <v>2580</v>
      </c>
      <c r="U39" s="21" t="s">
        <v>2610</v>
      </c>
      <c r="V39" s="41"/>
      <c r="W39" s="42" t="s">
        <v>2611</v>
      </c>
      <c r="X39" s="43" t="s">
        <v>2612</v>
      </c>
      <c r="Y39" s="44" t="s">
        <v>2613</v>
      </c>
      <c r="Z39" s="3"/>
      <c r="AB39" s="112"/>
      <c r="AC39" s="97" t="s">
        <v>1093</v>
      </c>
      <c r="AD39" s="98" t="s">
        <v>2614</v>
      </c>
      <c r="AE39" s="114">
        <v>4</v>
      </c>
      <c r="AF39" s="21">
        <v>65</v>
      </c>
      <c r="AG39" s="21" t="s">
        <v>1046</v>
      </c>
      <c r="AH39" s="21" t="s">
        <v>1109</v>
      </c>
      <c r="AJ39" s="117" t="s">
        <v>1121</v>
      </c>
      <c r="AK39" s="72" t="s">
        <v>1122</v>
      </c>
      <c r="AL39" s="27" t="s">
        <v>87</v>
      </c>
      <c r="AM39" s="28">
        <v>50</v>
      </c>
      <c r="AN39" s="29" t="s">
        <v>1062</v>
      </c>
      <c r="AO39" s="21" t="s">
        <v>1109</v>
      </c>
      <c r="AQ39" s="71" t="s">
        <v>193</v>
      </c>
      <c r="AR39" s="71" t="s">
        <v>2348</v>
      </c>
      <c r="AS39" s="72" t="s">
        <v>76</v>
      </c>
      <c r="AT39" s="72" t="s">
        <v>2615</v>
      </c>
    </row>
    <row r="40" customHeight="1" spans="5:67">
      <c r="E40" s="1"/>
      <c r="F40" s="86" t="s">
        <v>2616</v>
      </c>
      <c r="G40" s="69" t="s">
        <v>2294</v>
      </c>
      <c r="H40" s="118" t="s">
        <v>2586</v>
      </c>
      <c r="I40" s="119"/>
      <c r="J40" s="120" t="s">
        <v>2617</v>
      </c>
      <c r="K40" s="86" t="s">
        <v>2294</v>
      </c>
      <c r="L40" s="86" t="s">
        <v>2295</v>
      </c>
      <c r="M40" s="1"/>
      <c r="S40" s="3"/>
      <c r="T40" s="21" t="s">
        <v>1941</v>
      </c>
      <c r="U40" s="21" t="s">
        <v>2618</v>
      </c>
      <c r="V40" s="41"/>
      <c r="W40" s="42" t="s">
        <v>2619</v>
      </c>
      <c r="X40" s="43" t="s">
        <v>2620</v>
      </c>
      <c r="Y40" s="44" t="s">
        <v>2621</v>
      </c>
      <c r="Z40" s="3"/>
      <c r="AB40" s="112"/>
      <c r="AC40" s="97" t="s">
        <v>1096</v>
      </c>
      <c r="AD40" s="98" t="s">
        <v>2622</v>
      </c>
      <c r="AE40" s="114">
        <v>0.5</v>
      </c>
      <c r="AF40" s="21">
        <v>55</v>
      </c>
      <c r="AG40" s="21" t="s">
        <v>1046</v>
      </c>
      <c r="AH40" s="21" t="s">
        <v>1109</v>
      </c>
      <c r="AJ40" s="117" t="s">
        <v>1123</v>
      </c>
      <c r="AK40" s="72" t="s">
        <v>1124</v>
      </c>
      <c r="AL40" s="27" t="s">
        <v>87</v>
      </c>
      <c r="AM40" s="28">
        <v>65</v>
      </c>
      <c r="AN40" s="29" t="s">
        <v>1043</v>
      </c>
      <c r="AO40" s="21" t="s">
        <v>1109</v>
      </c>
      <c r="AQ40" s="71" t="s">
        <v>1861</v>
      </c>
      <c r="AR40" s="71" t="s">
        <v>91</v>
      </c>
      <c r="AS40" s="72" t="s">
        <v>74</v>
      </c>
      <c r="AT40" s="72" t="s">
        <v>2623</v>
      </c>
    </row>
    <row r="41" customHeight="1" spans="5:67">
      <c r="E41" s="1"/>
      <c r="F41" s="107" t="s">
        <v>2624</v>
      </c>
      <c r="G41" s="71" t="s">
        <v>2294</v>
      </c>
      <c r="H41" s="113" t="s">
        <v>2586</v>
      </c>
      <c r="I41" s="119"/>
      <c r="J41" s="121" t="s">
        <v>2625</v>
      </c>
      <c r="K41" s="104" t="s">
        <v>2294</v>
      </c>
      <c r="L41" s="104" t="s">
        <v>2295</v>
      </c>
      <c r="M41" s="1"/>
      <c r="S41" s="3"/>
      <c r="T41" s="21" t="s">
        <v>1921</v>
      </c>
      <c r="U41" s="21" t="s">
        <v>2626</v>
      </c>
      <c r="V41" s="41"/>
      <c r="W41" s="42" t="s">
        <v>1985</v>
      </c>
      <c r="X41" s="43" t="s">
        <v>2627</v>
      </c>
      <c r="Y41" s="44" t="s">
        <v>2628</v>
      </c>
      <c r="Z41" s="3"/>
      <c r="AB41" s="112"/>
      <c r="AC41" s="97" t="s">
        <v>1098</v>
      </c>
      <c r="AD41" s="98" t="s">
        <v>2629</v>
      </c>
      <c r="AE41" s="114">
        <v>1</v>
      </c>
      <c r="AF41" s="21">
        <v>35</v>
      </c>
      <c r="AG41" s="21" t="s">
        <v>1037</v>
      </c>
      <c r="AH41" s="21" t="s">
        <v>1109</v>
      </c>
      <c r="AJ41" s="117" t="s">
        <v>1125</v>
      </c>
      <c r="AK41" s="72" t="s">
        <v>1126</v>
      </c>
      <c r="AL41" s="27" t="s">
        <v>87</v>
      </c>
      <c r="AM41" s="28">
        <v>95</v>
      </c>
      <c r="AN41" s="29" t="s">
        <v>1073</v>
      </c>
      <c r="AO41" s="21" t="s">
        <v>1109</v>
      </c>
      <c r="AQ41" s="71" t="s">
        <v>2418</v>
      </c>
      <c r="AR41" s="71" t="s">
        <v>77</v>
      </c>
      <c r="AS41" s="72" t="s">
        <v>71</v>
      </c>
      <c r="AT41" s="72" t="s">
        <v>2630</v>
      </c>
    </row>
    <row r="42" customHeight="1" spans="5:67">
      <c r="E42" s="1"/>
      <c r="F42" s="86" t="s">
        <v>2631</v>
      </c>
      <c r="G42" s="69" t="s">
        <v>2294</v>
      </c>
      <c r="H42" s="118" t="s">
        <v>2586</v>
      </c>
      <c r="I42" s="119"/>
      <c r="J42" s="120" t="s">
        <v>2385</v>
      </c>
      <c r="K42" s="86" t="s">
        <v>2294</v>
      </c>
      <c r="L42" s="86" t="s">
        <v>2295</v>
      </c>
      <c r="M42" s="1"/>
      <c r="S42" s="3"/>
      <c r="T42" s="21" t="s">
        <v>97</v>
      </c>
      <c r="U42" s="21" t="s">
        <v>2632</v>
      </c>
      <c r="V42" s="41"/>
      <c r="W42" s="42" t="s">
        <v>1805</v>
      </c>
      <c r="X42" s="43" t="s">
        <v>2633</v>
      </c>
      <c r="Y42" s="44" t="s">
        <v>2324</v>
      </c>
      <c r="Z42" s="3"/>
      <c r="AB42" s="112"/>
      <c r="AC42" s="97" t="s">
        <v>1100</v>
      </c>
      <c r="AD42" s="98" t="s">
        <v>2634</v>
      </c>
      <c r="AE42" s="114" t="s">
        <v>87</v>
      </c>
      <c r="AF42" s="21">
        <v>20</v>
      </c>
      <c r="AG42" s="21" t="s">
        <v>1046</v>
      </c>
      <c r="AH42" s="21" t="s">
        <v>1109</v>
      </c>
      <c r="AJ42" s="117" t="s">
        <v>1127</v>
      </c>
      <c r="AK42" s="72" t="s">
        <v>1128</v>
      </c>
      <c r="AL42" s="27" t="s">
        <v>87</v>
      </c>
      <c r="AM42" s="28">
        <v>5</v>
      </c>
      <c r="AN42" s="29" t="s">
        <v>1049</v>
      </c>
      <c r="AO42" s="21" t="s">
        <v>1109</v>
      </c>
      <c r="AQ42" s="71" t="s">
        <v>2635</v>
      </c>
      <c r="AR42" s="71" t="s">
        <v>91</v>
      </c>
      <c r="AS42" s="72" t="s">
        <v>73</v>
      </c>
      <c r="AT42" s="72" t="s">
        <v>2636</v>
      </c>
    </row>
    <row r="43" customHeight="1" spans="5:67">
      <c r="E43" s="1"/>
      <c r="F43" s="122" t="s">
        <v>2637</v>
      </c>
      <c r="G43" s="123" t="s">
        <v>2294</v>
      </c>
      <c r="H43" s="122" t="s">
        <v>2638</v>
      </c>
      <c r="I43" s="119"/>
      <c r="J43" s="124" t="s">
        <v>2398</v>
      </c>
      <c r="K43" s="125" t="s">
        <v>2294</v>
      </c>
      <c r="L43" s="125" t="s">
        <v>2295</v>
      </c>
      <c r="M43" s="1"/>
      <c r="S43" s="3"/>
      <c r="T43" s="21" t="s">
        <v>2611</v>
      </c>
      <c r="U43" s="21" t="s">
        <v>2639</v>
      </c>
      <c r="V43" s="41"/>
      <c r="W43" s="42" t="s">
        <v>1888</v>
      </c>
      <c r="X43" s="43" t="s">
        <v>2640</v>
      </c>
      <c r="Y43" s="44" t="s">
        <v>2641</v>
      </c>
      <c r="Z43" s="3"/>
      <c r="AB43" s="112"/>
      <c r="AC43" s="97" t="s">
        <v>1102</v>
      </c>
      <c r="AD43" s="98" t="s">
        <v>2642</v>
      </c>
      <c r="AE43" s="114" t="s">
        <v>87</v>
      </c>
      <c r="AF43" s="21">
        <v>150</v>
      </c>
      <c r="AG43" s="21" t="s">
        <v>1062</v>
      </c>
      <c r="AH43" s="21" t="s">
        <v>1109</v>
      </c>
      <c r="AJ43" s="117" t="s">
        <v>1129</v>
      </c>
      <c r="AK43" s="72" t="s">
        <v>1130</v>
      </c>
      <c r="AL43" s="27" t="s">
        <v>87</v>
      </c>
      <c r="AM43" s="28">
        <v>10</v>
      </c>
      <c r="AN43" s="29" t="s">
        <v>1052</v>
      </c>
      <c r="AO43" s="21" t="s">
        <v>1109</v>
      </c>
      <c r="AQ43" s="71" t="s">
        <v>194</v>
      </c>
      <c r="AR43" s="71" t="s">
        <v>91</v>
      </c>
      <c r="AS43" s="72" t="s">
        <v>76</v>
      </c>
      <c r="AT43" s="72" t="s">
        <v>2643</v>
      </c>
    </row>
    <row r="44" customHeight="1" spans="5:67">
      <c r="E44" s="1"/>
      <c r="F44" s="86" t="s">
        <v>2644</v>
      </c>
      <c r="G44" s="69" t="s">
        <v>2294</v>
      </c>
      <c r="H44" s="86" t="s">
        <v>2645</v>
      </c>
      <c r="I44" s="119"/>
      <c r="J44" s="126" t="s">
        <v>2557</v>
      </c>
      <c r="K44" s="86" t="s">
        <v>2294</v>
      </c>
      <c r="L44" s="86" t="s">
        <v>2295</v>
      </c>
      <c r="M44" s="1"/>
      <c r="S44" s="3"/>
      <c r="T44" s="21" t="s">
        <v>2619</v>
      </c>
      <c r="U44" s="21" t="s">
        <v>2646</v>
      </c>
      <c r="V44" s="41"/>
      <c r="W44" s="42" t="s">
        <v>1998</v>
      </c>
      <c r="X44" s="43" t="s">
        <v>2647</v>
      </c>
      <c r="Y44" s="44" t="s">
        <v>2324</v>
      </c>
      <c r="Z44" s="3"/>
      <c r="AB44" s="112"/>
      <c r="AC44" s="97" t="s">
        <v>1105</v>
      </c>
      <c r="AD44" s="98" t="s">
        <v>2648</v>
      </c>
      <c r="AE44" s="114">
        <v>1</v>
      </c>
      <c r="AF44" s="21">
        <v>100</v>
      </c>
      <c r="AG44" s="21" t="s">
        <v>1046</v>
      </c>
      <c r="AH44" s="21" t="s">
        <v>1109</v>
      </c>
      <c r="AJ44" s="117" t="s">
        <v>1131</v>
      </c>
      <c r="AK44" s="72" t="s">
        <v>1132</v>
      </c>
      <c r="AL44" s="27">
        <v>2</v>
      </c>
      <c r="AM44" s="28">
        <v>150</v>
      </c>
      <c r="AN44" s="29" t="s">
        <v>1052</v>
      </c>
      <c r="AO44" s="21" t="s">
        <v>1109</v>
      </c>
      <c r="AQ44" s="71" t="s">
        <v>2472</v>
      </c>
      <c r="AR44" s="71" t="s">
        <v>2359</v>
      </c>
      <c r="AS44" s="72" t="s">
        <v>76</v>
      </c>
      <c r="AT44" s="72" t="s">
        <v>2649</v>
      </c>
    </row>
    <row r="45" customHeight="1" spans="5:67">
      <c r="E45" s="1"/>
      <c r="F45" s="107" t="s">
        <v>2650</v>
      </c>
      <c r="G45" s="71" t="s">
        <v>2294</v>
      </c>
      <c r="H45" s="107" t="s">
        <v>2577</v>
      </c>
      <c r="I45" s="119"/>
      <c r="J45" s="127" t="s">
        <v>2651</v>
      </c>
      <c r="K45" s="104" t="s">
        <v>2294</v>
      </c>
      <c r="L45" s="104" t="s">
        <v>2295</v>
      </c>
      <c r="M45" s="1"/>
      <c r="S45" s="3"/>
      <c r="T45" s="21" t="s">
        <v>1985</v>
      </c>
      <c r="U45" s="21" t="s">
        <v>2652</v>
      </c>
      <c r="V45" s="41"/>
      <c r="W45" s="42" t="s">
        <v>2653</v>
      </c>
      <c r="X45" s="43" t="s">
        <v>2654</v>
      </c>
      <c r="Y45" s="44" t="s">
        <v>87</v>
      </c>
      <c r="Z45" s="3"/>
      <c r="AB45" s="112"/>
      <c r="AC45" s="97" t="s">
        <v>1107</v>
      </c>
      <c r="AD45" s="98" t="s">
        <v>2655</v>
      </c>
      <c r="AE45" s="114" t="s">
        <v>87</v>
      </c>
      <c r="AF45" s="21">
        <v>100</v>
      </c>
      <c r="AG45" s="21" t="s">
        <v>1043</v>
      </c>
      <c r="AH45" s="21" t="s">
        <v>1109</v>
      </c>
      <c r="AJ45" s="117" t="s">
        <v>1133</v>
      </c>
      <c r="AK45" s="72" t="s">
        <v>1134</v>
      </c>
      <c r="AL45" s="27" t="s">
        <v>87</v>
      </c>
      <c r="AM45" s="28">
        <v>28</v>
      </c>
      <c r="AN45" s="29" t="s">
        <v>1043</v>
      </c>
      <c r="AO45" s="21" t="s">
        <v>1109</v>
      </c>
      <c r="AQ45" s="71" t="s">
        <v>2656</v>
      </c>
      <c r="AR45" s="71" t="s">
        <v>2348</v>
      </c>
      <c r="AS45" s="72" t="s">
        <v>73</v>
      </c>
      <c r="AT45" s="72" t="s">
        <v>2657</v>
      </c>
    </row>
    <row r="46" customHeight="1" spans="5:67">
      <c r="E46" s="1"/>
      <c r="F46" s="86" t="s">
        <v>2658</v>
      </c>
      <c r="G46" s="69" t="s">
        <v>2294</v>
      </c>
      <c r="H46" s="86" t="s">
        <v>2577</v>
      </c>
      <c r="I46" s="119"/>
      <c r="J46" s="126" t="s">
        <v>2659</v>
      </c>
      <c r="K46" s="86" t="s">
        <v>2294</v>
      </c>
      <c r="L46" s="86" t="s">
        <v>2295</v>
      </c>
      <c r="M46" s="1"/>
      <c r="S46" s="3"/>
      <c r="T46" s="21" t="s">
        <v>1805</v>
      </c>
      <c r="U46" s="21" t="s">
        <v>2660</v>
      </c>
      <c r="V46" s="41"/>
      <c r="W46" s="42" t="s">
        <v>1887</v>
      </c>
      <c r="X46" s="43" t="s">
        <v>2661</v>
      </c>
      <c r="Y46" s="44" t="s">
        <v>2526</v>
      </c>
      <c r="Z46" s="3"/>
      <c r="AB46" s="112"/>
      <c r="AC46" s="97" t="s">
        <v>1111</v>
      </c>
      <c r="AD46" s="98" t="s">
        <v>2662</v>
      </c>
      <c r="AE46" s="114">
        <v>2</v>
      </c>
      <c r="AF46" s="21">
        <v>140</v>
      </c>
      <c r="AG46" s="21" t="s">
        <v>1062</v>
      </c>
      <c r="AH46" s="21" t="s">
        <v>1109</v>
      </c>
      <c r="AJ46" s="117" t="s">
        <v>1135</v>
      </c>
      <c r="AK46" s="72" t="s">
        <v>1136</v>
      </c>
      <c r="AL46" s="27" t="s">
        <v>87</v>
      </c>
      <c r="AM46" s="28">
        <v>10</v>
      </c>
      <c r="AN46" s="29" t="s">
        <v>1037</v>
      </c>
      <c r="AO46" s="21" t="s">
        <v>1109</v>
      </c>
      <c r="AQ46" s="71" t="s">
        <v>2429</v>
      </c>
      <c r="AR46" s="71" t="s">
        <v>91</v>
      </c>
      <c r="AS46" s="72" t="s">
        <v>73</v>
      </c>
      <c r="AT46" s="72" t="s">
        <v>2663</v>
      </c>
    </row>
    <row r="47" customHeight="1" spans="5:67">
      <c r="E47" s="1"/>
      <c r="F47" s="107" t="s">
        <v>2664</v>
      </c>
      <c r="G47" s="71" t="s">
        <v>2294</v>
      </c>
      <c r="H47" s="107" t="s">
        <v>2638</v>
      </c>
      <c r="I47" s="119"/>
      <c r="J47" s="127" t="s">
        <v>2665</v>
      </c>
      <c r="K47" s="104" t="s">
        <v>2294</v>
      </c>
      <c r="L47" s="104" t="s">
        <v>2295</v>
      </c>
      <c r="M47" s="1"/>
      <c r="S47" s="3"/>
      <c r="T47" s="21" t="s">
        <v>1888</v>
      </c>
      <c r="U47" s="21" t="s">
        <v>2666</v>
      </c>
      <c r="V47" s="41"/>
      <c r="W47" s="42" t="s">
        <v>2667</v>
      </c>
      <c r="X47" s="43" t="s">
        <v>2668</v>
      </c>
      <c r="Y47" s="44" t="s">
        <v>87</v>
      </c>
      <c r="Z47" s="3"/>
      <c r="AB47" s="112"/>
      <c r="AC47" s="97" t="s">
        <v>1114</v>
      </c>
      <c r="AD47" s="98" t="s">
        <v>2669</v>
      </c>
      <c r="AE47" s="114">
        <v>2</v>
      </c>
      <c r="AF47" s="21">
        <v>25</v>
      </c>
      <c r="AG47" s="21" t="s">
        <v>1046</v>
      </c>
      <c r="AH47" s="21" t="s">
        <v>1109</v>
      </c>
      <c r="AJ47" s="117" t="s">
        <v>1137</v>
      </c>
      <c r="AK47" s="72" t="s">
        <v>1138</v>
      </c>
      <c r="AL47" s="27" t="s">
        <v>87</v>
      </c>
      <c r="AM47" s="28">
        <v>5</v>
      </c>
      <c r="AN47" s="29" t="s">
        <v>1049</v>
      </c>
      <c r="AO47" s="21" t="s">
        <v>1109</v>
      </c>
      <c r="AQ47" s="71" t="s">
        <v>1694</v>
      </c>
      <c r="AR47" s="71" t="s">
        <v>91</v>
      </c>
      <c r="AS47" s="72" t="s">
        <v>73</v>
      </c>
      <c r="AT47" s="72" t="s">
        <v>2670</v>
      </c>
    </row>
    <row r="48" customHeight="1" spans="5:67">
      <c r="E48" s="1"/>
      <c r="F48" s="86" t="s">
        <v>2671</v>
      </c>
      <c r="G48" s="69" t="s">
        <v>2294</v>
      </c>
      <c r="H48" s="86" t="s">
        <v>2577</v>
      </c>
      <c r="I48" s="119"/>
      <c r="J48" s="126" t="s">
        <v>2352</v>
      </c>
      <c r="K48" s="86" t="s">
        <v>2294</v>
      </c>
      <c r="L48" s="86" t="s">
        <v>2295</v>
      </c>
      <c r="M48" s="1"/>
      <c r="S48" s="3"/>
      <c r="T48" s="21" t="s">
        <v>1998</v>
      </c>
      <c r="U48" s="21" t="s">
        <v>2672</v>
      </c>
      <c r="V48" s="41"/>
      <c r="W48" s="42" t="s">
        <v>2673</v>
      </c>
      <c r="X48" s="43" t="s">
        <v>2674</v>
      </c>
      <c r="Y48" s="44" t="s">
        <v>87</v>
      </c>
      <c r="Z48" s="3"/>
      <c r="AB48" s="112"/>
      <c r="AC48" s="97" t="s">
        <v>1116</v>
      </c>
      <c r="AD48" s="98" t="s">
        <v>2675</v>
      </c>
      <c r="AE48" s="114">
        <v>4</v>
      </c>
      <c r="AF48" s="21">
        <v>300</v>
      </c>
      <c r="AG48" s="21" t="s">
        <v>1062</v>
      </c>
      <c r="AH48" s="21" t="s">
        <v>1109</v>
      </c>
      <c r="AJ48" s="117" t="s">
        <v>1139</v>
      </c>
      <c r="AK48" s="72" t="s">
        <v>1140</v>
      </c>
      <c r="AL48" s="27" t="s">
        <v>87</v>
      </c>
      <c r="AM48" s="28">
        <v>10</v>
      </c>
      <c r="AN48" s="29" t="s">
        <v>1049</v>
      </c>
      <c r="AO48" s="21" t="s">
        <v>1109</v>
      </c>
      <c r="AQ48" s="71" t="s">
        <v>158</v>
      </c>
      <c r="AR48" s="71" t="s">
        <v>77</v>
      </c>
      <c r="AS48" s="72" t="s">
        <v>69</v>
      </c>
      <c r="AT48" s="72" t="s">
        <v>2676</v>
      </c>
    </row>
    <row r="49" customHeight="1" spans="2:46">
      <c r="E49" s="1"/>
      <c r="F49" s="107" t="s">
        <v>2677</v>
      </c>
      <c r="G49" s="71" t="s">
        <v>2294</v>
      </c>
      <c r="H49" s="107" t="s">
        <v>2645</v>
      </c>
      <c r="I49" s="119"/>
      <c r="J49" s="127" t="s">
        <v>2678</v>
      </c>
      <c r="K49" s="104" t="s">
        <v>2294</v>
      </c>
      <c r="L49" s="104" t="s">
        <v>2295</v>
      </c>
      <c r="M49" s="1"/>
      <c r="S49" s="3"/>
      <c r="T49" s="21" t="s">
        <v>2653</v>
      </c>
      <c r="U49" s="21" t="s">
        <v>2679</v>
      </c>
      <c r="V49" s="41"/>
      <c r="W49" s="42" t="s">
        <v>1980</v>
      </c>
      <c r="X49" s="43" t="s">
        <v>2680</v>
      </c>
      <c r="Y49" s="44" t="s">
        <v>2681</v>
      </c>
      <c r="Z49" s="3"/>
      <c r="AB49" s="112"/>
      <c r="AC49" s="97" t="s">
        <v>1119</v>
      </c>
      <c r="AD49" s="98" t="s">
        <v>2682</v>
      </c>
      <c r="AE49" s="114">
        <v>2</v>
      </c>
      <c r="AF49" s="21">
        <v>20</v>
      </c>
      <c r="AG49" s="21" t="s">
        <v>1052</v>
      </c>
      <c r="AH49" s="21" t="s">
        <v>1109</v>
      </c>
      <c r="AJ49" s="117" t="s">
        <v>1141</v>
      </c>
      <c r="AK49" s="72" t="s">
        <v>1142</v>
      </c>
      <c r="AL49" s="27" t="s">
        <v>87</v>
      </c>
      <c r="AM49" s="28">
        <v>150</v>
      </c>
      <c r="AN49" s="29" t="s">
        <v>1073</v>
      </c>
      <c r="AO49" s="21" t="s">
        <v>1109</v>
      </c>
      <c r="AQ49" s="71" t="s">
        <v>1693</v>
      </c>
      <c r="AR49" s="71" t="s">
        <v>91</v>
      </c>
      <c r="AS49" s="72" t="s">
        <v>73</v>
      </c>
      <c r="AT49" s="72" t="s">
        <v>2683</v>
      </c>
    </row>
    <row r="50" customHeight="1" spans="2:46">
      <c r="E50" s="1"/>
      <c r="F50" s="86" t="s">
        <v>2684</v>
      </c>
      <c r="G50" s="69" t="s">
        <v>2294</v>
      </c>
      <c r="H50" s="86" t="s">
        <v>2577</v>
      </c>
      <c r="I50" s="58"/>
      <c r="J50" s="1"/>
      <c r="K50" s="1"/>
      <c r="L50" s="1"/>
      <c r="M50" s="1"/>
      <c r="S50" s="3"/>
      <c r="T50" s="21" t="s">
        <v>1887</v>
      </c>
      <c r="U50" s="21" t="s">
        <v>2685</v>
      </c>
      <c r="V50" s="41"/>
      <c r="W50" s="42" t="s">
        <v>2686</v>
      </c>
      <c r="X50" s="43" t="s">
        <v>2687</v>
      </c>
      <c r="Y50" s="44" t="s">
        <v>87</v>
      </c>
      <c r="Z50" s="3"/>
      <c r="AB50" s="128" t="s">
        <v>2688</v>
      </c>
      <c r="AC50" s="97" t="s">
        <v>279</v>
      </c>
      <c r="AD50" s="98" t="s">
        <v>2689</v>
      </c>
      <c r="AE50" s="114" t="s">
        <v>87</v>
      </c>
      <c r="AF50" s="29">
        <v>1000</v>
      </c>
      <c r="AG50" s="29" t="s">
        <v>1062</v>
      </c>
      <c r="AH50" s="29" t="s">
        <v>1104</v>
      </c>
      <c r="AJ50" s="117" t="s">
        <v>1143</v>
      </c>
      <c r="AK50" s="72" t="s">
        <v>1144</v>
      </c>
      <c r="AL50" s="27" t="s">
        <v>87</v>
      </c>
      <c r="AM50" s="28">
        <v>75</v>
      </c>
      <c r="AN50" s="29" t="s">
        <v>1062</v>
      </c>
      <c r="AO50" s="21" t="s">
        <v>1109</v>
      </c>
      <c r="AQ50" s="71" t="s">
        <v>197</v>
      </c>
      <c r="AR50" s="71" t="s">
        <v>2359</v>
      </c>
      <c r="AS50" s="72" t="s">
        <v>76</v>
      </c>
      <c r="AT50" s="72" t="s">
        <v>2690</v>
      </c>
    </row>
    <row r="51" customHeight="1" spans="2:46">
      <c r="E51" s="1"/>
      <c r="F51" s="107" t="s">
        <v>2691</v>
      </c>
      <c r="G51" s="71" t="s">
        <v>2294</v>
      </c>
      <c r="H51" s="107" t="s">
        <v>2586</v>
      </c>
      <c r="I51" s="1"/>
      <c r="J51" s="1"/>
      <c r="K51" s="1"/>
      <c r="L51" s="1"/>
      <c r="M51" s="1"/>
      <c r="S51" s="3"/>
      <c r="T51" s="21" t="s">
        <v>2667</v>
      </c>
      <c r="U51" s="21" t="s">
        <v>2692</v>
      </c>
      <c r="V51" s="41"/>
      <c r="W51" s="42" t="s">
        <v>2693</v>
      </c>
      <c r="X51" s="60" t="s">
        <v>2694</v>
      </c>
      <c r="Y51" s="129" t="s">
        <v>2673</v>
      </c>
      <c r="Z51" s="3"/>
      <c r="AB51" s="130"/>
      <c r="AC51" s="97" t="s">
        <v>1150</v>
      </c>
      <c r="AD51" s="98" t="s">
        <v>2695</v>
      </c>
      <c r="AE51" s="114" t="s">
        <v>87</v>
      </c>
      <c r="AF51" s="29">
        <v>1500</v>
      </c>
      <c r="AG51" s="29" t="s">
        <v>1062</v>
      </c>
      <c r="AH51" s="29" t="s">
        <v>1104</v>
      </c>
      <c r="AJ51" s="117" t="s">
        <v>1145</v>
      </c>
      <c r="AK51" s="72" t="s">
        <v>1146</v>
      </c>
      <c r="AL51" s="27" t="s">
        <v>87</v>
      </c>
      <c r="AM51" s="28">
        <v>395</v>
      </c>
      <c r="AN51" s="29" t="s">
        <v>1043</v>
      </c>
      <c r="AO51" s="21" t="s">
        <v>1109</v>
      </c>
      <c r="AQ51" s="71" t="s">
        <v>2458</v>
      </c>
      <c r="AR51" s="71" t="s">
        <v>91</v>
      </c>
      <c r="AS51" s="72" t="s">
        <v>75</v>
      </c>
      <c r="AT51" s="72" t="s">
        <v>2696</v>
      </c>
    </row>
    <row r="52" customHeight="1" spans="2:46">
      <c r="E52" s="1"/>
      <c r="F52" s="86" t="s">
        <v>2697</v>
      </c>
      <c r="G52" s="69" t="s">
        <v>2294</v>
      </c>
      <c r="H52" s="86" t="s">
        <v>2645</v>
      </c>
      <c r="I52" s="1"/>
      <c r="J52" s="1"/>
      <c r="K52" s="1"/>
      <c r="L52" s="1"/>
      <c r="M52" s="1"/>
      <c r="S52" s="3"/>
      <c r="T52" s="21" t="s">
        <v>2673</v>
      </c>
      <c r="U52" s="21" t="s">
        <v>2698</v>
      </c>
      <c r="V52" s="41"/>
      <c r="W52" s="42" t="s">
        <v>1764</v>
      </c>
      <c r="X52" s="43" t="s">
        <v>2699</v>
      </c>
      <c r="Y52" s="44" t="s">
        <v>2700</v>
      </c>
      <c r="Z52" s="3"/>
      <c r="AB52" s="130"/>
      <c r="AC52" s="97" t="s">
        <v>1152</v>
      </c>
      <c r="AD52" s="98" t="s">
        <v>2701</v>
      </c>
      <c r="AE52" s="114" t="s">
        <v>87</v>
      </c>
      <c r="AF52" s="29">
        <v>800</v>
      </c>
      <c r="AG52" s="29" t="s">
        <v>1043</v>
      </c>
      <c r="AH52" s="29" t="s">
        <v>1104</v>
      </c>
      <c r="AJ52" s="131" t="s">
        <v>1147</v>
      </c>
      <c r="AK52" s="72" t="s">
        <v>2702</v>
      </c>
      <c r="AL52" s="27" t="s">
        <v>87</v>
      </c>
      <c r="AM52" s="28">
        <v>20</v>
      </c>
      <c r="AN52" s="29" t="s">
        <v>1046</v>
      </c>
      <c r="AO52" s="21" t="s">
        <v>1109</v>
      </c>
      <c r="AQ52" s="71" t="s">
        <v>1963</v>
      </c>
      <c r="AR52" s="71" t="s">
        <v>91</v>
      </c>
      <c r="AS52" s="72" t="s">
        <v>73</v>
      </c>
      <c r="AT52" s="72" t="s">
        <v>2703</v>
      </c>
    </row>
    <row r="53" customHeight="1" spans="2:46">
      <c r="E53" s="1"/>
      <c r="F53" s="107" t="s">
        <v>2704</v>
      </c>
      <c r="G53" s="71" t="s">
        <v>2294</v>
      </c>
      <c r="H53" s="110" t="s">
        <v>2586</v>
      </c>
      <c r="I53" s="1"/>
      <c r="J53" s="1"/>
      <c r="K53" s="1"/>
      <c r="L53" s="1"/>
      <c r="M53" s="1"/>
      <c r="S53" s="3"/>
      <c r="T53" s="21" t="s">
        <v>1980</v>
      </c>
      <c r="U53" s="21" t="s">
        <v>2705</v>
      </c>
      <c r="V53" s="41"/>
      <c r="W53" s="42" t="s">
        <v>1895</v>
      </c>
      <c r="X53" s="43" t="s">
        <v>2706</v>
      </c>
      <c r="Y53" s="44" t="s">
        <v>2707</v>
      </c>
      <c r="Z53" s="3"/>
      <c r="AB53" s="130"/>
      <c r="AC53" s="97" t="s">
        <v>1154</v>
      </c>
      <c r="AD53" s="98" t="s">
        <v>2708</v>
      </c>
      <c r="AE53" s="114" t="s">
        <v>87</v>
      </c>
      <c r="AF53" s="29">
        <v>1000</v>
      </c>
      <c r="AG53" s="29" t="s">
        <v>1043</v>
      </c>
      <c r="AH53" s="29" t="s">
        <v>1156</v>
      </c>
      <c r="AJ53" s="132" t="s">
        <v>279</v>
      </c>
      <c r="AK53" s="133" t="s">
        <v>1149</v>
      </c>
      <c r="AL53" s="114" t="s">
        <v>87</v>
      </c>
      <c r="AM53" s="29">
        <v>1000</v>
      </c>
      <c r="AN53" s="29" t="s">
        <v>1062</v>
      </c>
      <c r="AO53" s="29" t="s">
        <v>1104</v>
      </c>
    </row>
    <row r="54" customHeight="1" spans="2:46">
      <c r="E54" s="1"/>
      <c r="F54" s="1"/>
      <c r="G54" s="1"/>
      <c r="H54" s="1"/>
      <c r="I54" s="1"/>
      <c r="J54" s="1"/>
      <c r="K54" s="1"/>
      <c r="L54" s="1"/>
      <c r="M54" s="1"/>
      <c r="S54" s="3"/>
      <c r="T54" s="21" t="s">
        <v>2686</v>
      </c>
      <c r="U54" s="21" t="s">
        <v>2709</v>
      </c>
      <c r="V54" s="41"/>
      <c r="W54" s="42" t="s">
        <v>2710</v>
      </c>
      <c r="X54" s="43" t="s">
        <v>2711</v>
      </c>
      <c r="Y54" s="44" t="s">
        <v>87</v>
      </c>
      <c r="Z54" s="3"/>
      <c r="AB54" s="130"/>
      <c r="AC54" s="97" t="s">
        <v>1157</v>
      </c>
      <c r="AD54" s="98" t="s">
        <v>2712</v>
      </c>
      <c r="AE54" s="114" t="s">
        <v>87</v>
      </c>
      <c r="AF54" s="29">
        <v>600</v>
      </c>
      <c r="AG54" s="29" t="s">
        <v>1159</v>
      </c>
      <c r="AH54" s="29" t="s">
        <v>1160</v>
      </c>
      <c r="AJ54" s="132" t="s">
        <v>1150</v>
      </c>
      <c r="AK54" s="133" t="s">
        <v>1151</v>
      </c>
      <c r="AL54" s="114" t="s">
        <v>87</v>
      </c>
      <c r="AM54" s="29">
        <v>1500</v>
      </c>
      <c r="AN54" s="29" t="s">
        <v>1062</v>
      </c>
      <c r="AO54" s="29" t="s">
        <v>1104</v>
      </c>
    </row>
    <row r="55" customHeight="1" spans="2:46">
      <c r="S55" s="3"/>
      <c r="T55" s="21" t="s">
        <v>2693</v>
      </c>
      <c r="U55" s="21" t="s">
        <v>2694</v>
      </c>
      <c r="V55" s="41"/>
      <c r="W55" s="42" t="s">
        <v>2713</v>
      </c>
      <c r="X55" s="43" t="s">
        <v>2714</v>
      </c>
      <c r="Y55" s="44" t="s">
        <v>2715</v>
      </c>
      <c r="Z55" s="3"/>
      <c r="AB55" s="130"/>
      <c r="AC55" s="97" t="s">
        <v>291</v>
      </c>
      <c r="AD55" s="98" t="s">
        <v>2716</v>
      </c>
      <c r="AE55" s="114" t="s">
        <v>87</v>
      </c>
      <c r="AF55" s="29">
        <v>5000</v>
      </c>
      <c r="AG55" s="29" t="s">
        <v>1073</v>
      </c>
      <c r="AH55" s="29" t="s">
        <v>1156</v>
      </c>
      <c r="AJ55" s="132" t="s">
        <v>1152</v>
      </c>
      <c r="AK55" s="133" t="s">
        <v>1153</v>
      </c>
      <c r="AL55" s="114" t="s">
        <v>87</v>
      </c>
      <c r="AM55" s="29">
        <v>800</v>
      </c>
      <c r="AN55" s="29" t="s">
        <v>1043</v>
      </c>
      <c r="AO55" s="29" t="s">
        <v>1104</v>
      </c>
    </row>
    <row r="56" customHeight="1" spans="2:46">
      <c r="S56" s="3"/>
      <c r="T56" s="21" t="s">
        <v>1764</v>
      </c>
      <c r="U56" s="21" t="s">
        <v>2717</v>
      </c>
      <c r="V56" s="41"/>
      <c r="W56" s="42" t="s">
        <v>2718</v>
      </c>
      <c r="X56" s="43" t="s">
        <v>2719</v>
      </c>
      <c r="Y56" s="44" t="s">
        <v>2720</v>
      </c>
      <c r="Z56" s="3"/>
      <c r="AB56" s="130"/>
      <c r="AC56" s="97" t="s">
        <v>1162</v>
      </c>
      <c r="AD56" s="98" t="s">
        <v>2721</v>
      </c>
      <c r="AE56" s="114" t="s">
        <v>87</v>
      </c>
      <c r="AF56" s="29">
        <v>2250</v>
      </c>
      <c r="AG56" s="29" t="s">
        <v>1043</v>
      </c>
      <c r="AH56" s="29" t="s">
        <v>1156</v>
      </c>
      <c r="AJ56" s="132" t="s">
        <v>1154</v>
      </c>
      <c r="AK56" s="133" t="s">
        <v>1155</v>
      </c>
      <c r="AL56" s="114" t="s">
        <v>87</v>
      </c>
      <c r="AM56" s="29">
        <v>1000</v>
      </c>
      <c r="AN56" s="29" t="s">
        <v>1043</v>
      </c>
      <c r="AO56" s="29" t="s">
        <v>1156</v>
      </c>
    </row>
    <row r="57" customHeight="1" spans="2:46">
      <c r="S57" s="3"/>
      <c r="T57" s="21" t="s">
        <v>1895</v>
      </c>
      <c r="U57" s="21" t="s">
        <v>2722</v>
      </c>
      <c r="V57" s="41"/>
      <c r="W57" s="42" t="s">
        <v>2723</v>
      </c>
      <c r="X57" s="43" t="s">
        <v>2724</v>
      </c>
      <c r="Y57" s="44" t="s">
        <v>2725</v>
      </c>
      <c r="Z57" s="3"/>
      <c r="AB57" s="130"/>
      <c r="AC57" s="97" t="s">
        <v>1164</v>
      </c>
      <c r="AD57" s="98" t="s">
        <v>2726</v>
      </c>
      <c r="AE57" s="114" t="s">
        <v>87</v>
      </c>
      <c r="AF57" s="29">
        <v>500</v>
      </c>
      <c r="AG57" s="29" t="s">
        <v>1159</v>
      </c>
      <c r="AH57" s="29" t="s">
        <v>1160</v>
      </c>
      <c r="AJ57" s="132" t="s">
        <v>1157</v>
      </c>
      <c r="AK57" s="133" t="s">
        <v>1158</v>
      </c>
      <c r="AL57" s="114" t="s">
        <v>87</v>
      </c>
      <c r="AM57" s="29">
        <v>600</v>
      </c>
      <c r="AN57" s="29" t="s">
        <v>1159</v>
      </c>
      <c r="AO57" s="29" t="s">
        <v>1160</v>
      </c>
    </row>
    <row r="58" customHeight="1" spans="2:46">
      <c r="B58" t="s">
        <v>129</v>
      </c>
      <c r="C58" t="s">
        <v>131</v>
      </c>
      <c r="S58" s="3"/>
      <c r="T58" s="21" t="s">
        <v>2710</v>
      </c>
      <c r="U58" s="21" t="s">
        <v>2727</v>
      </c>
      <c r="V58" s="41"/>
      <c r="W58" s="42" t="s">
        <v>2728</v>
      </c>
      <c r="X58" s="43" t="s">
        <v>2729</v>
      </c>
      <c r="Y58" s="44" t="s">
        <v>2730</v>
      </c>
      <c r="Z58" s="3"/>
      <c r="AB58" s="130"/>
      <c r="AC58" s="97" t="s">
        <v>297</v>
      </c>
      <c r="AD58" s="98" t="s">
        <v>2731</v>
      </c>
      <c r="AE58" s="114" t="s">
        <v>87</v>
      </c>
      <c r="AF58" s="29">
        <v>500</v>
      </c>
      <c r="AG58" s="29" t="s">
        <v>1159</v>
      </c>
      <c r="AH58" s="29" t="s">
        <v>1160</v>
      </c>
      <c r="AJ58" s="132" t="s">
        <v>291</v>
      </c>
      <c r="AK58" s="133" t="s">
        <v>2732</v>
      </c>
      <c r="AL58" s="114" t="s">
        <v>87</v>
      </c>
      <c r="AM58" s="29">
        <v>5000</v>
      </c>
      <c r="AN58" s="29" t="s">
        <v>1073</v>
      </c>
      <c r="AO58" s="29" t="s">
        <v>1156</v>
      </c>
    </row>
    <row r="59" customHeight="1" spans="2:46">
      <c r="B59" t="s">
        <v>34</v>
      </c>
      <c r="C59" t="s">
        <v>852</v>
      </c>
      <c r="S59" s="3"/>
      <c r="T59" s="21" t="s">
        <v>2713</v>
      </c>
      <c r="U59" s="21" t="s">
        <v>2733</v>
      </c>
      <c r="V59" s="41"/>
      <c r="W59" s="42" t="s">
        <v>2734</v>
      </c>
      <c r="X59" s="43" t="s">
        <v>2735</v>
      </c>
      <c r="Y59" s="44" t="s">
        <v>2736</v>
      </c>
      <c r="Z59" s="3"/>
      <c r="AB59" s="130"/>
      <c r="AC59" s="97" t="s">
        <v>2737</v>
      </c>
      <c r="AD59" s="98" t="s">
        <v>2738</v>
      </c>
      <c r="AE59" s="114" t="s">
        <v>87</v>
      </c>
      <c r="AF59" s="29">
        <v>1750</v>
      </c>
      <c r="AG59" s="29" t="s">
        <v>1043</v>
      </c>
      <c r="AH59" s="29" t="s">
        <v>1156</v>
      </c>
      <c r="AJ59" s="132" t="s">
        <v>1162</v>
      </c>
      <c r="AK59" s="133" t="s">
        <v>1163</v>
      </c>
      <c r="AL59" s="114" t="s">
        <v>87</v>
      </c>
      <c r="AM59" s="29">
        <v>2250</v>
      </c>
      <c r="AN59" s="29" t="s">
        <v>1043</v>
      </c>
      <c r="AO59" s="29" t="s">
        <v>1156</v>
      </c>
    </row>
    <row r="60" customHeight="1" spans="2:46">
      <c r="B60" t="s">
        <v>2739</v>
      </c>
      <c r="C60" t="s">
        <v>138</v>
      </c>
      <c r="S60" s="3"/>
      <c r="T60" s="21" t="s">
        <v>2718</v>
      </c>
      <c r="U60" s="21" t="s">
        <v>2740</v>
      </c>
      <c r="V60" s="41"/>
      <c r="W60" s="42" t="s">
        <v>2741</v>
      </c>
      <c r="X60" s="43" t="s">
        <v>2742</v>
      </c>
      <c r="Y60" s="44" t="s">
        <v>2720</v>
      </c>
      <c r="Z60" s="3"/>
      <c r="AB60" s="130"/>
      <c r="AC60" s="97" t="s">
        <v>298</v>
      </c>
      <c r="AD60" s="98" t="s">
        <v>2743</v>
      </c>
      <c r="AE60" s="114" t="s">
        <v>87</v>
      </c>
      <c r="AF60" s="29">
        <v>400</v>
      </c>
      <c r="AG60" s="29" t="s">
        <v>1159</v>
      </c>
      <c r="AH60" s="29" t="s">
        <v>1160</v>
      </c>
      <c r="AJ60" s="132" t="s">
        <v>1164</v>
      </c>
      <c r="AK60" s="133" t="s">
        <v>1165</v>
      </c>
      <c r="AL60" s="114" t="s">
        <v>87</v>
      </c>
      <c r="AM60" s="29">
        <v>500</v>
      </c>
      <c r="AN60" s="29" t="s">
        <v>1159</v>
      </c>
      <c r="AO60" s="29" t="s">
        <v>1160</v>
      </c>
    </row>
    <row r="61" customHeight="1" spans="2:46">
      <c r="C61" t="s">
        <v>34</v>
      </c>
      <c r="S61" s="3"/>
      <c r="T61" s="21" t="s">
        <v>2723</v>
      </c>
      <c r="U61" s="21" t="s">
        <v>2744</v>
      </c>
      <c r="V61" s="41"/>
      <c r="W61" s="42" t="s">
        <v>1789</v>
      </c>
      <c r="X61" s="43" t="s">
        <v>2745</v>
      </c>
      <c r="Y61" s="44" t="s">
        <v>2746</v>
      </c>
      <c r="Z61" s="3"/>
      <c r="AB61" s="134"/>
      <c r="AC61" s="97" t="s">
        <v>295</v>
      </c>
      <c r="AD61" s="98" t="s">
        <v>2747</v>
      </c>
      <c r="AE61" s="114" t="s">
        <v>87</v>
      </c>
      <c r="AF61" s="29">
        <v>500</v>
      </c>
      <c r="AG61" s="29" t="s">
        <v>1159</v>
      </c>
      <c r="AH61" s="29" t="s">
        <v>1160</v>
      </c>
      <c r="AJ61" s="132" t="s">
        <v>297</v>
      </c>
      <c r="AK61" s="133" t="s">
        <v>1166</v>
      </c>
      <c r="AL61" s="114" t="s">
        <v>87</v>
      </c>
      <c r="AM61" s="29">
        <v>500</v>
      </c>
      <c r="AN61" s="29" t="s">
        <v>1159</v>
      </c>
      <c r="AO61" s="29" t="s">
        <v>1160</v>
      </c>
    </row>
    <row r="62" customHeight="1" spans="2:46">
      <c r="S62" s="3"/>
      <c r="T62" s="21" t="s">
        <v>2728</v>
      </c>
      <c r="U62" s="21" t="s">
        <v>2748</v>
      </c>
      <c r="V62" s="41"/>
      <c r="W62" s="42" t="s">
        <v>2749</v>
      </c>
      <c r="X62" s="43" t="s">
        <v>2750</v>
      </c>
      <c r="Y62" s="44" t="s">
        <v>87</v>
      </c>
      <c r="Z62" s="3"/>
      <c r="AB62" s="135" t="s">
        <v>2751</v>
      </c>
      <c r="AC62" s="136" t="s">
        <v>1171</v>
      </c>
      <c r="AD62" s="137" t="s">
        <v>2752</v>
      </c>
      <c r="AE62" s="138" t="s">
        <v>1173</v>
      </c>
      <c r="AF62" s="138">
        <v>50</v>
      </c>
      <c r="AG62" s="107" t="s">
        <v>1046</v>
      </c>
      <c r="AH62" s="137" t="s">
        <v>2753</v>
      </c>
      <c r="AJ62" s="132" t="s">
        <v>1167</v>
      </c>
      <c r="AK62" s="133" t="s">
        <v>1168</v>
      </c>
      <c r="AL62" s="114" t="s">
        <v>87</v>
      </c>
      <c r="AM62" s="29">
        <v>1750</v>
      </c>
      <c r="AN62" s="29" t="s">
        <v>1043</v>
      </c>
      <c r="AO62" s="29" t="s">
        <v>1156</v>
      </c>
    </row>
    <row r="63" customHeight="1" spans="2:46">
      <c r="S63" s="3"/>
      <c r="T63" s="21" t="s">
        <v>2734</v>
      </c>
      <c r="U63" s="21" t="s">
        <v>2754</v>
      </c>
      <c r="V63" s="41"/>
      <c r="W63" s="42" t="s">
        <v>2755</v>
      </c>
      <c r="X63" s="43" t="s">
        <v>2756</v>
      </c>
      <c r="Y63" s="44" t="s">
        <v>2757</v>
      </c>
      <c r="Z63" s="3"/>
      <c r="AB63" s="139"/>
      <c r="AC63" s="137" t="s">
        <v>1175</v>
      </c>
      <c r="AD63" s="137" t="s">
        <v>2758</v>
      </c>
      <c r="AE63" s="138" t="s">
        <v>1177</v>
      </c>
      <c r="AF63" s="138">
        <v>35</v>
      </c>
      <c r="AG63" s="140" t="s">
        <v>1052</v>
      </c>
      <c r="AH63" s="137" t="s">
        <v>2759</v>
      </c>
      <c r="AJ63" s="132" t="s">
        <v>298</v>
      </c>
      <c r="AK63" s="133" t="s">
        <v>1169</v>
      </c>
      <c r="AL63" s="114" t="s">
        <v>87</v>
      </c>
      <c r="AM63" s="29">
        <v>400</v>
      </c>
      <c r="AN63" s="29" t="s">
        <v>1159</v>
      </c>
      <c r="AO63" s="29" t="s">
        <v>1160</v>
      </c>
    </row>
    <row r="64" customHeight="1" spans="2:46">
      <c r="S64" s="3"/>
      <c r="T64" s="21" t="s">
        <v>2741</v>
      </c>
      <c r="U64" s="21" t="s">
        <v>2760</v>
      </c>
      <c r="V64" s="41"/>
      <c r="W64" s="141" t="s">
        <v>1981</v>
      </c>
      <c r="X64" s="43" t="s">
        <v>2761</v>
      </c>
      <c r="Y64" s="44" t="s">
        <v>2762</v>
      </c>
      <c r="Z64" s="3"/>
      <c r="AB64" s="139"/>
      <c r="AC64" s="137" t="s">
        <v>1178</v>
      </c>
      <c r="AD64" s="137" t="s">
        <v>2763</v>
      </c>
      <c r="AE64" s="138" t="s">
        <v>1180</v>
      </c>
      <c r="AF64" s="138">
        <v>25</v>
      </c>
      <c r="AG64" s="140" t="s">
        <v>1037</v>
      </c>
      <c r="AH64" s="137" t="s">
        <v>2764</v>
      </c>
      <c r="AJ64" s="132" t="s">
        <v>295</v>
      </c>
      <c r="AK64" s="133" t="s">
        <v>1170</v>
      </c>
      <c r="AL64" s="114" t="s">
        <v>87</v>
      </c>
      <c r="AM64" s="29">
        <v>500</v>
      </c>
      <c r="AN64" s="29" t="s">
        <v>1159</v>
      </c>
      <c r="AO64" s="29" t="s">
        <v>1160</v>
      </c>
    </row>
    <row r="65" customHeight="1" spans="2:41">
      <c r="S65" s="3"/>
      <c r="T65" s="21" t="s">
        <v>1789</v>
      </c>
      <c r="U65" s="21" t="s">
        <v>2765</v>
      </c>
      <c r="V65" s="41"/>
      <c r="W65" s="141" t="s">
        <v>1791</v>
      </c>
      <c r="X65" s="43" t="s">
        <v>2766</v>
      </c>
      <c r="Y65" s="44" t="s">
        <v>2543</v>
      </c>
      <c r="Z65" s="3"/>
      <c r="AB65" s="139"/>
      <c r="AC65" s="137" t="s">
        <v>1181</v>
      </c>
      <c r="AD65" s="137" t="s">
        <v>2767</v>
      </c>
      <c r="AE65" s="138" t="s">
        <v>1183</v>
      </c>
      <c r="AF65" s="138">
        <v>25</v>
      </c>
      <c r="AG65" s="140" t="s">
        <v>1062</v>
      </c>
      <c r="AH65" s="137" t="s">
        <v>2768</v>
      </c>
      <c r="AJ65" s="17" t="s">
        <v>1171</v>
      </c>
      <c r="AK65" s="17" t="s">
        <v>1172</v>
      </c>
      <c r="AL65" s="138" t="s">
        <v>1173</v>
      </c>
      <c r="AM65" s="138">
        <v>50</v>
      </c>
      <c r="AN65" s="107" t="s">
        <v>1046</v>
      </c>
      <c r="AO65" s="137" t="s">
        <v>2769</v>
      </c>
    </row>
    <row r="66" customHeight="1" spans="2:41">
      <c r="S66" s="3"/>
      <c r="T66" s="21" t="s">
        <v>2749</v>
      </c>
      <c r="U66" s="21" t="s">
        <v>2770</v>
      </c>
      <c r="V66" s="41"/>
      <c r="W66" s="141" t="s">
        <v>1796</v>
      </c>
      <c r="X66" s="43" t="s">
        <v>2771</v>
      </c>
      <c r="Y66" s="44" t="s">
        <v>2346</v>
      </c>
      <c r="Z66" s="3"/>
      <c r="AB66" s="139"/>
      <c r="AC66" s="137" t="s">
        <v>1184</v>
      </c>
      <c r="AD66" s="137" t="s">
        <v>2772</v>
      </c>
      <c r="AE66" s="138" t="s">
        <v>1186</v>
      </c>
      <c r="AF66" s="138">
        <v>25</v>
      </c>
      <c r="AG66" s="140" t="s">
        <v>1037</v>
      </c>
      <c r="AH66" s="137" t="s">
        <v>2764</v>
      </c>
      <c r="AJ66" t="s">
        <v>1175</v>
      </c>
      <c r="AK66" s="17" t="s">
        <v>1176</v>
      </c>
      <c r="AL66" s="138" t="s">
        <v>1177</v>
      </c>
      <c r="AM66" s="138">
        <v>35</v>
      </c>
      <c r="AN66" s="140" t="s">
        <v>1052</v>
      </c>
      <c r="AO66" s="137" t="s">
        <v>2773</v>
      </c>
    </row>
    <row r="67" customHeight="1" spans="2:41">
      <c r="S67" s="3"/>
      <c r="T67" s="21" t="s">
        <v>2755</v>
      </c>
      <c r="U67" s="21" t="s">
        <v>2774</v>
      </c>
      <c r="V67" s="41"/>
      <c r="W67" s="141" t="s">
        <v>1763</v>
      </c>
      <c r="X67" s="43" t="s">
        <v>2775</v>
      </c>
      <c r="Y67" s="44" t="s">
        <v>87</v>
      </c>
      <c r="Z67" s="3"/>
      <c r="AB67" s="139"/>
      <c r="AC67" s="137" t="s">
        <v>1187</v>
      </c>
      <c r="AD67" s="137" t="s">
        <v>2776</v>
      </c>
      <c r="AE67" s="138">
        <v>0</v>
      </c>
      <c r="AF67" s="138">
        <v>40</v>
      </c>
      <c r="AG67" s="140" t="s">
        <v>1062</v>
      </c>
      <c r="AH67" s="137" t="s">
        <v>2777</v>
      </c>
      <c r="AJ67" t="s">
        <v>1178</v>
      </c>
      <c r="AK67" s="17" t="s">
        <v>1179</v>
      </c>
      <c r="AL67" s="138" t="s">
        <v>1180</v>
      </c>
      <c r="AM67" s="138">
        <v>25</v>
      </c>
      <c r="AN67" s="140" t="s">
        <v>1037</v>
      </c>
      <c r="AO67" s="137" t="s">
        <v>2764</v>
      </c>
    </row>
    <row r="68" customHeight="1" spans="2:41">
      <c r="S68" s="3"/>
      <c r="T68" s="21" t="s">
        <v>1981</v>
      </c>
      <c r="U68" s="21" t="s">
        <v>2778</v>
      </c>
      <c r="V68" s="41"/>
      <c r="W68" s="141" t="s">
        <v>2779</v>
      </c>
      <c r="X68" s="43" t="s">
        <v>2780</v>
      </c>
      <c r="Y68" s="44" t="s">
        <v>87</v>
      </c>
      <c r="Z68" s="3"/>
      <c r="AB68" s="139"/>
      <c r="AC68" s="137" t="s">
        <v>1189</v>
      </c>
      <c r="AD68" s="137" t="s">
        <v>2781</v>
      </c>
      <c r="AE68" s="138" t="s">
        <v>1183</v>
      </c>
      <c r="AF68" s="138">
        <v>50</v>
      </c>
      <c r="AG68" s="140" t="s">
        <v>1062</v>
      </c>
      <c r="AH68" s="137" t="s">
        <v>1190</v>
      </c>
      <c r="AJ68" t="s">
        <v>1181</v>
      </c>
      <c r="AK68" s="17" t="s">
        <v>1182</v>
      </c>
      <c r="AL68" s="138" t="s">
        <v>1183</v>
      </c>
      <c r="AM68" s="138">
        <v>25</v>
      </c>
      <c r="AN68" s="140" t="s">
        <v>1062</v>
      </c>
      <c r="AO68" s="137" t="s">
        <v>2768</v>
      </c>
    </row>
    <row r="69" customHeight="1" spans="2:41">
      <c r="B69" s="133" t="s">
        <v>132</v>
      </c>
      <c r="C69" s="133" t="s">
        <v>65</v>
      </c>
      <c r="D69" s="133" t="s">
        <v>220</v>
      </c>
      <c r="E69" s="142"/>
      <c r="F69" s="142"/>
      <c r="G69" s="142"/>
      <c r="H69" s="142"/>
      <c r="I69" s="142"/>
      <c r="J69" s="142"/>
      <c r="K69" s="142"/>
      <c r="L69" s="142"/>
      <c r="S69" s="3"/>
      <c r="T69" s="21" t="s">
        <v>1791</v>
      </c>
      <c r="U69" s="21" t="s">
        <v>2782</v>
      </c>
      <c r="V69" s="41"/>
      <c r="W69" s="141" t="s">
        <v>2783</v>
      </c>
      <c r="X69" s="43" t="s">
        <v>2784</v>
      </c>
      <c r="Y69" s="44" t="s">
        <v>2552</v>
      </c>
      <c r="Z69" s="3"/>
      <c r="AB69" s="139"/>
      <c r="AC69" s="137" t="s">
        <v>1191</v>
      </c>
      <c r="AD69" s="137" t="s">
        <v>2785</v>
      </c>
      <c r="AE69" s="138" t="s">
        <v>1183</v>
      </c>
      <c r="AF69" s="138">
        <v>15</v>
      </c>
      <c r="AG69" s="140" t="s">
        <v>1037</v>
      </c>
      <c r="AH69" s="137" t="s">
        <v>2786</v>
      </c>
      <c r="AJ69" t="s">
        <v>1184</v>
      </c>
      <c r="AK69" s="17" t="s">
        <v>1185</v>
      </c>
      <c r="AL69" s="138" t="s">
        <v>1186</v>
      </c>
      <c r="AM69" s="138">
        <v>25</v>
      </c>
      <c r="AN69" s="140" t="s">
        <v>1037</v>
      </c>
      <c r="AO69" s="137" t="s">
        <v>2764</v>
      </c>
    </row>
    <row r="70" customHeight="1" spans="2:41">
      <c r="B70" t="s">
        <v>2113</v>
      </c>
      <c r="C70">
        <v>100</v>
      </c>
      <c r="D70" s="143" t="s">
        <v>2787</v>
      </c>
      <c r="S70" s="3"/>
      <c r="T70" s="21" t="s">
        <v>1796</v>
      </c>
      <c r="U70" s="21" t="s">
        <v>2788</v>
      </c>
      <c r="V70" s="41"/>
      <c r="W70" s="141" t="s">
        <v>143</v>
      </c>
      <c r="X70" s="43" t="s">
        <v>2789</v>
      </c>
      <c r="Y70" s="44" t="s">
        <v>2790</v>
      </c>
      <c r="Z70" s="3"/>
      <c r="AB70" s="139"/>
      <c r="AC70" s="137" t="s">
        <v>1193</v>
      </c>
      <c r="AD70" s="137" t="s">
        <v>2791</v>
      </c>
      <c r="AE70" s="138" t="s">
        <v>1177</v>
      </c>
      <c r="AF70" s="138">
        <v>35</v>
      </c>
      <c r="AG70" s="140" t="s">
        <v>1046</v>
      </c>
      <c r="AH70" s="137" t="s">
        <v>2792</v>
      </c>
      <c r="AJ70" t="s">
        <v>1187</v>
      </c>
      <c r="AK70" s="17" t="s">
        <v>1188</v>
      </c>
      <c r="AL70" s="138">
        <v>0</v>
      </c>
      <c r="AM70" s="138">
        <v>40</v>
      </c>
      <c r="AN70" s="140" t="s">
        <v>1062</v>
      </c>
      <c r="AO70" s="137" t="s">
        <v>2777</v>
      </c>
    </row>
    <row r="71" customHeight="1" spans="2:41">
      <c r="B71" t="s">
        <v>2122</v>
      </c>
      <c r="C71">
        <v>100</v>
      </c>
      <c r="D71" s="143" t="s">
        <v>2793</v>
      </c>
      <c r="S71" s="3"/>
      <c r="T71" s="21" t="s">
        <v>1763</v>
      </c>
      <c r="U71" s="21" t="s">
        <v>2794</v>
      </c>
      <c r="V71" s="41"/>
      <c r="W71" s="141" t="s">
        <v>2795</v>
      </c>
      <c r="X71" s="43" t="s">
        <v>2796</v>
      </c>
      <c r="Y71" s="44" t="s">
        <v>2790</v>
      </c>
      <c r="Z71" s="3"/>
      <c r="AB71" s="144"/>
      <c r="AJ71" t="s">
        <v>1189</v>
      </c>
      <c r="AK71" t="s">
        <v>1190</v>
      </c>
      <c r="AL71" s="138" t="s">
        <v>1183</v>
      </c>
      <c r="AM71" s="138">
        <v>50</v>
      </c>
      <c r="AN71" s="140" t="s">
        <v>1062</v>
      </c>
      <c r="AO71" s="137" t="s">
        <v>1190</v>
      </c>
    </row>
    <row r="72" customHeight="1" spans="2:41">
      <c r="B72" t="s">
        <v>2130</v>
      </c>
      <c r="C72">
        <v>200</v>
      </c>
      <c r="D72" s="143" t="s">
        <v>2797</v>
      </c>
      <c r="S72" s="3"/>
      <c r="T72" s="21" t="s">
        <v>2779</v>
      </c>
      <c r="U72" s="21" t="s">
        <v>2798</v>
      </c>
      <c r="V72" s="41"/>
      <c r="W72" s="141" t="s">
        <v>1775</v>
      </c>
      <c r="X72" s="43" t="s">
        <v>2799</v>
      </c>
      <c r="Y72" s="44" t="s">
        <v>2746</v>
      </c>
      <c r="Z72" s="3"/>
      <c r="AB72" s="144"/>
      <c r="AJ72" t="s">
        <v>1191</v>
      </c>
      <c r="AK72" s="17" t="s">
        <v>1192</v>
      </c>
      <c r="AL72" s="138" t="s">
        <v>1183</v>
      </c>
      <c r="AM72" s="138">
        <v>15</v>
      </c>
      <c r="AN72" s="140" t="s">
        <v>1037</v>
      </c>
      <c r="AO72" s="137" t="s">
        <v>2786</v>
      </c>
    </row>
    <row r="73" customHeight="1" spans="2:41">
      <c r="B73" t="s">
        <v>2114</v>
      </c>
      <c r="C73">
        <v>200</v>
      </c>
      <c r="D73" s="143" t="s">
        <v>2800</v>
      </c>
      <c r="S73" s="3"/>
      <c r="T73" s="21" t="s">
        <v>2783</v>
      </c>
      <c r="U73" s="21" t="s">
        <v>2801</v>
      </c>
      <c r="V73" s="41"/>
      <c r="W73" s="141" t="s">
        <v>1894</v>
      </c>
      <c r="X73" s="43" t="s">
        <v>2802</v>
      </c>
      <c r="Y73" s="44" t="s">
        <v>2379</v>
      </c>
      <c r="Z73" s="3"/>
      <c r="AB73" s="144"/>
      <c r="AJ73" t="s">
        <v>1193</v>
      </c>
      <c r="AK73" s="17" t="s">
        <v>1194</v>
      </c>
      <c r="AL73" s="138" t="s">
        <v>1177</v>
      </c>
      <c r="AM73" s="138">
        <v>35</v>
      </c>
      <c r="AN73" s="140" t="s">
        <v>1046</v>
      </c>
      <c r="AO73" s="137" t="s">
        <v>2792</v>
      </c>
    </row>
    <row r="74" customHeight="1" spans="2:41">
      <c r="B74" t="s">
        <v>2123</v>
      </c>
      <c r="C74">
        <v>100</v>
      </c>
      <c r="D74" s="143" t="s">
        <v>2803</v>
      </c>
      <c r="S74" s="3"/>
      <c r="T74" s="21" t="s">
        <v>143</v>
      </c>
      <c r="U74" s="21" t="s">
        <v>2804</v>
      </c>
      <c r="V74" s="41"/>
      <c r="W74" s="141" t="s">
        <v>2805</v>
      </c>
      <c r="X74" s="43" t="s">
        <v>2806</v>
      </c>
      <c r="Y74" s="44" t="s">
        <v>2807</v>
      </c>
      <c r="Z74" s="3"/>
      <c r="AB74" s="144"/>
    </row>
    <row r="75" customHeight="1" spans="2:41">
      <c r="B75" t="s">
        <v>2131</v>
      </c>
      <c r="C75">
        <v>100</v>
      </c>
      <c r="D75" s="143" t="s">
        <v>2808</v>
      </c>
      <c r="S75" s="3"/>
      <c r="T75" s="21" t="s">
        <v>2795</v>
      </c>
      <c r="U75" s="21" t="s">
        <v>2809</v>
      </c>
      <c r="V75" s="41"/>
      <c r="W75" s="141" t="s">
        <v>2810</v>
      </c>
      <c r="X75" s="43" t="s">
        <v>2811</v>
      </c>
      <c r="Y75" s="44" t="s">
        <v>87</v>
      </c>
      <c r="Z75" s="3"/>
      <c r="AB75" s="144"/>
    </row>
    <row r="76" customHeight="1" spans="2:41">
      <c r="B76" t="s">
        <v>2115</v>
      </c>
      <c r="C76">
        <v>200</v>
      </c>
      <c r="D76" s="143" t="s">
        <v>2812</v>
      </c>
      <c r="S76" s="3"/>
      <c r="T76" s="21" t="s">
        <v>1775</v>
      </c>
      <c r="U76" s="21" t="s">
        <v>2813</v>
      </c>
      <c r="V76" s="41"/>
      <c r="W76" s="141" t="s">
        <v>2814</v>
      </c>
      <c r="X76" s="43" t="s">
        <v>2815</v>
      </c>
      <c r="Y76" s="44" t="s">
        <v>2390</v>
      </c>
      <c r="Z76" s="3"/>
      <c r="AB76" s="144"/>
    </row>
    <row r="77" customHeight="1" spans="2:41">
      <c r="B77" t="s">
        <v>2124</v>
      </c>
      <c r="C77">
        <v>300</v>
      </c>
      <c r="D77" s="143" t="s">
        <v>2816</v>
      </c>
      <c r="S77" s="3"/>
      <c r="T77" s="21" t="s">
        <v>1894</v>
      </c>
      <c r="U77" s="21" t="s">
        <v>2817</v>
      </c>
      <c r="V77" s="41"/>
      <c r="W77" s="141" t="s">
        <v>2818</v>
      </c>
      <c r="X77" s="43" t="s">
        <v>2819</v>
      </c>
      <c r="Y77" s="44" t="s">
        <v>2700</v>
      </c>
      <c r="Z77" s="3"/>
      <c r="AB77" s="144"/>
    </row>
    <row r="78" customHeight="1" spans="2:41">
      <c r="B78" t="s">
        <v>2132</v>
      </c>
      <c r="C78">
        <v>100</v>
      </c>
      <c r="D78" s="143" t="s">
        <v>2820</v>
      </c>
      <c r="S78" s="3"/>
      <c r="T78" s="21" t="s">
        <v>2805</v>
      </c>
      <c r="U78" s="21" t="s">
        <v>2821</v>
      </c>
      <c r="V78" s="41"/>
      <c r="W78" s="141" t="s">
        <v>2822</v>
      </c>
      <c r="X78" s="43" t="s">
        <v>2823</v>
      </c>
      <c r="Y78" s="44" t="s">
        <v>2824</v>
      </c>
      <c r="Z78" s="3"/>
      <c r="AB78" s="144"/>
    </row>
    <row r="79" customHeight="1" spans="2:41">
      <c r="B79" t="s">
        <v>2116</v>
      </c>
      <c r="C79">
        <v>200</v>
      </c>
      <c r="D79" s="143" t="s">
        <v>2825</v>
      </c>
      <c r="S79" s="3"/>
      <c r="T79" s="21" t="s">
        <v>2810</v>
      </c>
      <c r="U79" s="21" t="s">
        <v>2826</v>
      </c>
      <c r="V79" s="41"/>
      <c r="W79" s="141" t="s">
        <v>98</v>
      </c>
      <c r="X79" s="43" t="s">
        <v>2827</v>
      </c>
      <c r="Y79" s="44" t="s">
        <v>87</v>
      </c>
      <c r="Z79" s="3"/>
      <c r="AB79" s="144"/>
    </row>
    <row r="80" customHeight="1" spans="2:41">
      <c r="B80" t="s">
        <v>2125</v>
      </c>
      <c r="C80">
        <v>100</v>
      </c>
      <c r="D80" s="143" t="s">
        <v>2828</v>
      </c>
      <c r="S80" s="3"/>
      <c r="T80" s="21" t="s">
        <v>2814</v>
      </c>
      <c r="U80" s="21" t="s">
        <v>2829</v>
      </c>
      <c r="V80" s="41"/>
      <c r="W80" s="141" t="s">
        <v>1892</v>
      </c>
      <c r="X80" s="43" t="s">
        <v>2830</v>
      </c>
      <c r="Y80" s="44" t="s">
        <v>2831</v>
      </c>
      <c r="Z80" s="3"/>
      <c r="AB80" s="144"/>
    </row>
    <row r="81" customHeight="1" spans="2:28">
      <c r="B81" t="s">
        <v>2133</v>
      </c>
      <c r="C81">
        <v>200</v>
      </c>
      <c r="D81" s="143" t="s">
        <v>2832</v>
      </c>
      <c r="S81" s="3"/>
      <c r="T81" s="21" t="s">
        <v>2818</v>
      </c>
      <c r="U81" s="21" t="s">
        <v>2833</v>
      </c>
      <c r="V81" s="41"/>
      <c r="W81" s="141" t="s">
        <v>1866</v>
      </c>
      <c r="X81" s="43" t="s">
        <v>2834</v>
      </c>
      <c r="Y81" s="44" t="s">
        <v>2835</v>
      </c>
      <c r="Z81" s="3"/>
      <c r="AB81" s="144"/>
    </row>
    <row r="82" customHeight="1" spans="2:28">
      <c r="B82" t="s">
        <v>2117</v>
      </c>
      <c r="C82">
        <v>300</v>
      </c>
      <c r="D82" s="143" t="s">
        <v>2836</v>
      </c>
      <c r="S82" s="3"/>
      <c r="T82" s="21" t="s">
        <v>2822</v>
      </c>
      <c r="U82" s="21" t="s">
        <v>2837</v>
      </c>
      <c r="V82" s="41"/>
      <c r="W82" s="141" t="s">
        <v>1873</v>
      </c>
      <c r="X82" s="43" t="s">
        <v>2838</v>
      </c>
      <c r="Y82" s="44" t="s">
        <v>2839</v>
      </c>
      <c r="Z82" s="3"/>
      <c r="AB82" s="144"/>
    </row>
    <row r="83" customHeight="1" spans="2:28">
      <c r="B83" t="s">
        <v>2126</v>
      </c>
      <c r="C83">
        <v>200</v>
      </c>
      <c r="D83" s="143" t="s">
        <v>2840</v>
      </c>
      <c r="S83" s="3"/>
      <c r="T83" s="21" t="s">
        <v>98</v>
      </c>
      <c r="U83" s="21" t="s">
        <v>2841</v>
      </c>
      <c r="V83" s="41"/>
      <c r="W83" s="141" t="s">
        <v>1756</v>
      </c>
      <c r="X83" s="43" t="s">
        <v>2842</v>
      </c>
      <c r="Y83" s="44" t="s">
        <v>87</v>
      </c>
      <c r="Z83" s="3"/>
      <c r="AB83" s="144"/>
    </row>
    <row r="84" customHeight="1" spans="2:28">
      <c r="B84" t="s">
        <v>2134</v>
      </c>
      <c r="C84">
        <v>100</v>
      </c>
      <c r="D84" s="143" t="s">
        <v>2843</v>
      </c>
      <c r="S84" s="3"/>
      <c r="T84" s="21" t="s">
        <v>1892</v>
      </c>
      <c r="U84" s="21" t="s">
        <v>2844</v>
      </c>
      <c r="V84" s="41"/>
      <c r="W84" s="141" t="s">
        <v>2845</v>
      </c>
      <c r="X84" s="43" t="s">
        <v>2846</v>
      </c>
      <c r="Y84" s="44" t="s">
        <v>87</v>
      </c>
      <c r="Z84" s="3"/>
      <c r="AB84" s="144"/>
    </row>
    <row r="85" customHeight="1" spans="2:28">
      <c r="B85" t="s">
        <v>2118</v>
      </c>
      <c r="C85">
        <v>200</v>
      </c>
      <c r="D85" s="143" t="s">
        <v>2847</v>
      </c>
      <c r="S85" s="3"/>
      <c r="T85" s="21" t="s">
        <v>1866</v>
      </c>
      <c r="U85" s="21" t="s">
        <v>2848</v>
      </c>
      <c r="V85" s="41"/>
      <c r="W85" s="141" t="s">
        <v>1931</v>
      </c>
      <c r="X85" s="43" t="s">
        <v>2849</v>
      </c>
      <c r="Y85" s="44" t="s">
        <v>2700</v>
      </c>
      <c r="Z85" s="3"/>
      <c r="AB85" s="144"/>
    </row>
    <row r="86" customHeight="1" spans="2:28">
      <c r="B86" t="s">
        <v>2127</v>
      </c>
      <c r="C86">
        <v>100</v>
      </c>
      <c r="D86" s="143" t="s">
        <v>2850</v>
      </c>
      <c r="S86" s="3"/>
      <c r="T86" s="21" t="s">
        <v>1873</v>
      </c>
      <c r="U86" s="21" t="s">
        <v>2851</v>
      </c>
      <c r="V86" s="41"/>
      <c r="W86" s="141" t="s">
        <v>2852</v>
      </c>
      <c r="X86" s="43" t="s">
        <v>2853</v>
      </c>
      <c r="Y86" s="44" t="s">
        <v>87</v>
      </c>
      <c r="Z86" s="3"/>
      <c r="AB86" s="144"/>
    </row>
    <row r="87" customHeight="1" spans="2:28">
      <c r="B87" t="s">
        <v>2135</v>
      </c>
      <c r="C87">
        <v>300</v>
      </c>
      <c r="D87" s="143" t="s">
        <v>2854</v>
      </c>
      <c r="S87" s="3"/>
      <c r="T87" s="21" t="s">
        <v>1756</v>
      </c>
      <c r="U87" s="21" t="s">
        <v>2855</v>
      </c>
      <c r="V87" s="41"/>
      <c r="W87" s="141" t="s">
        <v>2856</v>
      </c>
      <c r="X87" s="43" t="s">
        <v>2857</v>
      </c>
      <c r="Y87" s="44" t="s">
        <v>2858</v>
      </c>
      <c r="Z87" s="3"/>
      <c r="AB87" s="144"/>
    </row>
    <row r="88" customHeight="1" spans="2:28">
      <c r="B88" t="s">
        <v>2119</v>
      </c>
      <c r="C88">
        <v>100</v>
      </c>
      <c r="D88" s="143" t="s">
        <v>2859</v>
      </c>
      <c r="S88" s="3"/>
      <c r="T88" s="21" t="s">
        <v>2845</v>
      </c>
      <c r="U88" s="21" t="s">
        <v>2860</v>
      </c>
      <c r="V88" s="41"/>
      <c r="W88" s="141" t="s">
        <v>1875</v>
      </c>
      <c r="X88" s="43" t="s">
        <v>2861</v>
      </c>
      <c r="Y88" s="44" t="s">
        <v>2862</v>
      </c>
      <c r="Z88" s="3"/>
      <c r="AB88" s="144"/>
    </row>
    <row r="89" customHeight="1" spans="2:28">
      <c r="B89" t="s">
        <v>2128</v>
      </c>
      <c r="C89">
        <v>100</v>
      </c>
      <c r="D89" s="143" t="s">
        <v>2863</v>
      </c>
      <c r="S89" s="3"/>
      <c r="T89" s="21" t="s">
        <v>1931</v>
      </c>
      <c r="U89" s="21" t="s">
        <v>2864</v>
      </c>
      <c r="V89" s="41"/>
      <c r="W89" s="141" t="s">
        <v>1863</v>
      </c>
      <c r="X89" s="43" t="s">
        <v>2865</v>
      </c>
      <c r="Y89" s="44" t="s">
        <v>2862</v>
      </c>
      <c r="Z89" s="3"/>
      <c r="AB89" s="144"/>
    </row>
    <row r="90" customHeight="1" spans="2:28">
      <c r="B90" t="s">
        <v>2136</v>
      </c>
      <c r="C90">
        <v>200</v>
      </c>
      <c r="D90" s="143" t="s">
        <v>2866</v>
      </c>
      <c r="S90" s="3"/>
      <c r="T90" s="21" t="s">
        <v>2852</v>
      </c>
      <c r="U90" s="21" t="s">
        <v>2867</v>
      </c>
      <c r="V90" s="41"/>
      <c r="W90" s="141" t="s">
        <v>2868</v>
      </c>
      <c r="X90" s="43" t="s">
        <v>2869</v>
      </c>
      <c r="Y90" s="44" t="s">
        <v>87</v>
      </c>
      <c r="Z90" s="3"/>
      <c r="AB90" s="144"/>
    </row>
    <row r="91" customHeight="1" spans="2:28">
      <c r="B91" t="s">
        <v>2120</v>
      </c>
      <c r="C91">
        <v>100</v>
      </c>
      <c r="D91" s="143" t="s">
        <v>2870</v>
      </c>
      <c r="S91" s="3"/>
      <c r="T91" s="21" t="s">
        <v>2856</v>
      </c>
      <c r="U91" s="21" t="s">
        <v>2871</v>
      </c>
      <c r="V91" s="41"/>
      <c r="W91" s="141" t="s">
        <v>2872</v>
      </c>
      <c r="X91" s="43" t="s">
        <v>2873</v>
      </c>
      <c r="Y91" s="44" t="s">
        <v>87</v>
      </c>
      <c r="Z91" s="3"/>
      <c r="AB91" s="144"/>
    </row>
    <row r="92" customHeight="1" spans="2:28">
      <c r="B92" t="s">
        <v>2129</v>
      </c>
      <c r="C92">
        <v>300</v>
      </c>
      <c r="D92" s="143" t="s">
        <v>2874</v>
      </c>
      <c r="S92" s="3"/>
      <c r="T92" s="21" t="s">
        <v>1875</v>
      </c>
      <c r="U92" s="21" t="s">
        <v>2875</v>
      </c>
      <c r="V92" s="41"/>
      <c r="W92" s="141" t="s">
        <v>2876</v>
      </c>
      <c r="X92" s="43" t="s">
        <v>2877</v>
      </c>
      <c r="Y92" s="44" t="s">
        <v>87</v>
      </c>
      <c r="Z92" s="3"/>
      <c r="AB92" s="144"/>
    </row>
    <row r="93" customHeight="1" spans="2:28">
      <c r="B93" t="s">
        <v>2137</v>
      </c>
      <c r="C93">
        <v>200</v>
      </c>
      <c r="D93" s="143" t="s">
        <v>2878</v>
      </c>
      <c r="S93" s="3"/>
      <c r="T93" s="21" t="s">
        <v>1863</v>
      </c>
      <c r="U93" s="21" t="s">
        <v>2879</v>
      </c>
      <c r="V93" s="41"/>
      <c r="W93" s="141" t="s">
        <v>1751</v>
      </c>
      <c r="X93" s="43" t="s">
        <v>2880</v>
      </c>
      <c r="Y93" s="44" t="s">
        <v>2552</v>
      </c>
      <c r="Z93" s="3"/>
      <c r="AB93" s="144"/>
    </row>
    <row r="94" customHeight="1" spans="2:28">
      <c r="B94" s="145" t="s">
        <v>2121</v>
      </c>
      <c r="C94">
        <v>400</v>
      </c>
      <c r="D94" s="143" t="s">
        <v>2881</v>
      </c>
      <c r="S94" s="3"/>
      <c r="T94" s="21" t="s">
        <v>2868</v>
      </c>
      <c r="U94" s="21" t="s">
        <v>2882</v>
      </c>
      <c r="V94" s="41"/>
      <c r="W94" s="141" t="s">
        <v>2883</v>
      </c>
      <c r="X94" s="43" t="s">
        <v>2884</v>
      </c>
      <c r="Y94" s="44" t="s">
        <v>2885</v>
      </c>
      <c r="Z94" s="3"/>
      <c r="AB94" s="144"/>
    </row>
    <row r="95" customHeight="1" spans="2:28">
      <c r="B95" s="145" t="s">
        <v>2140</v>
      </c>
      <c r="C95">
        <v>200</v>
      </c>
      <c r="D95" s="143" t="s">
        <v>2886</v>
      </c>
      <c r="S95" s="3"/>
      <c r="T95" s="21" t="s">
        <v>2872</v>
      </c>
      <c r="U95" s="21" t="s">
        <v>2887</v>
      </c>
      <c r="V95" s="41"/>
      <c r="W95" s="141" t="s">
        <v>2888</v>
      </c>
      <c r="X95" s="43" t="s">
        <v>2889</v>
      </c>
      <c r="Y95" s="44" t="s">
        <v>87</v>
      </c>
      <c r="Z95" s="3"/>
      <c r="AB95" s="144"/>
    </row>
    <row r="96" customHeight="1" spans="2:28">
      <c r="B96" s="145" t="s">
        <v>2139</v>
      </c>
      <c r="C96">
        <v>200</v>
      </c>
      <c r="D96" s="143" t="s">
        <v>2890</v>
      </c>
      <c r="S96" s="3"/>
      <c r="T96" s="21" t="s">
        <v>2891</v>
      </c>
      <c r="U96" s="21" t="s">
        <v>2892</v>
      </c>
      <c r="V96" s="41"/>
      <c r="W96" s="141" t="s">
        <v>1974</v>
      </c>
      <c r="X96" s="43" t="s">
        <v>2893</v>
      </c>
      <c r="Y96" s="44" t="s">
        <v>2894</v>
      </c>
      <c r="Z96" s="3"/>
      <c r="AB96" s="144"/>
    </row>
    <row r="97" customHeight="1" spans="2:28">
      <c r="B97" s="145" t="s">
        <v>2094</v>
      </c>
      <c r="C97">
        <v>200</v>
      </c>
      <c r="D97" s="143" t="s">
        <v>2895</v>
      </c>
      <c r="S97" s="3"/>
      <c r="T97" s="21" t="s">
        <v>1751</v>
      </c>
      <c r="U97" s="21" t="s">
        <v>2896</v>
      </c>
      <c r="V97" s="41"/>
      <c r="W97" s="141" t="s">
        <v>1905</v>
      </c>
      <c r="X97" s="43" t="s">
        <v>2897</v>
      </c>
      <c r="Y97" s="44" t="s">
        <v>2898</v>
      </c>
      <c r="Z97" s="3"/>
      <c r="AB97" s="144"/>
    </row>
    <row r="98" customHeight="1" spans="2:28">
      <c r="B98" s="145" t="s">
        <v>2142</v>
      </c>
      <c r="C98">
        <v>400</v>
      </c>
      <c r="D98" s="143" t="s">
        <v>2899</v>
      </c>
      <c r="S98" s="3"/>
      <c r="T98" s="21" t="s">
        <v>2883</v>
      </c>
      <c r="U98" s="21" t="s">
        <v>2900</v>
      </c>
      <c r="V98" s="41"/>
      <c r="W98" s="141" t="s">
        <v>1969</v>
      </c>
      <c r="X98" s="43" t="s">
        <v>2901</v>
      </c>
      <c r="Y98" s="44" t="s">
        <v>2835</v>
      </c>
      <c r="Z98" s="3"/>
      <c r="AB98" s="144"/>
    </row>
    <row r="99" customHeight="1" spans="2:28">
      <c r="B99" s="145" t="s">
        <v>2138</v>
      </c>
      <c r="C99">
        <v>400</v>
      </c>
      <c r="D99" s="143" t="s">
        <v>2902</v>
      </c>
      <c r="S99" s="3"/>
      <c r="T99" s="21" t="s">
        <v>2888</v>
      </c>
      <c r="U99" s="21" t="s">
        <v>2903</v>
      </c>
      <c r="V99" s="41"/>
      <c r="W99" s="141" t="s">
        <v>1900</v>
      </c>
      <c r="X99" s="43" t="s">
        <v>2904</v>
      </c>
      <c r="Y99" s="44" t="s">
        <v>2905</v>
      </c>
      <c r="Z99" s="3"/>
      <c r="AB99" s="144"/>
    </row>
    <row r="100" customHeight="1" spans="2:28">
      <c r="B100" s="145" t="s">
        <v>2143</v>
      </c>
      <c r="C100">
        <v>400</v>
      </c>
      <c r="D100" s="143" t="s">
        <v>2906</v>
      </c>
      <c r="S100" s="3"/>
      <c r="T100" s="21" t="s">
        <v>1974</v>
      </c>
      <c r="U100" s="21" t="s">
        <v>2907</v>
      </c>
      <c r="V100" s="41"/>
      <c r="W100" s="141" t="s">
        <v>1982</v>
      </c>
      <c r="X100" s="43" t="s">
        <v>2908</v>
      </c>
      <c r="Y100" s="44" t="s">
        <v>2909</v>
      </c>
      <c r="Z100" s="3"/>
    </row>
    <row r="101" customHeight="1" spans="2:28">
      <c r="B101" s="145" t="s">
        <v>2146</v>
      </c>
      <c r="C101">
        <v>300</v>
      </c>
      <c r="D101" s="143" t="s">
        <v>2910</v>
      </c>
      <c r="S101" s="3"/>
      <c r="T101" s="21" t="s">
        <v>1905</v>
      </c>
      <c r="U101" s="21" t="s">
        <v>2911</v>
      </c>
      <c r="V101" s="41"/>
      <c r="W101" s="141" t="s">
        <v>2912</v>
      </c>
      <c r="X101" s="43" t="s">
        <v>2913</v>
      </c>
      <c r="Y101" s="44" t="s">
        <v>2452</v>
      </c>
      <c r="Z101" s="3"/>
    </row>
    <row r="102" customHeight="1" spans="2:28">
      <c r="B102" t="s">
        <v>2141</v>
      </c>
      <c r="C102">
        <v>100</v>
      </c>
      <c r="D102" s="143" t="s">
        <v>2914</v>
      </c>
      <c r="S102" s="3"/>
      <c r="T102" s="21" t="s">
        <v>1969</v>
      </c>
      <c r="U102" s="21" t="s">
        <v>2915</v>
      </c>
      <c r="V102" s="41"/>
      <c r="W102" s="141" t="s">
        <v>1910</v>
      </c>
      <c r="X102" s="43" t="s">
        <v>2916</v>
      </c>
      <c r="Y102" s="44" t="s">
        <v>87</v>
      </c>
      <c r="Z102" s="3"/>
    </row>
    <row r="103" customHeight="1" spans="2:28">
      <c r="B103" t="s">
        <v>2144</v>
      </c>
      <c r="C103">
        <v>300</v>
      </c>
      <c r="D103" s="143" t="s">
        <v>2917</v>
      </c>
      <c r="S103" s="3"/>
      <c r="T103" s="21" t="s">
        <v>1900</v>
      </c>
      <c r="U103" s="21" t="s">
        <v>2918</v>
      </c>
      <c r="V103" s="41"/>
      <c r="W103" s="141" t="s">
        <v>1890</v>
      </c>
      <c r="X103" s="43" t="s">
        <v>2919</v>
      </c>
      <c r="Y103" s="44" t="s">
        <v>87</v>
      </c>
      <c r="Z103" s="3"/>
    </row>
    <row r="104" customHeight="1" spans="2:28">
      <c r="B104" t="s">
        <v>2145</v>
      </c>
      <c r="C104">
        <v>0</v>
      </c>
      <c r="D104" s="143" t="s">
        <v>2920</v>
      </c>
      <c r="S104" s="3"/>
      <c r="T104" s="21" t="s">
        <v>1982</v>
      </c>
      <c r="U104" s="21" t="s">
        <v>2921</v>
      </c>
      <c r="V104" s="41"/>
      <c r="W104" s="141" t="s">
        <v>1735</v>
      </c>
      <c r="X104" s="43" t="s">
        <v>2922</v>
      </c>
      <c r="Y104" s="44" t="s">
        <v>2923</v>
      </c>
      <c r="Z104" s="3"/>
    </row>
    <row r="105" customHeight="1" spans="2:28">
      <c r="B105" t="s">
        <v>2151</v>
      </c>
      <c r="C105">
        <v>300</v>
      </c>
      <c r="D105" s="143" t="s">
        <v>2924</v>
      </c>
      <c r="S105" s="3"/>
      <c r="T105" s="21" t="s">
        <v>2912</v>
      </c>
      <c r="U105" s="21" t="s">
        <v>2925</v>
      </c>
      <c r="V105" s="41"/>
      <c r="W105" s="141" t="s">
        <v>2926</v>
      </c>
      <c r="X105" s="146" t="s">
        <v>2927</v>
      </c>
      <c r="Y105" s="44" t="s">
        <v>2700</v>
      </c>
      <c r="Z105" s="3"/>
    </row>
    <row r="106" customHeight="1" spans="2:28">
      <c r="B106" t="s">
        <v>2148</v>
      </c>
      <c r="C106">
        <v>100</v>
      </c>
      <c r="D106" s="143" t="s">
        <v>2928</v>
      </c>
      <c r="S106" s="3"/>
      <c r="T106" s="21" t="s">
        <v>1910</v>
      </c>
      <c r="U106" s="21" t="s">
        <v>2929</v>
      </c>
      <c r="V106" s="41"/>
      <c r="W106" s="141" t="s">
        <v>2930</v>
      </c>
      <c r="X106" s="147" t="s">
        <v>2931</v>
      </c>
      <c r="Y106" s="148" t="s">
        <v>2379</v>
      </c>
      <c r="Z106" s="3"/>
    </row>
    <row r="107" customHeight="1" spans="2:28">
      <c r="B107" t="s">
        <v>2147</v>
      </c>
      <c r="C107">
        <v>100</v>
      </c>
      <c r="D107" s="143" t="s">
        <v>2932</v>
      </c>
      <c r="S107" s="3"/>
      <c r="T107" s="21" t="s">
        <v>1890</v>
      </c>
      <c r="U107" s="21" t="s">
        <v>2933</v>
      </c>
      <c r="V107" s="41"/>
      <c r="W107" s="149" t="s">
        <v>1809</v>
      </c>
      <c r="X107" s="150" t="s">
        <v>2934</v>
      </c>
      <c r="Y107" s="44" t="s">
        <v>2379</v>
      </c>
      <c r="Z107" s="3"/>
    </row>
    <row r="108" customHeight="1" spans="2:28">
      <c r="B108" t="s">
        <v>2149</v>
      </c>
      <c r="C108">
        <v>300</v>
      </c>
      <c r="D108" s="143" t="s">
        <v>2935</v>
      </c>
      <c r="S108" s="3"/>
      <c r="T108" s="21" t="s">
        <v>1735</v>
      </c>
      <c r="U108" s="21" t="s">
        <v>2936</v>
      </c>
      <c r="V108" s="41"/>
      <c r="W108" s="149" t="s">
        <v>1794</v>
      </c>
      <c r="X108" s="43" t="s">
        <v>2937</v>
      </c>
      <c r="Y108" s="44" t="s">
        <v>2379</v>
      </c>
      <c r="Z108" s="3"/>
    </row>
    <row r="109" customHeight="1" spans="2:28">
      <c r="B109" t="s">
        <v>2150</v>
      </c>
      <c r="C109">
        <v>400</v>
      </c>
      <c r="D109" s="143" t="s">
        <v>2938</v>
      </c>
      <c r="S109" s="3"/>
      <c r="T109" s="21" t="s">
        <v>2926</v>
      </c>
      <c r="U109" s="21" t="s">
        <v>2939</v>
      </c>
      <c r="V109" s="41"/>
      <c r="W109" s="149" t="s">
        <v>2940</v>
      </c>
      <c r="X109" s="43" t="s">
        <v>2941</v>
      </c>
      <c r="Y109" s="44" t="s">
        <v>87</v>
      </c>
      <c r="Z109" s="3"/>
    </row>
    <row r="110" customHeight="1" spans="2:28">
      <c r="B110" t="s">
        <v>2152</v>
      </c>
      <c r="C110">
        <v>400</v>
      </c>
      <c r="D110" s="143" t="s">
        <v>2942</v>
      </c>
      <c r="S110" s="3"/>
      <c r="T110" s="21" t="s">
        <v>1757</v>
      </c>
      <c r="U110" s="21" t="s">
        <v>2943</v>
      </c>
      <c r="V110" s="41"/>
      <c r="W110" s="149" t="s">
        <v>2944</v>
      </c>
      <c r="X110" s="43" t="s">
        <v>2945</v>
      </c>
      <c r="Y110" s="44" t="s">
        <v>2725</v>
      </c>
      <c r="Z110" s="3"/>
    </row>
    <row r="111" customHeight="1" spans="2:28">
      <c r="B111" t="s">
        <v>2155</v>
      </c>
      <c r="C111">
        <v>200</v>
      </c>
      <c r="D111" s="143" t="s">
        <v>2946</v>
      </c>
      <c r="S111" s="3"/>
      <c r="T111" s="21" t="s">
        <v>1809</v>
      </c>
      <c r="U111" s="21" t="s">
        <v>2947</v>
      </c>
      <c r="V111" s="41"/>
      <c r="W111" s="149" t="s">
        <v>1813</v>
      </c>
      <c r="X111" s="43" t="s">
        <v>2948</v>
      </c>
      <c r="Y111" s="44" t="s">
        <v>2681</v>
      </c>
      <c r="Z111" s="3"/>
    </row>
    <row r="112" customHeight="1" spans="2:28">
      <c r="B112" t="s">
        <v>1370</v>
      </c>
      <c r="C112">
        <v>300</v>
      </c>
      <c r="D112" s="143" t="s">
        <v>2949</v>
      </c>
      <c r="S112" s="3"/>
      <c r="T112" s="21" t="s">
        <v>1794</v>
      </c>
      <c r="U112" s="21" t="s">
        <v>2950</v>
      </c>
      <c r="V112" s="41"/>
      <c r="W112" s="149" t="s">
        <v>2951</v>
      </c>
      <c r="X112" s="43" t="s">
        <v>2952</v>
      </c>
      <c r="Y112" s="44" t="s">
        <v>2953</v>
      </c>
      <c r="Z112" s="3"/>
    </row>
    <row r="113" customHeight="1" spans="2:26">
      <c r="B113" t="s">
        <v>2153</v>
      </c>
      <c r="C113">
        <v>200</v>
      </c>
      <c r="D113" s="143" t="s">
        <v>2954</v>
      </c>
      <c r="S113" s="3"/>
      <c r="T113" s="21" t="s">
        <v>2940</v>
      </c>
      <c r="U113" s="21" t="s">
        <v>2955</v>
      </c>
      <c r="V113" s="41"/>
      <c r="W113" s="149" t="s">
        <v>2956</v>
      </c>
      <c r="X113" s="43" t="s">
        <v>2957</v>
      </c>
      <c r="Y113" s="44" t="s">
        <v>2790</v>
      </c>
      <c r="Z113" s="3"/>
    </row>
    <row r="114" customHeight="1" spans="2:26">
      <c r="B114" t="s">
        <v>2154</v>
      </c>
      <c r="C114">
        <v>400</v>
      </c>
      <c r="D114" s="143" t="s">
        <v>2958</v>
      </c>
      <c r="S114" s="3"/>
      <c r="T114" s="21" t="s">
        <v>2944</v>
      </c>
      <c r="U114" s="21" t="s">
        <v>2959</v>
      </c>
      <c r="V114" s="41"/>
      <c r="W114" s="149" t="s">
        <v>2960</v>
      </c>
      <c r="X114" s="43" t="s">
        <v>2961</v>
      </c>
      <c r="Y114" s="44" t="s">
        <v>87</v>
      </c>
      <c r="Z114" s="3"/>
    </row>
    <row r="115" customHeight="1" spans="2:26">
      <c r="B115" t="s">
        <v>2159</v>
      </c>
      <c r="C115">
        <v>300</v>
      </c>
      <c r="D115" s="143" t="s">
        <v>2962</v>
      </c>
      <c r="S115" s="3"/>
      <c r="T115" s="21" t="s">
        <v>1813</v>
      </c>
      <c r="U115" s="21" t="s">
        <v>2963</v>
      </c>
      <c r="V115" s="41"/>
      <c r="W115" s="149" t="s">
        <v>1811</v>
      </c>
      <c r="X115" s="43" t="s">
        <v>2964</v>
      </c>
      <c r="Y115" s="44" t="s">
        <v>2835</v>
      </c>
      <c r="Z115" s="3"/>
    </row>
    <row r="116" customHeight="1" spans="2:26">
      <c r="B116" t="s">
        <v>2156</v>
      </c>
      <c r="C116">
        <v>100</v>
      </c>
      <c r="D116" s="143" t="s">
        <v>2965</v>
      </c>
      <c r="S116" s="3"/>
      <c r="T116" s="21" t="s">
        <v>2951</v>
      </c>
      <c r="U116" s="21" t="s">
        <v>2966</v>
      </c>
      <c r="V116" s="41"/>
      <c r="W116" s="149" t="s">
        <v>2967</v>
      </c>
      <c r="X116" s="43" t="s">
        <v>2968</v>
      </c>
      <c r="Y116" s="44" t="s">
        <v>2969</v>
      </c>
      <c r="Z116" s="3"/>
    </row>
    <row r="117" customHeight="1" spans="2:26">
      <c r="B117" t="s">
        <v>2157</v>
      </c>
      <c r="C117">
        <v>200</v>
      </c>
      <c r="D117" s="143" t="s">
        <v>2970</v>
      </c>
      <c r="S117" s="3"/>
      <c r="T117" s="21" t="s">
        <v>2956</v>
      </c>
      <c r="U117" s="21" t="s">
        <v>2971</v>
      </c>
      <c r="V117" s="41"/>
      <c r="W117" s="149" t="s">
        <v>1881</v>
      </c>
      <c r="X117" s="43" t="s">
        <v>2972</v>
      </c>
      <c r="Y117" s="44" t="s">
        <v>2973</v>
      </c>
      <c r="Z117" s="3"/>
    </row>
    <row r="118" customHeight="1" spans="2:26">
      <c r="B118" t="s">
        <v>2158</v>
      </c>
      <c r="C118">
        <v>200</v>
      </c>
      <c r="D118" s="143" t="s">
        <v>2974</v>
      </c>
      <c r="S118" s="3"/>
      <c r="T118" s="21" t="s">
        <v>2960</v>
      </c>
      <c r="U118" s="21" t="s">
        <v>2975</v>
      </c>
      <c r="V118" s="41"/>
      <c r="W118" s="149" t="s">
        <v>335</v>
      </c>
      <c r="X118" s="43" t="s">
        <v>2976</v>
      </c>
      <c r="Y118" s="44" t="s">
        <v>2720</v>
      </c>
      <c r="Z118" s="3"/>
    </row>
    <row r="119" customHeight="1" spans="2:26">
      <c r="S119" s="3"/>
      <c r="T119" s="21" t="s">
        <v>1811</v>
      </c>
      <c r="U119" s="21" t="s">
        <v>2977</v>
      </c>
      <c r="V119" s="41"/>
      <c r="W119" s="149" t="s">
        <v>2978</v>
      </c>
      <c r="X119" s="43" t="s">
        <v>2979</v>
      </c>
      <c r="Y119" s="44" t="s">
        <v>2980</v>
      </c>
      <c r="Z119" s="3"/>
    </row>
    <row r="120" customHeight="1" spans="2:26">
      <c r="S120" s="3"/>
      <c r="T120" s="21" t="s">
        <v>2967</v>
      </c>
      <c r="U120" s="21" t="s">
        <v>2981</v>
      </c>
      <c r="V120" s="41"/>
      <c r="W120" s="149" t="s">
        <v>2982</v>
      </c>
      <c r="X120" s="43" t="s">
        <v>2983</v>
      </c>
      <c r="Y120" s="44" t="s">
        <v>2984</v>
      </c>
      <c r="Z120" s="3"/>
    </row>
    <row r="121" customHeight="1" spans="2:26">
      <c r="S121" s="3"/>
      <c r="T121" s="21" t="s">
        <v>1881</v>
      </c>
      <c r="U121" s="21" t="s">
        <v>2985</v>
      </c>
      <c r="V121" s="41"/>
      <c r="W121" s="149" t="s">
        <v>2986</v>
      </c>
      <c r="X121" s="43" t="s">
        <v>2987</v>
      </c>
      <c r="Y121" s="44" t="s">
        <v>2988</v>
      </c>
      <c r="Z121" s="3"/>
    </row>
    <row r="122" customHeight="1" spans="2:26">
      <c r="S122" s="3"/>
      <c r="T122" s="21" t="s">
        <v>335</v>
      </c>
      <c r="U122" s="21" t="s">
        <v>2989</v>
      </c>
      <c r="V122" s="41"/>
      <c r="W122" s="149" t="s">
        <v>1790</v>
      </c>
      <c r="X122" s="43" t="s">
        <v>2990</v>
      </c>
      <c r="Y122" s="44" t="s">
        <v>87</v>
      </c>
      <c r="Z122" s="3"/>
    </row>
    <row r="123" customHeight="1" spans="2:26">
      <c r="S123" s="3"/>
      <c r="T123" s="21" t="s">
        <v>2978</v>
      </c>
      <c r="U123" s="21" t="s">
        <v>2991</v>
      </c>
      <c r="V123" s="41"/>
      <c r="W123" s="149" t="s">
        <v>1741</v>
      </c>
      <c r="X123" s="43" t="s">
        <v>2992</v>
      </c>
      <c r="Y123" s="44" t="s">
        <v>2390</v>
      </c>
      <c r="Z123" s="3"/>
    </row>
    <row r="124" customHeight="1" spans="2:26">
      <c r="S124" s="3"/>
      <c r="T124" s="21" t="s">
        <v>2982</v>
      </c>
      <c r="U124" s="21" t="s">
        <v>2993</v>
      </c>
      <c r="V124" s="41"/>
      <c r="W124" s="149" t="s">
        <v>2994</v>
      </c>
      <c r="X124" s="43" t="s">
        <v>2995</v>
      </c>
      <c r="Y124" s="44" t="s">
        <v>87</v>
      </c>
      <c r="Z124" s="3"/>
    </row>
    <row r="125" customHeight="1" spans="2:26">
      <c r="S125" s="3"/>
      <c r="T125" s="21" t="s">
        <v>2986</v>
      </c>
      <c r="U125" s="21" t="s">
        <v>2996</v>
      </c>
      <c r="V125" s="41"/>
      <c r="W125" s="149" t="s">
        <v>1739</v>
      </c>
      <c r="X125" s="43" t="s">
        <v>2997</v>
      </c>
      <c r="Y125" s="44" t="s">
        <v>2998</v>
      </c>
      <c r="Z125" s="3"/>
    </row>
    <row r="126" customHeight="1" spans="2:26">
      <c r="S126" s="3"/>
      <c r="T126" s="21" t="s">
        <v>1790</v>
      </c>
      <c r="U126" s="21" t="s">
        <v>2999</v>
      </c>
      <c r="V126" s="41"/>
      <c r="W126" s="149" t="s">
        <v>1886</v>
      </c>
      <c r="X126" s="43" t="s">
        <v>3000</v>
      </c>
      <c r="Y126" s="44" t="s">
        <v>87</v>
      </c>
      <c r="Z126" s="3"/>
    </row>
    <row r="127" customHeight="1" spans="2:26">
      <c r="S127" s="3"/>
      <c r="T127" s="21" t="s">
        <v>1741</v>
      </c>
      <c r="U127" s="21" t="s">
        <v>3001</v>
      </c>
      <c r="V127" s="3"/>
      <c r="W127" s="3"/>
      <c r="X127" s="3"/>
      <c r="Y127" s="3"/>
      <c r="Z127" s="3"/>
    </row>
    <row r="128" customHeight="1" spans="2:26">
      <c r="T128" s="21" t="s">
        <v>2994</v>
      </c>
      <c r="U128" s="21" t="s">
        <v>3002</v>
      </c>
    </row>
    <row r="129" customHeight="1" spans="20:21">
      <c r="T129" s="21" t="s">
        <v>1739</v>
      </c>
      <c r="U129" s="21" t="s">
        <v>3003</v>
      </c>
    </row>
    <row r="130" customHeight="1" spans="20:21">
      <c r="T130" s="21" t="s">
        <v>1886</v>
      </c>
      <c r="U130" s="21" t="s">
        <v>3004</v>
      </c>
    </row>
  </sheetData>
  <sheetProtection formatCells="0" formatColumns="0" formatRows="0" insertRows="0" insertColumns="0" insertHyperlinks="0" deleteColumns="0" deleteRows="0" sort="0" autoFilter="0" pivotTables="0"/>
  <mergeCells count="22">
    <mergeCell ref="U1:Y1"/>
    <mergeCell ref="AC1:AD1"/>
    <mergeCell ref="W2:Y2"/>
    <mergeCell ref="F5:H5"/>
    <mergeCell ref="J5:L5"/>
    <mergeCell ref="F11:H11"/>
    <mergeCell ref="J11:L11"/>
    <mergeCell ref="F18:H18"/>
    <mergeCell ref="F23:H23"/>
    <mergeCell ref="J24:L24"/>
    <mergeCell ref="F26:H26"/>
    <mergeCell ref="F30:H30"/>
    <mergeCell ref="F34:H34"/>
    <mergeCell ref="J39:L39"/>
    <mergeCell ref="AB2:AB16"/>
    <mergeCell ref="AB17:AB30"/>
    <mergeCell ref="AB31:AB49"/>
    <mergeCell ref="AB50:AB61"/>
    <mergeCell ref="AB62:AB70"/>
    <mergeCell ref="B1:P3"/>
    <mergeCell ref="AJ1:AN3"/>
    <mergeCell ref="AQ1:AT3"/>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1714429539" otherUserPermission="visible">
    <arrUserId title="Range1" rangeCreator="" othersAccessPermission="visible">
      <userID accessPermission="edit">1714429539</userID>
    </arrUserId>
  </rangeList>
  <rangeList sheetStid="2" master="" otherUserPermission="edit">
    <arrUserId title="Range12" rangeCreator="1714429539" othersAccessPermission="visible">
      <userID accessPermission="edit">1714429539</userID>
    </arrUserId>
    <arrUserId title="Range14" rangeCreator="1714429539" othersAccessPermission="visible">
      <userID accessPermission="edit">1714429539</userID>
    </arrUserId>
    <arrUserId title="Range16" rangeCreator="1714429539" othersAccessPermission="visible">
      <userID accessPermission="edit">1714429539</userID>
    </arrUserId>
    <arrUserId title="Range18" rangeCreator="1714429539" othersAccessPermission="visible">
      <userID accessPermission="edit">1714429539</userID>
    </arrUserId>
    <arrUserId title="Range19" rangeCreator="1714429539" othersAccessPermission="visible">
      <userID accessPermission="edit">1714429539</userID>
    </arrUserId>
    <arrUserId title="Range20" rangeCreator="1714429539" othersAccessPermission="visible">
      <userID accessPermission="edit">1714429539</userID>
    </arrUserId>
    <arrUserId title="Range21" rangeCreator="1714429539" othersAccessPermission="visible">
      <userID accessPermission="edit">1714429539</userID>
    </arrUserId>
    <arrUserId title="Range8" rangeCreator="1714429539" othersAccessPermission="visible">
      <userID accessPermission="edit">1714429539</userID>
    </arrUserId>
  </rangeList>
  <rangeList sheetStid="5" master="" otherUserPermission="edit"/>
  <rangeList sheetStid="21" master="" otherUserPermission="edit"/>
  <rangeList sheetStid="22" master="" otherUserPermission="edit"/>
  <rangeList sheetStid="3" master="" otherUserPermission="edit">
    <arrUserId title="Range1" rangeCreator="1714429539" othersAccessPermission="visible">
      <userID accessPermission="edit">1714429539</userID>
    </arrUserId>
  </rangeList>
  <rangeList sheetStid="24" master="" otherUserPermission="edit">
    <arrUserId title="Range1" rangeCreator="" othersAccessPermission="visible">
      <userID accessPermission="edit">1714429539</userID>
    </arrUserId>
    <arrUserId title="Range2" rangeCreator="1714429539" othersAccessPermission="visible">
      <userID accessPermission="edit">1714429539</userID>
    </arrUserId>
    <arrUserId title="Range3" rangeCreator="1714429539" othersAccessPermission="visible">
      <userID accessPermission="edit">1714429539</userID>
    </arrUserId>
    <arrUserId title="Range4" rangeCreator="1714429539" othersAccessPermission="visible">
      <userID accessPermission="edit">1714429539</userID>
    </arrUserId>
    <arrUserId title="Range5" rangeCreator="1714429539" othersAccessPermission="visible">
      <userID accessPermission="edit">1714429539</userID>
    </arrUserId>
    <arrUserId title="Range6" rangeCreator="1714429539" othersAccessPermission="visible">
      <userID accessPermission="edit">1714429539</userID>
    </arrUserId>
  </rangeList>
  <rangeList sheetStid="27" master="" otherUserPermission="edit"/>
  <rangeList sheetStid="17" master="" otherUserPermission="edit"/>
  <rangeList sheetStid="25" master="" otherUserPermission="edit"/>
  <rangeList sheetStid="6" master="" otherUserPermission="edit"/>
  <rangeList sheetStid="7" master="" otherUserPermission="edit"/>
  <rangeList sheetStid="11" master="" otherUserPermission="edit"/>
</allowEditUser>
</file>

<file path=customXml/item2.xml>��N�b	��b/f&T/T(ug�]D�dkYN�b	��bu�mL�N��O�Y��exXT0S_MR6��~T�y��O�Y�chHhXTdkYkXeQ��ؚNag1Y�S�h�`�v�T|�kXeQ�b�c�~�gpeW[Nag1Y�S�h�`�v�T|�X=��pO �b�u�S�T�S_$N�yq_�T0
/}��10�pX=��e��ۏL�N!ka�_�h�[��u�Sz�^1uS_MRX=�;`<P�Q�[���h�[1Y%��R�b�c��:gnx�[҉r��v�u�S�r`0
/}��30�pX=�T��ۏL�N!k�S_�h�[��N	�$N*N^\'`R+RۏL��h�[��k!k�h�[1Y%���O�[�N!k!k�~�S_�N�k*N^\'`�N�SۏL�N!k�h�[0kXeQ���Q�v�W@x^\'`dkYkXeQ���6q^\'`��k�p��6q��`O�v^\'`�R<P�P	cgqL�Nu�mkXeQ���~�m��]�S��kX0�*g�S��kXeQ��9��~��kXeQ�b��ۏ6��m��vO(uN�bRh�	��bN�b	��b�b���[�^^\'`�]�S��kX0�*g�S��	cgqL�Nu�mh�kXeQ��9��~��kXeQ�)YK��[�^�v6��~I{�~kXeQ�)YK��[�^�vXP��9�N�bꁨRkXEQeQQWDCb/f^y�N�NN�b	��bfkhVT�yN�b	��bꁨRkXEQpencN�bꁨRkXEQ募R��\O(u:ND�ё&��vM�s^0
�d\Oek���y��vT�ykXeQT�y��eQFh��teё��kX�Q(WD�ёh0�Y�gMQ9�ir�T8h�{�N�m�9�(uI{��S(udk�R���Q�Q�cُ{/e�Q募R��\O(u:ND�ё&��vM�s^0
�d\Oek���y��vT�ykXeQT�y��eQFh��teё��kX�Q(WD�ёh0Ǒ-��g�T0O�y�T(�fkhV�Nu��9��e��S(Wdk�Xe��[�^ё���e�P�&��v0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14</vt:i4>
      </vt:variant>
    </vt:vector>
  </HeadingPairs>
  <TitlesOfParts>
    <vt:vector size="14" baseType="lpstr">
      <vt:lpstr>人物</vt:lpstr>
      <vt:lpstr>武备</vt:lpstr>
      <vt:lpstr>数据导入</vt:lpstr>
      <vt:lpstr>灵能</vt:lpstr>
      <vt:lpstr>灵能大全</vt:lpstr>
      <vt:lpstr>武器与防具与弹药</vt:lpstr>
      <vt:lpstr>详情速查</vt:lpstr>
      <vt:lpstr>车卡指南</vt:lpstr>
      <vt:lpstr>机械神甫（晋升表）</vt:lpstr>
      <vt:lpstr>自填扩展</vt:lpstr>
      <vt:lpstr>职业数据</vt:lpstr>
      <vt:lpstr>人物数据</vt:lpstr>
      <vt:lpstr>附表</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2025入坑DC我是神人了</cp:lastModifiedBy>
  <dcterms:created xsi:type="dcterms:W3CDTF">2026-02-01T17:26:00Z</dcterms:created>
  <dcterms:modified xsi:type="dcterms:W3CDTF">2026-08-06T11:09:41Z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5D23D8121F2E43538BDFAADA54F80B68_13</vt:lpwstr>
  </property>
  <property fmtid="{D5CDD505-2E9C-101B-9397-08002B2CF9AE}" pid="4" name="KSOProductBuildVer">
    <vt:lpwstr>2052-12.1.0.26936</vt:lpwstr>
  </property>
</Properties>
</file>