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ong/Desktop/Optimal-Unilateral-Carbon-Policy/simulation_results/raw_data/"/>
    </mc:Choice>
  </mc:AlternateContent>
  <xr:revisionPtr revIDLastSave="0" documentId="13_ncr:1_{21745CFF-B4E8-424C-B1CC-317BE9657E14}" xr6:coauthVersionLast="47" xr6:coauthVersionMax="47" xr10:uidLastSave="{00000000-0000-0000-0000-000000000000}"/>
  <bookViews>
    <workbookView xWindow="420" yWindow="1780" windowWidth="22520" windowHeight="16340" activeTab="2" xr2:uid="{8D74C7CE-2325-427A-8E43-F125F8FCCA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18" i="3"/>
  <c r="K26" i="3"/>
  <c r="K34" i="3"/>
  <c r="K42" i="3"/>
  <c r="K50" i="3"/>
  <c r="K2" i="3"/>
  <c r="J2" i="3"/>
  <c r="H10" i="3"/>
  <c r="H18" i="3"/>
  <c r="H26" i="3"/>
  <c r="H34" i="3"/>
  <c r="H42" i="3"/>
  <c r="H50" i="3"/>
  <c r="H2" i="3"/>
  <c r="G2" i="3"/>
  <c r="G50" i="3"/>
  <c r="G42" i="3"/>
  <c r="G34" i="3"/>
  <c r="G18" i="3"/>
  <c r="G10" i="3"/>
  <c r="G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F23" i="2"/>
  <c r="F22" i="2"/>
  <c r="F21" i="2"/>
  <c r="F20" i="2"/>
  <c r="F19" i="2"/>
  <c r="F18" i="2"/>
  <c r="F17" i="2"/>
  <c r="F16" i="2"/>
  <c r="F15" i="2"/>
  <c r="G15" i="2" s="1"/>
  <c r="F14" i="2"/>
  <c r="F13" i="2"/>
  <c r="F12" i="2"/>
  <c r="F11" i="2"/>
  <c r="F10" i="2"/>
  <c r="F9" i="2"/>
  <c r="F8" i="2"/>
  <c r="F7" i="2"/>
  <c r="F6" i="2"/>
  <c r="G6" i="2" s="1"/>
  <c r="C20" i="1"/>
  <c r="C22" i="1" s="1"/>
  <c r="C17" i="1"/>
  <c r="C16" i="1"/>
  <c r="C15" i="1"/>
  <c r="C14" i="1"/>
  <c r="C13" i="1"/>
  <c r="H6" i="2" l="1"/>
  <c r="I6" i="2" s="1"/>
  <c r="J6" i="2" s="1"/>
  <c r="J8" i="2" s="1"/>
  <c r="J7" i="2"/>
  <c r="K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T4" authorId="0" shapeId="0" xr:uid="{DF035969-6314-4361-A68F-75438D7135BC}">
      <text>
        <r>
          <rPr>
            <sz val="9"/>
            <color indexed="81"/>
            <rFont val="Tahoma"/>
            <charset val="1"/>
          </rPr>
          <t>L: Missing value; data exist but were not collected</t>
        </r>
      </text>
    </comment>
    <comment ref="T6" authorId="0" shapeId="0" xr:uid="{BFBC69D3-52D2-47D2-982B-C5272A3360A4}">
      <text>
        <r>
          <rPr>
            <sz val="9"/>
            <color indexed="81"/>
            <rFont val="Tahoma"/>
            <charset val="1"/>
          </rPr>
          <t>L: Missing value; data exist but were not collected</t>
        </r>
      </text>
    </comment>
    <comment ref="T8" authorId="0" shapeId="0" xr:uid="{2A61CD5A-E1B5-4981-8AEC-F679B03668A3}">
      <text>
        <r>
          <rPr>
            <sz val="9"/>
            <color indexed="81"/>
            <rFont val="Tahoma"/>
            <charset val="1"/>
          </rPr>
          <t>L: Missing value; data exist but were not collected</t>
        </r>
      </text>
    </comment>
  </commentList>
</comments>
</file>

<file path=xl/sharedStrings.xml><?xml version="1.0" encoding="utf-8"?>
<sst xmlns="http://schemas.openxmlformats.org/spreadsheetml/2006/main" count="249" uniqueCount="45">
  <si>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</si>
  <si>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</si>
  <si>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</si>
  <si>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</si>
  <si>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</si>
  <si>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</si>
  <si>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</si>
  <si>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</si>
  <si>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</si>
  <si>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</si>
  <si>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</si>
  <si>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>Product</t>
  </si>
  <si>
    <t/>
  </si>
  <si>
    <t>World</t>
  </si>
  <si>
    <t>Coal and coal products</t>
  </si>
  <si>
    <t>2022-09-09</t>
  </si>
  <si>
    <t>Peat and peat products</t>
  </si>
  <si>
    <t>2021-10-21</t>
  </si>
  <si>
    <t>..</t>
  </si>
  <si>
    <t>"Crude, NGL and feedstocks"</t>
  </si>
  <si>
    <t>Oil products</t>
  </si>
  <si>
    <t>Natural gas</t>
  </si>
  <si>
    <t>Total</t>
  </si>
  <si>
    <t>total CO2 (gigatons)</t>
  </si>
  <si>
    <t>scale by 0.92</t>
  </si>
  <si>
    <t>Consumption CO2</t>
  </si>
  <si>
    <t>old calculation</t>
  </si>
  <si>
    <t>In terms of CO2, using 2015 numbers</t>
  </si>
  <si>
    <t>Memo: OECD Total</t>
  </si>
  <si>
    <t>Heat production from non-specified combustible fuels</t>
  </si>
  <si>
    <t>Electricity</t>
  </si>
  <si>
    <t>Oil shale and oil sands</t>
  </si>
  <si>
    <t>Memo: Non-OECD Total</t>
  </si>
  <si>
    <t>scale to consumption</t>
  </si>
  <si>
    <t>Heat</t>
  </si>
  <si>
    <t>People's Republic of China</t>
  </si>
  <si>
    <t>United States</t>
  </si>
  <si>
    <t>Memo: European Union-28</t>
  </si>
  <si>
    <t>Memo: European Union-27</t>
  </si>
  <si>
    <t>Production</t>
  </si>
  <si>
    <t>Emission factor</t>
  </si>
  <si>
    <t>total CO2</t>
  </si>
  <si>
    <t>Scaled</t>
  </si>
  <si>
    <t>Scale by non combusted</t>
  </si>
  <si>
    <t>scale factor to world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</si>
</sst>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4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5" borderId="4" xfId="0" applyFont="1" applyFill="1" applyBorder="1" applyAlignment="1">
      <alignment horizontal="right"/>
    </xf>
    <xf numFmtId="0" fontId="5" fillId="3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220C-6FC5-4704-91EF-FDA0B3252BD4}">
  <dimension ref="A1:U25"/>
  <sheetViews>
    <sheetView topLeftCell="A2" zoomScale="160" zoomScaleNormal="160" workbookViewId="0">
      <selection activeCell="C13" sqref="C13"/>
    </sheetView>
  </sheetViews>
  <sheetFormatPr baseColWidth="10" defaultColWidth="8.83203125" defaultRowHeight="15" x14ac:dyDescent="0.2"/>
  <cols>
    <col min="2" max="2" width="27.33203125" customWidth="1"/>
  </cols>
  <sheetData>
    <row r="1" spans="1:21" x14ac:dyDescent="0.2">
      <c r="A1" s="15" t="s">
        <v>0</v>
      </c>
      <c r="B1" s="16"/>
      <c r="C1" s="17"/>
      <c r="D1" s="8" t="s">
        <v>1</v>
      </c>
      <c r="E1" s="9"/>
      <c r="F1" s="8" t="s">
        <v>2</v>
      </c>
      <c r="G1" s="9"/>
      <c r="H1" s="8" t="s">
        <v>3</v>
      </c>
      <c r="I1" s="9"/>
      <c r="J1" s="8" t="s">
        <v>4</v>
      </c>
      <c r="K1" s="9"/>
      <c r="L1" s="8" t="s">
        <v>5</v>
      </c>
      <c r="M1" s="9"/>
      <c r="N1" s="8" t="s">
        <v>6</v>
      </c>
      <c r="O1" s="9"/>
      <c r="P1" s="8" t="s">
        <v>7</v>
      </c>
      <c r="Q1" s="9"/>
      <c r="R1" s="8" t="s">
        <v>8</v>
      </c>
      <c r="S1" s="9"/>
      <c r="T1" s="8" t="s">
        <v>9</v>
      </c>
      <c r="U1" s="9"/>
    </row>
    <row r="2" spans="1:21" x14ac:dyDescent="0.2">
      <c r="A2" s="1" t="s">
        <v>10</v>
      </c>
      <c r="B2" s="1" t="s">
        <v>11</v>
      </c>
      <c r="C2" s="2" t="s">
        <v>12</v>
      </c>
      <c r="D2" s="10" t="s">
        <v>12</v>
      </c>
      <c r="E2" s="11"/>
      <c r="F2" s="10" t="s">
        <v>12</v>
      </c>
      <c r="G2" s="11"/>
      <c r="H2" s="10" t="s">
        <v>12</v>
      </c>
      <c r="I2" s="11"/>
      <c r="J2" s="10" t="s">
        <v>12</v>
      </c>
      <c r="K2" s="11"/>
      <c r="L2" s="10" t="s">
        <v>12</v>
      </c>
      <c r="M2" s="11"/>
      <c r="N2" s="10" t="s">
        <v>12</v>
      </c>
      <c r="O2" s="11"/>
      <c r="P2" s="10" t="s">
        <v>12</v>
      </c>
      <c r="Q2" s="11"/>
      <c r="R2" s="10" t="s">
        <v>12</v>
      </c>
      <c r="S2" s="11"/>
      <c r="T2" s="10" t="s">
        <v>12</v>
      </c>
      <c r="U2" s="11"/>
    </row>
    <row r="3" spans="1:21" x14ac:dyDescent="0.2">
      <c r="A3" s="12" t="s">
        <v>13</v>
      </c>
      <c r="B3" s="3" t="s">
        <v>14</v>
      </c>
      <c r="C3" s="2" t="s">
        <v>12</v>
      </c>
      <c r="D3" s="4">
        <v>164663678.9425</v>
      </c>
      <c r="E3" s="5" t="s">
        <v>15</v>
      </c>
      <c r="F3" s="4">
        <v>166457935.77939999</v>
      </c>
      <c r="G3" s="5" t="s">
        <v>15</v>
      </c>
      <c r="H3" s="4">
        <v>161755091.8836</v>
      </c>
      <c r="I3" s="5" t="s">
        <v>15</v>
      </c>
      <c r="J3" s="4">
        <v>152438826.76699999</v>
      </c>
      <c r="K3" s="5" t="s">
        <v>15</v>
      </c>
      <c r="L3" s="4">
        <v>157459740.1338</v>
      </c>
      <c r="M3" s="5" t="s">
        <v>15</v>
      </c>
      <c r="N3" s="4">
        <v>163720824.06330001</v>
      </c>
      <c r="O3" s="5" t="s">
        <v>15</v>
      </c>
      <c r="P3" s="4">
        <v>167223999.68329999</v>
      </c>
      <c r="Q3" s="5" t="s">
        <v>15</v>
      </c>
      <c r="R3" s="4">
        <v>159829297.28760001</v>
      </c>
      <c r="S3" s="5" t="s">
        <v>15</v>
      </c>
      <c r="T3" s="4">
        <v>165615889.27649999</v>
      </c>
      <c r="U3" s="5" t="s">
        <v>15</v>
      </c>
    </row>
    <row r="4" spans="1:21" x14ac:dyDescent="0.2">
      <c r="A4" s="13"/>
      <c r="B4" s="3" t="s">
        <v>16</v>
      </c>
      <c r="C4" s="2" t="s">
        <v>12</v>
      </c>
      <c r="D4" s="6">
        <v>182133.87220000001</v>
      </c>
      <c r="E4" s="5" t="s">
        <v>17</v>
      </c>
      <c r="F4" s="6">
        <v>149022.47640000001</v>
      </c>
      <c r="G4" s="5" t="s">
        <v>17</v>
      </c>
      <c r="H4" s="6">
        <v>98825.419800000003</v>
      </c>
      <c r="I4" s="5" t="s">
        <v>17</v>
      </c>
      <c r="J4" s="6">
        <v>96238.944499999998</v>
      </c>
      <c r="K4" s="5" t="s">
        <v>17</v>
      </c>
      <c r="L4" s="6">
        <v>101033.0441</v>
      </c>
      <c r="M4" s="5" t="s">
        <v>15</v>
      </c>
      <c r="N4" s="6">
        <v>161493.16589999999</v>
      </c>
      <c r="O4" s="5" t="s">
        <v>15</v>
      </c>
      <c r="P4" s="6">
        <v>108082.8449</v>
      </c>
      <c r="Q4" s="5" t="s">
        <v>15</v>
      </c>
      <c r="R4" s="6">
        <v>64977.1682</v>
      </c>
      <c r="S4" s="5" t="s">
        <v>15</v>
      </c>
      <c r="T4" s="6" t="s">
        <v>18</v>
      </c>
      <c r="U4" s="5" t="s">
        <v>12</v>
      </c>
    </row>
    <row r="5" spans="1:21" x14ac:dyDescent="0.2">
      <c r="A5" s="13"/>
      <c r="B5" s="3" t="s">
        <v>19</v>
      </c>
      <c r="C5" s="2" t="s">
        <v>12</v>
      </c>
      <c r="D5" s="4">
        <v>177856778.914</v>
      </c>
      <c r="E5" s="5" t="s">
        <v>15</v>
      </c>
      <c r="F5" s="4">
        <v>181381833.19330001</v>
      </c>
      <c r="G5" s="5" t="s">
        <v>15</v>
      </c>
      <c r="H5" s="4">
        <v>185571103.66909999</v>
      </c>
      <c r="I5" s="5" t="s">
        <v>15</v>
      </c>
      <c r="J5" s="4">
        <v>187807799.87169999</v>
      </c>
      <c r="K5" s="5" t="s">
        <v>15</v>
      </c>
      <c r="L5" s="4">
        <v>187366178.58579999</v>
      </c>
      <c r="M5" s="5" t="s">
        <v>15</v>
      </c>
      <c r="N5" s="4">
        <v>191177764.4404</v>
      </c>
      <c r="O5" s="5" t="s">
        <v>15</v>
      </c>
      <c r="P5" s="4">
        <v>190594781.89820001</v>
      </c>
      <c r="Q5" s="5" t="s">
        <v>15</v>
      </c>
      <c r="R5" s="4">
        <v>176808780.1435</v>
      </c>
      <c r="S5" s="5" t="s">
        <v>15</v>
      </c>
      <c r="T5" s="4">
        <v>179057027.85299999</v>
      </c>
      <c r="U5" s="5" t="s">
        <v>15</v>
      </c>
    </row>
    <row r="6" spans="1:21" x14ac:dyDescent="0.2">
      <c r="A6" s="13"/>
      <c r="B6" s="3" t="s">
        <v>20</v>
      </c>
      <c r="C6" s="2" t="s">
        <v>12</v>
      </c>
      <c r="D6" s="6">
        <v>0</v>
      </c>
      <c r="E6" s="5" t="s">
        <v>17</v>
      </c>
      <c r="F6" s="6">
        <v>0</v>
      </c>
      <c r="G6" s="5" t="s">
        <v>17</v>
      </c>
      <c r="H6" s="6">
        <v>0</v>
      </c>
      <c r="I6" s="5" t="s">
        <v>17</v>
      </c>
      <c r="J6" s="6">
        <v>0</v>
      </c>
      <c r="K6" s="5" t="s">
        <v>17</v>
      </c>
      <c r="L6" s="6">
        <v>0</v>
      </c>
      <c r="M6" s="5" t="s">
        <v>17</v>
      </c>
      <c r="N6" s="6">
        <v>0</v>
      </c>
      <c r="O6" s="5" t="s">
        <v>17</v>
      </c>
      <c r="P6" s="6">
        <v>0</v>
      </c>
      <c r="Q6" s="5" t="s">
        <v>17</v>
      </c>
      <c r="R6" s="6">
        <v>0</v>
      </c>
      <c r="S6" s="5" t="s">
        <v>15</v>
      </c>
      <c r="T6" s="6" t="s">
        <v>18</v>
      </c>
      <c r="U6" s="5" t="s">
        <v>12</v>
      </c>
    </row>
    <row r="7" spans="1:21" x14ac:dyDescent="0.2">
      <c r="A7" s="13"/>
      <c r="B7" s="3" t="s">
        <v>21</v>
      </c>
      <c r="C7" s="2" t="s">
        <v>12</v>
      </c>
      <c r="D7" s="4">
        <v>121496026.41599999</v>
      </c>
      <c r="E7" s="5" t="s">
        <v>15</v>
      </c>
      <c r="F7" s="4">
        <v>122816076.75579999</v>
      </c>
      <c r="G7" s="5" t="s">
        <v>15</v>
      </c>
      <c r="H7" s="4">
        <v>124074551.4804</v>
      </c>
      <c r="I7" s="5" t="s">
        <v>15</v>
      </c>
      <c r="J7" s="4">
        <v>126547247.68889999</v>
      </c>
      <c r="K7" s="5" t="s">
        <v>15</v>
      </c>
      <c r="L7" s="4">
        <v>131461827.3722</v>
      </c>
      <c r="M7" s="5" t="s">
        <v>15</v>
      </c>
      <c r="N7" s="4">
        <v>137581510.6728</v>
      </c>
      <c r="O7" s="5" t="s">
        <v>15</v>
      </c>
      <c r="P7" s="4">
        <v>143442650.4276</v>
      </c>
      <c r="Q7" s="5" t="s">
        <v>15</v>
      </c>
      <c r="R7" s="4">
        <v>139092474.52059999</v>
      </c>
      <c r="S7" s="5" t="s">
        <v>15</v>
      </c>
      <c r="T7" s="4">
        <v>143952170.53960001</v>
      </c>
      <c r="U7" s="5" t="s">
        <v>15</v>
      </c>
    </row>
    <row r="8" spans="1:21" x14ac:dyDescent="0.2">
      <c r="A8" s="14"/>
      <c r="B8" s="3" t="s">
        <v>22</v>
      </c>
      <c r="C8" s="2" t="s">
        <v>12</v>
      </c>
      <c r="D8" s="6">
        <v>563862152.34860003</v>
      </c>
      <c r="E8" s="5" t="s">
        <v>15</v>
      </c>
      <c r="F8" s="6">
        <v>572665893.74699998</v>
      </c>
      <c r="G8" s="5" t="s">
        <v>15</v>
      </c>
      <c r="H8" s="6">
        <v>574671419.58089995</v>
      </c>
      <c r="I8" s="5" t="s">
        <v>15</v>
      </c>
      <c r="J8" s="6">
        <v>572754689.77960002</v>
      </c>
      <c r="K8" s="5" t="s">
        <v>15</v>
      </c>
      <c r="L8" s="6">
        <v>585173233.76489997</v>
      </c>
      <c r="M8" s="5" t="s">
        <v>15</v>
      </c>
      <c r="N8" s="6">
        <v>605502272.18490005</v>
      </c>
      <c r="O8" s="5" t="s">
        <v>15</v>
      </c>
      <c r="P8" s="6">
        <v>617499738.74170005</v>
      </c>
      <c r="Q8" s="5" t="s">
        <v>15</v>
      </c>
      <c r="R8" s="6">
        <v>592625090.64059997</v>
      </c>
      <c r="S8" s="5" t="s">
        <v>15</v>
      </c>
      <c r="T8" s="6" t="s">
        <v>18</v>
      </c>
      <c r="U8" s="5" t="s">
        <v>12</v>
      </c>
    </row>
    <row r="12" spans="1:21" x14ac:dyDescent="0.2">
      <c r="A12" t="s">
        <v>27</v>
      </c>
    </row>
    <row r="13" spans="1:21" x14ac:dyDescent="0.2">
      <c r="B13" s="3" t="s">
        <v>14</v>
      </c>
      <c r="C13">
        <f>H3*94600</f>
        <v>15302031692188.561</v>
      </c>
    </row>
    <row r="14" spans="1:21" x14ac:dyDescent="0.2">
      <c r="B14" s="3" t="s">
        <v>16</v>
      </c>
      <c r="C14">
        <f>H4*94600</f>
        <v>9348884713.0799999</v>
      </c>
    </row>
    <row r="15" spans="1:21" x14ac:dyDescent="0.2">
      <c r="B15" s="3" t="s">
        <v>19</v>
      </c>
      <c r="C15">
        <f>H5*73300</f>
        <v>13602361898945.029</v>
      </c>
    </row>
    <row r="16" spans="1:21" x14ac:dyDescent="0.2">
      <c r="B16" s="3" t="s">
        <v>20</v>
      </c>
      <c r="C16">
        <f>H6*94600</f>
        <v>0</v>
      </c>
    </row>
    <row r="17" spans="2:3" x14ac:dyDescent="0.2">
      <c r="B17" s="3" t="s">
        <v>21</v>
      </c>
      <c r="C17">
        <f>H7*56100</f>
        <v>6960582338050.4395</v>
      </c>
    </row>
    <row r="20" spans="2:3" x14ac:dyDescent="0.2">
      <c r="B20" s="7" t="s">
        <v>23</v>
      </c>
      <c r="C20">
        <f>(C13+C14+C15+C16+C17)/ 1000000000000</f>
        <v>35.874324813897111</v>
      </c>
    </row>
    <row r="22" spans="2:3" x14ac:dyDescent="0.2">
      <c r="B22" t="s">
        <v>24</v>
      </c>
      <c r="C22">
        <f>C20*0.92</f>
        <v>33.004378828785342</v>
      </c>
    </row>
    <row r="24" spans="2:3" x14ac:dyDescent="0.2">
      <c r="B24" t="s">
        <v>25</v>
      </c>
      <c r="C24">
        <v>32.78</v>
      </c>
    </row>
    <row r="25" spans="2:3" x14ac:dyDescent="0.2">
      <c r="B25" t="s">
        <v>26</v>
      </c>
      <c r="C25">
        <v>33.08</v>
      </c>
    </row>
  </sheetData>
  <mergeCells count="20">
    <mergeCell ref="R2:S2"/>
    <mergeCell ref="T2:U2"/>
    <mergeCell ref="A3:A8"/>
    <mergeCell ref="N1:O1"/>
    <mergeCell ref="P1:Q1"/>
    <mergeCell ref="R1:S1"/>
    <mergeCell ref="T1:U1"/>
    <mergeCell ref="D2:E2"/>
    <mergeCell ref="F2:G2"/>
    <mergeCell ref="H2:I2"/>
    <mergeCell ref="J2:K2"/>
    <mergeCell ref="L2:M2"/>
    <mergeCell ref="N2:O2"/>
    <mergeCell ref="A1:C1"/>
    <mergeCell ref="D1:E1"/>
    <mergeCell ref="F1:G1"/>
    <mergeCell ref="H1:I1"/>
    <mergeCell ref="J1:K1"/>
    <mergeCell ref="L1:M1"/>
    <mergeCell ref="P2:Q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2F45-2D70-004F-8647-B35B1C18E755}">
  <dimension ref="B5:K23"/>
  <sheetViews>
    <sheetView zoomScale="125" workbookViewId="0">
      <selection activeCell="J6" sqref="J6"/>
    </sheetView>
  </sheetViews>
  <sheetFormatPr baseColWidth="10" defaultRowHeight="15" x14ac:dyDescent="0.2"/>
  <cols>
    <col min="4" max="4" width="18.33203125" customWidth="1"/>
  </cols>
  <sheetData>
    <row r="5" spans="2:11" x14ac:dyDescent="0.2">
      <c r="I5" t="s">
        <v>24</v>
      </c>
      <c r="J5" t="s">
        <v>33</v>
      </c>
    </row>
    <row r="6" spans="2:11" ht="24" x14ac:dyDescent="0.2">
      <c r="B6" s="12" t="s">
        <v>28</v>
      </c>
      <c r="C6" s="3" t="s">
        <v>14</v>
      </c>
      <c r="D6" s="4">
        <v>40708199.618600003</v>
      </c>
      <c r="E6">
        <v>94600</v>
      </c>
      <c r="F6">
        <f>D6*E6</f>
        <v>3850995683919.5605</v>
      </c>
      <c r="G6">
        <f>SUM(F6:F14)/1000000000000</f>
        <v>10.06463572087077</v>
      </c>
      <c r="H6">
        <f>G6+G15</f>
        <v>35.891375980665536</v>
      </c>
      <c r="I6">
        <f>H6*0.92</f>
        <v>33.020065902212295</v>
      </c>
      <c r="J6">
        <f>I6/32.3</f>
        <v>1.0222930619879969</v>
      </c>
    </row>
    <row r="7" spans="2:11" ht="24" x14ac:dyDescent="0.2">
      <c r="B7" s="13"/>
      <c r="C7" s="3" t="s">
        <v>16</v>
      </c>
      <c r="D7" s="6">
        <v>74021.301000000007</v>
      </c>
      <c r="E7">
        <v>106000</v>
      </c>
      <c r="F7">
        <f t="shared" ref="F7:F23" si="0">D7*E7</f>
        <v>7846257906.000001</v>
      </c>
      <c r="J7">
        <f>G6/J6 * 0.92</f>
        <v>9.0575444630277939</v>
      </c>
      <c r="K7">
        <f>J7+J8</f>
        <v>32.299999999999997</v>
      </c>
    </row>
    <row r="8" spans="2:11" ht="36" x14ac:dyDescent="0.2">
      <c r="B8" s="13"/>
      <c r="C8" s="3" t="s">
        <v>19</v>
      </c>
      <c r="D8" s="4">
        <v>49443708.674699999</v>
      </c>
      <c r="E8">
        <v>73300</v>
      </c>
      <c r="F8">
        <f t="shared" si="0"/>
        <v>3624223845855.5098</v>
      </c>
      <c r="J8">
        <f>G15/J6*0.92</f>
        <v>23.242455536972205</v>
      </c>
    </row>
    <row r="9" spans="2:11" x14ac:dyDescent="0.2">
      <c r="B9" s="13"/>
      <c r="C9" s="3" t="s">
        <v>20</v>
      </c>
      <c r="D9" s="6">
        <v>0</v>
      </c>
      <c r="E9">
        <v>0</v>
      </c>
      <c r="F9">
        <f t="shared" si="0"/>
        <v>0</v>
      </c>
    </row>
    <row r="10" spans="2:11" x14ac:dyDescent="0.2">
      <c r="B10" s="13"/>
      <c r="C10" s="3" t="s">
        <v>21</v>
      </c>
      <c r="D10" s="4">
        <v>45733429.166000001</v>
      </c>
      <c r="E10">
        <v>56100</v>
      </c>
      <c r="F10">
        <f t="shared" si="0"/>
        <v>2565645376212.6001</v>
      </c>
    </row>
    <row r="11" spans="2:11" ht="72" x14ac:dyDescent="0.2">
      <c r="B11" s="13"/>
      <c r="C11" s="3" t="s">
        <v>29</v>
      </c>
      <c r="D11" s="6">
        <v>0</v>
      </c>
      <c r="E11">
        <v>0</v>
      </c>
      <c r="F11">
        <f t="shared" si="0"/>
        <v>0</v>
      </c>
    </row>
    <row r="12" spans="2:11" x14ac:dyDescent="0.2">
      <c r="B12" s="13"/>
      <c r="C12" s="3" t="s">
        <v>30</v>
      </c>
      <c r="D12" s="4">
        <v>0</v>
      </c>
      <c r="E12">
        <v>0</v>
      </c>
      <c r="F12">
        <f t="shared" si="0"/>
        <v>0</v>
      </c>
    </row>
    <row r="13" spans="2:11" x14ac:dyDescent="0.2">
      <c r="B13" s="13"/>
      <c r="C13" s="3" t="s">
        <v>22</v>
      </c>
      <c r="D13" s="6">
        <v>180190919.17300001</v>
      </c>
      <c r="E13">
        <v>0</v>
      </c>
      <c r="F13">
        <f t="shared" si="0"/>
        <v>0</v>
      </c>
    </row>
    <row r="14" spans="2:11" ht="24" x14ac:dyDescent="0.2">
      <c r="B14" s="14"/>
      <c r="C14" s="3" t="s">
        <v>31</v>
      </c>
      <c r="D14" s="4">
        <v>148827.63529999999</v>
      </c>
      <c r="E14">
        <v>107000</v>
      </c>
      <c r="F14">
        <f t="shared" si="0"/>
        <v>15924556977.099998</v>
      </c>
    </row>
    <row r="15" spans="2:11" ht="24" x14ac:dyDescent="0.2">
      <c r="B15" s="12" t="s">
        <v>32</v>
      </c>
      <c r="C15" s="3" t="s">
        <v>14</v>
      </c>
      <c r="D15" s="6">
        <v>121046892.265</v>
      </c>
      <c r="E15">
        <v>94600</v>
      </c>
      <c r="F15">
        <f t="shared" si="0"/>
        <v>11451036008269</v>
      </c>
      <c r="G15">
        <f>SUM(F15:F23)/1000000000000</f>
        <v>25.826740259794768</v>
      </c>
    </row>
    <row r="16" spans="2:11" ht="24" x14ac:dyDescent="0.2">
      <c r="B16" s="13"/>
      <c r="C16" s="3" t="s">
        <v>16</v>
      </c>
      <c r="D16" s="4">
        <v>24804.1188</v>
      </c>
      <c r="E16">
        <v>106000</v>
      </c>
      <c r="F16">
        <f t="shared" si="0"/>
        <v>2629236592.8000002</v>
      </c>
    </row>
    <row r="17" spans="2:6" ht="36" x14ac:dyDescent="0.2">
      <c r="B17" s="13"/>
      <c r="C17" s="3" t="s">
        <v>19</v>
      </c>
      <c r="D17" s="6">
        <v>136127394.99439999</v>
      </c>
      <c r="E17">
        <v>73300</v>
      </c>
      <c r="F17">
        <f t="shared" si="0"/>
        <v>9978138053089.5195</v>
      </c>
    </row>
    <row r="18" spans="2:6" x14ac:dyDescent="0.2">
      <c r="B18" s="13"/>
      <c r="C18" s="3" t="s">
        <v>20</v>
      </c>
      <c r="D18" s="4">
        <v>0</v>
      </c>
      <c r="E18">
        <v>0</v>
      </c>
      <c r="F18">
        <f t="shared" si="0"/>
        <v>0</v>
      </c>
    </row>
    <row r="19" spans="2:6" x14ac:dyDescent="0.2">
      <c r="B19" s="13"/>
      <c r="C19" s="3" t="s">
        <v>21</v>
      </c>
      <c r="D19" s="6">
        <v>78341122.314500004</v>
      </c>
      <c r="E19">
        <v>56100</v>
      </c>
      <c r="F19">
        <f t="shared" si="0"/>
        <v>4394936961843.4502</v>
      </c>
    </row>
    <row r="20" spans="2:6" ht="72" x14ac:dyDescent="0.2">
      <c r="B20" s="13"/>
      <c r="C20" s="3" t="s">
        <v>29</v>
      </c>
      <c r="D20" s="4">
        <v>0</v>
      </c>
      <c r="E20">
        <v>0</v>
      </c>
      <c r="F20">
        <f t="shared" si="0"/>
        <v>0</v>
      </c>
    </row>
    <row r="21" spans="2:6" x14ac:dyDescent="0.2">
      <c r="B21" s="13"/>
      <c r="C21" s="3" t="s">
        <v>30</v>
      </c>
      <c r="D21" s="6">
        <v>0</v>
      </c>
      <c r="E21">
        <v>0</v>
      </c>
      <c r="F21">
        <f t="shared" si="0"/>
        <v>0</v>
      </c>
    </row>
    <row r="22" spans="2:6" x14ac:dyDescent="0.2">
      <c r="B22" s="13"/>
      <c r="C22" s="3" t="s">
        <v>22</v>
      </c>
      <c r="D22" s="4">
        <v>394480500.40789998</v>
      </c>
      <c r="E22">
        <v>0</v>
      </c>
      <c r="F22">
        <f t="shared" si="0"/>
        <v>0</v>
      </c>
    </row>
    <row r="23" spans="2:6" ht="24" x14ac:dyDescent="0.2">
      <c r="B23" s="14"/>
      <c r="C23" s="3" t="s">
        <v>31</v>
      </c>
      <c r="D23" s="6">
        <v>0</v>
      </c>
      <c r="E23">
        <v>107000</v>
      </c>
      <c r="F23">
        <f t="shared" si="0"/>
        <v>0</v>
      </c>
    </row>
  </sheetData>
  <mergeCells count="2">
    <mergeCell ref="B6:B14"/>
    <mergeCell ref="B15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4F3F-0136-9E46-B81B-B90A105EC17F}">
  <dimension ref="A1:K57"/>
  <sheetViews>
    <sheetView tabSelected="1" topLeftCell="A28" workbookViewId="0">
      <selection activeCell="B50" sqref="B50"/>
    </sheetView>
  </sheetViews>
  <sheetFormatPr baseColWidth="10" defaultRowHeight="15" x14ac:dyDescent="0.2"/>
  <cols>
    <col min="1" max="1" width="25.6640625" customWidth="1"/>
    <col min="2" max="2" width="29" customWidth="1"/>
    <col min="7" max="7" width="11.83203125" bestFit="1" customWidth="1"/>
  </cols>
  <sheetData>
    <row r="1" spans="1:11" x14ac:dyDescent="0.2">
      <c r="D1" t="s">
        <v>39</v>
      </c>
      <c r="E1" t="s">
        <v>40</v>
      </c>
      <c r="F1" t="s">
        <v>41</v>
      </c>
      <c r="G1" t="s">
        <v>42</v>
      </c>
      <c r="H1" t="s">
        <v>43</v>
      </c>
      <c r="J1" t="s">
        <v>44</v>
      </c>
    </row>
    <row r="2" spans="1:11" x14ac:dyDescent="0.2">
      <c r="A2" t="s">
        <v>13</v>
      </c>
      <c r="B2" t="s">
        <v>14</v>
      </c>
      <c r="C2" t="s">
        <v>12</v>
      </c>
      <c r="D2">
        <v>163720824.06330001</v>
      </c>
      <c r="E2">
        <v>94600</v>
      </c>
      <c r="F2">
        <f>D2*E2</f>
        <v>15487989956388.182</v>
      </c>
      <c r="G2">
        <f>(F2+F3+F4+F5+F6+F7+F8+F9) /1000000000000</f>
        <v>37.255661223636586</v>
      </c>
      <c r="H2">
        <f>G2*0.92</f>
        <v>34.275208325745659</v>
      </c>
      <c r="J2">
        <f>H2/33.6353</f>
        <v>1.0190249031745118</v>
      </c>
      <c r="K2">
        <f>H2/1.0190249</f>
        <v>33.635300104782189</v>
      </c>
    </row>
    <row r="3" spans="1:11" x14ac:dyDescent="0.2">
      <c r="B3" t="s">
        <v>16</v>
      </c>
      <c r="C3" t="s">
        <v>12</v>
      </c>
      <c r="D3">
        <v>161493.16589999999</v>
      </c>
      <c r="E3">
        <v>106000</v>
      </c>
      <c r="F3">
        <f t="shared" ref="F3:F57" si="0">D3*E3</f>
        <v>17118275585.4</v>
      </c>
    </row>
    <row r="4" spans="1:11" x14ac:dyDescent="0.2">
      <c r="B4" t="s">
        <v>19</v>
      </c>
      <c r="C4" t="s">
        <v>12</v>
      </c>
      <c r="D4">
        <v>191177764.4404</v>
      </c>
      <c r="E4">
        <v>73300</v>
      </c>
      <c r="F4">
        <f t="shared" si="0"/>
        <v>14013330133481.32</v>
      </c>
    </row>
    <row r="5" spans="1:11" x14ac:dyDescent="0.2">
      <c r="B5" t="s">
        <v>21</v>
      </c>
      <c r="C5" t="s">
        <v>12</v>
      </c>
      <c r="D5">
        <v>137581510.6728</v>
      </c>
      <c r="E5">
        <v>56100</v>
      </c>
      <c r="F5">
        <f t="shared" si="0"/>
        <v>7718322748744.0801</v>
      </c>
    </row>
    <row r="6" spans="1:11" x14ac:dyDescent="0.2">
      <c r="B6" t="s">
        <v>30</v>
      </c>
      <c r="C6" t="s">
        <v>12</v>
      </c>
      <c r="D6">
        <v>0</v>
      </c>
      <c r="E6">
        <v>0</v>
      </c>
      <c r="F6">
        <f t="shared" si="0"/>
        <v>0</v>
      </c>
    </row>
    <row r="7" spans="1:11" x14ac:dyDescent="0.2">
      <c r="B7" t="s">
        <v>34</v>
      </c>
      <c r="C7" t="s">
        <v>12</v>
      </c>
      <c r="D7">
        <v>88793.210600000006</v>
      </c>
      <c r="E7">
        <v>0</v>
      </c>
      <c r="F7">
        <f t="shared" si="0"/>
        <v>0</v>
      </c>
    </row>
    <row r="8" spans="1:11" x14ac:dyDescent="0.2">
      <c r="B8" t="s">
        <v>22</v>
      </c>
      <c r="C8" t="s">
        <v>12</v>
      </c>
      <c r="D8">
        <v>605502272.18490005</v>
      </c>
      <c r="E8">
        <v>0</v>
      </c>
      <c r="F8">
        <f t="shared" si="0"/>
        <v>0</v>
      </c>
    </row>
    <row r="9" spans="1:11" x14ac:dyDescent="0.2">
      <c r="B9" t="s">
        <v>31</v>
      </c>
      <c r="C9" t="s">
        <v>12</v>
      </c>
      <c r="D9">
        <v>176636.5368</v>
      </c>
      <c r="E9">
        <v>107000</v>
      </c>
      <c r="F9">
        <f t="shared" si="0"/>
        <v>18900109437.599998</v>
      </c>
    </row>
    <row r="10" spans="1:11" x14ac:dyDescent="0.2">
      <c r="A10" t="s">
        <v>35</v>
      </c>
      <c r="B10" t="s">
        <v>14</v>
      </c>
      <c r="C10" t="s">
        <v>12</v>
      </c>
      <c r="D10">
        <v>78912072.152500004</v>
      </c>
      <c r="E10">
        <v>94600</v>
      </c>
      <c r="F10">
        <f t="shared" si="0"/>
        <v>7465082025626.5</v>
      </c>
      <c r="G10">
        <f>SUM(F10:F17) / 1000000000000</f>
        <v>8.3616600077791592</v>
      </c>
      <c r="H10">
        <f t="shared" ref="H3:H66" si="1">G10*0.92</f>
        <v>7.6927272071568265</v>
      </c>
      <c r="K10">
        <f t="shared" ref="K3:K50" si="2">H10/1.0190249</f>
        <v>7.5491062163022971</v>
      </c>
    </row>
    <row r="11" spans="1:11" x14ac:dyDescent="0.2">
      <c r="B11" t="s">
        <v>16</v>
      </c>
      <c r="C11" t="s">
        <v>12</v>
      </c>
      <c r="D11">
        <v>0</v>
      </c>
      <c r="E11">
        <v>106000</v>
      </c>
      <c r="F11">
        <f t="shared" si="0"/>
        <v>0</v>
      </c>
    </row>
    <row r="12" spans="1:11" x14ac:dyDescent="0.2">
      <c r="B12" t="s">
        <v>19</v>
      </c>
      <c r="C12" t="s">
        <v>12</v>
      </c>
      <c r="D12">
        <v>7936770.2220000001</v>
      </c>
      <c r="E12">
        <v>73300</v>
      </c>
      <c r="F12">
        <f t="shared" si="0"/>
        <v>581765257272.59998</v>
      </c>
    </row>
    <row r="13" spans="1:11" x14ac:dyDescent="0.2">
      <c r="B13" t="s">
        <v>21</v>
      </c>
      <c r="C13" t="s">
        <v>12</v>
      </c>
      <c r="D13">
        <v>5611635.0246000001</v>
      </c>
      <c r="E13">
        <v>56100</v>
      </c>
      <c r="F13">
        <f t="shared" si="0"/>
        <v>314812724880.06</v>
      </c>
    </row>
    <row r="14" spans="1:11" x14ac:dyDescent="0.2">
      <c r="B14" t="s">
        <v>30</v>
      </c>
      <c r="C14" t="s">
        <v>12</v>
      </c>
      <c r="D14">
        <v>0</v>
      </c>
      <c r="E14">
        <v>0</v>
      </c>
      <c r="F14">
        <f t="shared" si="0"/>
        <v>0</v>
      </c>
    </row>
    <row r="15" spans="1:11" x14ac:dyDescent="0.2">
      <c r="B15" t="s">
        <v>34</v>
      </c>
      <c r="C15" t="s">
        <v>12</v>
      </c>
      <c r="D15">
        <v>0</v>
      </c>
      <c r="E15">
        <v>0</v>
      </c>
      <c r="F15">
        <f t="shared" si="0"/>
        <v>0</v>
      </c>
    </row>
    <row r="16" spans="1:11" x14ac:dyDescent="0.2">
      <c r="B16" t="s">
        <v>22</v>
      </c>
      <c r="C16" t="s">
        <v>12</v>
      </c>
      <c r="D16">
        <v>108592161.3946</v>
      </c>
      <c r="E16">
        <v>0</v>
      </c>
      <c r="F16">
        <f t="shared" si="0"/>
        <v>0</v>
      </c>
    </row>
    <row r="17" spans="1:11" x14ac:dyDescent="0.2">
      <c r="B17" t="s">
        <v>31</v>
      </c>
      <c r="C17" t="s">
        <v>12</v>
      </c>
      <c r="D17">
        <v>0</v>
      </c>
      <c r="E17">
        <v>107000</v>
      </c>
      <c r="F17">
        <f t="shared" si="0"/>
        <v>0</v>
      </c>
    </row>
    <row r="18" spans="1:11" x14ac:dyDescent="0.2">
      <c r="A18" t="s">
        <v>36</v>
      </c>
      <c r="B18" t="s">
        <v>14</v>
      </c>
      <c r="C18" t="s">
        <v>12</v>
      </c>
      <c r="D18">
        <v>15448716.7127</v>
      </c>
      <c r="E18">
        <v>94600</v>
      </c>
      <c r="F18">
        <f t="shared" si="0"/>
        <v>1461448601021.4199</v>
      </c>
      <c r="G18">
        <f>SUM(F18:F25) /1000000000000</f>
        <v>5.21855917745326</v>
      </c>
      <c r="H18">
        <f t="shared" si="1"/>
        <v>4.8010744432569998</v>
      </c>
      <c r="K18">
        <f t="shared" si="2"/>
        <v>4.7114397727248862</v>
      </c>
    </row>
    <row r="19" spans="1:11" x14ac:dyDescent="0.2">
      <c r="B19" t="s">
        <v>16</v>
      </c>
      <c r="C19" t="s">
        <v>12</v>
      </c>
      <c r="D19">
        <v>0</v>
      </c>
      <c r="E19">
        <v>106000</v>
      </c>
      <c r="F19">
        <f t="shared" si="0"/>
        <v>0</v>
      </c>
    </row>
    <row r="20" spans="1:11" x14ac:dyDescent="0.2">
      <c r="B20" t="s">
        <v>19</v>
      </c>
      <c r="C20" t="s">
        <v>12</v>
      </c>
      <c r="D20">
        <v>28686633.757399999</v>
      </c>
      <c r="E20">
        <v>73300</v>
      </c>
      <c r="F20">
        <f t="shared" si="0"/>
        <v>2102730254417.4199</v>
      </c>
    </row>
    <row r="21" spans="1:11" x14ac:dyDescent="0.2">
      <c r="B21" t="s">
        <v>21</v>
      </c>
      <c r="C21" t="s">
        <v>12</v>
      </c>
      <c r="D21">
        <v>29489845.312199999</v>
      </c>
      <c r="E21">
        <v>56100</v>
      </c>
      <c r="F21">
        <f t="shared" si="0"/>
        <v>1654380322014.4199</v>
      </c>
    </row>
    <row r="22" spans="1:11" x14ac:dyDescent="0.2">
      <c r="B22" t="s">
        <v>30</v>
      </c>
      <c r="C22" t="s">
        <v>12</v>
      </c>
      <c r="D22">
        <v>0</v>
      </c>
      <c r="E22">
        <v>0</v>
      </c>
      <c r="F22">
        <f t="shared" si="0"/>
        <v>0</v>
      </c>
    </row>
    <row r="23" spans="1:11" x14ac:dyDescent="0.2">
      <c r="B23" t="s">
        <v>34</v>
      </c>
      <c r="C23" t="s">
        <v>12</v>
      </c>
      <c r="D23">
        <v>0</v>
      </c>
      <c r="E23">
        <v>0</v>
      </c>
      <c r="F23">
        <f t="shared" si="0"/>
        <v>0</v>
      </c>
    </row>
    <row r="24" spans="1:11" x14ac:dyDescent="0.2">
      <c r="B24" t="s">
        <v>22</v>
      </c>
      <c r="C24" t="s">
        <v>12</v>
      </c>
      <c r="D24">
        <v>90346099.349800006</v>
      </c>
      <c r="E24">
        <v>0</v>
      </c>
      <c r="F24">
        <f t="shared" si="0"/>
        <v>0</v>
      </c>
    </row>
    <row r="25" spans="1:11" x14ac:dyDescent="0.2">
      <c r="B25" t="s">
        <v>31</v>
      </c>
      <c r="C25" t="s">
        <v>12</v>
      </c>
      <c r="D25">
        <v>0</v>
      </c>
      <c r="E25">
        <v>107000</v>
      </c>
      <c r="F25">
        <f t="shared" si="0"/>
        <v>0</v>
      </c>
    </row>
    <row r="26" spans="1:11" x14ac:dyDescent="0.2">
      <c r="A26" t="s">
        <v>28</v>
      </c>
      <c r="B26" t="s">
        <v>14</v>
      </c>
      <c r="C26" t="s">
        <v>12</v>
      </c>
      <c r="D26">
        <v>36810739.749499999</v>
      </c>
      <c r="E26">
        <v>94600</v>
      </c>
      <c r="F26">
        <f t="shared" si="0"/>
        <v>3482295980302.6997</v>
      </c>
      <c r="G26">
        <f>SUM(F26:F33) / 1000000000000</f>
        <v>10.30541390833841</v>
      </c>
      <c r="H26">
        <f t="shared" si="1"/>
        <v>9.4809807956713374</v>
      </c>
      <c r="K26">
        <f t="shared" si="2"/>
        <v>9.3039736277998095</v>
      </c>
    </row>
    <row r="27" spans="1:11" x14ac:dyDescent="0.2">
      <c r="B27" t="s">
        <v>16</v>
      </c>
      <c r="C27" t="s">
        <v>12</v>
      </c>
      <c r="D27">
        <v>119937.31269999999</v>
      </c>
      <c r="E27">
        <v>106000</v>
      </c>
      <c r="F27">
        <f t="shared" si="0"/>
        <v>12713355146.199999</v>
      </c>
    </row>
    <row r="28" spans="1:11" x14ac:dyDescent="0.2">
      <c r="B28" t="s">
        <v>19</v>
      </c>
      <c r="C28" t="s">
        <v>12</v>
      </c>
      <c r="D28">
        <v>53721268.622000001</v>
      </c>
      <c r="E28">
        <v>73300</v>
      </c>
      <c r="F28">
        <f t="shared" si="0"/>
        <v>3937768989992.6001</v>
      </c>
    </row>
    <row r="29" spans="1:11" x14ac:dyDescent="0.2">
      <c r="B29" t="s">
        <v>21</v>
      </c>
      <c r="C29" t="s">
        <v>12</v>
      </c>
      <c r="D29">
        <v>50868725.017099999</v>
      </c>
      <c r="E29">
        <v>56100</v>
      </c>
      <c r="F29">
        <f t="shared" si="0"/>
        <v>2853735473459.3101</v>
      </c>
    </row>
    <row r="30" spans="1:11" x14ac:dyDescent="0.2">
      <c r="B30" t="s">
        <v>30</v>
      </c>
      <c r="C30" t="s">
        <v>12</v>
      </c>
      <c r="D30">
        <v>0</v>
      </c>
      <c r="E30">
        <v>0</v>
      </c>
      <c r="F30">
        <f t="shared" si="0"/>
        <v>0</v>
      </c>
    </row>
    <row r="31" spans="1:11" x14ac:dyDescent="0.2">
      <c r="B31" t="s">
        <v>34</v>
      </c>
      <c r="C31" t="s">
        <v>12</v>
      </c>
      <c r="D31">
        <v>55711.436500000003</v>
      </c>
      <c r="E31">
        <v>0</v>
      </c>
      <c r="F31">
        <f t="shared" si="0"/>
        <v>0</v>
      </c>
    </row>
    <row r="32" spans="1:11" x14ac:dyDescent="0.2">
      <c r="B32" t="s">
        <v>22</v>
      </c>
      <c r="C32" t="s">
        <v>12</v>
      </c>
      <c r="D32">
        <v>188390516.5228</v>
      </c>
      <c r="E32">
        <v>0</v>
      </c>
      <c r="F32">
        <f t="shared" si="0"/>
        <v>0</v>
      </c>
    </row>
    <row r="33" spans="1:11" x14ac:dyDescent="0.2">
      <c r="B33" t="s">
        <v>31</v>
      </c>
      <c r="C33" t="s">
        <v>12</v>
      </c>
      <c r="D33">
        <v>176636.5368</v>
      </c>
      <c r="E33">
        <v>107000</v>
      </c>
      <c r="F33">
        <f t="shared" si="0"/>
        <v>18900109437.599998</v>
      </c>
    </row>
    <row r="34" spans="1:11" x14ac:dyDescent="0.2">
      <c r="A34" t="s">
        <v>32</v>
      </c>
      <c r="B34" t="s">
        <v>14</v>
      </c>
      <c r="C34" t="s">
        <v>12</v>
      </c>
      <c r="D34">
        <v>126910084.31380001</v>
      </c>
      <c r="E34">
        <v>94600</v>
      </c>
      <c r="F34">
        <f t="shared" si="0"/>
        <v>12005693976085.48</v>
      </c>
      <c r="G34">
        <f>SUM(F34:F41) / 1000000000000</f>
        <v>26.950247315280237</v>
      </c>
      <c r="H34">
        <f t="shared" si="1"/>
        <v>24.794227530057817</v>
      </c>
      <c r="K34">
        <f t="shared" si="2"/>
        <v>24.331326476966183</v>
      </c>
    </row>
    <row r="35" spans="1:11" x14ac:dyDescent="0.2">
      <c r="B35" t="s">
        <v>16</v>
      </c>
      <c r="C35" t="s">
        <v>12</v>
      </c>
      <c r="D35">
        <v>41555.8531</v>
      </c>
      <c r="E35">
        <v>106000</v>
      </c>
      <c r="F35">
        <f t="shared" si="0"/>
        <v>4404920428.6000004</v>
      </c>
    </row>
    <row r="36" spans="1:11" x14ac:dyDescent="0.2">
      <c r="B36" t="s">
        <v>19</v>
      </c>
      <c r="C36" t="s">
        <v>12</v>
      </c>
      <c r="D36">
        <v>137456495.81830001</v>
      </c>
      <c r="E36">
        <v>73300</v>
      </c>
      <c r="F36">
        <f t="shared" si="0"/>
        <v>10075561143481.391</v>
      </c>
    </row>
    <row r="37" spans="1:11" x14ac:dyDescent="0.2">
      <c r="B37" t="s">
        <v>21</v>
      </c>
      <c r="C37" t="s">
        <v>12</v>
      </c>
      <c r="D37">
        <v>86712785.655699998</v>
      </c>
      <c r="E37">
        <v>56100</v>
      </c>
      <c r="F37">
        <f t="shared" si="0"/>
        <v>4864587275284.7695</v>
      </c>
    </row>
    <row r="38" spans="1:11" x14ac:dyDescent="0.2">
      <c r="B38" t="s">
        <v>30</v>
      </c>
      <c r="C38" t="s">
        <v>12</v>
      </c>
      <c r="D38">
        <v>0</v>
      </c>
      <c r="E38">
        <v>0</v>
      </c>
      <c r="F38">
        <f t="shared" si="0"/>
        <v>0</v>
      </c>
    </row>
    <row r="39" spans="1:11" x14ac:dyDescent="0.2">
      <c r="B39" t="s">
        <v>34</v>
      </c>
      <c r="C39" t="s">
        <v>12</v>
      </c>
      <c r="D39">
        <v>33081.774100000002</v>
      </c>
      <c r="E39">
        <v>0</v>
      </c>
      <c r="F39">
        <f t="shared" si="0"/>
        <v>0</v>
      </c>
    </row>
    <row r="40" spans="1:11" x14ac:dyDescent="0.2">
      <c r="B40" t="s">
        <v>22</v>
      </c>
      <c r="C40" t="s">
        <v>12</v>
      </c>
      <c r="D40">
        <v>417111755.66219997</v>
      </c>
      <c r="E40">
        <v>0</v>
      </c>
      <c r="F40">
        <f t="shared" si="0"/>
        <v>0</v>
      </c>
    </row>
    <row r="41" spans="1:11" x14ac:dyDescent="0.2">
      <c r="B41" t="s">
        <v>31</v>
      </c>
      <c r="C41" t="s">
        <v>12</v>
      </c>
      <c r="D41">
        <v>0</v>
      </c>
      <c r="E41">
        <v>107000</v>
      </c>
      <c r="F41">
        <f t="shared" si="0"/>
        <v>0</v>
      </c>
    </row>
    <row r="42" spans="1:11" x14ac:dyDescent="0.2">
      <c r="A42" t="s">
        <v>37</v>
      </c>
      <c r="B42" t="s">
        <v>14</v>
      </c>
      <c r="C42" t="s">
        <v>12</v>
      </c>
      <c r="D42">
        <v>4955733.2644999996</v>
      </c>
      <c r="E42">
        <v>94600</v>
      </c>
      <c r="F42">
        <f t="shared" si="0"/>
        <v>468812366821.69995</v>
      </c>
      <c r="G42">
        <f>SUM(F42:F49) / 1000000000000</f>
        <v>0.95904060834283011</v>
      </c>
      <c r="H42">
        <f t="shared" si="1"/>
        <v>0.8823173596754037</v>
      </c>
      <c r="K42">
        <f t="shared" si="2"/>
        <v>0.86584474989316129</v>
      </c>
    </row>
    <row r="43" spans="1:11" x14ac:dyDescent="0.2">
      <c r="B43" t="s">
        <v>16</v>
      </c>
      <c r="C43" t="s">
        <v>12</v>
      </c>
      <c r="D43">
        <v>119987.91439999999</v>
      </c>
      <c r="E43">
        <v>106000</v>
      </c>
      <c r="F43">
        <f t="shared" si="0"/>
        <v>12718718926.4</v>
      </c>
    </row>
    <row r="44" spans="1:11" x14ac:dyDescent="0.2">
      <c r="B44" t="s">
        <v>19</v>
      </c>
      <c r="C44" t="s">
        <v>12</v>
      </c>
      <c r="D44">
        <v>3246174.0307999998</v>
      </c>
      <c r="E44">
        <v>73300</v>
      </c>
      <c r="F44">
        <f t="shared" si="0"/>
        <v>237944556457.63998</v>
      </c>
    </row>
    <row r="45" spans="1:11" x14ac:dyDescent="0.2">
      <c r="B45" t="s">
        <v>21</v>
      </c>
      <c r="C45" t="s">
        <v>12</v>
      </c>
      <c r="D45">
        <v>3936559.1088999999</v>
      </c>
      <c r="E45">
        <v>56100</v>
      </c>
      <c r="F45">
        <f t="shared" si="0"/>
        <v>220840966009.28998</v>
      </c>
    </row>
    <row r="46" spans="1:11" x14ac:dyDescent="0.2">
      <c r="B46" t="s">
        <v>30</v>
      </c>
      <c r="C46" t="s">
        <v>12</v>
      </c>
      <c r="D46">
        <v>0</v>
      </c>
      <c r="E46">
        <v>0</v>
      </c>
      <c r="F46">
        <f t="shared" si="0"/>
        <v>0</v>
      </c>
    </row>
    <row r="47" spans="1:11" x14ac:dyDescent="0.2">
      <c r="B47" t="s">
        <v>34</v>
      </c>
      <c r="C47" t="s">
        <v>12</v>
      </c>
      <c r="D47">
        <v>50351.771500000003</v>
      </c>
      <c r="E47">
        <v>0</v>
      </c>
      <c r="F47">
        <f t="shared" si="0"/>
        <v>0</v>
      </c>
    </row>
    <row r="48" spans="1:11" x14ac:dyDescent="0.2">
      <c r="B48" t="s">
        <v>22</v>
      </c>
      <c r="C48" t="s">
        <v>12</v>
      </c>
      <c r="D48">
        <v>31481511.347600002</v>
      </c>
      <c r="E48">
        <v>0</v>
      </c>
      <c r="F48">
        <f t="shared" si="0"/>
        <v>0</v>
      </c>
    </row>
    <row r="49" spans="1:11" x14ac:dyDescent="0.2">
      <c r="B49" t="s">
        <v>31</v>
      </c>
      <c r="C49" t="s">
        <v>12</v>
      </c>
      <c r="D49">
        <v>174990.65539999999</v>
      </c>
      <c r="E49">
        <v>107000</v>
      </c>
      <c r="F49">
        <f t="shared" si="0"/>
        <v>18724000127.799999</v>
      </c>
    </row>
    <row r="50" spans="1:11" x14ac:dyDescent="0.2">
      <c r="A50" t="s">
        <v>38</v>
      </c>
      <c r="B50" t="s">
        <v>14</v>
      </c>
      <c r="C50" t="s">
        <v>12</v>
      </c>
      <c r="D50">
        <v>4880141.2352</v>
      </c>
      <c r="E50">
        <v>94600</v>
      </c>
      <c r="F50">
        <f t="shared" si="0"/>
        <v>461661360849.91998</v>
      </c>
      <c r="G50">
        <f>SUM(F50:F57) / 1000000000000</f>
        <v>0.70769398562138008</v>
      </c>
      <c r="H50">
        <f t="shared" si="1"/>
        <v>0.65107846677166969</v>
      </c>
      <c r="K50">
        <f t="shared" si="2"/>
        <v>0.63892302020457958</v>
      </c>
    </row>
    <row r="51" spans="1:11" x14ac:dyDescent="0.2">
      <c r="B51" t="s">
        <v>16</v>
      </c>
      <c r="C51" t="s">
        <v>12</v>
      </c>
      <c r="D51">
        <v>119987.91439999999</v>
      </c>
      <c r="E51">
        <v>106000</v>
      </c>
      <c r="F51">
        <f t="shared" si="0"/>
        <v>12718718926.4</v>
      </c>
    </row>
    <row r="52" spans="1:11" x14ac:dyDescent="0.2">
      <c r="B52" t="s">
        <v>19</v>
      </c>
      <c r="C52" t="s">
        <v>12</v>
      </c>
      <c r="D52">
        <v>1033464.939</v>
      </c>
      <c r="E52">
        <v>73300</v>
      </c>
      <c r="F52">
        <f t="shared" si="0"/>
        <v>75752980028.699997</v>
      </c>
    </row>
    <row r="53" spans="1:11" x14ac:dyDescent="0.2">
      <c r="B53" t="s">
        <v>21</v>
      </c>
      <c r="C53" t="s">
        <v>12</v>
      </c>
      <c r="D53">
        <v>2474811.5096</v>
      </c>
      <c r="E53">
        <v>56100</v>
      </c>
      <c r="F53">
        <f t="shared" si="0"/>
        <v>138836925688.56</v>
      </c>
    </row>
    <row r="54" spans="1:11" x14ac:dyDescent="0.2">
      <c r="B54" t="s">
        <v>30</v>
      </c>
      <c r="C54" t="s">
        <v>12</v>
      </c>
      <c r="D54">
        <v>0</v>
      </c>
      <c r="E54">
        <v>0</v>
      </c>
      <c r="F54">
        <f t="shared" si="0"/>
        <v>0</v>
      </c>
    </row>
    <row r="55" spans="1:11" x14ac:dyDescent="0.2">
      <c r="B55" t="s">
        <v>34</v>
      </c>
      <c r="C55" t="s">
        <v>12</v>
      </c>
      <c r="D55">
        <v>50351.771500000003</v>
      </c>
      <c r="E55">
        <v>0</v>
      </c>
      <c r="F55">
        <f t="shared" si="0"/>
        <v>0</v>
      </c>
    </row>
    <row r="56" spans="1:11" x14ac:dyDescent="0.2">
      <c r="B56" t="s">
        <v>22</v>
      </c>
      <c r="C56" t="s">
        <v>12</v>
      </c>
      <c r="D56">
        <v>26359418.758699998</v>
      </c>
      <c r="E56">
        <v>0</v>
      </c>
      <c r="F56">
        <f t="shared" si="0"/>
        <v>0</v>
      </c>
    </row>
    <row r="57" spans="1:11" x14ac:dyDescent="0.2">
      <c r="B57" t="s">
        <v>31</v>
      </c>
      <c r="C57" t="s">
        <v>12</v>
      </c>
      <c r="D57">
        <v>174990.65539999999</v>
      </c>
      <c r="E57">
        <v>107000</v>
      </c>
      <c r="F57">
        <f t="shared" si="0"/>
        <v>18724000127.799999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2023-01-23T01:16:45Z</dcterms:created>
  <dcterms:modified xsi:type="dcterms:W3CDTF">2023-01-30T18:23:16Z</dcterms:modified>
</cp:coreProperties>
</file>