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ED6BD802-229E-4BA3-BF37-4FF0378CB0F4}" xr6:coauthVersionLast="47" xr6:coauthVersionMax="47" xr10:uidLastSave="{00000000-0000-0000-0000-000000000000}"/>
  <bookViews>
    <workbookView xWindow="-108" yWindow="-108" windowWidth="23256" windowHeight="12456" activeTab="1" xr2:uid="{9D3A19D8-55D8-46DD-A2B2-6A867578918F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2" l="1"/>
  <c r="AD13" i="2"/>
  <c r="AC11" i="2"/>
  <c r="AD11" i="2" s="1"/>
  <c r="AD8" i="2"/>
  <c r="AD7" i="2"/>
  <c r="AD6" i="2"/>
  <c r="AE5" i="2"/>
  <c r="AE10" i="2" s="1"/>
  <c r="AE12" i="2" s="1"/>
  <c r="AE14" i="2" s="1"/>
  <c r="AC5" i="2"/>
  <c r="AC10" i="2" s="1"/>
  <c r="AC12" i="2" s="1"/>
  <c r="AC14" i="2" s="1"/>
  <c r="AB5" i="2"/>
  <c r="AB10" i="2" s="1"/>
  <c r="AB12" i="2" s="1"/>
  <c r="AB14" i="2" s="1"/>
  <c r="AD4" i="2"/>
  <c r="AD5" i="2" s="1"/>
  <c r="AD10" i="2" s="1"/>
  <c r="AD12" i="2" s="1"/>
  <c r="AD14" i="2" s="1"/>
  <c r="AD3" i="2"/>
  <c r="AA14" i="2"/>
  <c r="Z14" i="2"/>
  <c r="AA12" i="2"/>
  <c r="AA10" i="2"/>
  <c r="AA5" i="2"/>
  <c r="BH4" i="2"/>
  <c r="BI4" i="2"/>
  <c r="BJ4" i="2"/>
  <c r="BK4" i="2"/>
  <c r="BH5" i="2"/>
  <c r="BI5" i="2"/>
  <c r="BJ5" i="2"/>
  <c r="BK5" i="2"/>
  <c r="BH6" i="2"/>
  <c r="BI6" i="2"/>
  <c r="BJ6" i="2"/>
  <c r="BK6" i="2"/>
  <c r="BH7" i="2"/>
  <c r="BI7" i="2"/>
  <c r="BJ7" i="2"/>
  <c r="BK7" i="2"/>
  <c r="BH8" i="2"/>
  <c r="BI8" i="2"/>
  <c r="BJ8" i="2"/>
  <c r="BK8" i="2"/>
  <c r="BH9" i="2"/>
  <c r="BI9" i="2"/>
  <c r="BJ9" i="2"/>
  <c r="BK9" i="2"/>
  <c r="BH10" i="2"/>
  <c r="BI10" i="2"/>
  <c r="BJ10" i="2"/>
  <c r="BK10" i="2"/>
  <c r="BH11" i="2"/>
  <c r="BI11" i="2"/>
  <c r="BJ11" i="2"/>
  <c r="BK11" i="2"/>
  <c r="BH12" i="2"/>
  <c r="BI12" i="2"/>
  <c r="BJ12" i="2"/>
  <c r="BK12" i="2"/>
  <c r="BH13" i="2"/>
  <c r="BI13" i="2"/>
  <c r="BJ13" i="2"/>
  <c r="BK13" i="2"/>
  <c r="BH14" i="2"/>
  <c r="BI14" i="2"/>
  <c r="BJ14" i="2"/>
  <c r="BK14" i="2"/>
  <c r="BI3" i="2"/>
  <c r="BJ3" i="2"/>
  <c r="BK3" i="2"/>
  <c r="BH3" i="2"/>
  <c r="Z13" i="2"/>
  <c r="Z11" i="2"/>
  <c r="Z9" i="2"/>
  <c r="Z8" i="2"/>
  <c r="Z7" i="2"/>
  <c r="Z6" i="2"/>
  <c r="Z4" i="2"/>
  <c r="Z3" i="2"/>
  <c r="Z5" i="2"/>
  <c r="Z10" i="2" s="1"/>
  <c r="Z12" i="2" s="1"/>
  <c r="V13" i="2"/>
  <c r="V11" i="2"/>
  <c r="V8" i="2"/>
  <c r="V7" i="2"/>
  <c r="V6" i="2"/>
  <c r="V4" i="2"/>
  <c r="V3" i="2"/>
  <c r="Y14" i="2"/>
  <c r="Y12" i="2"/>
  <c r="Y11" i="2"/>
  <c r="Y10" i="2"/>
  <c r="Y5" i="2"/>
  <c r="X14" i="2"/>
  <c r="X12" i="2"/>
  <c r="X10" i="2"/>
  <c r="X5" i="2"/>
  <c r="T10" i="2"/>
  <c r="W12" i="2"/>
  <c r="W5" i="2"/>
  <c r="W10" i="2" s="1"/>
  <c r="T12" i="2"/>
  <c r="T14" i="2" s="1"/>
  <c r="U5" i="2"/>
  <c r="U10" i="2" s="1"/>
  <c r="U12" i="2" s="1"/>
  <c r="U14" i="2" s="1"/>
  <c r="T5" i="2"/>
  <c r="S14" i="2"/>
  <c r="S12" i="2"/>
  <c r="S10" i="2"/>
  <c r="S5" i="2"/>
  <c r="R13" i="2"/>
  <c r="R11" i="2"/>
  <c r="R8" i="2"/>
  <c r="R7" i="2"/>
  <c r="R6" i="2"/>
  <c r="R4" i="2"/>
  <c r="R3" i="2"/>
  <c r="R5" i="2"/>
  <c r="N13" i="2"/>
  <c r="N11" i="2"/>
  <c r="N8" i="2"/>
  <c r="N7" i="2"/>
  <c r="N6" i="2"/>
  <c r="N4" i="2"/>
  <c r="N3" i="2"/>
  <c r="Q5" i="2"/>
  <c r="Q10" i="2" s="1"/>
  <c r="Q12" i="2" s="1"/>
  <c r="Q14" i="2" s="1"/>
  <c r="M10" i="2"/>
  <c r="P14" i="2"/>
  <c r="P12" i="2"/>
  <c r="P10" i="2"/>
  <c r="O5" i="2"/>
  <c r="P5" i="2"/>
  <c r="L11" i="2"/>
  <c r="O10" i="2"/>
  <c r="O12" i="2" s="1"/>
  <c r="O14" i="2" s="1"/>
  <c r="M5" i="2"/>
  <c r="L5" i="2"/>
  <c r="L10" i="2" s="1"/>
  <c r="K14" i="2"/>
  <c r="I11" i="2"/>
  <c r="K10" i="2"/>
  <c r="K12" i="2" s="1"/>
  <c r="K5" i="2"/>
  <c r="BG4" i="2"/>
  <c r="BG5" i="2"/>
  <c r="BG6" i="2"/>
  <c r="BG7" i="2"/>
  <c r="BG8" i="2"/>
  <c r="BG9" i="2"/>
  <c r="BG10" i="2"/>
  <c r="BG13" i="2"/>
  <c r="BG3" i="2"/>
  <c r="J13" i="2"/>
  <c r="J11" i="2"/>
  <c r="BG11" i="2" s="1"/>
  <c r="J8" i="2"/>
  <c r="J7" i="2"/>
  <c r="J6" i="2"/>
  <c r="J4" i="2"/>
  <c r="J3" i="2"/>
  <c r="J5" i="2"/>
  <c r="F11" i="2"/>
  <c r="BF11" i="2"/>
  <c r="F8" i="2"/>
  <c r="BF8" i="2" s="1"/>
  <c r="F7" i="2"/>
  <c r="BF7" i="2" s="1"/>
  <c r="F6" i="2"/>
  <c r="BF6" i="2" s="1"/>
  <c r="F4" i="2"/>
  <c r="F3" i="2"/>
  <c r="BF4" i="2"/>
  <c r="BF9" i="2"/>
  <c r="BF13" i="2"/>
  <c r="BF3" i="2"/>
  <c r="BH1" i="2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BG1" i="2"/>
  <c r="BF1" i="2"/>
  <c r="I5" i="2"/>
  <c r="I10" i="2" s="1"/>
  <c r="E11" i="2"/>
  <c r="C11" i="2"/>
  <c r="H11" i="2"/>
  <c r="H5" i="2"/>
  <c r="H10" i="2" s="1"/>
  <c r="D11" i="2"/>
  <c r="G11" i="2"/>
  <c r="D5" i="2"/>
  <c r="D10" i="2" s="1"/>
  <c r="D12" i="2" s="1"/>
  <c r="D14" i="2" s="1"/>
  <c r="E5" i="2"/>
  <c r="E10" i="2" s="1"/>
  <c r="E12" i="2" s="1"/>
  <c r="E14" i="2" s="1"/>
  <c r="F5" i="2"/>
  <c r="BF5" i="2" s="1"/>
  <c r="G5" i="2"/>
  <c r="G10" i="2" s="1"/>
  <c r="C12" i="2"/>
  <c r="C14" i="2" s="1"/>
  <c r="C10" i="2"/>
  <c r="C5" i="2"/>
  <c r="AZ11" i="2"/>
  <c r="AY18" i="2"/>
  <c r="AZ18" i="2"/>
  <c r="AY19" i="2"/>
  <c r="AZ19" i="2"/>
  <c r="AY21" i="2"/>
  <c r="AZ21" i="2"/>
  <c r="AY22" i="2"/>
  <c r="AZ22" i="2"/>
  <c r="AZ5" i="2"/>
  <c r="AZ25" i="2" s="1"/>
  <c r="AO22" i="2"/>
  <c r="AP22" i="2"/>
  <c r="AQ22" i="2"/>
  <c r="AR22" i="2"/>
  <c r="AS22" i="2"/>
  <c r="AT22" i="2"/>
  <c r="AU22" i="2"/>
  <c r="AV22" i="2"/>
  <c r="AW22" i="2"/>
  <c r="AX22" i="2"/>
  <c r="AO21" i="2"/>
  <c r="AP21" i="2"/>
  <c r="AQ21" i="2"/>
  <c r="AR21" i="2"/>
  <c r="AS21" i="2"/>
  <c r="AT21" i="2"/>
  <c r="AU21" i="2"/>
  <c r="AV21" i="2"/>
  <c r="AW21" i="2"/>
  <c r="AX21" i="2"/>
  <c r="AN22" i="2"/>
  <c r="AN21" i="2"/>
  <c r="AQ19" i="2"/>
  <c r="AR19" i="2"/>
  <c r="AS19" i="2"/>
  <c r="AT19" i="2"/>
  <c r="AU19" i="2"/>
  <c r="AV19" i="2"/>
  <c r="AW19" i="2"/>
  <c r="AX19" i="2"/>
  <c r="AQ18" i="2"/>
  <c r="AR18" i="2"/>
  <c r="AS18" i="2"/>
  <c r="AT18" i="2"/>
  <c r="AU18" i="2"/>
  <c r="AV18" i="2"/>
  <c r="AW18" i="2"/>
  <c r="AX18" i="2"/>
  <c r="AM11" i="2"/>
  <c r="AM5" i="2"/>
  <c r="AM25" i="2" s="1"/>
  <c r="AN11" i="2"/>
  <c r="AN5" i="2"/>
  <c r="AN10" i="2" s="1"/>
  <c r="AN12" i="2" s="1"/>
  <c r="AN14" i="2" s="1"/>
  <c r="AO11" i="2"/>
  <c r="AO5" i="2"/>
  <c r="AO10" i="2" s="1"/>
  <c r="AP11" i="2"/>
  <c r="AP5" i="2"/>
  <c r="AP25" i="2" s="1"/>
  <c r="AV11" i="2"/>
  <c r="AV5" i="2"/>
  <c r="AV10" i="2" s="1"/>
  <c r="AT11" i="2"/>
  <c r="AS11" i="2"/>
  <c r="AS5" i="2"/>
  <c r="AS10" i="2" s="1"/>
  <c r="AS12" i="2" s="1"/>
  <c r="AS14" i="2" s="1"/>
  <c r="AS16" i="2" s="1"/>
  <c r="AR11" i="2"/>
  <c r="AR5" i="2"/>
  <c r="AR10" i="2" s="1"/>
  <c r="AX11" i="2"/>
  <c r="AW11" i="2"/>
  <c r="AW5" i="2"/>
  <c r="AW25" i="2" s="1"/>
  <c r="AQ11" i="2"/>
  <c r="AQ5" i="2"/>
  <c r="AQ10" i="2" s="1"/>
  <c r="AQ12" i="2" s="1"/>
  <c r="AQ14" i="2" s="1"/>
  <c r="AQ16" i="2" s="1"/>
  <c r="AT5" i="2"/>
  <c r="AT10" i="2" s="1"/>
  <c r="AX5" i="2"/>
  <c r="AX10" i="2" s="1"/>
  <c r="AU11" i="2"/>
  <c r="AY11" i="2"/>
  <c r="V5" i="2" l="1"/>
  <c r="V10" i="2" s="1"/>
  <c r="V12" i="2" s="1"/>
  <c r="V14" i="2" s="1"/>
  <c r="W14" i="2"/>
  <c r="R10" i="2"/>
  <c r="R12" i="2" s="1"/>
  <c r="R14" i="2" s="1"/>
  <c r="N5" i="2"/>
  <c r="M12" i="2"/>
  <c r="M14" i="2" s="1"/>
  <c r="L12" i="2"/>
  <c r="L14" i="2" s="1"/>
  <c r="N10" i="2"/>
  <c r="N12" i="2" s="1"/>
  <c r="N14" i="2" s="1"/>
  <c r="J10" i="2"/>
  <c r="J12" i="2" s="1"/>
  <c r="J14" i="2" s="1"/>
  <c r="F10" i="2"/>
  <c r="I12" i="2"/>
  <c r="H12" i="2"/>
  <c r="H14" i="2" s="1"/>
  <c r="G12" i="2"/>
  <c r="G14" i="2" s="1"/>
  <c r="AR12" i="2"/>
  <c r="AR14" i="2" s="1"/>
  <c r="AR16" i="2" s="1"/>
  <c r="AO12" i="2"/>
  <c r="AO14" i="2" s="1"/>
  <c r="AO16" i="2" s="1"/>
  <c r="AM10" i="2"/>
  <c r="AM12" i="2" s="1"/>
  <c r="AM14" i="2" s="1"/>
  <c r="AM16" i="2" s="1"/>
  <c r="AP10" i="2"/>
  <c r="AP12" i="2" s="1"/>
  <c r="AP14" i="2" s="1"/>
  <c r="AP24" i="2" s="1"/>
  <c r="AV25" i="2"/>
  <c r="AX12" i="2"/>
  <c r="AX14" i="2" s="1"/>
  <c r="AX16" i="2" s="1"/>
  <c r="AN25" i="2"/>
  <c r="AN16" i="2"/>
  <c r="AN24" i="2"/>
  <c r="AR25" i="2"/>
  <c r="AQ24" i="2"/>
  <c r="AW10" i="2"/>
  <c r="AW12" i="2" s="1"/>
  <c r="AW14" i="2" s="1"/>
  <c r="AQ25" i="2"/>
  <c r="AS24" i="2"/>
  <c r="AX25" i="2"/>
  <c r="AS25" i="2"/>
  <c r="AV12" i="2"/>
  <c r="AV14" i="2" s="1"/>
  <c r="AO25" i="2"/>
  <c r="AT25" i="2"/>
  <c r="AZ10" i="2"/>
  <c r="AZ12" i="2" s="1"/>
  <c r="AT12" i="2"/>
  <c r="AT14" i="2" s="1"/>
  <c r="AU5" i="2"/>
  <c r="AU25" i="2" s="1"/>
  <c r="AY5" i="2"/>
  <c r="AY25" i="2" s="1"/>
  <c r="U7" i="1"/>
  <c r="U6" i="1"/>
  <c r="U5" i="1"/>
  <c r="U4" i="1"/>
  <c r="I14" i="2" l="1"/>
  <c r="BG14" i="2" s="1"/>
  <c r="BG12" i="2"/>
  <c r="F12" i="2"/>
  <c r="BF10" i="2"/>
  <c r="AR24" i="2"/>
  <c r="AM24" i="2"/>
  <c r="AX24" i="2"/>
  <c r="AO24" i="2"/>
  <c r="AP16" i="2"/>
  <c r="AU10" i="2"/>
  <c r="AU12" i="2" s="1"/>
  <c r="AU14" i="2" s="1"/>
  <c r="AZ14" i="2"/>
  <c r="AZ24" i="2" s="1"/>
  <c r="AV16" i="2"/>
  <c r="AV24" i="2"/>
  <c r="AT16" i="2"/>
  <c r="AT24" i="2"/>
  <c r="AW16" i="2"/>
  <c r="AW24" i="2"/>
  <c r="AY10" i="2"/>
  <c r="AY12" i="2" s="1"/>
  <c r="AY14" i="2" s="1"/>
  <c r="F14" i="2" l="1"/>
  <c r="BF14" i="2" s="1"/>
  <c r="BF12" i="2"/>
  <c r="AZ16" i="2"/>
  <c r="AY16" i="2"/>
  <c r="AY24" i="2"/>
  <c r="AU16" i="2"/>
  <c r="AU24" i="2"/>
</calcChain>
</file>

<file path=xl/sharedStrings.xml><?xml version="1.0" encoding="utf-8"?>
<sst xmlns="http://schemas.openxmlformats.org/spreadsheetml/2006/main" count="86" uniqueCount="82">
  <si>
    <t>Shares</t>
  </si>
  <si>
    <t>Market Cap</t>
  </si>
  <si>
    <t>Cash</t>
  </si>
  <si>
    <t>Debt</t>
  </si>
  <si>
    <t>EV</t>
  </si>
  <si>
    <t>Price</t>
  </si>
  <si>
    <t>Q123</t>
  </si>
  <si>
    <t>main</t>
  </si>
  <si>
    <t>Q120</t>
  </si>
  <si>
    <t>Q121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</si>
  <si>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</si>
  <si>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</si>
  <si>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</si>
  <si>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</si>
  <si>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</si>
  <si>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</si>
  <si>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</si>
  <si>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</si>
  <si>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</si>
  <si>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</si>
  <si>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</si>
  <si>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</si>
  <si>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Margin</t>
  </si>
  <si>
    <t>R&amp;D</t>
  </si>
  <si>
    <t>S&amp;M</t>
  </si>
  <si>
    <t>G&amp;A</t>
  </si>
  <si>
    <t xml:space="preserve">Restructuring </t>
  </si>
  <si>
    <t>Operating Income</t>
  </si>
  <si>
    <t>Interest Income</t>
  </si>
  <si>
    <t>Pretax Income</t>
  </si>
  <si>
    <t>Tax</t>
  </si>
  <si>
    <t>NI</t>
  </si>
  <si>
    <t>EPS</t>
  </si>
  <si>
    <t>cogs q/q</t>
  </si>
  <si>
    <t>revenue q/q</t>
  </si>
  <si>
    <t>revenue y/y</t>
  </si>
  <si>
    <t>cogs y/y</t>
  </si>
  <si>
    <t>Q223</t>
  </si>
  <si>
    <t>TAX RATE</t>
  </si>
  <si>
    <t>GROSS MARGIN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</si>
  <si>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</si>
  <si>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</si>
  <si>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</si>
  <si>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</si>
  <si>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</si>
  <si>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</si>
  <si>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</si>
  <si>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</si>
  <si>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</si>
  <si>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</si>
  <si>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</si>
  <si>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</si>
  <si>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</si>
  <si>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</si>
  <si>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</si>
  <si>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</si>
  <si>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</si>
  <si>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</si>
  <si>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</si>
  <si>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</si>
  <si>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</si>
  <si>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</si>
  <si>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</si>
  <si>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</si>
  <si>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</si>
  <si>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</si>
  <si>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</si>
  <si>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</si>
  <si>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</si>
  <si>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</si>
  <si>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</si>
  <si>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</si>
  <si>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</si>
  <si>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</si>
  <si>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</si>
  <si>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</si>
  <si>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Q323</t>
  </si>
  <si>
    <t>Q423</t>
  </si>
  <si>
    <t>Q124</t>
  </si>
  <si>
    <t>Q224</t>
  </si>
  <si>
    <t xml:space="preserve">in millions </t>
  </si>
  <si>
    <t xml:space="preserve">to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</si>
</sst>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2BC0-095C-4BC8-B1B5-A4B81FD8BCF8}">
  <dimension ref="T2:V7"/>
  <sheetViews>
    <sheetView workbookViewId="0">
      <selection activeCell="V2" sqref="V2"/>
    </sheetView>
  </sheetViews>
  <sheetFormatPr defaultRowHeight="14.4" x14ac:dyDescent="0.3"/>
  <cols>
    <col min="20" max="20" width="10.44140625" bestFit="1" customWidth="1"/>
  </cols>
  <sheetData>
    <row r="2" spans="20:22" x14ac:dyDescent="0.3">
      <c r="T2" t="s">
        <v>5</v>
      </c>
      <c r="U2">
        <v>166.04</v>
      </c>
    </row>
    <row r="3" spans="20:22" x14ac:dyDescent="0.3">
      <c r="T3" t="s">
        <v>0</v>
      </c>
      <c r="U3" s="1">
        <v>137.04372599999999</v>
      </c>
      <c r="V3" t="s">
        <v>6</v>
      </c>
    </row>
    <row r="4" spans="20:22" x14ac:dyDescent="0.3">
      <c r="T4" t="s">
        <v>1</v>
      </c>
      <c r="U4" s="1">
        <f>U3*U2</f>
        <v>22754.740265039996</v>
      </c>
    </row>
    <row r="5" spans="20:22" x14ac:dyDescent="0.3">
      <c r="T5" t="s">
        <v>2</v>
      </c>
      <c r="U5" s="1">
        <f>286.045+1492.352</f>
        <v>1778.3970000000002</v>
      </c>
    </row>
    <row r="6" spans="20:22" x14ac:dyDescent="0.3">
      <c r="T6" t="s">
        <v>3</v>
      </c>
      <c r="U6" s="1">
        <f>92115+1200.276</f>
        <v>93315.275999999998</v>
      </c>
    </row>
    <row r="7" spans="20:22" x14ac:dyDescent="0.3">
      <c r="T7" t="s">
        <v>4</v>
      </c>
      <c r="U7" s="1">
        <f>U4+U6-U5</f>
        <v>114291.61926504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A9C-280B-48F5-96D3-D249F6D12B9C}">
  <dimension ref="A1:CA1048576"/>
  <sheetViews>
    <sheetView tabSelected="1" zoomScaleNormal="100" workbookViewId="0">
      <pane xSplit="1" topLeftCell="V1" activePane="topRight" state="frozen"/>
      <selection pane="topRight" activeCell="AF13" sqref="AF13"/>
    </sheetView>
  </sheetViews>
  <sheetFormatPr defaultRowHeight="14.4" x14ac:dyDescent="0.3"/>
  <cols>
    <col min="1" max="1" width="15.6640625" bestFit="1" customWidth="1"/>
    <col min="51" max="51" width="8.88671875" style="3"/>
  </cols>
  <sheetData>
    <row r="1" spans="1:79" x14ac:dyDescent="0.3">
      <c r="A1" s="2" t="s">
        <v>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8</v>
      </c>
      <c r="AN1" t="s">
        <v>10</v>
      </c>
      <c r="AO1" t="s">
        <v>11</v>
      </c>
      <c r="AP1" t="s">
        <v>12</v>
      </c>
      <c r="AQ1" t="s">
        <v>9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6</v>
      </c>
      <c r="AZ1" t="s">
        <v>37</v>
      </c>
      <c r="BA1" t="s">
        <v>76</v>
      </c>
      <c r="BB1" t="s">
        <v>77</v>
      </c>
      <c r="BC1" t="s">
        <v>78</v>
      </c>
      <c r="BD1" t="s">
        <v>79</v>
      </c>
      <c r="BF1">
        <f>2011</f>
        <v>2011</v>
      </c>
      <c r="BG1">
        <f>BF1+1</f>
        <v>2012</v>
      </c>
      <c r="BH1">
        <f t="shared" ref="BH1:CA1" si="0">BG1+1</f>
        <v>2013</v>
      </c>
      <c r="BI1">
        <f t="shared" si="0"/>
        <v>2014</v>
      </c>
      <c r="BJ1">
        <f t="shared" si="0"/>
        <v>2015</v>
      </c>
      <c r="BK1">
        <f t="shared" si="0"/>
        <v>2016</v>
      </c>
      <c r="BL1">
        <f t="shared" si="0"/>
        <v>2017</v>
      </c>
      <c r="BM1">
        <f t="shared" si="0"/>
        <v>2018</v>
      </c>
      <c r="BN1">
        <f t="shared" si="0"/>
        <v>2019</v>
      </c>
      <c r="BO1">
        <f t="shared" si="0"/>
        <v>2020</v>
      </c>
      <c r="BP1">
        <f t="shared" si="0"/>
        <v>2021</v>
      </c>
      <c r="BQ1">
        <f t="shared" si="0"/>
        <v>2022</v>
      </c>
      <c r="BR1">
        <f t="shared" si="0"/>
        <v>2023</v>
      </c>
      <c r="BS1">
        <f t="shared" si="0"/>
        <v>2024</v>
      </c>
      <c r="BT1">
        <f t="shared" si="0"/>
        <v>2025</v>
      </c>
      <c r="BU1">
        <f t="shared" si="0"/>
        <v>2026</v>
      </c>
      <c r="BV1">
        <f t="shared" si="0"/>
        <v>2027</v>
      </c>
      <c r="BW1">
        <f t="shared" si="0"/>
        <v>2028</v>
      </c>
      <c r="BX1">
        <f t="shared" si="0"/>
        <v>2029</v>
      </c>
      <c r="BY1">
        <f t="shared" si="0"/>
        <v>2030</v>
      </c>
      <c r="BZ1">
        <f t="shared" si="0"/>
        <v>2031</v>
      </c>
      <c r="CA1">
        <f t="shared" si="0"/>
        <v>2032</v>
      </c>
    </row>
    <row r="2" spans="1:79" x14ac:dyDescent="0.3">
      <c r="B2" t="s">
        <v>80</v>
      </c>
      <c r="AB2" s="5" t="s">
        <v>81</v>
      </c>
      <c r="AC2" s="5" t="s">
        <v>81</v>
      </c>
      <c r="AD2" s="5" t="s">
        <v>81</v>
      </c>
      <c r="AY2"/>
    </row>
    <row r="3" spans="1:79" x14ac:dyDescent="0.3">
      <c r="A3" t="s">
        <v>20</v>
      </c>
      <c r="C3">
        <v>18.068999999999999</v>
      </c>
      <c r="D3">
        <v>29.591999999999999</v>
      </c>
      <c r="E3">
        <v>44.728000000000002</v>
      </c>
      <c r="F3">
        <f>149.523-SUM(C3:E3)</f>
        <v>57.133999999999986</v>
      </c>
      <c r="G3">
        <v>42.6</v>
      </c>
      <c r="H3">
        <v>55.697000000000003</v>
      </c>
      <c r="I3">
        <v>60.813000000000002</v>
      </c>
      <c r="J3">
        <f>216.678-SUM(G3:I3)</f>
        <v>57.567999999999984</v>
      </c>
      <c r="K3">
        <v>45.576999999999998</v>
      </c>
      <c r="L3">
        <v>58.167000000000002</v>
      </c>
      <c r="M3">
        <v>62.045999999999999</v>
      </c>
      <c r="N3">
        <f>232.846-SUM(K3:M3)</f>
        <v>67.056000000000012</v>
      </c>
      <c r="O3">
        <v>57.58</v>
      </c>
      <c r="P3">
        <v>82.004000000000005</v>
      </c>
      <c r="Q3">
        <v>99.113</v>
      </c>
      <c r="R3">
        <f>343.904-SUM(O3:Q3)</f>
        <v>105.20699999999999</v>
      </c>
      <c r="S3">
        <v>86.653000000000006</v>
      </c>
      <c r="T3">
        <v>102.093</v>
      </c>
      <c r="U3">
        <v>102.874</v>
      </c>
      <c r="V3">
        <f>357.249-SUM(S3:U3)</f>
        <v>65.629000000000019</v>
      </c>
      <c r="W3">
        <v>64.120999999999995</v>
      </c>
      <c r="X3">
        <v>79.185000000000002</v>
      </c>
      <c r="Y3">
        <v>88.683999999999997</v>
      </c>
      <c r="Z3">
        <f>322.591-SUM(W3:Y3)</f>
        <v>90.601000000000028</v>
      </c>
      <c r="AA3">
        <v>54.750999999999998</v>
      </c>
      <c r="AB3">
        <v>79.185000000000002</v>
      </c>
      <c r="AC3">
        <v>88.683999999999997</v>
      </c>
      <c r="AD3">
        <f>322.591-SUM(AA3:AC3)</f>
        <v>99.971000000000004</v>
      </c>
      <c r="AE3">
        <v>69.971999999999994</v>
      </c>
      <c r="AM3">
        <v>205.54499999999999</v>
      </c>
      <c r="AN3">
        <v>125.538</v>
      </c>
      <c r="AO3">
        <v>178.50299999999999</v>
      </c>
      <c r="AP3">
        <v>264.839</v>
      </c>
      <c r="AQ3">
        <v>301.75400000000002</v>
      </c>
      <c r="AR3">
        <v>316.05700000000002</v>
      </c>
      <c r="AS3">
        <v>351.51900000000001</v>
      </c>
      <c r="AT3">
        <v>412.71899999999999</v>
      </c>
      <c r="AU3">
        <v>441.29199999999997</v>
      </c>
      <c r="AV3">
        <v>530.19600000000003</v>
      </c>
      <c r="AW3">
        <v>634.71299999999997</v>
      </c>
      <c r="AX3">
        <v>724.65200000000004</v>
      </c>
      <c r="AY3">
        <v>726.01599999999996</v>
      </c>
      <c r="AZ3">
        <v>711.11800000000005</v>
      </c>
      <c r="BA3">
        <v>768.12</v>
      </c>
      <c r="BF3">
        <f>SUM(C3:F3)</f>
        <v>149.523</v>
      </c>
      <c r="BG3">
        <f>SUM(G3:J3)</f>
        <v>216.678</v>
      </c>
      <c r="BH3">
        <f>SUM(K3:N3)</f>
        <v>232.846</v>
      </c>
      <c r="BI3">
        <f>SUM(O3:R3)</f>
        <v>343.904</v>
      </c>
      <c r="BJ3">
        <f>SUM(S3:V4)</f>
        <v>606.28100000000006</v>
      </c>
      <c r="BK3">
        <f>SUM(W3:Z3)</f>
        <v>322.59100000000001</v>
      </c>
    </row>
    <row r="4" spans="1:79" x14ac:dyDescent="0.3">
      <c r="A4" t="s">
        <v>21</v>
      </c>
      <c r="C4">
        <v>15.420999999999999</v>
      </c>
      <c r="D4">
        <v>24.785</v>
      </c>
      <c r="E4">
        <v>36.185000000000002</v>
      </c>
      <c r="F4">
        <f>120.454-SUM(C4:E4)</f>
        <v>44.062999999999988</v>
      </c>
      <c r="G4">
        <v>33.292999999999999</v>
      </c>
      <c r="H4">
        <v>42.095999999999997</v>
      </c>
      <c r="I4">
        <v>44.488999999999997</v>
      </c>
      <c r="J4">
        <f>161.39-SUM(G4:I4)</f>
        <v>41.512</v>
      </c>
      <c r="K4">
        <v>33.375999999999998</v>
      </c>
      <c r="L4">
        <v>41.883000000000003</v>
      </c>
      <c r="M4">
        <v>44.610999999999997</v>
      </c>
      <c r="N4">
        <f>165.43-SUM(K4:M4)</f>
        <v>45.56</v>
      </c>
      <c r="O4">
        <v>38.924999999999997</v>
      </c>
      <c r="P4">
        <v>55.171999999999997</v>
      </c>
      <c r="Q4">
        <v>66.591999999999999</v>
      </c>
      <c r="R4">
        <f>230.861-SUM(O4:Q4)</f>
        <v>70.171999999999997</v>
      </c>
      <c r="S4">
        <v>58.628999999999998</v>
      </c>
      <c r="T4">
        <v>69.066000000000003</v>
      </c>
      <c r="U4">
        <v>71.408000000000001</v>
      </c>
      <c r="V4">
        <f>249.032-SUM(S4:U4)</f>
        <v>49.929000000000002</v>
      </c>
      <c r="W4">
        <v>52.360999999999997</v>
      </c>
      <c r="X4">
        <v>65.049000000000007</v>
      </c>
      <c r="Y4">
        <v>72.805000000000007</v>
      </c>
      <c r="Z4">
        <f>264.583-SUM(W4:Y4)</f>
        <v>74.368000000000023</v>
      </c>
      <c r="AA4">
        <v>47.703000000000003</v>
      </c>
      <c r="AB4">
        <v>65.049000000000007</v>
      </c>
      <c r="AC4">
        <v>72.805000000000007</v>
      </c>
      <c r="AD4">
        <f>264.583-SUM(AA4:AC4)</f>
        <v>79.02600000000001</v>
      </c>
      <c r="AE4">
        <v>51.656999999999996</v>
      </c>
      <c r="AM4">
        <v>124.87</v>
      </c>
      <c r="AN4">
        <v>77.150999999999996</v>
      </c>
      <c r="AO4">
        <v>83.522000000000006</v>
      </c>
      <c r="AP4">
        <v>142.90100000000001</v>
      </c>
      <c r="AQ4">
        <v>178.80500000000001</v>
      </c>
      <c r="AR4">
        <v>188.256</v>
      </c>
      <c r="AS4">
        <v>211.161</v>
      </c>
      <c r="AT4">
        <v>249.405</v>
      </c>
      <c r="AU4">
        <v>264.31900000000002</v>
      </c>
      <c r="AV4">
        <v>311.19099999999997</v>
      </c>
      <c r="AW4">
        <v>366.79700000000003</v>
      </c>
      <c r="AX4">
        <v>413.95100000000002</v>
      </c>
      <c r="AY4">
        <v>399.64499999999998</v>
      </c>
      <c r="AZ4">
        <v>387.77600000000001</v>
      </c>
      <c r="BF4">
        <f t="shared" ref="BF4:BG14" si="1">SUM(C4:F4)</f>
        <v>120.45399999999999</v>
      </c>
      <c r="BG4">
        <f t="shared" ref="BG4:BG14" si="2">SUM(G4:J4)</f>
        <v>161.38999999999999</v>
      </c>
      <c r="BH4">
        <f t="shared" ref="BH4:BH14" si="3">SUM(K4:N4)</f>
        <v>165.43</v>
      </c>
      <c r="BI4">
        <f t="shared" ref="BI4:BI14" si="4">SUM(O4:R4)</f>
        <v>230.86099999999999</v>
      </c>
      <c r="BJ4">
        <f t="shared" ref="BJ4:BJ14" si="5">SUM(S4:V5)</f>
        <v>357.24900000000002</v>
      </c>
      <c r="BK4">
        <f t="shared" ref="BK4:BK14" si="6">SUM(W4:Z4)</f>
        <v>264.58300000000003</v>
      </c>
    </row>
    <row r="5" spans="1:79" x14ac:dyDescent="0.3">
      <c r="A5" t="s">
        <v>22</v>
      </c>
      <c r="C5">
        <f>C3-C4</f>
        <v>2.6479999999999997</v>
      </c>
      <c r="D5">
        <f t="shared" ref="D5:K5" si="7">D3-D4</f>
        <v>4.8069999999999986</v>
      </c>
      <c r="E5">
        <f t="shared" si="7"/>
        <v>8.5429999999999993</v>
      </c>
      <c r="F5">
        <f t="shared" si="7"/>
        <v>13.070999999999998</v>
      </c>
      <c r="G5">
        <f t="shared" si="7"/>
        <v>9.3070000000000022</v>
      </c>
      <c r="H5">
        <f t="shared" si="7"/>
        <v>13.601000000000006</v>
      </c>
      <c r="I5">
        <f t="shared" si="7"/>
        <v>16.324000000000005</v>
      </c>
      <c r="J5">
        <f t="shared" si="7"/>
        <v>16.055999999999983</v>
      </c>
      <c r="K5">
        <f t="shared" si="7"/>
        <v>12.201000000000001</v>
      </c>
      <c r="L5">
        <f t="shared" ref="L5" si="8">L3-L4</f>
        <v>16.283999999999999</v>
      </c>
      <c r="M5">
        <f t="shared" ref="M5" si="9">M3-M4</f>
        <v>17.435000000000002</v>
      </c>
      <c r="N5">
        <f t="shared" ref="N5" si="10">N3-N4</f>
        <v>21.496000000000009</v>
      </c>
      <c r="O5">
        <f>O3-O4</f>
        <v>18.655000000000001</v>
      </c>
      <c r="P5">
        <f>P3-P4</f>
        <v>26.832000000000008</v>
      </c>
      <c r="Q5">
        <f>Q3-Q4</f>
        <v>32.521000000000001</v>
      </c>
      <c r="R5">
        <f t="shared" ref="R5:S5" si="11">R3-R4</f>
        <v>35.034999999999997</v>
      </c>
      <c r="S5">
        <f t="shared" si="11"/>
        <v>28.024000000000008</v>
      </c>
      <c r="T5">
        <f>T3-T4</f>
        <v>33.027000000000001</v>
      </c>
      <c r="U5">
        <f>U3-U4</f>
        <v>31.465999999999994</v>
      </c>
      <c r="V5">
        <f t="shared" ref="V5" si="12">V3-V4</f>
        <v>15.700000000000017</v>
      </c>
      <c r="W5">
        <f>W3-W4</f>
        <v>11.759999999999998</v>
      </c>
      <c r="X5">
        <f>X3-X4</f>
        <v>14.135999999999996</v>
      </c>
      <c r="Y5">
        <f>Y3-Y4</f>
        <v>15.878999999999991</v>
      </c>
      <c r="Z5">
        <f t="shared" ref="Z5" si="13">Z3-Z4</f>
        <v>16.233000000000004</v>
      </c>
      <c r="AA5">
        <f>AA3-AA4</f>
        <v>7.0479999999999947</v>
      </c>
      <c r="AB5">
        <f>AB3-AB4</f>
        <v>14.135999999999996</v>
      </c>
      <c r="AC5">
        <f>AC3-AC4</f>
        <v>15.878999999999991</v>
      </c>
      <c r="AD5">
        <f t="shared" ref="AD5" si="14">AD3-AD4</f>
        <v>20.944999999999993</v>
      </c>
      <c r="AE5">
        <f>AE3-AE4</f>
        <v>18.314999999999998</v>
      </c>
      <c r="AM5">
        <f t="shared" ref="AM5:AZ5" si="15">AM3-AM4</f>
        <v>80.674999999999983</v>
      </c>
      <c r="AN5">
        <f t="shared" si="15"/>
        <v>48.387</v>
      </c>
      <c r="AO5">
        <f t="shared" si="15"/>
        <v>94.98099999999998</v>
      </c>
      <c r="AP5">
        <f t="shared" si="15"/>
        <v>121.93799999999999</v>
      </c>
      <c r="AQ5">
        <f t="shared" si="15"/>
        <v>122.94900000000001</v>
      </c>
      <c r="AR5">
        <f t="shared" si="15"/>
        <v>127.80100000000002</v>
      </c>
      <c r="AS5">
        <f t="shared" si="15"/>
        <v>140.358</v>
      </c>
      <c r="AT5">
        <f t="shared" si="15"/>
        <v>163.31399999999999</v>
      </c>
      <c r="AU5">
        <f t="shared" si="15"/>
        <v>176.97299999999996</v>
      </c>
      <c r="AV5">
        <f t="shared" si="15"/>
        <v>219.00500000000005</v>
      </c>
      <c r="AW5">
        <f t="shared" si="15"/>
        <v>267.91599999999994</v>
      </c>
      <c r="AX5">
        <f t="shared" si="15"/>
        <v>310.70100000000002</v>
      </c>
      <c r="AY5">
        <f t="shared" si="15"/>
        <v>326.37099999999998</v>
      </c>
      <c r="AZ5">
        <f t="shared" si="15"/>
        <v>323.34200000000004</v>
      </c>
      <c r="BF5">
        <f t="shared" si="1"/>
        <v>29.068999999999996</v>
      </c>
      <c r="BG5">
        <f t="shared" si="2"/>
        <v>55.287999999999997</v>
      </c>
      <c r="BH5">
        <f t="shared" si="3"/>
        <v>67.416000000000011</v>
      </c>
      <c r="BI5">
        <f t="shared" si="4"/>
        <v>113.04300000000001</v>
      </c>
      <c r="BJ5">
        <f t="shared" si="5"/>
        <v>159.03600000000003</v>
      </c>
      <c r="BK5">
        <f t="shared" si="6"/>
        <v>58.007999999999988</v>
      </c>
    </row>
    <row r="6" spans="1:79" x14ac:dyDescent="0.3">
      <c r="A6" t="s">
        <v>23</v>
      </c>
      <c r="C6">
        <v>5.3449999999999998</v>
      </c>
      <c r="D6">
        <v>6.1429999999999998</v>
      </c>
      <c r="E6">
        <v>6.431</v>
      </c>
      <c r="F6">
        <f>25.099-SUM(C6:E6)</f>
        <v>7.18</v>
      </c>
      <c r="G6">
        <v>7.8419999999999996</v>
      </c>
      <c r="H6">
        <v>8.6549999999999994</v>
      </c>
      <c r="I6">
        <v>10.571</v>
      </c>
      <c r="J6">
        <f>35.601-SUM(G6:I6)</f>
        <v>8.5330000000000013</v>
      </c>
      <c r="K6">
        <v>9.0259999999999998</v>
      </c>
      <c r="L6">
        <v>8.484</v>
      </c>
      <c r="M6">
        <v>8.2929999999999993</v>
      </c>
      <c r="N6">
        <f>34.524-SUM(K6:M6)</f>
        <v>8.7210000000000036</v>
      </c>
      <c r="O6">
        <v>9.0860000000000003</v>
      </c>
      <c r="P6">
        <v>11.148</v>
      </c>
      <c r="Q6">
        <v>12.112</v>
      </c>
      <c r="R6">
        <f>45.386-SUM(O6:Q6)</f>
        <v>13.04</v>
      </c>
      <c r="S6">
        <v>13.43</v>
      </c>
      <c r="T6">
        <v>12.786</v>
      </c>
      <c r="U6">
        <v>12.058999999999999</v>
      </c>
      <c r="V6">
        <f>50.819-SUM(S6:U6)</f>
        <v>12.544000000000004</v>
      </c>
      <c r="W6">
        <v>13.066000000000001</v>
      </c>
      <c r="X6">
        <v>13.090999999999999</v>
      </c>
      <c r="Y6">
        <v>13.169</v>
      </c>
      <c r="Z6">
        <f>50.703-SUM(W6:Y6)</f>
        <v>11.377000000000002</v>
      </c>
      <c r="AA6">
        <v>9.6050000000000004</v>
      </c>
      <c r="AB6">
        <v>13.090999999999999</v>
      </c>
      <c r="AC6">
        <v>13.169</v>
      </c>
      <c r="AD6">
        <f>50.703-SUM(AA6:AC6)</f>
        <v>14.838000000000008</v>
      </c>
      <c r="AE6">
        <v>7.62</v>
      </c>
      <c r="AM6">
        <v>11.875999999999999</v>
      </c>
      <c r="AN6">
        <v>13.192</v>
      </c>
      <c r="AO6">
        <v>15.052</v>
      </c>
      <c r="AP6">
        <v>15.801</v>
      </c>
      <c r="AQ6">
        <v>21.818000000000001</v>
      </c>
      <c r="AR6">
        <v>22.707999999999998</v>
      </c>
      <c r="AS6">
        <v>29.411000000000001</v>
      </c>
      <c r="AT6">
        <v>31.588999999999999</v>
      </c>
      <c r="AU6">
        <v>35.719000000000001</v>
      </c>
      <c r="AV6">
        <v>39.256</v>
      </c>
      <c r="AW6">
        <v>44.188000000000002</v>
      </c>
      <c r="AX6">
        <v>49.683</v>
      </c>
      <c r="AY6">
        <v>57.128999999999998</v>
      </c>
      <c r="AZ6">
        <v>60.042999999999999</v>
      </c>
      <c r="BF6">
        <f t="shared" si="1"/>
        <v>25.099</v>
      </c>
      <c r="BG6">
        <f t="shared" si="2"/>
        <v>35.600999999999999</v>
      </c>
      <c r="BH6">
        <f t="shared" si="3"/>
        <v>34.524000000000001</v>
      </c>
      <c r="BI6">
        <f t="shared" si="4"/>
        <v>45.386000000000003</v>
      </c>
      <c r="BJ6">
        <f t="shared" si="5"/>
        <v>96.695999999999998</v>
      </c>
      <c r="BK6">
        <f t="shared" si="6"/>
        <v>50.703000000000003</v>
      </c>
    </row>
    <row r="7" spans="1:79" ht="28.8" x14ac:dyDescent="0.3">
      <c r="A7" t="s">
        <v>24</v>
      </c>
      <c r="C7">
        <v>3.01</v>
      </c>
      <c r="D7">
        <v>4.2649999999999997</v>
      </c>
      <c r="E7">
        <v>4.5670000000000002</v>
      </c>
      <c r="F7">
        <f>17.454-SUM(C7:E7)</f>
        <v>5.6120000000000019</v>
      </c>
      <c r="G7">
        <v>5.0490000000000004</v>
      </c>
      <c r="H7">
        <v>6.36</v>
      </c>
      <c r="I7">
        <v>7.0389999999999997</v>
      </c>
      <c r="J7">
        <f>25.973-SUM(G7:I7)</f>
        <v>7.5249999999999986</v>
      </c>
      <c r="K7">
        <v>6.85</v>
      </c>
      <c r="L7">
        <v>7.3650000000000002</v>
      </c>
      <c r="M7">
        <v>8.5500000000000007</v>
      </c>
      <c r="N7">
        <f>31.08-SUM(K7:M7)</f>
        <v>8.3149999999999977</v>
      </c>
      <c r="O7">
        <v>8.8279999999999994</v>
      </c>
      <c r="P7">
        <v>10.493</v>
      </c>
      <c r="Q7">
        <v>9.8840000000000003</v>
      </c>
      <c r="R7">
        <f>41.003-SUM(O7:Q7)</f>
        <v>11.798000000000002</v>
      </c>
      <c r="S7">
        <v>11.936999999999999</v>
      </c>
      <c r="T7">
        <v>12.507999999999999</v>
      </c>
      <c r="U7">
        <v>10.51</v>
      </c>
      <c r="V7">
        <f>45.877-SUM(S7:U7)</f>
        <v>10.922000000000004</v>
      </c>
      <c r="W7">
        <v>10.215</v>
      </c>
      <c r="X7">
        <v>9.9870000000000001</v>
      </c>
      <c r="Y7">
        <v>11.016</v>
      </c>
      <c r="Z7">
        <f>38.81-SUM(W7:Y7)</f>
        <v>7.5920000000000059</v>
      </c>
      <c r="AA7">
        <v>6.4580000000000002</v>
      </c>
      <c r="AB7">
        <v>9.9870000000000001</v>
      </c>
      <c r="AC7">
        <v>11.016</v>
      </c>
      <c r="AD7">
        <f>38.81-SUM(AA7:AC7)</f>
        <v>11.349000000000004</v>
      </c>
      <c r="AE7" s="4">
        <f>6.227</f>
        <v>6.2270000000000003</v>
      </c>
      <c r="AM7">
        <v>11.772</v>
      </c>
      <c r="AN7">
        <v>12.371</v>
      </c>
      <c r="AO7">
        <v>14.645</v>
      </c>
      <c r="AP7">
        <v>14.138999999999999</v>
      </c>
      <c r="AQ7">
        <v>19.622</v>
      </c>
      <c r="AR7">
        <v>25.585999999999999</v>
      </c>
      <c r="AS7">
        <v>39.295999999999999</v>
      </c>
      <c r="AT7">
        <v>44.47</v>
      </c>
      <c r="AU7">
        <v>41.344000000000001</v>
      </c>
      <c r="AV7">
        <v>53.588000000000001</v>
      </c>
      <c r="AW7">
        <v>55.256999999999998</v>
      </c>
      <c r="AX7">
        <v>64.912999999999997</v>
      </c>
      <c r="AY7">
        <v>64.620999999999995</v>
      </c>
      <c r="AZ7">
        <v>58.405000000000001</v>
      </c>
      <c r="BF7">
        <f t="shared" si="1"/>
        <v>17.454000000000001</v>
      </c>
      <c r="BG7">
        <f t="shared" si="2"/>
        <v>25.972999999999999</v>
      </c>
      <c r="BH7">
        <f t="shared" si="3"/>
        <v>31.08</v>
      </c>
      <c r="BI7">
        <f t="shared" si="4"/>
        <v>41.003</v>
      </c>
      <c r="BJ7">
        <f t="shared" si="5"/>
        <v>76.706999999999994</v>
      </c>
      <c r="BK7">
        <f t="shared" si="6"/>
        <v>38.81</v>
      </c>
    </row>
    <row r="8" spans="1:79" x14ac:dyDescent="0.3">
      <c r="A8" t="s">
        <v>25</v>
      </c>
      <c r="C8">
        <v>3.25</v>
      </c>
      <c r="D8">
        <v>3.8889999999999998</v>
      </c>
      <c r="E8">
        <v>3.98</v>
      </c>
      <c r="F8">
        <f>15.228-SUM(C8:E8)</f>
        <v>4.109</v>
      </c>
      <c r="G8">
        <v>5.6959999999999997</v>
      </c>
      <c r="H8">
        <v>6.0910000000000002</v>
      </c>
      <c r="I8">
        <v>6.9109999999999996</v>
      </c>
      <c r="J8">
        <f>24.875-SUM(G8:I8)</f>
        <v>6.1769999999999996</v>
      </c>
      <c r="K8">
        <v>6.0359999999999996</v>
      </c>
      <c r="L8">
        <v>5.9260000000000002</v>
      </c>
      <c r="M8">
        <v>5.9370000000000003</v>
      </c>
      <c r="N8">
        <f>23.97-SUM(K8:M8)</f>
        <v>6.070999999999998</v>
      </c>
      <c r="O8">
        <v>6.5259999999999998</v>
      </c>
      <c r="P8">
        <v>7.6790000000000003</v>
      </c>
      <c r="Q8">
        <v>8.6319999999999997</v>
      </c>
      <c r="R8">
        <f>31.083-SUM(O8:Q8)</f>
        <v>8.2459999999999987</v>
      </c>
      <c r="S8">
        <v>8.2050000000000001</v>
      </c>
      <c r="T8">
        <v>8.1020000000000003</v>
      </c>
      <c r="U8">
        <v>7.1180000000000003</v>
      </c>
      <c r="V8">
        <f>30.83-SUM(S8:U8)</f>
        <v>7.404999999999994</v>
      </c>
      <c r="W8">
        <v>7.5670000000000002</v>
      </c>
      <c r="X8">
        <v>6.8460000000000001</v>
      </c>
      <c r="Y8">
        <v>6.7080000000000002</v>
      </c>
      <c r="Z8">
        <f>27.418-SUM(W8:Y8)</f>
        <v>6.296999999999997</v>
      </c>
      <c r="AA8">
        <v>5.8330000000000002</v>
      </c>
      <c r="AB8">
        <v>6.8460000000000001</v>
      </c>
      <c r="AC8">
        <v>6.7080000000000002</v>
      </c>
      <c r="AD8">
        <f>27.418-SUM(AA8:AC8)</f>
        <v>8.0309999999999988</v>
      </c>
      <c r="AE8">
        <v>6.9429999999999996</v>
      </c>
      <c r="AM8">
        <v>12.315</v>
      </c>
      <c r="AN8">
        <v>11.97</v>
      </c>
      <c r="AO8">
        <v>13.525</v>
      </c>
      <c r="AP8">
        <v>12.884</v>
      </c>
      <c r="AQ8">
        <v>20.123000000000001</v>
      </c>
      <c r="AR8">
        <v>20.106999999999999</v>
      </c>
      <c r="AS8">
        <v>34.299999999999997</v>
      </c>
      <c r="AT8">
        <v>29.56</v>
      </c>
      <c r="AU8">
        <v>38.085999999999999</v>
      </c>
      <c r="AV8">
        <v>32.125</v>
      </c>
      <c r="AW8">
        <v>32.436</v>
      </c>
      <c r="AX8">
        <v>37.354999999999997</v>
      </c>
      <c r="AY8">
        <v>36.265000000000001</v>
      </c>
      <c r="AZ8">
        <v>34.396999999999998</v>
      </c>
      <c r="BF8">
        <f t="shared" si="1"/>
        <v>15.228</v>
      </c>
      <c r="BG8">
        <f t="shared" si="2"/>
        <v>24.875</v>
      </c>
      <c r="BH8">
        <f t="shared" si="3"/>
        <v>23.97</v>
      </c>
      <c r="BI8">
        <f t="shared" si="4"/>
        <v>31.082999999999998</v>
      </c>
      <c r="BJ8">
        <f t="shared" si="5"/>
        <v>30.83</v>
      </c>
      <c r="BK8">
        <f t="shared" si="6"/>
        <v>27.417999999999999</v>
      </c>
    </row>
    <row r="9" spans="1:79" x14ac:dyDescent="0.3">
      <c r="A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2.7170000000000001</v>
      </c>
      <c r="Z9">
        <f>3.777-SUM(W9:Y9)</f>
        <v>1.06</v>
      </c>
      <c r="AA9">
        <v>7.2469999999999999</v>
      </c>
      <c r="AB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0.59399999999999997</v>
      </c>
      <c r="AX9">
        <v>1.79</v>
      </c>
      <c r="AY9">
        <v>0.69299999999999995</v>
      </c>
      <c r="AZ9">
        <v>0.17699999999999999</v>
      </c>
      <c r="BF9">
        <f t="shared" si="1"/>
        <v>0</v>
      </c>
      <c r="BG9">
        <f t="shared" si="2"/>
        <v>0</v>
      </c>
      <c r="BH9">
        <f t="shared" si="3"/>
        <v>0</v>
      </c>
      <c r="BI9">
        <f t="shared" si="4"/>
        <v>0</v>
      </c>
      <c r="BJ9">
        <f t="shared" si="5"/>
        <v>-19.30899999999998</v>
      </c>
      <c r="BK9">
        <f t="shared" si="6"/>
        <v>3.7770000000000001</v>
      </c>
    </row>
    <row r="10" spans="1:79" x14ac:dyDescent="0.3">
      <c r="A10" t="s">
        <v>27</v>
      </c>
      <c r="C10">
        <f>C5-C6-C7-C8-C9</f>
        <v>-8.9570000000000007</v>
      </c>
      <c r="D10">
        <f t="shared" ref="D10:K10" si="16">D5-D6-D7-D8-D9</f>
        <v>-9.49</v>
      </c>
      <c r="E10">
        <f t="shared" si="16"/>
        <v>-6.4350000000000005</v>
      </c>
      <c r="F10">
        <f t="shared" si="16"/>
        <v>-3.8300000000000036</v>
      </c>
      <c r="G10">
        <f t="shared" si="16"/>
        <v>-9.2799999999999976</v>
      </c>
      <c r="H10">
        <f t="shared" si="16"/>
        <v>-7.5049999999999937</v>
      </c>
      <c r="I10">
        <f t="shared" si="16"/>
        <v>-8.1969999999999938</v>
      </c>
      <c r="J10">
        <f t="shared" si="16"/>
        <v>-6.1790000000000163</v>
      </c>
      <c r="K10">
        <f t="shared" si="16"/>
        <v>-9.7109999999999985</v>
      </c>
      <c r="L10">
        <f t="shared" ref="L10" si="17">L5-L6-L7-L8-L9</f>
        <v>-5.4910000000000014</v>
      </c>
      <c r="M10">
        <f t="shared" ref="M10" si="18">M5-M6-M7-M8-M9</f>
        <v>-5.344999999999998</v>
      </c>
      <c r="N10">
        <f t="shared" ref="N10:S10" si="19">N5-N6-N7-N8-N9</f>
        <v>-1.61099999999999</v>
      </c>
      <c r="O10">
        <f t="shared" si="19"/>
        <v>-5.7849999999999984</v>
      </c>
      <c r="P10">
        <f t="shared" si="19"/>
        <v>-2.4879999999999924</v>
      </c>
      <c r="Q10">
        <f t="shared" si="19"/>
        <v>1.8929999999999989</v>
      </c>
      <c r="R10">
        <f t="shared" si="19"/>
        <v>1.950999999999997</v>
      </c>
      <c r="S10">
        <f t="shared" si="19"/>
        <v>-5.5479999999999912</v>
      </c>
      <c r="T10">
        <f t="shared" ref="T10" si="20">T5-T6-T7-T8-T9</f>
        <v>-0.36899999999999977</v>
      </c>
      <c r="U10">
        <f t="shared" ref="U10" si="21">U5-U6-U7-U8-U9</f>
        <v>1.7789999999999964</v>
      </c>
      <c r="V10">
        <f t="shared" ref="V10:AA10" si="22">V5-V6-V7-V8-V9</f>
        <v>-15.170999999999985</v>
      </c>
      <c r="W10">
        <f t="shared" si="22"/>
        <v>-19.088000000000001</v>
      </c>
      <c r="X10">
        <f t="shared" si="22"/>
        <v>-15.788000000000004</v>
      </c>
      <c r="Y10">
        <f t="shared" si="22"/>
        <v>-17.731000000000009</v>
      </c>
      <c r="Z10">
        <f t="shared" si="22"/>
        <v>-10.093000000000002</v>
      </c>
      <c r="AA10">
        <f t="shared" si="22"/>
        <v>-22.095000000000006</v>
      </c>
      <c r="AB10">
        <f t="shared" ref="AB10" si="23">AB5-AB6-AB7-AB8-AB9</f>
        <v>-15.788000000000004</v>
      </c>
      <c r="AC10">
        <f t="shared" ref="AC10" si="24">AC5-AC6-AC7-AC8-AC9</f>
        <v>-15.01400000000001</v>
      </c>
      <c r="AD10">
        <f t="shared" ref="AD10" si="25">AD5-AD6-AD7-AD8-AD9</f>
        <v>-13.273000000000017</v>
      </c>
      <c r="AE10">
        <f t="shared" ref="AE10" si="26">AE5-AE6-AE7-AE8-AE9</f>
        <v>-2.4750000000000032</v>
      </c>
      <c r="AM10">
        <f t="shared" ref="AM10:AZ10" si="27">AM5-SUM(AM6:AM9)</f>
        <v>44.711999999999982</v>
      </c>
      <c r="AN10">
        <f t="shared" si="27"/>
        <v>10.853999999999999</v>
      </c>
      <c r="AO10">
        <f t="shared" si="27"/>
        <v>51.758999999999979</v>
      </c>
      <c r="AP10">
        <f t="shared" si="27"/>
        <v>79.11399999999999</v>
      </c>
      <c r="AQ10">
        <f t="shared" si="27"/>
        <v>61.38600000000001</v>
      </c>
      <c r="AR10">
        <f t="shared" si="27"/>
        <v>59.40000000000002</v>
      </c>
      <c r="AS10">
        <f t="shared" si="27"/>
        <v>37.351000000000013</v>
      </c>
      <c r="AT10">
        <f t="shared" si="27"/>
        <v>57.694999999999993</v>
      </c>
      <c r="AU10">
        <f t="shared" si="27"/>
        <v>61.823999999999955</v>
      </c>
      <c r="AV10">
        <f t="shared" si="27"/>
        <v>94.036000000000058</v>
      </c>
      <c r="AW10">
        <f t="shared" si="27"/>
        <v>135.44099999999995</v>
      </c>
      <c r="AX10">
        <f t="shared" si="27"/>
        <v>156.96000000000004</v>
      </c>
      <c r="AY10">
        <f t="shared" si="27"/>
        <v>167.66299999999998</v>
      </c>
      <c r="AZ10">
        <f t="shared" si="27"/>
        <v>170.32000000000005</v>
      </c>
      <c r="BF10">
        <f t="shared" si="1"/>
        <v>-28.71200000000001</v>
      </c>
      <c r="BG10">
        <f t="shared" si="2"/>
        <v>-31.161000000000001</v>
      </c>
      <c r="BH10">
        <f t="shared" si="3"/>
        <v>-22.157999999999987</v>
      </c>
      <c r="BI10">
        <f t="shared" si="4"/>
        <v>-4.4289999999999949</v>
      </c>
      <c r="BJ10">
        <f t="shared" si="5"/>
        <v>-20.702999999999982</v>
      </c>
      <c r="BK10">
        <f t="shared" si="6"/>
        <v>-62.700000000000017</v>
      </c>
    </row>
    <row r="11" spans="1:79" x14ac:dyDescent="0.3">
      <c r="A11" t="s">
        <v>28</v>
      </c>
      <c r="C11">
        <f>0.004-0.28-0.056</f>
        <v>-0.33200000000000002</v>
      </c>
      <c r="D11">
        <f>-0.46-0.338</f>
        <v>-0.79800000000000004</v>
      </c>
      <c r="E11">
        <f>-0.886+0.145</f>
        <v>-0.74099999999999999</v>
      </c>
      <c r="F11">
        <f>-3.578-(C11+D11+E11)</f>
        <v>-1.7069999999999999</v>
      </c>
      <c r="G11">
        <f>-1.479+0.64</f>
        <v>-0.83900000000000008</v>
      </c>
      <c r="H11">
        <f>0.014-3.405-0.338</f>
        <v>-3.7290000000000001</v>
      </c>
      <c r="I11">
        <f>0.003-0.527-0.056</f>
        <v>-0.58000000000000007</v>
      </c>
      <c r="J11">
        <f>-6.406-(G11+H11+I11)</f>
        <v>-1.2579999999999991</v>
      </c>
      <c r="K11">
        <v>-0.51300000000000001</v>
      </c>
      <c r="L11">
        <f>-0.781</f>
        <v>-0.78100000000000003</v>
      </c>
      <c r="M11">
        <v>-0.81499999999999995</v>
      </c>
      <c r="N11">
        <f>-2.892-(K11+L11+M11)</f>
        <v>-0.78299999999999992</v>
      </c>
      <c r="O11">
        <v>-0.34200000000000003</v>
      </c>
      <c r="P11">
        <v>-0.42799999999999999</v>
      </c>
      <c r="Q11">
        <v>-0.95299999999999996</v>
      </c>
      <c r="R11">
        <f>-2.857-(O11+P11+Q11)</f>
        <v>-1.1340000000000003</v>
      </c>
      <c r="S11">
        <v>-0.60499999999999998</v>
      </c>
      <c r="T11">
        <v>-8.0000000000000002E-3</v>
      </c>
      <c r="U11">
        <v>-0.84399999999999997</v>
      </c>
      <c r="V11">
        <f>-1.394-(S11+T11+U11)</f>
        <v>6.2999999999999945E-2</v>
      </c>
      <c r="W11">
        <v>0.52900000000000003</v>
      </c>
      <c r="X11">
        <v>-0.59099999999999997</v>
      </c>
      <c r="Y11">
        <f>-0.881</f>
        <v>-0.88100000000000001</v>
      </c>
      <c r="Z11">
        <f>-3.287-(W11+X11+Y11)</f>
        <v>-2.3439999999999999</v>
      </c>
      <c r="AA11">
        <v>-1.079</v>
      </c>
      <c r="AB11">
        <v>-0.59099999999999997</v>
      </c>
      <c r="AC11">
        <f>-0.881</f>
        <v>-0.88100000000000001</v>
      </c>
      <c r="AD11">
        <f>-3.287-(AA11+AB11+AC11)</f>
        <v>-0.73599999999999977</v>
      </c>
      <c r="AE11">
        <v>-2.4180000000000001</v>
      </c>
      <c r="AM11">
        <f>1.091-3.155-0.924</f>
        <v>-2.988</v>
      </c>
      <c r="AN11">
        <f>0.282-5.952+0.653</f>
        <v>-5.0169999999999995</v>
      </c>
      <c r="AO11">
        <f>0.11-5.993-1.031</f>
        <v>-6.9139999999999997</v>
      </c>
      <c r="AP11">
        <f>0.673-5.901-2.534</f>
        <v>-7.7619999999999996</v>
      </c>
      <c r="AQ11">
        <f>0.073-7.329+0.573-56.369</f>
        <v>-63.052</v>
      </c>
      <c r="AR11">
        <f>0.098-12.506-0.633-0.013</f>
        <v>-13.054</v>
      </c>
      <c r="AS11">
        <f>0.11-12.628+0.874</f>
        <v>-11.644</v>
      </c>
      <c r="AT11">
        <f>0.414-12.689+5.236-0.115</f>
        <v>-7.1540000000000008</v>
      </c>
      <c r="AU11">
        <f>0.46-2.736-2.141</f>
        <v>-4.4169999999999998</v>
      </c>
      <c r="AV11">
        <f>0.796-2.168-0.456</f>
        <v>-1.8280000000000001</v>
      </c>
      <c r="AW11">
        <f>3.68-2.255-2.611</f>
        <v>-1.1859999999999999</v>
      </c>
      <c r="AX11">
        <f>8.72-2.279+4.777</f>
        <v>11.218</v>
      </c>
      <c r="AY11">
        <f>13.04-2.156+0.426</f>
        <v>11.309999999999999</v>
      </c>
      <c r="AZ11">
        <f>16.526-2.219-0.033</f>
        <v>14.274000000000001</v>
      </c>
      <c r="BF11">
        <f t="shared" si="1"/>
        <v>-3.5779999999999998</v>
      </c>
      <c r="BG11">
        <f t="shared" si="2"/>
        <v>-6.4059999999999997</v>
      </c>
      <c r="BH11">
        <f t="shared" si="3"/>
        <v>-2.8919999999999999</v>
      </c>
      <c r="BI11">
        <f t="shared" si="4"/>
        <v>-2.8570000000000002</v>
      </c>
      <c r="BJ11">
        <f t="shared" si="5"/>
        <v>-22.09699999999998</v>
      </c>
      <c r="BK11">
        <f t="shared" si="6"/>
        <v>-3.2869999999999999</v>
      </c>
    </row>
    <row r="12" spans="1:79" x14ac:dyDescent="0.3">
      <c r="A12" t="s">
        <v>29</v>
      </c>
      <c r="C12">
        <f>C10+C11</f>
        <v>-9.2890000000000015</v>
      </c>
      <c r="D12">
        <f t="shared" ref="D12:K12" si="28">D10+D11</f>
        <v>-10.288</v>
      </c>
      <c r="E12">
        <f t="shared" si="28"/>
        <v>-7.1760000000000002</v>
      </c>
      <c r="F12">
        <f t="shared" si="28"/>
        <v>-5.5370000000000035</v>
      </c>
      <c r="G12">
        <f t="shared" si="28"/>
        <v>-10.118999999999998</v>
      </c>
      <c r="H12">
        <f t="shared" si="28"/>
        <v>-11.233999999999995</v>
      </c>
      <c r="I12">
        <f t="shared" si="28"/>
        <v>-8.7769999999999939</v>
      </c>
      <c r="J12">
        <f t="shared" si="28"/>
        <v>-7.4370000000000154</v>
      </c>
      <c r="K12">
        <f t="shared" si="28"/>
        <v>-10.223999999999998</v>
      </c>
      <c r="L12">
        <f t="shared" ref="L12" si="29">L10+L11</f>
        <v>-6.2720000000000011</v>
      </c>
      <c r="M12">
        <f t="shared" ref="M12" si="30">M10+M11</f>
        <v>-6.1599999999999984</v>
      </c>
      <c r="N12">
        <f t="shared" ref="N12:S12" si="31">N10+N11</f>
        <v>-2.3939999999999899</v>
      </c>
      <c r="O12">
        <f t="shared" si="31"/>
        <v>-6.126999999999998</v>
      </c>
      <c r="P12">
        <f t="shared" si="31"/>
        <v>-2.9159999999999924</v>
      </c>
      <c r="Q12">
        <f t="shared" si="31"/>
        <v>0.93999999999999895</v>
      </c>
      <c r="R12">
        <f t="shared" si="31"/>
        <v>0.81699999999999662</v>
      </c>
      <c r="S12">
        <f t="shared" si="31"/>
        <v>-6.1529999999999916</v>
      </c>
      <c r="T12">
        <f t="shared" ref="T12" si="32">T10+T11</f>
        <v>-0.37699999999999978</v>
      </c>
      <c r="U12">
        <f t="shared" ref="U12" si="33">U10+U11</f>
        <v>0.93499999999999639</v>
      </c>
      <c r="V12">
        <f t="shared" ref="V12:W12" si="34">V10+V11</f>
        <v>-15.107999999999985</v>
      </c>
      <c r="W12">
        <f>W10+W11</f>
        <v>-18.559000000000001</v>
      </c>
      <c r="X12">
        <f>X10+X11</f>
        <v>-16.379000000000005</v>
      </c>
      <c r="Y12">
        <f>Y10+Y11</f>
        <v>-18.612000000000009</v>
      </c>
      <c r="Z12">
        <f t="shared" ref="Z12:AA12" si="35">Z10+Z11</f>
        <v>-12.437000000000001</v>
      </c>
      <c r="AA12">
        <f t="shared" si="35"/>
        <v>-23.174000000000007</v>
      </c>
      <c r="AB12">
        <f>AB10+AB11</f>
        <v>-16.379000000000005</v>
      </c>
      <c r="AC12">
        <f>AC10+AC11</f>
        <v>-15.89500000000001</v>
      </c>
      <c r="AD12">
        <f t="shared" ref="AD12" si="36">AD10+AD11</f>
        <v>-14.009000000000018</v>
      </c>
      <c r="AE12">
        <f t="shared" ref="AE12" si="37">AE10+AE11</f>
        <v>-4.8930000000000033</v>
      </c>
      <c r="AM12">
        <f t="shared" ref="AM12:AZ12" si="38">AM10+AM11</f>
        <v>41.723999999999982</v>
      </c>
      <c r="AN12">
        <f t="shared" si="38"/>
        <v>5.8369999999999997</v>
      </c>
      <c r="AO12">
        <f t="shared" si="38"/>
        <v>44.844999999999978</v>
      </c>
      <c r="AP12">
        <f t="shared" si="38"/>
        <v>71.35199999999999</v>
      </c>
      <c r="AQ12">
        <f t="shared" si="38"/>
        <v>-1.6659999999999897</v>
      </c>
      <c r="AR12">
        <f t="shared" si="38"/>
        <v>46.346000000000018</v>
      </c>
      <c r="AS12">
        <f t="shared" si="38"/>
        <v>25.707000000000015</v>
      </c>
      <c r="AT12">
        <f t="shared" si="38"/>
        <v>50.54099999999999</v>
      </c>
      <c r="AU12">
        <f t="shared" si="38"/>
        <v>57.406999999999954</v>
      </c>
      <c r="AV12">
        <f t="shared" si="38"/>
        <v>92.208000000000055</v>
      </c>
      <c r="AW12">
        <f t="shared" si="38"/>
        <v>134.25499999999994</v>
      </c>
      <c r="AX12">
        <f t="shared" si="38"/>
        <v>168.17800000000003</v>
      </c>
      <c r="AY12">
        <f t="shared" si="38"/>
        <v>178.97299999999998</v>
      </c>
      <c r="AZ12">
        <f t="shared" si="38"/>
        <v>184.59400000000005</v>
      </c>
      <c r="BF12">
        <f t="shared" si="1"/>
        <v>-32.290000000000006</v>
      </c>
      <c r="BG12">
        <f t="shared" si="2"/>
        <v>-37.567000000000007</v>
      </c>
      <c r="BH12">
        <f t="shared" si="3"/>
        <v>-25.04999999999999</v>
      </c>
      <c r="BI12">
        <f t="shared" si="4"/>
        <v>-7.2859999999999943</v>
      </c>
      <c r="BJ12">
        <f t="shared" si="5"/>
        <v>-19.32399999999998</v>
      </c>
      <c r="BK12">
        <f t="shared" si="6"/>
        <v>-65.987000000000009</v>
      </c>
    </row>
    <row r="13" spans="1:79" x14ac:dyDescent="0.3">
      <c r="A13" t="s">
        <v>30</v>
      </c>
      <c r="C13">
        <v>0</v>
      </c>
      <c r="D13">
        <v>0</v>
      </c>
      <c r="E13">
        <v>0</v>
      </c>
      <c r="F13">
        <v>0</v>
      </c>
      <c r="G13">
        <v>6.5000000000000002E-2</v>
      </c>
      <c r="H13">
        <v>0.151</v>
      </c>
      <c r="I13">
        <v>0.13</v>
      </c>
      <c r="J13">
        <f>0.651-SUM(G13:I13)</f>
        <v>0.30500000000000005</v>
      </c>
      <c r="K13">
        <v>0.182</v>
      </c>
      <c r="L13">
        <v>0.124</v>
      </c>
      <c r="M13">
        <v>0.14099999999999999</v>
      </c>
      <c r="N13">
        <f>0.863-SUM(K13:M13)</f>
        <v>0.41600000000000004</v>
      </c>
      <c r="O13">
        <v>0.109</v>
      </c>
      <c r="P13">
        <v>0.115</v>
      </c>
      <c r="Q13">
        <v>0.127</v>
      </c>
      <c r="R13">
        <f>0.766-SUM(O13:Q13)</f>
        <v>0.41500000000000004</v>
      </c>
      <c r="S13">
        <v>0.16700000000000001</v>
      </c>
      <c r="T13">
        <v>0.22600000000000001</v>
      </c>
      <c r="U13">
        <v>0.311</v>
      </c>
      <c r="V13">
        <f>1.379-SUM(S13:U13)</f>
        <v>0.67500000000000004</v>
      </c>
      <c r="W13">
        <v>0.23599999999999999</v>
      </c>
      <c r="X13">
        <v>0.34399999999999997</v>
      </c>
      <c r="Y13">
        <v>0.14399999999999999</v>
      </c>
      <c r="Z13">
        <f>1.475-SUM(W13:Y13)</f>
        <v>0.75100000000000011</v>
      </c>
      <c r="AA13">
        <v>0.13100000000000001</v>
      </c>
      <c r="AB13">
        <v>0.34399999999999997</v>
      </c>
      <c r="AC13">
        <v>0.14399999999999999</v>
      </c>
      <c r="AD13">
        <f>1.475-SUM(AA13:AC13)</f>
        <v>0.85600000000000009</v>
      </c>
      <c r="AE13">
        <v>0.23499999999999999</v>
      </c>
      <c r="AM13">
        <v>11.868</v>
      </c>
      <c r="AN13">
        <v>6.5609999999999999</v>
      </c>
      <c r="AO13">
        <v>-5.4829999999999997</v>
      </c>
      <c r="AP13">
        <v>1.639</v>
      </c>
      <c r="AQ13">
        <v>33.363999999999997</v>
      </c>
      <c r="AR13">
        <v>-6.9950000000000001</v>
      </c>
      <c r="AS13">
        <v>-3.8980000000000001</v>
      </c>
      <c r="AT13">
        <v>2.0499999999999998</v>
      </c>
      <c r="AU13">
        <v>-5.5860000000000003</v>
      </c>
      <c r="AV13">
        <v>-15.231999999999999</v>
      </c>
      <c r="AW13">
        <v>-19.443000000000001</v>
      </c>
      <c r="AX13">
        <v>-14.425000000000001</v>
      </c>
      <c r="AY13">
        <v>-32.1</v>
      </c>
      <c r="AZ13">
        <v>27.402999999999999</v>
      </c>
      <c r="BF13">
        <f t="shared" si="1"/>
        <v>0</v>
      </c>
      <c r="BG13">
        <f t="shared" si="2"/>
        <v>0.65100000000000002</v>
      </c>
      <c r="BH13">
        <f t="shared" si="3"/>
        <v>0.86299999999999999</v>
      </c>
      <c r="BI13">
        <f t="shared" si="4"/>
        <v>0.76600000000000001</v>
      </c>
      <c r="BJ13">
        <f t="shared" si="5"/>
        <v>-20.702999999999982</v>
      </c>
      <c r="BK13">
        <f t="shared" si="6"/>
        <v>1.4750000000000001</v>
      </c>
    </row>
    <row r="14" spans="1:79" x14ac:dyDescent="0.3">
      <c r="A14" t="s">
        <v>31</v>
      </c>
      <c r="C14">
        <f>C12-C13</f>
        <v>-9.2890000000000015</v>
      </c>
      <c r="D14">
        <f t="shared" ref="D14:K14" si="39">D12-D13</f>
        <v>-10.288</v>
      </c>
      <c r="E14">
        <f t="shared" si="39"/>
        <v>-7.1760000000000002</v>
      </c>
      <c r="F14">
        <f t="shared" si="39"/>
        <v>-5.5370000000000035</v>
      </c>
      <c r="G14">
        <f t="shared" si="39"/>
        <v>-10.183999999999997</v>
      </c>
      <c r="H14">
        <f t="shared" si="39"/>
        <v>-11.384999999999994</v>
      </c>
      <c r="I14">
        <f t="shared" si="39"/>
        <v>-8.9069999999999947</v>
      </c>
      <c r="J14">
        <f t="shared" si="39"/>
        <v>-7.7420000000000151</v>
      </c>
      <c r="K14">
        <f t="shared" si="39"/>
        <v>-10.405999999999999</v>
      </c>
      <c r="L14">
        <f t="shared" ref="L14" si="40">L12-L13</f>
        <v>-6.3960000000000008</v>
      </c>
      <c r="M14">
        <f t="shared" ref="M14" si="41">M12-M13</f>
        <v>-6.3009999999999984</v>
      </c>
      <c r="N14">
        <f t="shared" ref="N14:S14" si="42">N12-N13</f>
        <v>-2.8099999999999898</v>
      </c>
      <c r="O14">
        <f t="shared" si="42"/>
        <v>-6.235999999999998</v>
      </c>
      <c r="P14">
        <f t="shared" si="42"/>
        <v>-3.0309999999999926</v>
      </c>
      <c r="Q14">
        <f t="shared" si="42"/>
        <v>0.81299999999999895</v>
      </c>
      <c r="R14">
        <f t="shared" si="42"/>
        <v>0.40199999999999658</v>
      </c>
      <c r="S14">
        <f t="shared" si="42"/>
        <v>-6.3199999999999914</v>
      </c>
      <c r="T14">
        <f t="shared" ref="T14" si="43">T12-T13</f>
        <v>-0.60299999999999976</v>
      </c>
      <c r="U14">
        <f t="shared" ref="U14" si="44">U12-U13</f>
        <v>0.62399999999999634</v>
      </c>
      <c r="V14">
        <f t="shared" ref="V14:AA14" si="45">V12-V13</f>
        <v>-15.782999999999985</v>
      </c>
      <c r="W14">
        <f t="shared" si="45"/>
        <v>-18.795000000000002</v>
      </c>
      <c r="X14">
        <f t="shared" si="45"/>
        <v>-16.723000000000006</v>
      </c>
      <c r="Y14">
        <f t="shared" si="45"/>
        <v>-18.756000000000007</v>
      </c>
      <c r="Z14">
        <f t="shared" si="45"/>
        <v>-13.188000000000001</v>
      </c>
      <c r="AA14">
        <f t="shared" si="45"/>
        <v>-23.305000000000007</v>
      </c>
      <c r="AB14">
        <f t="shared" ref="AB14" si="46">AB12-AB13</f>
        <v>-16.723000000000006</v>
      </c>
      <c r="AC14">
        <f t="shared" ref="AC14" si="47">AC12-AC13</f>
        <v>-16.039000000000009</v>
      </c>
      <c r="AD14">
        <f t="shared" ref="AD14" si="48">AD12-AD13</f>
        <v>-14.865000000000018</v>
      </c>
      <c r="AE14">
        <f t="shared" ref="AE14" si="49">AE12-AE13</f>
        <v>-5.1280000000000037</v>
      </c>
      <c r="AM14">
        <f t="shared" ref="AM14:AY14" si="50">AM12+AM13</f>
        <v>53.591999999999985</v>
      </c>
      <c r="AN14">
        <f t="shared" si="50"/>
        <v>12.398</v>
      </c>
      <c r="AO14">
        <f t="shared" si="50"/>
        <v>39.361999999999981</v>
      </c>
      <c r="AP14">
        <f t="shared" si="50"/>
        <v>72.990999999999985</v>
      </c>
      <c r="AQ14">
        <f t="shared" si="50"/>
        <v>31.698000000000008</v>
      </c>
      <c r="AR14">
        <f t="shared" si="50"/>
        <v>39.35100000000002</v>
      </c>
      <c r="AS14">
        <f t="shared" si="50"/>
        <v>21.809000000000015</v>
      </c>
      <c r="AT14">
        <f t="shared" si="50"/>
        <v>52.590999999999987</v>
      </c>
      <c r="AU14">
        <f t="shared" si="50"/>
        <v>51.820999999999955</v>
      </c>
      <c r="AV14">
        <f t="shared" si="50"/>
        <v>76.976000000000056</v>
      </c>
      <c r="AW14">
        <f t="shared" si="50"/>
        <v>114.81199999999994</v>
      </c>
      <c r="AX14">
        <f t="shared" si="50"/>
        <v>153.75300000000001</v>
      </c>
      <c r="AY14">
        <f t="shared" si="50"/>
        <v>146.87299999999999</v>
      </c>
      <c r="AZ14">
        <f>AZ12-AZ13</f>
        <v>157.19100000000006</v>
      </c>
      <c r="BF14">
        <f t="shared" si="1"/>
        <v>-32.290000000000006</v>
      </c>
      <c r="BG14">
        <f t="shared" si="2"/>
        <v>-38.218000000000004</v>
      </c>
      <c r="BH14">
        <f t="shared" si="3"/>
        <v>-25.91299999999999</v>
      </c>
      <c r="BI14">
        <f t="shared" si="4"/>
        <v>-8.051999999999996</v>
      </c>
      <c r="BJ14">
        <f t="shared" si="5"/>
        <v>-22.081999999999979</v>
      </c>
      <c r="BK14">
        <f t="shared" si="6"/>
        <v>-67.462000000000018</v>
      </c>
    </row>
    <row r="15" spans="1:79" x14ac:dyDescent="0.3">
      <c r="A15" t="s">
        <v>0</v>
      </c>
      <c r="AM15">
        <v>138.10400000000001</v>
      </c>
      <c r="AN15">
        <v>125.60299999999999</v>
      </c>
      <c r="AO15">
        <v>141.82</v>
      </c>
      <c r="AP15">
        <v>145.99</v>
      </c>
      <c r="AQ15">
        <v>146.44200000000001</v>
      </c>
      <c r="AR15">
        <v>141.53299999999999</v>
      </c>
      <c r="AS15">
        <v>141.22</v>
      </c>
      <c r="AT15">
        <v>141.47999999999999</v>
      </c>
      <c r="AU15">
        <v>144.61699999999999</v>
      </c>
      <c r="AV15">
        <v>143.72499999999999</v>
      </c>
      <c r="AW15">
        <v>145.96199999999999</v>
      </c>
      <c r="AX15">
        <v>146.31100000000001</v>
      </c>
      <c r="AY15">
        <v>145.98599999999999</v>
      </c>
      <c r="AZ15">
        <v>145.09800000000001</v>
      </c>
    </row>
    <row r="16" spans="1:79" x14ac:dyDescent="0.3">
      <c r="A16" t="s">
        <v>32</v>
      </c>
      <c r="AM16">
        <f t="shared" ref="AM16:AZ16" si="51">AM14/AM15</f>
        <v>0.38805537855529154</v>
      </c>
      <c r="AN16">
        <f t="shared" si="51"/>
        <v>9.8707833411622342E-2</v>
      </c>
      <c r="AO16">
        <f t="shared" si="51"/>
        <v>0.27754900578197705</v>
      </c>
      <c r="AP16">
        <f t="shared" si="51"/>
        <v>0.49997260086307266</v>
      </c>
      <c r="AQ16">
        <f t="shared" si="51"/>
        <v>0.21645429589871762</v>
      </c>
      <c r="AR16">
        <f t="shared" si="51"/>
        <v>0.27803409805487078</v>
      </c>
      <c r="AS16">
        <f t="shared" si="51"/>
        <v>0.15443279988670172</v>
      </c>
      <c r="AT16">
        <f t="shared" si="51"/>
        <v>0.37172038450664396</v>
      </c>
      <c r="AU16">
        <f t="shared" si="51"/>
        <v>0.35833269947516516</v>
      </c>
      <c r="AV16">
        <f t="shared" si="51"/>
        <v>0.53557836145416637</v>
      </c>
      <c r="AW16">
        <f t="shared" si="51"/>
        <v>0.7865882901029031</v>
      </c>
      <c r="AX16">
        <f t="shared" si="51"/>
        <v>1.0508642549090637</v>
      </c>
      <c r="AY16">
        <f t="shared" si="51"/>
        <v>1.0060759250887072</v>
      </c>
      <c r="AZ16">
        <f t="shared" si="51"/>
        <v>1.0833436711739655</v>
      </c>
    </row>
    <row r="17" spans="1:52" x14ac:dyDescent="0.3">
      <c r="AY17"/>
    </row>
    <row r="18" spans="1:52" x14ac:dyDescent="0.3">
      <c r="A18" t="s">
        <v>35</v>
      </c>
      <c r="AQ18">
        <f t="shared" ref="AQ18:AX19" si="52">AQ3/AM3-1</f>
        <v>0.46806781969884947</v>
      </c>
      <c r="AR18">
        <f t="shared" si="52"/>
        <v>1.5176201628192261</v>
      </c>
      <c r="AS18">
        <f t="shared" si="52"/>
        <v>0.96926102082317955</v>
      </c>
      <c r="AT18">
        <f t="shared" si="52"/>
        <v>0.55837697620063498</v>
      </c>
      <c r="AU18">
        <f t="shared" si="52"/>
        <v>0.46242303333178669</v>
      </c>
      <c r="AV18">
        <f t="shared" si="52"/>
        <v>0.67753285008716779</v>
      </c>
      <c r="AW18">
        <f t="shared" si="52"/>
        <v>0.80562928319664073</v>
      </c>
      <c r="AX18">
        <f t="shared" si="52"/>
        <v>0.75579995105628783</v>
      </c>
      <c r="AY18">
        <f t="shared" ref="AY18:AZ18" si="53">AY3/AU3-1</f>
        <v>0.64520544220153542</v>
      </c>
      <c r="AZ18">
        <f t="shared" si="53"/>
        <v>0.34123607118876786</v>
      </c>
    </row>
    <row r="19" spans="1:52" x14ac:dyDescent="0.3">
      <c r="A19" t="s">
        <v>36</v>
      </c>
      <c r="AQ19">
        <f t="shared" si="52"/>
        <v>0.43192920637462962</v>
      </c>
      <c r="AR19">
        <f t="shared" si="52"/>
        <v>1.4400979896566475</v>
      </c>
      <c r="AS19">
        <f t="shared" si="52"/>
        <v>1.5282081367783338</v>
      </c>
      <c r="AT19">
        <f t="shared" si="52"/>
        <v>0.74529919314770354</v>
      </c>
      <c r="AU19">
        <f t="shared" si="52"/>
        <v>0.47825284527837586</v>
      </c>
      <c r="AV19">
        <f t="shared" si="52"/>
        <v>0.65302035526092106</v>
      </c>
      <c r="AW19">
        <f t="shared" si="52"/>
        <v>0.73704898158277343</v>
      </c>
      <c r="AX19">
        <f t="shared" si="52"/>
        <v>0.65975421503177567</v>
      </c>
      <c r="AY19">
        <f t="shared" ref="AY19:AZ19" si="54">AY4/AU4-1</f>
        <v>0.51197984253875028</v>
      </c>
      <c r="AZ19">
        <f t="shared" si="54"/>
        <v>0.24610287572584055</v>
      </c>
    </row>
    <row r="20" spans="1:52" x14ac:dyDescent="0.3">
      <c r="AY20"/>
    </row>
    <row r="21" spans="1:52" x14ac:dyDescent="0.3">
      <c r="A21" t="s">
        <v>34</v>
      </c>
      <c r="AN21">
        <f>AN3/AM3-1</f>
        <v>-0.38924323140918049</v>
      </c>
      <c r="AO21">
        <f t="shared" ref="AO21:AX21" si="55">AO3/AN3-1</f>
        <v>0.42190412464751703</v>
      </c>
      <c r="AP21">
        <f t="shared" si="55"/>
        <v>0.48366694117185727</v>
      </c>
      <c r="AQ21">
        <f t="shared" si="55"/>
        <v>0.13938657070899696</v>
      </c>
      <c r="AR21">
        <f t="shared" si="55"/>
        <v>4.7399537371501266E-2</v>
      </c>
      <c r="AS21">
        <f t="shared" si="55"/>
        <v>0.1122012801488339</v>
      </c>
      <c r="AT21">
        <f t="shared" si="55"/>
        <v>0.1741015421641503</v>
      </c>
      <c r="AU21">
        <f t="shared" si="55"/>
        <v>6.923112335511572E-2</v>
      </c>
      <c r="AV21">
        <f t="shared" si="55"/>
        <v>0.20146297689511727</v>
      </c>
      <c r="AW21">
        <f t="shared" si="55"/>
        <v>0.19712898626168429</v>
      </c>
      <c r="AX21">
        <f t="shared" si="55"/>
        <v>0.14170026452900775</v>
      </c>
      <c r="AY21">
        <f t="shared" ref="AY21:AZ21" si="56">AY3/AX3-1</f>
        <v>1.8822828060915953E-3</v>
      </c>
      <c r="AZ21">
        <f t="shared" si="56"/>
        <v>-2.0520208921015359E-2</v>
      </c>
    </row>
    <row r="22" spans="1:52" x14ac:dyDescent="0.3">
      <c r="A22" t="s">
        <v>33</v>
      </c>
      <c r="AN22">
        <f>AN4/AM4-1</f>
        <v>-0.38214943541282942</v>
      </c>
      <c r="AO22">
        <f t="shared" ref="AO22:AX22" si="57">AO4/AN4-1</f>
        <v>8.2578320436546671E-2</v>
      </c>
      <c r="AP22">
        <f t="shared" si="57"/>
        <v>0.71093843538229451</v>
      </c>
      <c r="AQ22">
        <f t="shared" si="57"/>
        <v>0.25125086598414281</v>
      </c>
      <c r="AR22">
        <f t="shared" si="57"/>
        <v>5.2856463745420967E-2</v>
      </c>
      <c r="AS22">
        <f t="shared" si="57"/>
        <v>0.12166942886282506</v>
      </c>
      <c r="AT22">
        <f t="shared" si="57"/>
        <v>0.18111298961455957</v>
      </c>
      <c r="AU22">
        <f t="shared" si="57"/>
        <v>5.97983200016039E-2</v>
      </c>
      <c r="AV22">
        <f t="shared" si="57"/>
        <v>0.17733117937038179</v>
      </c>
      <c r="AW22">
        <f t="shared" si="57"/>
        <v>0.17868768698323545</v>
      </c>
      <c r="AX22">
        <f t="shared" si="57"/>
        <v>0.1285561223237921</v>
      </c>
      <c r="AY22">
        <f t="shared" ref="AY22:AZ22" si="58">AY4/AX4-1</f>
        <v>-3.4559645948433637E-2</v>
      </c>
      <c r="AZ22">
        <f t="shared" si="58"/>
        <v>-2.9698857736240813E-2</v>
      </c>
    </row>
    <row r="23" spans="1:52" x14ac:dyDescent="0.3">
      <c r="AY23"/>
    </row>
    <row r="24" spans="1:52" x14ac:dyDescent="0.3">
      <c r="A24" t="s">
        <v>38</v>
      </c>
      <c r="AM24">
        <f>-AM13/AM14</f>
        <v>-0.22145096283027324</v>
      </c>
      <c r="AN24">
        <f t="shared" ref="AN24:AZ24" si="59">-AN13/AN14</f>
        <v>-0.52919825778351348</v>
      </c>
      <c r="AO24">
        <f t="shared" si="59"/>
        <v>0.1392967837000153</v>
      </c>
      <c r="AP24">
        <f t="shared" si="59"/>
        <v>-2.2454823197380503E-2</v>
      </c>
      <c r="AQ24">
        <f t="shared" si="59"/>
        <v>-1.0525585210423367</v>
      </c>
      <c r="AR24">
        <f t="shared" si="59"/>
        <v>0.17775914208025201</v>
      </c>
      <c r="AS24">
        <f t="shared" si="59"/>
        <v>0.17873355036911354</v>
      </c>
      <c r="AT24">
        <f t="shared" si="59"/>
        <v>-3.8980053621342062E-2</v>
      </c>
      <c r="AU24">
        <f t="shared" si="59"/>
        <v>0.10779413751181963</v>
      </c>
      <c r="AV24">
        <f t="shared" si="59"/>
        <v>0.19787985865724367</v>
      </c>
      <c r="AW24">
        <f t="shared" si="59"/>
        <v>0.16934640978294963</v>
      </c>
      <c r="AX24">
        <f t="shared" si="59"/>
        <v>9.3819307590746193E-2</v>
      </c>
      <c r="AY24">
        <f t="shared" si="59"/>
        <v>0.2185561675733457</v>
      </c>
      <c r="AZ24">
        <f t="shared" si="59"/>
        <v>-0.17432931910860028</v>
      </c>
    </row>
    <row r="25" spans="1:52" x14ac:dyDescent="0.3">
      <c r="A25" t="s">
        <v>39</v>
      </c>
      <c r="AM25">
        <f>AM5/AM3</f>
        <v>0.39249312802549313</v>
      </c>
      <c r="AN25">
        <f t="shared" ref="AN25:AZ25" si="60">AN5/AN3</f>
        <v>0.38543707881278977</v>
      </c>
      <c r="AO25">
        <f t="shared" si="60"/>
        <v>0.53209749976190868</v>
      </c>
      <c r="AP25">
        <f t="shared" si="60"/>
        <v>0.46042312499292021</v>
      </c>
      <c r="AQ25">
        <f t="shared" si="60"/>
        <v>0.40744778859600866</v>
      </c>
      <c r="AR25">
        <f t="shared" si="60"/>
        <v>0.40436060584008582</v>
      </c>
      <c r="AS25">
        <f t="shared" si="60"/>
        <v>0.39928993880842856</v>
      </c>
      <c r="AT25">
        <f t="shared" si="60"/>
        <v>0.39570264514112508</v>
      </c>
      <c r="AU25">
        <f t="shared" si="60"/>
        <v>0.40103378262012446</v>
      </c>
      <c r="AV25">
        <f t="shared" si="60"/>
        <v>0.41306422530535886</v>
      </c>
      <c r="AW25">
        <f t="shared" si="60"/>
        <v>0.42210573912933869</v>
      </c>
      <c r="AX25">
        <f t="shared" si="60"/>
        <v>0.4287589077239834</v>
      </c>
      <c r="AY25">
        <f t="shared" si="60"/>
        <v>0.44953692480606489</v>
      </c>
      <c r="AZ25">
        <f t="shared" si="60"/>
        <v>0.45469528263944947</v>
      </c>
    </row>
    <row r="26" spans="1:52" x14ac:dyDescent="0.3">
      <c r="AY26"/>
    </row>
    <row r="27" spans="1:52" x14ac:dyDescent="0.3">
      <c r="AY27"/>
    </row>
    <row r="28" spans="1:52" x14ac:dyDescent="0.3">
      <c r="AY28"/>
    </row>
    <row r="29" spans="1:52" x14ac:dyDescent="0.3">
      <c r="AY29"/>
    </row>
    <row r="30" spans="1:52" x14ac:dyDescent="0.3">
      <c r="AY30"/>
    </row>
    <row r="31" spans="1:52" x14ac:dyDescent="0.3">
      <c r="AY31"/>
    </row>
    <row r="32" spans="1:52" x14ac:dyDescent="0.3">
      <c r="AY32"/>
    </row>
    <row r="33" spans="51:51" x14ac:dyDescent="0.3">
      <c r="AY33"/>
    </row>
    <row r="34" spans="51:51" x14ac:dyDescent="0.3">
      <c r="AY34"/>
    </row>
    <row r="35" spans="51:51" x14ac:dyDescent="0.3">
      <c r="AY35"/>
    </row>
    <row r="36" spans="51:51" x14ac:dyDescent="0.3">
      <c r="AY36"/>
    </row>
    <row r="37" spans="51:51" x14ac:dyDescent="0.3">
      <c r="AY37"/>
    </row>
    <row r="38" spans="51:51" x14ac:dyDescent="0.3">
      <c r="AY38"/>
    </row>
    <row r="39" spans="51:51" x14ac:dyDescent="0.3">
      <c r="AY39"/>
    </row>
    <row r="40" spans="51:51" x14ac:dyDescent="0.3">
      <c r="AY40"/>
    </row>
    <row r="41" spans="51:51" x14ac:dyDescent="0.3">
      <c r="AY41"/>
    </row>
    <row r="42" spans="51:51" x14ac:dyDescent="0.3">
      <c r="AY42"/>
    </row>
    <row r="43" spans="51:51" x14ac:dyDescent="0.3">
      <c r="AY43"/>
    </row>
    <row r="44" spans="51:51" x14ac:dyDescent="0.3">
      <c r="AY44"/>
    </row>
    <row r="45" spans="51:51" x14ac:dyDescent="0.3">
      <c r="AY45"/>
    </row>
    <row r="46" spans="51:51" x14ac:dyDescent="0.3">
      <c r="AY46"/>
    </row>
    <row r="47" spans="51:51" x14ac:dyDescent="0.3">
      <c r="AY47"/>
    </row>
    <row r="48" spans="51:51" x14ac:dyDescent="0.3">
      <c r="AY48"/>
    </row>
    <row r="49" spans="51:51" x14ac:dyDescent="0.3">
      <c r="AY49"/>
    </row>
    <row r="50" spans="51:51" x14ac:dyDescent="0.3">
      <c r="AY50"/>
    </row>
    <row r="51" spans="51:51" x14ac:dyDescent="0.3">
      <c r="AY51"/>
    </row>
    <row r="52" spans="51:51" x14ac:dyDescent="0.3">
      <c r="AY52"/>
    </row>
    <row r="53" spans="51:51" x14ac:dyDescent="0.3">
      <c r="AY53"/>
    </row>
    <row r="54" spans="51:51" x14ac:dyDescent="0.3">
      <c r="AY54"/>
    </row>
    <row r="55" spans="51:51" x14ac:dyDescent="0.3">
      <c r="AY55"/>
    </row>
    <row r="56" spans="51:51" x14ac:dyDescent="0.3">
      <c r="AY56"/>
    </row>
    <row r="57" spans="51:51" x14ac:dyDescent="0.3">
      <c r="AY57"/>
    </row>
    <row r="58" spans="51:51" x14ac:dyDescent="0.3">
      <c r="AY58"/>
    </row>
    <row r="59" spans="51:51" x14ac:dyDescent="0.3">
      <c r="AY59"/>
    </row>
    <row r="60" spans="51:51" x14ac:dyDescent="0.3">
      <c r="AY60"/>
    </row>
    <row r="61" spans="51:51" x14ac:dyDescent="0.3">
      <c r="AY61"/>
    </row>
    <row r="62" spans="51:51" x14ac:dyDescent="0.3">
      <c r="AY62"/>
    </row>
    <row r="63" spans="51:51" x14ac:dyDescent="0.3">
      <c r="AY63"/>
    </row>
    <row r="64" spans="51:51" x14ac:dyDescent="0.3">
      <c r="AY64"/>
    </row>
    <row r="65" spans="51:51" x14ac:dyDescent="0.3">
      <c r="AY65"/>
    </row>
    <row r="66" spans="51:51" x14ac:dyDescent="0.3">
      <c r="AY66"/>
    </row>
    <row r="67" spans="51:51" x14ac:dyDescent="0.3">
      <c r="AY67"/>
    </row>
    <row r="68" spans="51:51" x14ac:dyDescent="0.3">
      <c r="AY68"/>
    </row>
    <row r="69" spans="51:51" x14ac:dyDescent="0.3">
      <c r="AY69"/>
    </row>
    <row r="70" spans="51:51" x14ac:dyDescent="0.3">
      <c r="AY70"/>
    </row>
    <row r="71" spans="51:51" x14ac:dyDescent="0.3">
      <c r="AY71"/>
    </row>
    <row r="72" spans="51:51" x14ac:dyDescent="0.3">
      <c r="AY72"/>
    </row>
    <row r="73" spans="51:51" x14ac:dyDescent="0.3">
      <c r="AY73"/>
    </row>
    <row r="74" spans="51:51" x14ac:dyDescent="0.3">
      <c r="AY74"/>
    </row>
    <row r="75" spans="51:51" x14ac:dyDescent="0.3">
      <c r="AY75"/>
    </row>
    <row r="76" spans="51:51" x14ac:dyDescent="0.3">
      <c r="AY76"/>
    </row>
    <row r="77" spans="51:51" x14ac:dyDescent="0.3">
      <c r="AY77"/>
    </row>
    <row r="78" spans="51:51" x14ac:dyDescent="0.3">
      <c r="AY78"/>
    </row>
    <row r="79" spans="51:51" x14ac:dyDescent="0.3">
      <c r="AY79"/>
    </row>
    <row r="80" spans="51:51" x14ac:dyDescent="0.3">
      <c r="AY80"/>
    </row>
    <row r="81" spans="51:51" x14ac:dyDescent="0.3">
      <c r="AY81"/>
    </row>
    <row r="82" spans="51:51" x14ac:dyDescent="0.3">
      <c r="AY82"/>
    </row>
    <row r="83" spans="51:51" x14ac:dyDescent="0.3">
      <c r="AY83"/>
    </row>
    <row r="84" spans="51:51" x14ac:dyDescent="0.3">
      <c r="AY84"/>
    </row>
    <row r="85" spans="51:51" x14ac:dyDescent="0.3">
      <c r="AY85"/>
    </row>
    <row r="86" spans="51:51" x14ac:dyDescent="0.3">
      <c r="AY86"/>
    </row>
    <row r="87" spans="51:51" x14ac:dyDescent="0.3">
      <c r="AY87"/>
    </row>
    <row r="88" spans="51:51" x14ac:dyDescent="0.3">
      <c r="AY88"/>
    </row>
    <row r="89" spans="51:51" x14ac:dyDescent="0.3">
      <c r="AY89"/>
    </row>
    <row r="90" spans="51:51" x14ac:dyDescent="0.3">
      <c r="AY90"/>
    </row>
    <row r="91" spans="51:51" x14ac:dyDescent="0.3">
      <c r="AY91"/>
    </row>
    <row r="92" spans="51:51" x14ac:dyDescent="0.3">
      <c r="AY92"/>
    </row>
    <row r="93" spans="51:51" x14ac:dyDescent="0.3">
      <c r="AY93"/>
    </row>
    <row r="94" spans="51:51" x14ac:dyDescent="0.3">
      <c r="AY94"/>
    </row>
    <row r="95" spans="51:51" x14ac:dyDescent="0.3">
      <c r="AY95"/>
    </row>
    <row r="96" spans="51:51" x14ac:dyDescent="0.3">
      <c r="AY96"/>
    </row>
    <row r="97" spans="51:51" x14ac:dyDescent="0.3">
      <c r="AY97"/>
    </row>
    <row r="98" spans="51:51" x14ac:dyDescent="0.3">
      <c r="AY98"/>
    </row>
    <row r="99" spans="51:51" x14ac:dyDescent="0.3">
      <c r="AY99"/>
    </row>
    <row r="100" spans="51:51" x14ac:dyDescent="0.3">
      <c r="AY100"/>
    </row>
    <row r="101" spans="51:51" x14ac:dyDescent="0.3">
      <c r="AY101"/>
    </row>
    <row r="102" spans="51:51" x14ac:dyDescent="0.3">
      <c r="AY102"/>
    </row>
    <row r="103" spans="51:51" x14ac:dyDescent="0.3">
      <c r="AY103"/>
    </row>
    <row r="104" spans="51:51" x14ac:dyDescent="0.3">
      <c r="AY104"/>
    </row>
    <row r="105" spans="51:51" x14ac:dyDescent="0.3">
      <c r="AY105"/>
    </row>
    <row r="106" spans="51:51" x14ac:dyDescent="0.3">
      <c r="AY106"/>
    </row>
    <row r="107" spans="51:51" x14ac:dyDescent="0.3">
      <c r="AY107"/>
    </row>
    <row r="108" spans="51:51" x14ac:dyDescent="0.3">
      <c r="AY108"/>
    </row>
    <row r="109" spans="51:51" x14ac:dyDescent="0.3">
      <c r="AY109"/>
    </row>
    <row r="110" spans="51:51" x14ac:dyDescent="0.3">
      <c r="AY110"/>
    </row>
    <row r="111" spans="51:51" x14ac:dyDescent="0.3">
      <c r="AY111"/>
    </row>
    <row r="112" spans="51:51" x14ac:dyDescent="0.3">
      <c r="AY112"/>
    </row>
    <row r="113" spans="51:51" x14ac:dyDescent="0.3">
      <c r="AY113"/>
    </row>
    <row r="114" spans="51:51" x14ac:dyDescent="0.3">
      <c r="AY114"/>
    </row>
    <row r="115" spans="51:51" x14ac:dyDescent="0.3">
      <c r="AY115"/>
    </row>
    <row r="116" spans="51:51" x14ac:dyDescent="0.3">
      <c r="AY116"/>
    </row>
    <row r="117" spans="51:51" x14ac:dyDescent="0.3">
      <c r="AY117"/>
    </row>
    <row r="118" spans="51:51" x14ac:dyDescent="0.3">
      <c r="AY118"/>
    </row>
    <row r="119" spans="51:51" x14ac:dyDescent="0.3">
      <c r="AY119"/>
    </row>
    <row r="120" spans="51:51" x14ac:dyDescent="0.3">
      <c r="AY120"/>
    </row>
    <row r="121" spans="51:51" x14ac:dyDescent="0.3">
      <c r="AY121"/>
    </row>
    <row r="122" spans="51:51" x14ac:dyDescent="0.3">
      <c r="AY122"/>
    </row>
    <row r="123" spans="51:51" x14ac:dyDescent="0.3">
      <c r="AY123"/>
    </row>
    <row r="124" spans="51:51" x14ac:dyDescent="0.3">
      <c r="AY124"/>
    </row>
    <row r="125" spans="51:51" x14ac:dyDescent="0.3">
      <c r="AY125"/>
    </row>
    <row r="126" spans="51:51" x14ac:dyDescent="0.3">
      <c r="AY126"/>
    </row>
    <row r="127" spans="51:51" x14ac:dyDescent="0.3">
      <c r="AY127"/>
    </row>
    <row r="128" spans="51:51" x14ac:dyDescent="0.3">
      <c r="AY128"/>
    </row>
    <row r="129" spans="51:51" x14ac:dyDescent="0.3">
      <c r="AY129"/>
    </row>
    <row r="130" spans="51:51" x14ac:dyDescent="0.3">
      <c r="AY130"/>
    </row>
    <row r="131" spans="51:51" x14ac:dyDescent="0.3">
      <c r="AY131"/>
    </row>
    <row r="132" spans="51:51" x14ac:dyDescent="0.3">
      <c r="AY132"/>
    </row>
    <row r="133" spans="51:51" x14ac:dyDescent="0.3">
      <c r="AY133"/>
    </row>
    <row r="134" spans="51:51" x14ac:dyDescent="0.3">
      <c r="AY134"/>
    </row>
    <row r="135" spans="51:51" x14ac:dyDescent="0.3">
      <c r="AY135"/>
    </row>
    <row r="136" spans="51:51" x14ac:dyDescent="0.3">
      <c r="AY136"/>
    </row>
    <row r="137" spans="51:51" x14ac:dyDescent="0.3">
      <c r="AY137"/>
    </row>
    <row r="138" spans="51:51" x14ac:dyDescent="0.3">
      <c r="AY138"/>
    </row>
    <row r="139" spans="51:51" x14ac:dyDescent="0.3">
      <c r="AY139"/>
    </row>
    <row r="140" spans="51:51" x14ac:dyDescent="0.3">
      <c r="AY140"/>
    </row>
    <row r="141" spans="51:51" x14ac:dyDescent="0.3">
      <c r="AY141"/>
    </row>
    <row r="142" spans="51:51" x14ac:dyDescent="0.3">
      <c r="AY142"/>
    </row>
    <row r="143" spans="51:51" x14ac:dyDescent="0.3">
      <c r="AY143"/>
    </row>
    <row r="144" spans="51:51" x14ac:dyDescent="0.3">
      <c r="AY144"/>
    </row>
    <row r="145" spans="51:51" x14ac:dyDescent="0.3">
      <c r="AY145"/>
    </row>
    <row r="146" spans="51:51" x14ac:dyDescent="0.3">
      <c r="AY146"/>
    </row>
    <row r="147" spans="51:51" x14ac:dyDescent="0.3">
      <c r="AY147"/>
    </row>
    <row r="148" spans="51:51" x14ac:dyDescent="0.3">
      <c r="AY148"/>
    </row>
    <row r="149" spans="51:51" x14ac:dyDescent="0.3">
      <c r="AY149"/>
    </row>
    <row r="150" spans="51:51" x14ac:dyDescent="0.3">
      <c r="AY150"/>
    </row>
    <row r="151" spans="51:51" x14ac:dyDescent="0.3">
      <c r="AY151"/>
    </row>
    <row r="152" spans="51:51" x14ac:dyDescent="0.3">
      <c r="AY152"/>
    </row>
    <row r="153" spans="51:51" x14ac:dyDescent="0.3">
      <c r="AY153"/>
    </row>
    <row r="154" spans="51:51" x14ac:dyDescent="0.3">
      <c r="AY154"/>
    </row>
    <row r="155" spans="51:51" x14ac:dyDescent="0.3">
      <c r="AY155"/>
    </row>
    <row r="156" spans="51:51" x14ac:dyDescent="0.3">
      <c r="AY156"/>
    </row>
    <row r="157" spans="51:51" x14ac:dyDescent="0.3">
      <c r="AY157"/>
    </row>
    <row r="158" spans="51:51" x14ac:dyDescent="0.3">
      <c r="AY158"/>
    </row>
    <row r="159" spans="51:51" x14ac:dyDescent="0.3">
      <c r="AY159"/>
    </row>
    <row r="160" spans="51:51" x14ac:dyDescent="0.3">
      <c r="AY160"/>
    </row>
    <row r="161" spans="51:51" x14ac:dyDescent="0.3">
      <c r="AY161"/>
    </row>
    <row r="162" spans="51:51" x14ac:dyDescent="0.3">
      <c r="AY162"/>
    </row>
    <row r="163" spans="51:51" x14ac:dyDescent="0.3">
      <c r="AY163"/>
    </row>
    <row r="164" spans="51:51" x14ac:dyDescent="0.3">
      <c r="AY164"/>
    </row>
    <row r="165" spans="51:51" x14ac:dyDescent="0.3">
      <c r="AY165"/>
    </row>
    <row r="166" spans="51:51" x14ac:dyDescent="0.3">
      <c r="AY166"/>
    </row>
    <row r="167" spans="51:51" x14ac:dyDescent="0.3">
      <c r="AY167"/>
    </row>
    <row r="168" spans="51:51" x14ac:dyDescent="0.3">
      <c r="AY168"/>
    </row>
    <row r="169" spans="51:51" x14ac:dyDescent="0.3">
      <c r="AY169"/>
    </row>
    <row r="170" spans="51:51" x14ac:dyDescent="0.3">
      <c r="AY170"/>
    </row>
    <row r="171" spans="51:51" x14ac:dyDescent="0.3">
      <c r="AY171"/>
    </row>
    <row r="172" spans="51:51" x14ac:dyDescent="0.3">
      <c r="AY172"/>
    </row>
    <row r="173" spans="51:51" x14ac:dyDescent="0.3">
      <c r="AY173"/>
    </row>
    <row r="174" spans="51:51" x14ac:dyDescent="0.3">
      <c r="AY174"/>
    </row>
    <row r="175" spans="51:51" x14ac:dyDescent="0.3">
      <c r="AY175"/>
    </row>
    <row r="176" spans="51:51" x14ac:dyDescent="0.3">
      <c r="AY176"/>
    </row>
    <row r="177" spans="51:51" x14ac:dyDescent="0.3">
      <c r="AY177"/>
    </row>
    <row r="178" spans="51:51" x14ac:dyDescent="0.3">
      <c r="AY178"/>
    </row>
    <row r="179" spans="51:51" x14ac:dyDescent="0.3">
      <c r="AY179"/>
    </row>
    <row r="180" spans="51:51" x14ac:dyDescent="0.3">
      <c r="AY180"/>
    </row>
    <row r="181" spans="51:51" x14ac:dyDescent="0.3">
      <c r="AY181"/>
    </row>
    <row r="182" spans="51:51" x14ac:dyDescent="0.3">
      <c r="AY182"/>
    </row>
    <row r="183" spans="51:51" x14ac:dyDescent="0.3">
      <c r="AY183"/>
    </row>
    <row r="184" spans="51:51" x14ac:dyDescent="0.3">
      <c r="AY184"/>
    </row>
    <row r="185" spans="51:51" x14ac:dyDescent="0.3">
      <c r="AY185"/>
    </row>
    <row r="186" spans="51:51" x14ac:dyDescent="0.3">
      <c r="AY186"/>
    </row>
    <row r="187" spans="51:51" x14ac:dyDescent="0.3">
      <c r="AY187"/>
    </row>
    <row r="188" spans="51:51" x14ac:dyDescent="0.3">
      <c r="AY188"/>
    </row>
    <row r="189" spans="51:51" x14ac:dyDescent="0.3">
      <c r="AY189"/>
    </row>
    <row r="190" spans="51:51" x14ac:dyDescent="0.3">
      <c r="AY190"/>
    </row>
    <row r="191" spans="51:51" x14ac:dyDescent="0.3">
      <c r="AY191"/>
    </row>
    <row r="192" spans="51:51" x14ac:dyDescent="0.3">
      <c r="AY192"/>
    </row>
    <row r="193" spans="51:51" x14ac:dyDescent="0.3">
      <c r="AY193"/>
    </row>
    <row r="194" spans="51:51" x14ac:dyDescent="0.3">
      <c r="AY194"/>
    </row>
    <row r="195" spans="51:51" x14ac:dyDescent="0.3">
      <c r="AY195"/>
    </row>
    <row r="196" spans="51:51" x14ac:dyDescent="0.3">
      <c r="AY196"/>
    </row>
    <row r="197" spans="51:51" x14ac:dyDescent="0.3">
      <c r="AY197"/>
    </row>
    <row r="198" spans="51:51" x14ac:dyDescent="0.3">
      <c r="AY198"/>
    </row>
    <row r="199" spans="51:51" x14ac:dyDescent="0.3">
      <c r="AY199"/>
    </row>
    <row r="200" spans="51:51" x14ac:dyDescent="0.3">
      <c r="AY200"/>
    </row>
    <row r="201" spans="51:51" x14ac:dyDescent="0.3">
      <c r="AY201"/>
    </row>
    <row r="202" spans="51:51" x14ac:dyDescent="0.3">
      <c r="AY202"/>
    </row>
    <row r="203" spans="51:51" x14ac:dyDescent="0.3">
      <c r="AY203"/>
    </row>
    <row r="204" spans="51:51" x14ac:dyDescent="0.3">
      <c r="AY204"/>
    </row>
    <row r="205" spans="51:51" x14ac:dyDescent="0.3">
      <c r="AY205"/>
    </row>
    <row r="206" spans="51:51" x14ac:dyDescent="0.3">
      <c r="AY206"/>
    </row>
    <row r="207" spans="51:51" x14ac:dyDescent="0.3">
      <c r="AY207"/>
    </row>
    <row r="208" spans="51:51" x14ac:dyDescent="0.3">
      <c r="AY208"/>
    </row>
    <row r="209" spans="51:51" x14ac:dyDescent="0.3">
      <c r="AY209"/>
    </row>
    <row r="210" spans="51:51" x14ac:dyDescent="0.3">
      <c r="AY210"/>
    </row>
    <row r="211" spans="51:51" x14ac:dyDescent="0.3">
      <c r="AY211"/>
    </row>
    <row r="212" spans="51:51" x14ac:dyDescent="0.3">
      <c r="AY212"/>
    </row>
    <row r="213" spans="51:51" x14ac:dyDescent="0.3">
      <c r="AY213"/>
    </row>
    <row r="214" spans="51:51" x14ac:dyDescent="0.3">
      <c r="AY214"/>
    </row>
    <row r="215" spans="51:51" x14ac:dyDescent="0.3">
      <c r="AY215"/>
    </row>
    <row r="216" spans="51:51" x14ac:dyDescent="0.3">
      <c r="AY216"/>
    </row>
    <row r="217" spans="51:51" x14ac:dyDescent="0.3">
      <c r="AY217"/>
    </row>
    <row r="218" spans="51:51" x14ac:dyDescent="0.3">
      <c r="AY218"/>
    </row>
    <row r="219" spans="51:51" x14ac:dyDescent="0.3">
      <c r="AY219"/>
    </row>
    <row r="220" spans="51:51" x14ac:dyDescent="0.3">
      <c r="AY220"/>
    </row>
    <row r="221" spans="51:51" x14ac:dyDescent="0.3">
      <c r="AY221"/>
    </row>
    <row r="222" spans="51:51" x14ac:dyDescent="0.3">
      <c r="AY222"/>
    </row>
    <row r="223" spans="51:51" x14ac:dyDescent="0.3">
      <c r="AY223"/>
    </row>
    <row r="224" spans="51:51" x14ac:dyDescent="0.3">
      <c r="AY224"/>
    </row>
    <row r="225" spans="51:51" x14ac:dyDescent="0.3">
      <c r="AY225"/>
    </row>
    <row r="226" spans="51:51" x14ac:dyDescent="0.3">
      <c r="AY226"/>
    </row>
    <row r="227" spans="51:51" x14ac:dyDescent="0.3">
      <c r="AY227"/>
    </row>
    <row r="228" spans="51:51" x14ac:dyDescent="0.3">
      <c r="AY228"/>
    </row>
    <row r="229" spans="51:51" x14ac:dyDescent="0.3">
      <c r="AY229"/>
    </row>
    <row r="230" spans="51:51" x14ac:dyDescent="0.3">
      <c r="AY230"/>
    </row>
    <row r="231" spans="51:51" x14ac:dyDescent="0.3">
      <c r="AY231"/>
    </row>
    <row r="232" spans="51:51" x14ac:dyDescent="0.3">
      <c r="AY232"/>
    </row>
    <row r="233" spans="51:51" x14ac:dyDescent="0.3">
      <c r="AY233"/>
    </row>
    <row r="234" spans="51:51" x14ac:dyDescent="0.3">
      <c r="AY234"/>
    </row>
    <row r="235" spans="51:51" x14ac:dyDescent="0.3">
      <c r="AY235"/>
    </row>
    <row r="236" spans="51:51" x14ac:dyDescent="0.3">
      <c r="AY236"/>
    </row>
    <row r="237" spans="51:51" x14ac:dyDescent="0.3">
      <c r="AY237"/>
    </row>
    <row r="238" spans="51:51" x14ac:dyDescent="0.3">
      <c r="AY238"/>
    </row>
    <row r="239" spans="51:51" x14ac:dyDescent="0.3">
      <c r="AY239"/>
    </row>
    <row r="240" spans="51:51" x14ac:dyDescent="0.3">
      <c r="AY240"/>
    </row>
    <row r="241" spans="51:51" x14ac:dyDescent="0.3">
      <c r="AY241"/>
    </row>
    <row r="242" spans="51:51" x14ac:dyDescent="0.3">
      <c r="AY242"/>
    </row>
    <row r="243" spans="51:51" x14ac:dyDescent="0.3">
      <c r="AY243"/>
    </row>
    <row r="244" spans="51:51" x14ac:dyDescent="0.3">
      <c r="AY244"/>
    </row>
    <row r="245" spans="51:51" x14ac:dyDescent="0.3">
      <c r="AY245"/>
    </row>
    <row r="246" spans="51:51" x14ac:dyDescent="0.3">
      <c r="AY246"/>
    </row>
    <row r="247" spans="51:51" x14ac:dyDescent="0.3">
      <c r="AY247"/>
    </row>
    <row r="248" spans="51:51" x14ac:dyDescent="0.3">
      <c r="AY248"/>
    </row>
    <row r="249" spans="51:51" x14ac:dyDescent="0.3">
      <c r="AY249"/>
    </row>
    <row r="250" spans="51:51" x14ac:dyDescent="0.3">
      <c r="AY250"/>
    </row>
    <row r="251" spans="51:51" x14ac:dyDescent="0.3">
      <c r="AY251"/>
    </row>
    <row r="252" spans="51:51" x14ac:dyDescent="0.3">
      <c r="AY252"/>
    </row>
    <row r="253" spans="51:51" x14ac:dyDescent="0.3">
      <c r="AY253"/>
    </row>
    <row r="254" spans="51:51" x14ac:dyDescent="0.3">
      <c r="AY254"/>
    </row>
    <row r="255" spans="51:51" x14ac:dyDescent="0.3">
      <c r="AY255"/>
    </row>
    <row r="256" spans="51:51" x14ac:dyDescent="0.3">
      <c r="AY256"/>
    </row>
    <row r="257" spans="51:51" x14ac:dyDescent="0.3">
      <c r="AY257"/>
    </row>
    <row r="258" spans="51:51" x14ac:dyDescent="0.3">
      <c r="AY258"/>
    </row>
    <row r="259" spans="51:51" x14ac:dyDescent="0.3">
      <c r="AY259"/>
    </row>
    <row r="260" spans="51:51" x14ac:dyDescent="0.3">
      <c r="AY260"/>
    </row>
    <row r="261" spans="51:51" x14ac:dyDescent="0.3">
      <c r="AY261"/>
    </row>
    <row r="262" spans="51:51" x14ac:dyDescent="0.3">
      <c r="AY262"/>
    </row>
    <row r="263" spans="51:51" x14ac:dyDescent="0.3">
      <c r="AY263"/>
    </row>
    <row r="264" spans="51:51" x14ac:dyDescent="0.3">
      <c r="AY264"/>
    </row>
    <row r="265" spans="51:51" x14ac:dyDescent="0.3">
      <c r="AY265"/>
    </row>
    <row r="266" spans="51:51" x14ac:dyDescent="0.3">
      <c r="AY266"/>
    </row>
    <row r="267" spans="51:51" x14ac:dyDescent="0.3">
      <c r="AY267"/>
    </row>
    <row r="268" spans="51:51" x14ac:dyDescent="0.3">
      <c r="AY268"/>
    </row>
    <row r="269" spans="51:51" x14ac:dyDescent="0.3">
      <c r="AY269"/>
    </row>
    <row r="270" spans="51:51" x14ac:dyDescent="0.3">
      <c r="AY270"/>
    </row>
    <row r="271" spans="51:51" x14ac:dyDescent="0.3">
      <c r="AY271"/>
    </row>
    <row r="272" spans="51:51" x14ac:dyDescent="0.3">
      <c r="AY272"/>
    </row>
    <row r="273" spans="51:51" x14ac:dyDescent="0.3">
      <c r="AY273"/>
    </row>
    <row r="274" spans="51:51" x14ac:dyDescent="0.3">
      <c r="AY274"/>
    </row>
    <row r="275" spans="51:51" x14ac:dyDescent="0.3">
      <c r="AY275"/>
    </row>
    <row r="276" spans="51:51" x14ac:dyDescent="0.3">
      <c r="AY276"/>
    </row>
    <row r="277" spans="51:51" x14ac:dyDescent="0.3">
      <c r="AY277"/>
    </row>
    <row r="278" spans="51:51" x14ac:dyDescent="0.3">
      <c r="AY278"/>
    </row>
    <row r="279" spans="51:51" x14ac:dyDescent="0.3">
      <c r="AY279"/>
    </row>
    <row r="280" spans="51:51" x14ac:dyDescent="0.3">
      <c r="AY280"/>
    </row>
    <row r="281" spans="51:51" x14ac:dyDescent="0.3">
      <c r="AY281"/>
    </row>
    <row r="282" spans="51:51" x14ac:dyDescent="0.3">
      <c r="AY282"/>
    </row>
    <row r="283" spans="51:51" x14ac:dyDescent="0.3">
      <c r="AY283"/>
    </row>
    <row r="284" spans="51:51" x14ac:dyDescent="0.3">
      <c r="AY284"/>
    </row>
    <row r="285" spans="51:51" x14ac:dyDescent="0.3">
      <c r="AY285"/>
    </row>
    <row r="286" spans="51:51" x14ac:dyDescent="0.3">
      <c r="AY286"/>
    </row>
    <row r="287" spans="51:51" x14ac:dyDescent="0.3">
      <c r="AY287"/>
    </row>
    <row r="288" spans="51:51" x14ac:dyDescent="0.3">
      <c r="AY288"/>
    </row>
    <row r="289" spans="51:51" x14ac:dyDescent="0.3">
      <c r="AY289"/>
    </row>
    <row r="290" spans="51:51" x14ac:dyDescent="0.3">
      <c r="AY290"/>
    </row>
    <row r="291" spans="51:51" x14ac:dyDescent="0.3">
      <c r="AY291"/>
    </row>
    <row r="292" spans="51:51" x14ac:dyDescent="0.3">
      <c r="AY292"/>
    </row>
    <row r="293" spans="51:51" x14ac:dyDescent="0.3">
      <c r="AY293"/>
    </row>
    <row r="294" spans="51:51" x14ac:dyDescent="0.3">
      <c r="AY294"/>
    </row>
    <row r="295" spans="51:51" x14ac:dyDescent="0.3">
      <c r="AY295"/>
    </row>
    <row r="296" spans="51:51" x14ac:dyDescent="0.3">
      <c r="AY296"/>
    </row>
    <row r="297" spans="51:51" x14ac:dyDescent="0.3">
      <c r="AY297"/>
    </row>
    <row r="298" spans="51:51" x14ac:dyDescent="0.3">
      <c r="AY298"/>
    </row>
    <row r="299" spans="51:51" x14ac:dyDescent="0.3">
      <c r="AY299"/>
    </row>
    <row r="300" spans="51:51" x14ac:dyDescent="0.3">
      <c r="AY300"/>
    </row>
    <row r="301" spans="51:51" x14ac:dyDescent="0.3">
      <c r="AY301"/>
    </row>
    <row r="302" spans="51:51" x14ac:dyDescent="0.3">
      <c r="AY302"/>
    </row>
    <row r="303" spans="51:51" x14ac:dyDescent="0.3">
      <c r="AY303"/>
    </row>
    <row r="304" spans="51:51" x14ac:dyDescent="0.3">
      <c r="AY304"/>
    </row>
    <row r="305" spans="51:51" x14ac:dyDescent="0.3">
      <c r="AY305"/>
    </row>
    <row r="306" spans="51:51" x14ac:dyDescent="0.3">
      <c r="AY306"/>
    </row>
    <row r="307" spans="51:51" x14ac:dyDescent="0.3">
      <c r="AY307"/>
    </row>
    <row r="308" spans="51:51" x14ac:dyDescent="0.3">
      <c r="AY308"/>
    </row>
    <row r="309" spans="51:51" x14ac:dyDescent="0.3">
      <c r="AY309"/>
    </row>
    <row r="310" spans="51:51" x14ac:dyDescent="0.3">
      <c r="AY310"/>
    </row>
    <row r="311" spans="51:51" x14ac:dyDescent="0.3">
      <c r="AY311"/>
    </row>
    <row r="312" spans="51:51" x14ac:dyDescent="0.3">
      <c r="AY312"/>
    </row>
    <row r="313" spans="51:51" x14ac:dyDescent="0.3">
      <c r="AY313"/>
    </row>
    <row r="314" spans="51:51" x14ac:dyDescent="0.3">
      <c r="AY314"/>
    </row>
    <row r="315" spans="51:51" x14ac:dyDescent="0.3">
      <c r="AY315"/>
    </row>
    <row r="316" spans="51:51" x14ac:dyDescent="0.3">
      <c r="AY316"/>
    </row>
    <row r="317" spans="51:51" x14ac:dyDescent="0.3">
      <c r="AY317"/>
    </row>
    <row r="318" spans="51:51" x14ac:dyDescent="0.3">
      <c r="AY318"/>
    </row>
    <row r="319" spans="51:51" x14ac:dyDescent="0.3">
      <c r="AY319"/>
    </row>
    <row r="320" spans="51:51" x14ac:dyDescent="0.3">
      <c r="AY320"/>
    </row>
    <row r="321" spans="51:51" x14ac:dyDescent="0.3">
      <c r="AY321"/>
    </row>
    <row r="322" spans="51:51" x14ac:dyDescent="0.3">
      <c r="AY322"/>
    </row>
    <row r="323" spans="51:51" x14ac:dyDescent="0.3">
      <c r="AY323"/>
    </row>
    <row r="324" spans="51:51" x14ac:dyDescent="0.3">
      <c r="AY324"/>
    </row>
    <row r="325" spans="51:51" x14ac:dyDescent="0.3">
      <c r="AY325"/>
    </row>
    <row r="326" spans="51:51" x14ac:dyDescent="0.3">
      <c r="AY326"/>
    </row>
    <row r="327" spans="51:51" x14ac:dyDescent="0.3">
      <c r="AY327"/>
    </row>
    <row r="328" spans="51:51" x14ac:dyDescent="0.3">
      <c r="AY328"/>
    </row>
    <row r="329" spans="51:51" x14ac:dyDescent="0.3">
      <c r="AY329"/>
    </row>
    <row r="330" spans="51:51" x14ac:dyDescent="0.3">
      <c r="AY330"/>
    </row>
    <row r="331" spans="51:51" x14ac:dyDescent="0.3">
      <c r="AY331"/>
    </row>
    <row r="332" spans="51:51" x14ac:dyDescent="0.3">
      <c r="AY332"/>
    </row>
    <row r="333" spans="51:51" x14ac:dyDescent="0.3">
      <c r="AY333"/>
    </row>
    <row r="334" spans="51:51" x14ac:dyDescent="0.3">
      <c r="AY334"/>
    </row>
    <row r="335" spans="51:51" x14ac:dyDescent="0.3">
      <c r="AY335"/>
    </row>
    <row r="336" spans="51:51" x14ac:dyDescent="0.3">
      <c r="AY336"/>
    </row>
    <row r="337" spans="51:51" x14ac:dyDescent="0.3">
      <c r="AY337"/>
    </row>
    <row r="338" spans="51:51" x14ac:dyDescent="0.3">
      <c r="AY338"/>
    </row>
    <row r="339" spans="51:51" x14ac:dyDescent="0.3">
      <c r="AY339"/>
    </row>
    <row r="340" spans="51:51" x14ac:dyDescent="0.3">
      <c r="AY340"/>
    </row>
    <row r="341" spans="51:51" x14ac:dyDescent="0.3">
      <c r="AY341"/>
    </row>
    <row r="342" spans="51:51" x14ac:dyDescent="0.3">
      <c r="AY342"/>
    </row>
    <row r="343" spans="51:51" x14ac:dyDescent="0.3">
      <c r="AY343"/>
    </row>
    <row r="344" spans="51:51" x14ac:dyDescent="0.3">
      <c r="AY344"/>
    </row>
    <row r="345" spans="51:51" x14ac:dyDescent="0.3">
      <c r="AY345"/>
    </row>
    <row r="346" spans="51:51" x14ac:dyDescent="0.3">
      <c r="AY346"/>
    </row>
    <row r="347" spans="51:51" x14ac:dyDescent="0.3">
      <c r="AY347"/>
    </row>
    <row r="348" spans="51:51" x14ac:dyDescent="0.3">
      <c r="AY348"/>
    </row>
    <row r="349" spans="51:51" x14ac:dyDescent="0.3">
      <c r="AY349"/>
    </row>
    <row r="350" spans="51:51" x14ac:dyDescent="0.3">
      <c r="AY350"/>
    </row>
    <row r="351" spans="51:51" x14ac:dyDescent="0.3">
      <c r="AY351"/>
    </row>
    <row r="352" spans="51:51" x14ac:dyDescent="0.3">
      <c r="AY352"/>
    </row>
    <row r="353" spans="51:51" x14ac:dyDescent="0.3">
      <c r="AY353"/>
    </row>
    <row r="354" spans="51:51" x14ac:dyDescent="0.3">
      <c r="AY354"/>
    </row>
    <row r="355" spans="51:51" x14ac:dyDescent="0.3">
      <c r="AY355"/>
    </row>
    <row r="356" spans="51:51" x14ac:dyDescent="0.3">
      <c r="AY356"/>
    </row>
    <row r="357" spans="51:51" x14ac:dyDescent="0.3">
      <c r="AY357"/>
    </row>
    <row r="358" spans="51:51" x14ac:dyDescent="0.3">
      <c r="AY358"/>
    </row>
    <row r="359" spans="51:51" x14ac:dyDescent="0.3">
      <c r="AY359"/>
    </row>
    <row r="360" spans="51:51" x14ac:dyDescent="0.3">
      <c r="AY360"/>
    </row>
    <row r="361" spans="51:51" x14ac:dyDescent="0.3">
      <c r="AY361"/>
    </row>
    <row r="362" spans="51:51" x14ac:dyDescent="0.3">
      <c r="AY362"/>
    </row>
    <row r="363" spans="51:51" x14ac:dyDescent="0.3">
      <c r="AY363"/>
    </row>
    <row r="364" spans="51:51" x14ac:dyDescent="0.3">
      <c r="AY364"/>
    </row>
    <row r="365" spans="51:51" x14ac:dyDescent="0.3">
      <c r="AY365"/>
    </row>
    <row r="366" spans="51:51" x14ac:dyDescent="0.3">
      <c r="AY366"/>
    </row>
    <row r="367" spans="51:51" x14ac:dyDescent="0.3">
      <c r="AY367"/>
    </row>
    <row r="368" spans="51:51" x14ac:dyDescent="0.3">
      <c r="AY368"/>
    </row>
    <row r="369" spans="51:51" x14ac:dyDescent="0.3">
      <c r="AY369"/>
    </row>
    <row r="370" spans="51:51" x14ac:dyDescent="0.3">
      <c r="AY370"/>
    </row>
    <row r="371" spans="51:51" x14ac:dyDescent="0.3">
      <c r="AY371"/>
    </row>
    <row r="372" spans="51:51" x14ac:dyDescent="0.3">
      <c r="AY372"/>
    </row>
    <row r="373" spans="51:51" x14ac:dyDescent="0.3">
      <c r="AY373"/>
    </row>
    <row r="374" spans="51:51" x14ac:dyDescent="0.3">
      <c r="AY374"/>
    </row>
    <row r="375" spans="51:51" x14ac:dyDescent="0.3">
      <c r="AY375"/>
    </row>
    <row r="376" spans="51:51" x14ac:dyDescent="0.3">
      <c r="AY376"/>
    </row>
    <row r="377" spans="51:51" x14ac:dyDescent="0.3">
      <c r="AY377"/>
    </row>
    <row r="378" spans="51:51" x14ac:dyDescent="0.3">
      <c r="AY378"/>
    </row>
    <row r="379" spans="51:51" x14ac:dyDescent="0.3">
      <c r="AY379"/>
    </row>
    <row r="380" spans="51:51" x14ac:dyDescent="0.3">
      <c r="AY380"/>
    </row>
    <row r="381" spans="51:51" x14ac:dyDescent="0.3">
      <c r="AY381"/>
    </row>
    <row r="382" spans="51:51" x14ac:dyDescent="0.3">
      <c r="AY382"/>
    </row>
    <row r="383" spans="51:51" x14ac:dyDescent="0.3">
      <c r="AY383"/>
    </row>
    <row r="384" spans="51:51" x14ac:dyDescent="0.3">
      <c r="AY384"/>
    </row>
    <row r="385" spans="51:51" x14ac:dyDescent="0.3">
      <c r="AY385"/>
    </row>
    <row r="386" spans="51:51" x14ac:dyDescent="0.3">
      <c r="AY386"/>
    </row>
    <row r="387" spans="51:51" x14ac:dyDescent="0.3">
      <c r="AY387"/>
    </row>
    <row r="388" spans="51:51" x14ac:dyDescent="0.3">
      <c r="AY388"/>
    </row>
    <row r="389" spans="51:51" x14ac:dyDescent="0.3">
      <c r="AY389"/>
    </row>
    <row r="390" spans="51:51" x14ac:dyDescent="0.3">
      <c r="AY390"/>
    </row>
    <row r="391" spans="51:51" x14ac:dyDescent="0.3">
      <c r="AY391"/>
    </row>
    <row r="392" spans="51:51" x14ac:dyDescent="0.3">
      <c r="AY392"/>
    </row>
    <row r="393" spans="51:51" x14ac:dyDescent="0.3">
      <c r="AY393"/>
    </row>
    <row r="394" spans="51:51" x14ac:dyDescent="0.3">
      <c r="AY394"/>
    </row>
    <row r="395" spans="51:51" x14ac:dyDescent="0.3">
      <c r="AY395"/>
    </row>
    <row r="396" spans="51:51" x14ac:dyDescent="0.3">
      <c r="AY396"/>
    </row>
    <row r="397" spans="51:51" x14ac:dyDescent="0.3">
      <c r="AY397"/>
    </row>
    <row r="398" spans="51:51" x14ac:dyDescent="0.3">
      <c r="AY398"/>
    </row>
    <row r="399" spans="51:51" x14ac:dyDescent="0.3">
      <c r="AY399"/>
    </row>
    <row r="400" spans="51:51" x14ac:dyDescent="0.3">
      <c r="AY400"/>
    </row>
    <row r="401" spans="51:51" x14ac:dyDescent="0.3">
      <c r="AY401"/>
    </row>
    <row r="402" spans="51:51" x14ac:dyDescent="0.3">
      <c r="AY402"/>
    </row>
    <row r="403" spans="51:51" x14ac:dyDescent="0.3">
      <c r="AY403"/>
    </row>
    <row r="404" spans="51:51" x14ac:dyDescent="0.3">
      <c r="AY404"/>
    </row>
    <row r="405" spans="51:51" x14ac:dyDescent="0.3">
      <c r="AY405"/>
    </row>
    <row r="406" spans="51:51" x14ac:dyDescent="0.3">
      <c r="AY406"/>
    </row>
    <row r="407" spans="51:51" x14ac:dyDescent="0.3">
      <c r="AY407"/>
    </row>
    <row r="408" spans="51:51" x14ac:dyDescent="0.3">
      <c r="AY408"/>
    </row>
    <row r="409" spans="51:51" x14ac:dyDescent="0.3">
      <c r="AY409"/>
    </row>
    <row r="410" spans="51:51" x14ac:dyDescent="0.3">
      <c r="AY410"/>
    </row>
    <row r="411" spans="51:51" x14ac:dyDescent="0.3">
      <c r="AY411"/>
    </row>
    <row r="412" spans="51:51" x14ac:dyDescent="0.3">
      <c r="AY412"/>
    </row>
    <row r="413" spans="51:51" x14ac:dyDescent="0.3">
      <c r="AY413"/>
    </row>
    <row r="414" spans="51:51" x14ac:dyDescent="0.3">
      <c r="AY414"/>
    </row>
    <row r="415" spans="51:51" x14ac:dyDescent="0.3">
      <c r="AY415"/>
    </row>
    <row r="416" spans="51:51" x14ac:dyDescent="0.3">
      <c r="AY416"/>
    </row>
    <row r="417" spans="51:51" x14ac:dyDescent="0.3">
      <c r="AY417"/>
    </row>
    <row r="418" spans="51:51" x14ac:dyDescent="0.3">
      <c r="AY418"/>
    </row>
    <row r="419" spans="51:51" x14ac:dyDescent="0.3">
      <c r="AY419"/>
    </row>
    <row r="420" spans="51:51" x14ac:dyDescent="0.3">
      <c r="AY420"/>
    </row>
    <row r="421" spans="51:51" x14ac:dyDescent="0.3">
      <c r="AY421"/>
    </row>
    <row r="422" spans="51:51" x14ac:dyDescent="0.3">
      <c r="AY422"/>
    </row>
    <row r="423" spans="51:51" x14ac:dyDescent="0.3">
      <c r="AY423"/>
    </row>
    <row r="424" spans="51:51" x14ac:dyDescent="0.3">
      <c r="AY424"/>
    </row>
    <row r="425" spans="51:51" x14ac:dyDescent="0.3">
      <c r="AY425"/>
    </row>
    <row r="426" spans="51:51" x14ac:dyDescent="0.3">
      <c r="AY426"/>
    </row>
    <row r="427" spans="51:51" x14ac:dyDescent="0.3">
      <c r="AY427"/>
    </row>
    <row r="428" spans="51:51" x14ac:dyDescent="0.3">
      <c r="AY428"/>
    </row>
    <row r="429" spans="51:51" x14ac:dyDescent="0.3">
      <c r="AY429"/>
    </row>
    <row r="430" spans="51:51" x14ac:dyDescent="0.3">
      <c r="AY430"/>
    </row>
    <row r="431" spans="51:51" x14ac:dyDescent="0.3">
      <c r="AY431"/>
    </row>
    <row r="432" spans="51:51" x14ac:dyDescent="0.3">
      <c r="AY432"/>
    </row>
    <row r="433" spans="51:51" x14ac:dyDescent="0.3">
      <c r="AY433"/>
    </row>
    <row r="434" spans="51:51" x14ac:dyDescent="0.3">
      <c r="AY434"/>
    </row>
    <row r="435" spans="51:51" x14ac:dyDescent="0.3">
      <c r="AY435"/>
    </row>
    <row r="436" spans="51:51" x14ac:dyDescent="0.3">
      <c r="AY436"/>
    </row>
    <row r="437" spans="51:51" x14ac:dyDescent="0.3">
      <c r="AY437"/>
    </row>
    <row r="438" spans="51:51" x14ac:dyDescent="0.3">
      <c r="AY438"/>
    </row>
    <row r="439" spans="51:51" x14ac:dyDescent="0.3">
      <c r="AY439"/>
    </row>
    <row r="440" spans="51:51" x14ac:dyDescent="0.3">
      <c r="AY440"/>
    </row>
    <row r="441" spans="51:51" x14ac:dyDescent="0.3">
      <c r="AY441"/>
    </row>
    <row r="442" spans="51:51" x14ac:dyDescent="0.3">
      <c r="AY442"/>
    </row>
    <row r="443" spans="51:51" x14ac:dyDescent="0.3">
      <c r="AY443"/>
    </row>
    <row r="444" spans="51:51" x14ac:dyDescent="0.3">
      <c r="AY444"/>
    </row>
    <row r="445" spans="51:51" x14ac:dyDescent="0.3">
      <c r="AY445"/>
    </row>
    <row r="446" spans="51:51" x14ac:dyDescent="0.3">
      <c r="AY446"/>
    </row>
    <row r="447" spans="51:51" x14ac:dyDescent="0.3">
      <c r="AY447"/>
    </row>
    <row r="448" spans="51:51" x14ac:dyDescent="0.3">
      <c r="AY448"/>
    </row>
    <row r="449" spans="51:51" x14ac:dyDescent="0.3">
      <c r="AY449"/>
    </row>
    <row r="450" spans="51:51" x14ac:dyDescent="0.3">
      <c r="AY450"/>
    </row>
    <row r="451" spans="51:51" x14ac:dyDescent="0.3">
      <c r="AY451"/>
    </row>
    <row r="452" spans="51:51" x14ac:dyDescent="0.3">
      <c r="AY452"/>
    </row>
    <row r="453" spans="51:51" x14ac:dyDescent="0.3">
      <c r="AY453"/>
    </row>
    <row r="454" spans="51:51" x14ac:dyDescent="0.3">
      <c r="AY454"/>
    </row>
    <row r="455" spans="51:51" x14ac:dyDescent="0.3">
      <c r="AY455"/>
    </row>
    <row r="456" spans="51:51" x14ac:dyDescent="0.3">
      <c r="AY456"/>
    </row>
    <row r="457" spans="51:51" x14ac:dyDescent="0.3">
      <c r="AY457"/>
    </row>
    <row r="458" spans="51:51" x14ac:dyDescent="0.3">
      <c r="AY458"/>
    </row>
    <row r="459" spans="51:51" x14ac:dyDescent="0.3">
      <c r="AY459"/>
    </row>
    <row r="460" spans="51:51" x14ac:dyDescent="0.3">
      <c r="AY460"/>
    </row>
    <row r="461" spans="51:51" x14ac:dyDescent="0.3">
      <c r="AY461"/>
    </row>
    <row r="462" spans="51:51" x14ac:dyDescent="0.3">
      <c r="AY462"/>
    </row>
    <row r="463" spans="51:51" x14ac:dyDescent="0.3">
      <c r="AY463"/>
    </row>
    <row r="464" spans="51:51" x14ac:dyDescent="0.3">
      <c r="AY464"/>
    </row>
    <row r="465" spans="51:51" x14ac:dyDescent="0.3">
      <c r="AY465"/>
    </row>
    <row r="466" spans="51:51" x14ac:dyDescent="0.3">
      <c r="AY466"/>
    </row>
    <row r="467" spans="51:51" x14ac:dyDescent="0.3">
      <c r="AY467"/>
    </row>
    <row r="468" spans="51:51" x14ac:dyDescent="0.3">
      <c r="AY468"/>
    </row>
    <row r="469" spans="51:51" x14ac:dyDescent="0.3">
      <c r="AY469"/>
    </row>
    <row r="470" spans="51:51" x14ac:dyDescent="0.3">
      <c r="AY470"/>
    </row>
    <row r="471" spans="51:51" x14ac:dyDescent="0.3">
      <c r="AY471"/>
    </row>
    <row r="472" spans="51:51" x14ac:dyDescent="0.3">
      <c r="AY472"/>
    </row>
    <row r="473" spans="51:51" x14ac:dyDescent="0.3">
      <c r="AY473"/>
    </row>
    <row r="474" spans="51:51" x14ac:dyDescent="0.3">
      <c r="AY474"/>
    </row>
    <row r="475" spans="51:51" x14ac:dyDescent="0.3">
      <c r="AY475"/>
    </row>
    <row r="476" spans="51:51" x14ac:dyDescent="0.3">
      <c r="AY476"/>
    </row>
    <row r="477" spans="51:51" x14ac:dyDescent="0.3">
      <c r="AY477"/>
    </row>
    <row r="478" spans="51:51" x14ac:dyDescent="0.3">
      <c r="AY478"/>
    </row>
    <row r="479" spans="51:51" x14ac:dyDescent="0.3">
      <c r="AY479"/>
    </row>
    <row r="480" spans="51:51" x14ac:dyDescent="0.3">
      <c r="AY480"/>
    </row>
    <row r="481" spans="51:51" x14ac:dyDescent="0.3">
      <c r="AY481"/>
    </row>
    <row r="482" spans="51:51" x14ac:dyDescent="0.3">
      <c r="AY482"/>
    </row>
    <row r="483" spans="51:51" x14ac:dyDescent="0.3">
      <c r="AY483"/>
    </row>
    <row r="484" spans="51:51" x14ac:dyDescent="0.3">
      <c r="AY484"/>
    </row>
    <row r="485" spans="51:51" x14ac:dyDescent="0.3">
      <c r="AY485"/>
    </row>
    <row r="486" spans="51:51" x14ac:dyDescent="0.3">
      <c r="AY486"/>
    </row>
    <row r="487" spans="51:51" x14ac:dyDescent="0.3">
      <c r="AY487"/>
    </row>
    <row r="488" spans="51:51" x14ac:dyDescent="0.3">
      <c r="AY488"/>
    </row>
    <row r="489" spans="51:51" x14ac:dyDescent="0.3">
      <c r="AY489"/>
    </row>
    <row r="490" spans="51:51" x14ac:dyDescent="0.3">
      <c r="AY490"/>
    </row>
    <row r="491" spans="51:51" x14ac:dyDescent="0.3">
      <c r="AY491"/>
    </row>
    <row r="492" spans="51:51" x14ac:dyDescent="0.3">
      <c r="AY492"/>
    </row>
    <row r="493" spans="51:51" x14ac:dyDescent="0.3">
      <c r="AY493"/>
    </row>
    <row r="494" spans="51:51" x14ac:dyDescent="0.3">
      <c r="AY494"/>
    </row>
    <row r="495" spans="51:51" x14ac:dyDescent="0.3">
      <c r="AY495"/>
    </row>
    <row r="496" spans="51:51" x14ac:dyDescent="0.3">
      <c r="AY496"/>
    </row>
    <row r="497" spans="51:51" x14ac:dyDescent="0.3">
      <c r="AY497"/>
    </row>
    <row r="498" spans="51:51" x14ac:dyDescent="0.3">
      <c r="AY498"/>
    </row>
    <row r="499" spans="51:51" x14ac:dyDescent="0.3">
      <c r="AY499"/>
    </row>
    <row r="500" spans="51:51" x14ac:dyDescent="0.3">
      <c r="AY500"/>
    </row>
    <row r="501" spans="51:51" x14ac:dyDescent="0.3">
      <c r="AY501"/>
    </row>
    <row r="502" spans="51:51" x14ac:dyDescent="0.3">
      <c r="AY502"/>
    </row>
    <row r="503" spans="51:51" x14ac:dyDescent="0.3">
      <c r="AY503"/>
    </row>
    <row r="504" spans="51:51" x14ac:dyDescent="0.3">
      <c r="AY504"/>
    </row>
    <row r="505" spans="51:51" x14ac:dyDescent="0.3">
      <c r="AY505"/>
    </row>
    <row r="506" spans="51:51" x14ac:dyDescent="0.3">
      <c r="AY506"/>
    </row>
    <row r="507" spans="51:51" x14ac:dyDescent="0.3">
      <c r="AY507"/>
    </row>
    <row r="508" spans="51:51" x14ac:dyDescent="0.3">
      <c r="AY508"/>
    </row>
    <row r="509" spans="51:51" x14ac:dyDescent="0.3">
      <c r="AY509"/>
    </row>
    <row r="510" spans="51:51" x14ac:dyDescent="0.3">
      <c r="AY510"/>
    </row>
    <row r="511" spans="51:51" x14ac:dyDescent="0.3">
      <c r="AY511"/>
    </row>
    <row r="512" spans="51:51" x14ac:dyDescent="0.3">
      <c r="AY512"/>
    </row>
    <row r="513" spans="51:51" x14ac:dyDescent="0.3">
      <c r="AY513"/>
    </row>
    <row r="514" spans="51:51" x14ac:dyDescent="0.3">
      <c r="AY514"/>
    </row>
    <row r="515" spans="51:51" x14ac:dyDescent="0.3">
      <c r="AY515"/>
    </row>
    <row r="516" spans="51:51" x14ac:dyDescent="0.3">
      <c r="AY516"/>
    </row>
    <row r="517" spans="51:51" x14ac:dyDescent="0.3">
      <c r="AY517"/>
    </row>
    <row r="518" spans="51:51" x14ac:dyDescent="0.3">
      <c r="AY518"/>
    </row>
    <row r="519" spans="51:51" x14ac:dyDescent="0.3">
      <c r="AY519"/>
    </row>
    <row r="520" spans="51:51" x14ac:dyDescent="0.3">
      <c r="AY520"/>
    </row>
    <row r="521" spans="51:51" x14ac:dyDescent="0.3">
      <c r="AY521"/>
    </row>
    <row r="522" spans="51:51" x14ac:dyDescent="0.3">
      <c r="AY522"/>
    </row>
    <row r="523" spans="51:51" x14ac:dyDescent="0.3">
      <c r="AY523"/>
    </row>
    <row r="524" spans="51:51" x14ac:dyDescent="0.3">
      <c r="AY524"/>
    </row>
    <row r="525" spans="51:51" x14ac:dyDescent="0.3">
      <c r="AY525"/>
    </row>
    <row r="526" spans="51:51" x14ac:dyDescent="0.3">
      <c r="AY526"/>
    </row>
    <row r="527" spans="51:51" x14ac:dyDescent="0.3">
      <c r="AY527"/>
    </row>
    <row r="528" spans="51:51" x14ac:dyDescent="0.3">
      <c r="AY528"/>
    </row>
    <row r="529" spans="51:51" x14ac:dyDescent="0.3">
      <c r="AY529"/>
    </row>
    <row r="530" spans="51:51" x14ac:dyDescent="0.3">
      <c r="AY530"/>
    </row>
    <row r="531" spans="51:51" x14ac:dyDescent="0.3">
      <c r="AY531"/>
    </row>
    <row r="532" spans="51:51" x14ac:dyDescent="0.3">
      <c r="AY532"/>
    </row>
    <row r="533" spans="51:51" x14ac:dyDescent="0.3">
      <c r="AY533"/>
    </row>
    <row r="534" spans="51:51" x14ac:dyDescent="0.3">
      <c r="AY534"/>
    </row>
    <row r="535" spans="51:51" x14ac:dyDescent="0.3">
      <c r="AY535"/>
    </row>
    <row r="536" spans="51:51" x14ac:dyDescent="0.3">
      <c r="AY536"/>
    </row>
    <row r="537" spans="51:51" x14ac:dyDescent="0.3">
      <c r="AY537"/>
    </row>
    <row r="538" spans="51:51" x14ac:dyDescent="0.3">
      <c r="AY538"/>
    </row>
    <row r="539" spans="51:51" x14ac:dyDescent="0.3">
      <c r="AY539"/>
    </row>
    <row r="540" spans="51:51" x14ac:dyDescent="0.3">
      <c r="AY540"/>
    </row>
    <row r="541" spans="51:51" x14ac:dyDescent="0.3">
      <c r="AY541"/>
    </row>
    <row r="542" spans="51:51" x14ac:dyDescent="0.3">
      <c r="AY542"/>
    </row>
    <row r="543" spans="51:51" x14ac:dyDescent="0.3">
      <c r="AY543"/>
    </row>
    <row r="544" spans="51:51" x14ac:dyDescent="0.3">
      <c r="AY544"/>
    </row>
    <row r="545" spans="51:51" x14ac:dyDescent="0.3">
      <c r="AY545"/>
    </row>
    <row r="546" spans="51:51" x14ac:dyDescent="0.3">
      <c r="AY546"/>
    </row>
    <row r="547" spans="51:51" x14ac:dyDescent="0.3">
      <c r="AY547"/>
    </row>
    <row r="548" spans="51:51" x14ac:dyDescent="0.3">
      <c r="AY548"/>
    </row>
    <row r="549" spans="51:51" x14ac:dyDescent="0.3">
      <c r="AY549"/>
    </row>
    <row r="550" spans="51:51" x14ac:dyDescent="0.3">
      <c r="AY550"/>
    </row>
    <row r="551" spans="51:51" x14ac:dyDescent="0.3">
      <c r="AY551"/>
    </row>
    <row r="552" spans="51:51" x14ac:dyDescent="0.3">
      <c r="AY552"/>
    </row>
    <row r="553" spans="51:51" x14ac:dyDescent="0.3">
      <c r="AY553"/>
    </row>
    <row r="554" spans="51:51" x14ac:dyDescent="0.3">
      <c r="AY554"/>
    </row>
    <row r="555" spans="51:51" x14ac:dyDescent="0.3">
      <c r="AY555"/>
    </row>
    <row r="556" spans="51:51" x14ac:dyDescent="0.3">
      <c r="AY556"/>
    </row>
    <row r="557" spans="51:51" x14ac:dyDescent="0.3">
      <c r="AY557"/>
    </row>
    <row r="558" spans="51:51" x14ac:dyDescent="0.3">
      <c r="AY558"/>
    </row>
    <row r="559" spans="51:51" x14ac:dyDescent="0.3">
      <c r="AY559"/>
    </row>
    <row r="560" spans="51:51" x14ac:dyDescent="0.3">
      <c r="AY560"/>
    </row>
    <row r="561" spans="51:51" x14ac:dyDescent="0.3">
      <c r="AY561"/>
    </row>
    <row r="562" spans="51:51" x14ac:dyDescent="0.3">
      <c r="AY562"/>
    </row>
    <row r="563" spans="51:51" x14ac:dyDescent="0.3">
      <c r="AY563"/>
    </row>
    <row r="564" spans="51:51" x14ac:dyDescent="0.3">
      <c r="AY564"/>
    </row>
    <row r="565" spans="51:51" x14ac:dyDescent="0.3">
      <c r="AY565"/>
    </row>
    <row r="566" spans="51:51" x14ac:dyDescent="0.3">
      <c r="AY566"/>
    </row>
    <row r="567" spans="51:51" x14ac:dyDescent="0.3">
      <c r="AY567"/>
    </row>
    <row r="568" spans="51:51" x14ac:dyDescent="0.3">
      <c r="AY568"/>
    </row>
    <row r="569" spans="51:51" x14ac:dyDescent="0.3">
      <c r="AY569"/>
    </row>
    <row r="570" spans="51:51" x14ac:dyDescent="0.3">
      <c r="AY570"/>
    </row>
    <row r="571" spans="51:51" x14ac:dyDescent="0.3">
      <c r="AY571"/>
    </row>
    <row r="572" spans="51:51" x14ac:dyDescent="0.3">
      <c r="AY572"/>
    </row>
    <row r="573" spans="51:51" x14ac:dyDescent="0.3">
      <c r="AY573"/>
    </row>
    <row r="574" spans="51:51" x14ac:dyDescent="0.3">
      <c r="AY574"/>
    </row>
    <row r="575" spans="51:51" x14ac:dyDescent="0.3">
      <c r="AY575"/>
    </row>
    <row r="576" spans="51:51" x14ac:dyDescent="0.3">
      <c r="AY576"/>
    </row>
    <row r="577" spans="51:51" x14ac:dyDescent="0.3">
      <c r="AY577"/>
    </row>
    <row r="578" spans="51:51" x14ac:dyDescent="0.3">
      <c r="AY578"/>
    </row>
    <row r="579" spans="51:51" x14ac:dyDescent="0.3">
      <c r="AY579"/>
    </row>
    <row r="580" spans="51:51" x14ac:dyDescent="0.3">
      <c r="AY580"/>
    </row>
    <row r="581" spans="51:51" x14ac:dyDescent="0.3">
      <c r="AY581"/>
    </row>
    <row r="582" spans="51:51" x14ac:dyDescent="0.3">
      <c r="AY582"/>
    </row>
    <row r="583" spans="51:51" x14ac:dyDescent="0.3">
      <c r="AY583"/>
    </row>
    <row r="584" spans="51:51" x14ac:dyDescent="0.3">
      <c r="AY584"/>
    </row>
    <row r="585" spans="51:51" x14ac:dyDescent="0.3">
      <c r="AY585"/>
    </row>
    <row r="586" spans="51:51" x14ac:dyDescent="0.3">
      <c r="AY586"/>
    </row>
    <row r="587" spans="51:51" x14ac:dyDescent="0.3">
      <c r="AY587"/>
    </row>
    <row r="588" spans="51:51" x14ac:dyDescent="0.3">
      <c r="AY588"/>
    </row>
    <row r="589" spans="51:51" x14ac:dyDescent="0.3">
      <c r="AY589"/>
    </row>
    <row r="590" spans="51:51" x14ac:dyDescent="0.3">
      <c r="AY590"/>
    </row>
    <row r="591" spans="51:51" x14ac:dyDescent="0.3">
      <c r="AY591"/>
    </row>
    <row r="592" spans="51:51" x14ac:dyDescent="0.3">
      <c r="AY592"/>
    </row>
    <row r="593" spans="51:51" x14ac:dyDescent="0.3">
      <c r="AY593"/>
    </row>
    <row r="594" spans="51:51" x14ac:dyDescent="0.3">
      <c r="AY594"/>
    </row>
    <row r="595" spans="51:51" x14ac:dyDescent="0.3">
      <c r="AY595"/>
    </row>
    <row r="596" spans="51:51" x14ac:dyDescent="0.3">
      <c r="AY596"/>
    </row>
    <row r="597" spans="51:51" x14ac:dyDescent="0.3">
      <c r="AY597"/>
    </row>
    <row r="598" spans="51:51" x14ac:dyDescent="0.3">
      <c r="AY598"/>
    </row>
    <row r="599" spans="51:51" x14ac:dyDescent="0.3">
      <c r="AY599"/>
    </row>
    <row r="600" spans="51:51" x14ac:dyDescent="0.3">
      <c r="AY600"/>
    </row>
    <row r="601" spans="51:51" x14ac:dyDescent="0.3">
      <c r="AY601"/>
    </row>
    <row r="602" spans="51:51" x14ac:dyDescent="0.3">
      <c r="AY602"/>
    </row>
    <row r="603" spans="51:51" x14ac:dyDescent="0.3">
      <c r="AY603"/>
    </row>
    <row r="604" spans="51:51" x14ac:dyDescent="0.3">
      <c r="AY604"/>
    </row>
    <row r="605" spans="51:51" x14ac:dyDescent="0.3">
      <c r="AY605"/>
    </row>
    <row r="606" spans="51:51" x14ac:dyDescent="0.3">
      <c r="AY606"/>
    </row>
    <row r="607" spans="51:51" x14ac:dyDescent="0.3">
      <c r="AY607"/>
    </row>
    <row r="608" spans="51:51" x14ac:dyDescent="0.3">
      <c r="AY608"/>
    </row>
    <row r="609" spans="51:51" x14ac:dyDescent="0.3">
      <c r="AY609"/>
    </row>
    <row r="610" spans="51:51" x14ac:dyDescent="0.3">
      <c r="AY610"/>
    </row>
    <row r="611" spans="51:51" x14ac:dyDescent="0.3">
      <c r="AY611"/>
    </row>
    <row r="612" spans="51:51" x14ac:dyDescent="0.3">
      <c r="AY612"/>
    </row>
    <row r="613" spans="51:51" x14ac:dyDescent="0.3">
      <c r="AY613"/>
    </row>
    <row r="614" spans="51:51" x14ac:dyDescent="0.3">
      <c r="AY614"/>
    </row>
    <row r="615" spans="51:51" x14ac:dyDescent="0.3">
      <c r="AY615"/>
    </row>
    <row r="616" spans="51:51" x14ac:dyDescent="0.3">
      <c r="AY616"/>
    </row>
    <row r="617" spans="51:51" x14ac:dyDescent="0.3">
      <c r="AY617"/>
    </row>
    <row r="618" spans="51:51" x14ac:dyDescent="0.3">
      <c r="AY618"/>
    </row>
    <row r="619" spans="51:51" x14ac:dyDescent="0.3">
      <c r="AY619"/>
    </row>
    <row r="620" spans="51:51" x14ac:dyDescent="0.3">
      <c r="AY620"/>
    </row>
    <row r="621" spans="51:51" x14ac:dyDescent="0.3">
      <c r="AY621"/>
    </row>
    <row r="622" spans="51:51" x14ac:dyDescent="0.3">
      <c r="AY622"/>
    </row>
    <row r="623" spans="51:51" x14ac:dyDescent="0.3">
      <c r="AY623"/>
    </row>
    <row r="624" spans="51:51" x14ac:dyDescent="0.3">
      <c r="AY624"/>
    </row>
    <row r="625" spans="51:51" x14ac:dyDescent="0.3">
      <c r="AY625"/>
    </row>
    <row r="626" spans="51:51" x14ac:dyDescent="0.3">
      <c r="AY626"/>
    </row>
    <row r="627" spans="51:51" x14ac:dyDescent="0.3">
      <c r="AY627"/>
    </row>
    <row r="628" spans="51:51" x14ac:dyDescent="0.3">
      <c r="AY628"/>
    </row>
    <row r="629" spans="51:51" x14ac:dyDescent="0.3">
      <c r="AY629"/>
    </row>
    <row r="630" spans="51:51" x14ac:dyDescent="0.3">
      <c r="AY630"/>
    </row>
    <row r="631" spans="51:51" x14ac:dyDescent="0.3">
      <c r="AY631"/>
    </row>
    <row r="632" spans="51:51" x14ac:dyDescent="0.3">
      <c r="AY632"/>
    </row>
    <row r="633" spans="51:51" x14ac:dyDescent="0.3">
      <c r="AY633"/>
    </row>
    <row r="634" spans="51:51" x14ac:dyDescent="0.3">
      <c r="AY634"/>
    </row>
    <row r="635" spans="51:51" x14ac:dyDescent="0.3">
      <c r="AY635"/>
    </row>
    <row r="636" spans="51:51" x14ac:dyDescent="0.3">
      <c r="AY636"/>
    </row>
    <row r="637" spans="51:51" x14ac:dyDescent="0.3">
      <c r="AY637"/>
    </row>
    <row r="638" spans="51:51" x14ac:dyDescent="0.3">
      <c r="AY638"/>
    </row>
    <row r="639" spans="51:51" x14ac:dyDescent="0.3">
      <c r="AY639"/>
    </row>
    <row r="640" spans="51:51" x14ac:dyDescent="0.3">
      <c r="AY640"/>
    </row>
    <row r="641" spans="51:51" x14ac:dyDescent="0.3">
      <c r="AY641"/>
    </row>
    <row r="642" spans="51:51" x14ac:dyDescent="0.3">
      <c r="AY642"/>
    </row>
    <row r="643" spans="51:51" x14ac:dyDescent="0.3">
      <c r="AY643"/>
    </row>
    <row r="644" spans="51:51" x14ac:dyDescent="0.3">
      <c r="AY644"/>
    </row>
    <row r="645" spans="51:51" x14ac:dyDescent="0.3">
      <c r="AY645"/>
    </row>
    <row r="646" spans="51:51" x14ac:dyDescent="0.3">
      <c r="AY646"/>
    </row>
    <row r="647" spans="51:51" x14ac:dyDescent="0.3">
      <c r="AY647"/>
    </row>
    <row r="648" spans="51:51" x14ac:dyDescent="0.3">
      <c r="AY648"/>
    </row>
    <row r="649" spans="51:51" x14ac:dyDescent="0.3">
      <c r="AY649"/>
    </row>
    <row r="650" spans="51:51" x14ac:dyDescent="0.3">
      <c r="AY650"/>
    </row>
    <row r="651" spans="51:51" x14ac:dyDescent="0.3">
      <c r="AY651"/>
    </row>
    <row r="652" spans="51:51" x14ac:dyDescent="0.3">
      <c r="AY652"/>
    </row>
    <row r="653" spans="51:51" x14ac:dyDescent="0.3">
      <c r="AY653"/>
    </row>
    <row r="654" spans="51:51" x14ac:dyDescent="0.3">
      <c r="AY654"/>
    </row>
    <row r="655" spans="51:51" x14ac:dyDescent="0.3">
      <c r="AY655"/>
    </row>
    <row r="656" spans="51:51" x14ac:dyDescent="0.3">
      <c r="AY656"/>
    </row>
    <row r="657" spans="51:51" x14ac:dyDescent="0.3">
      <c r="AY657"/>
    </row>
    <row r="658" spans="51:51" x14ac:dyDescent="0.3">
      <c r="AY658"/>
    </row>
    <row r="659" spans="51:51" x14ac:dyDescent="0.3">
      <c r="AY659"/>
    </row>
    <row r="660" spans="51:51" x14ac:dyDescent="0.3">
      <c r="AY660"/>
    </row>
    <row r="661" spans="51:51" x14ac:dyDescent="0.3">
      <c r="AY661"/>
    </row>
    <row r="662" spans="51:51" x14ac:dyDescent="0.3">
      <c r="AY662"/>
    </row>
    <row r="663" spans="51:51" x14ac:dyDescent="0.3">
      <c r="AY663"/>
    </row>
    <row r="664" spans="51:51" x14ac:dyDescent="0.3">
      <c r="AY664"/>
    </row>
    <row r="665" spans="51:51" x14ac:dyDescent="0.3">
      <c r="AY665"/>
    </row>
    <row r="666" spans="51:51" x14ac:dyDescent="0.3">
      <c r="AY666"/>
    </row>
    <row r="667" spans="51:51" x14ac:dyDescent="0.3">
      <c r="AY667"/>
    </row>
    <row r="668" spans="51:51" x14ac:dyDescent="0.3">
      <c r="AY668"/>
    </row>
    <row r="669" spans="51:51" x14ac:dyDescent="0.3">
      <c r="AY669"/>
    </row>
    <row r="670" spans="51:51" x14ac:dyDescent="0.3">
      <c r="AY670"/>
    </row>
    <row r="671" spans="51:51" x14ac:dyDescent="0.3">
      <c r="AY671"/>
    </row>
    <row r="672" spans="51:51" x14ac:dyDescent="0.3">
      <c r="AY672"/>
    </row>
    <row r="673" spans="51:51" x14ac:dyDescent="0.3">
      <c r="AY673"/>
    </row>
    <row r="674" spans="51:51" x14ac:dyDescent="0.3">
      <c r="AY674"/>
    </row>
    <row r="675" spans="51:51" x14ac:dyDescent="0.3">
      <c r="AY675"/>
    </row>
    <row r="676" spans="51:51" x14ac:dyDescent="0.3">
      <c r="AY676"/>
    </row>
    <row r="677" spans="51:51" x14ac:dyDescent="0.3">
      <c r="AY677"/>
    </row>
    <row r="678" spans="51:51" x14ac:dyDescent="0.3">
      <c r="AY678"/>
    </row>
    <row r="679" spans="51:51" x14ac:dyDescent="0.3">
      <c r="AY679"/>
    </row>
    <row r="680" spans="51:51" x14ac:dyDescent="0.3">
      <c r="AY680"/>
    </row>
    <row r="681" spans="51:51" x14ac:dyDescent="0.3">
      <c r="AY681"/>
    </row>
    <row r="682" spans="51:51" x14ac:dyDescent="0.3">
      <c r="AY682"/>
    </row>
    <row r="683" spans="51:51" x14ac:dyDescent="0.3">
      <c r="AY683"/>
    </row>
    <row r="684" spans="51:51" x14ac:dyDescent="0.3">
      <c r="AY684"/>
    </row>
    <row r="685" spans="51:51" x14ac:dyDescent="0.3">
      <c r="AY685"/>
    </row>
    <row r="686" spans="51:51" x14ac:dyDescent="0.3">
      <c r="AY686"/>
    </row>
    <row r="687" spans="51:51" x14ac:dyDescent="0.3">
      <c r="AY687"/>
    </row>
    <row r="688" spans="51:51" x14ac:dyDescent="0.3">
      <c r="AY688"/>
    </row>
    <row r="689" spans="51:51" x14ac:dyDescent="0.3">
      <c r="AY689"/>
    </row>
    <row r="690" spans="51:51" x14ac:dyDescent="0.3">
      <c r="AY690"/>
    </row>
    <row r="691" spans="51:51" x14ac:dyDescent="0.3">
      <c r="AY691"/>
    </row>
    <row r="692" spans="51:51" x14ac:dyDescent="0.3">
      <c r="AY692"/>
    </row>
    <row r="693" spans="51:51" x14ac:dyDescent="0.3">
      <c r="AY693"/>
    </row>
    <row r="694" spans="51:51" x14ac:dyDescent="0.3">
      <c r="AY694"/>
    </row>
    <row r="695" spans="51:51" x14ac:dyDescent="0.3">
      <c r="AY695"/>
    </row>
    <row r="696" spans="51:51" x14ac:dyDescent="0.3">
      <c r="AY696"/>
    </row>
    <row r="697" spans="51:51" x14ac:dyDescent="0.3">
      <c r="AY697"/>
    </row>
    <row r="698" spans="51:51" x14ac:dyDescent="0.3">
      <c r="AY698"/>
    </row>
    <row r="699" spans="51:51" x14ac:dyDescent="0.3">
      <c r="AY699"/>
    </row>
    <row r="700" spans="51:51" x14ac:dyDescent="0.3">
      <c r="AY700"/>
    </row>
    <row r="701" spans="51:51" x14ac:dyDescent="0.3">
      <c r="AY701"/>
    </row>
    <row r="702" spans="51:51" x14ac:dyDescent="0.3">
      <c r="AY702"/>
    </row>
    <row r="703" spans="51:51" x14ac:dyDescent="0.3">
      <c r="AY703"/>
    </row>
    <row r="704" spans="51:51" x14ac:dyDescent="0.3">
      <c r="AY704"/>
    </row>
    <row r="705" spans="51:51" x14ac:dyDescent="0.3">
      <c r="AY705"/>
    </row>
    <row r="706" spans="51:51" x14ac:dyDescent="0.3">
      <c r="AY706"/>
    </row>
    <row r="707" spans="51:51" x14ac:dyDescent="0.3">
      <c r="AY707"/>
    </row>
    <row r="708" spans="51:51" x14ac:dyDescent="0.3">
      <c r="AY708"/>
    </row>
    <row r="709" spans="51:51" x14ac:dyDescent="0.3">
      <c r="AY709"/>
    </row>
    <row r="710" spans="51:51" x14ac:dyDescent="0.3">
      <c r="AY710"/>
    </row>
    <row r="711" spans="51:51" x14ac:dyDescent="0.3">
      <c r="AY711"/>
    </row>
    <row r="712" spans="51:51" x14ac:dyDescent="0.3">
      <c r="AY712"/>
    </row>
    <row r="713" spans="51:51" x14ac:dyDescent="0.3">
      <c r="AY713"/>
    </row>
    <row r="714" spans="51:51" x14ac:dyDescent="0.3">
      <c r="AY714"/>
    </row>
    <row r="715" spans="51:51" x14ac:dyDescent="0.3">
      <c r="AY715"/>
    </row>
    <row r="716" spans="51:51" x14ac:dyDescent="0.3">
      <c r="AY716"/>
    </row>
    <row r="717" spans="51:51" x14ac:dyDescent="0.3">
      <c r="AY717"/>
    </row>
    <row r="718" spans="51:51" x14ac:dyDescent="0.3">
      <c r="AY718"/>
    </row>
    <row r="719" spans="51:51" x14ac:dyDescent="0.3">
      <c r="AY719"/>
    </row>
    <row r="720" spans="51:51" x14ac:dyDescent="0.3">
      <c r="AY720"/>
    </row>
    <row r="721" spans="51:51" x14ac:dyDescent="0.3">
      <c r="AY721"/>
    </row>
    <row r="722" spans="51:51" x14ac:dyDescent="0.3">
      <c r="AY722"/>
    </row>
    <row r="723" spans="51:51" x14ac:dyDescent="0.3">
      <c r="AY723"/>
    </row>
    <row r="724" spans="51:51" x14ac:dyDescent="0.3">
      <c r="AY724"/>
    </row>
    <row r="725" spans="51:51" x14ac:dyDescent="0.3">
      <c r="AY725"/>
    </row>
    <row r="726" spans="51:51" x14ac:dyDescent="0.3">
      <c r="AY726"/>
    </row>
    <row r="727" spans="51:51" x14ac:dyDescent="0.3">
      <c r="AY727"/>
    </row>
    <row r="728" spans="51:51" x14ac:dyDescent="0.3">
      <c r="AY728"/>
    </row>
    <row r="729" spans="51:51" x14ac:dyDescent="0.3">
      <c r="AY729"/>
    </row>
    <row r="730" spans="51:51" x14ac:dyDescent="0.3">
      <c r="AY730"/>
    </row>
    <row r="731" spans="51:51" x14ac:dyDescent="0.3">
      <c r="AY731"/>
    </row>
    <row r="732" spans="51:51" x14ac:dyDescent="0.3">
      <c r="AY732"/>
    </row>
    <row r="733" spans="51:51" x14ac:dyDescent="0.3">
      <c r="AY733"/>
    </row>
    <row r="734" spans="51:51" x14ac:dyDescent="0.3">
      <c r="AY734"/>
    </row>
    <row r="735" spans="51:51" x14ac:dyDescent="0.3">
      <c r="AY735"/>
    </row>
    <row r="736" spans="51:51" x14ac:dyDescent="0.3">
      <c r="AY736"/>
    </row>
    <row r="737" spans="51:51" x14ac:dyDescent="0.3">
      <c r="AY737"/>
    </row>
    <row r="738" spans="51:51" x14ac:dyDescent="0.3">
      <c r="AY738"/>
    </row>
    <row r="739" spans="51:51" x14ac:dyDescent="0.3">
      <c r="AY739"/>
    </row>
    <row r="740" spans="51:51" x14ac:dyDescent="0.3">
      <c r="AY740"/>
    </row>
    <row r="741" spans="51:51" x14ac:dyDescent="0.3">
      <c r="AY741"/>
    </row>
    <row r="742" spans="51:51" x14ac:dyDescent="0.3">
      <c r="AY742"/>
    </row>
    <row r="743" spans="51:51" x14ac:dyDescent="0.3">
      <c r="AY743"/>
    </row>
    <row r="744" spans="51:51" x14ac:dyDescent="0.3">
      <c r="AY744"/>
    </row>
    <row r="745" spans="51:51" x14ac:dyDescent="0.3">
      <c r="AY745"/>
    </row>
    <row r="746" spans="51:51" x14ac:dyDescent="0.3">
      <c r="AY746"/>
    </row>
    <row r="747" spans="51:51" x14ac:dyDescent="0.3">
      <c r="AY747"/>
    </row>
    <row r="748" spans="51:51" x14ac:dyDescent="0.3">
      <c r="AY748"/>
    </row>
    <row r="749" spans="51:51" x14ac:dyDescent="0.3">
      <c r="AY749"/>
    </row>
    <row r="750" spans="51:51" x14ac:dyDescent="0.3">
      <c r="AY750"/>
    </row>
    <row r="751" spans="51:51" x14ac:dyDescent="0.3">
      <c r="AY751"/>
    </row>
    <row r="752" spans="51:51" x14ac:dyDescent="0.3">
      <c r="AY752"/>
    </row>
    <row r="753" spans="51:51" x14ac:dyDescent="0.3">
      <c r="AY753"/>
    </row>
    <row r="754" spans="51:51" x14ac:dyDescent="0.3">
      <c r="AY754"/>
    </row>
    <row r="755" spans="51:51" x14ac:dyDescent="0.3">
      <c r="AY755"/>
    </row>
    <row r="756" spans="51:51" x14ac:dyDescent="0.3">
      <c r="AY756"/>
    </row>
    <row r="757" spans="51:51" x14ac:dyDescent="0.3">
      <c r="AY757"/>
    </row>
    <row r="758" spans="51:51" x14ac:dyDescent="0.3">
      <c r="AY758"/>
    </row>
    <row r="759" spans="51:51" x14ac:dyDescent="0.3">
      <c r="AY759"/>
    </row>
    <row r="760" spans="51:51" x14ac:dyDescent="0.3">
      <c r="AY760"/>
    </row>
    <row r="761" spans="51:51" x14ac:dyDescent="0.3">
      <c r="AY761"/>
    </row>
    <row r="762" spans="51:51" x14ac:dyDescent="0.3">
      <c r="AY762"/>
    </row>
    <row r="763" spans="51:51" x14ac:dyDescent="0.3">
      <c r="AY763"/>
    </row>
    <row r="764" spans="51:51" x14ac:dyDescent="0.3">
      <c r="AY764"/>
    </row>
    <row r="765" spans="51:51" x14ac:dyDescent="0.3">
      <c r="AY765"/>
    </row>
    <row r="766" spans="51:51" x14ac:dyDescent="0.3">
      <c r="AY766"/>
    </row>
    <row r="767" spans="51:51" x14ac:dyDescent="0.3">
      <c r="AY767"/>
    </row>
    <row r="768" spans="51:51" x14ac:dyDescent="0.3">
      <c r="AY768"/>
    </row>
    <row r="769" spans="51:51" x14ac:dyDescent="0.3">
      <c r="AY769"/>
    </row>
    <row r="770" spans="51:51" x14ac:dyDescent="0.3">
      <c r="AY770"/>
    </row>
    <row r="771" spans="51:51" x14ac:dyDescent="0.3">
      <c r="AY771"/>
    </row>
    <row r="772" spans="51:51" x14ac:dyDescent="0.3">
      <c r="AY772"/>
    </row>
    <row r="773" spans="51:51" x14ac:dyDescent="0.3">
      <c r="AY773"/>
    </row>
    <row r="774" spans="51:51" x14ac:dyDescent="0.3">
      <c r="AY774"/>
    </row>
    <row r="775" spans="51:51" x14ac:dyDescent="0.3">
      <c r="AY775"/>
    </row>
    <row r="776" spans="51:51" x14ac:dyDescent="0.3">
      <c r="AY776"/>
    </row>
    <row r="777" spans="51:51" x14ac:dyDescent="0.3">
      <c r="AY777"/>
    </row>
    <row r="778" spans="51:51" x14ac:dyDescent="0.3">
      <c r="AY778"/>
    </row>
    <row r="779" spans="51:51" x14ac:dyDescent="0.3">
      <c r="AY779"/>
    </row>
    <row r="780" spans="51:51" x14ac:dyDescent="0.3">
      <c r="AY780"/>
    </row>
    <row r="781" spans="51:51" x14ac:dyDescent="0.3">
      <c r="AY781"/>
    </row>
    <row r="782" spans="51:51" x14ac:dyDescent="0.3">
      <c r="AY782"/>
    </row>
    <row r="783" spans="51:51" x14ac:dyDescent="0.3">
      <c r="AY783"/>
    </row>
    <row r="784" spans="51:51" x14ac:dyDescent="0.3">
      <c r="AY784"/>
    </row>
    <row r="785" spans="51:51" x14ac:dyDescent="0.3">
      <c r="AY785"/>
    </row>
    <row r="786" spans="51:51" x14ac:dyDescent="0.3">
      <c r="AY786"/>
    </row>
    <row r="787" spans="51:51" x14ac:dyDescent="0.3">
      <c r="AY787"/>
    </row>
    <row r="788" spans="51:51" x14ac:dyDescent="0.3">
      <c r="AY788"/>
    </row>
    <row r="789" spans="51:51" x14ac:dyDescent="0.3">
      <c r="AY789"/>
    </row>
    <row r="790" spans="51:51" x14ac:dyDescent="0.3">
      <c r="AY790"/>
    </row>
    <row r="791" spans="51:51" x14ac:dyDescent="0.3">
      <c r="AY791"/>
    </row>
    <row r="792" spans="51:51" x14ac:dyDescent="0.3">
      <c r="AY792"/>
    </row>
    <row r="793" spans="51:51" x14ac:dyDescent="0.3">
      <c r="AY793"/>
    </row>
    <row r="794" spans="51:51" x14ac:dyDescent="0.3">
      <c r="AY794"/>
    </row>
    <row r="795" spans="51:51" x14ac:dyDescent="0.3">
      <c r="AY795"/>
    </row>
    <row r="796" spans="51:51" x14ac:dyDescent="0.3">
      <c r="AY796"/>
    </row>
    <row r="797" spans="51:51" x14ac:dyDescent="0.3">
      <c r="AY797"/>
    </row>
    <row r="798" spans="51:51" x14ac:dyDescent="0.3">
      <c r="AY798"/>
    </row>
    <row r="799" spans="51:51" x14ac:dyDescent="0.3">
      <c r="AY799"/>
    </row>
    <row r="800" spans="51:51" x14ac:dyDescent="0.3">
      <c r="AY800"/>
    </row>
    <row r="801" spans="51:51" x14ac:dyDescent="0.3">
      <c r="AY801"/>
    </row>
    <row r="802" spans="51:51" x14ac:dyDescent="0.3">
      <c r="AY802"/>
    </row>
    <row r="803" spans="51:51" x14ac:dyDescent="0.3">
      <c r="AY803"/>
    </row>
    <row r="804" spans="51:51" x14ac:dyDescent="0.3">
      <c r="AY804"/>
    </row>
    <row r="805" spans="51:51" x14ac:dyDescent="0.3">
      <c r="AY805"/>
    </row>
    <row r="806" spans="51:51" x14ac:dyDescent="0.3">
      <c r="AY806"/>
    </row>
    <row r="807" spans="51:51" x14ac:dyDescent="0.3">
      <c r="AY807"/>
    </row>
    <row r="808" spans="51:51" x14ac:dyDescent="0.3">
      <c r="AY808"/>
    </row>
    <row r="809" spans="51:51" x14ac:dyDescent="0.3">
      <c r="AY809"/>
    </row>
    <row r="810" spans="51:51" x14ac:dyDescent="0.3">
      <c r="AY810"/>
    </row>
    <row r="811" spans="51:51" x14ac:dyDescent="0.3">
      <c r="AY811"/>
    </row>
    <row r="812" spans="51:51" x14ac:dyDescent="0.3">
      <c r="AY812"/>
    </row>
    <row r="813" spans="51:51" x14ac:dyDescent="0.3">
      <c r="AY813"/>
    </row>
    <row r="814" spans="51:51" x14ac:dyDescent="0.3">
      <c r="AY814"/>
    </row>
    <row r="815" spans="51:51" x14ac:dyDescent="0.3">
      <c r="AY815"/>
    </row>
    <row r="816" spans="51:51" x14ac:dyDescent="0.3">
      <c r="AY816"/>
    </row>
    <row r="817" spans="51:51" x14ac:dyDescent="0.3">
      <c r="AY817"/>
    </row>
    <row r="818" spans="51:51" x14ac:dyDescent="0.3">
      <c r="AY818"/>
    </row>
    <row r="819" spans="51:51" x14ac:dyDescent="0.3">
      <c r="AY819"/>
    </row>
    <row r="820" spans="51:51" x14ac:dyDescent="0.3">
      <c r="AY820"/>
    </row>
    <row r="821" spans="51:51" x14ac:dyDescent="0.3">
      <c r="AY821"/>
    </row>
    <row r="822" spans="51:51" x14ac:dyDescent="0.3">
      <c r="AY822"/>
    </row>
    <row r="823" spans="51:51" x14ac:dyDescent="0.3">
      <c r="AY823"/>
    </row>
    <row r="824" spans="51:51" x14ac:dyDescent="0.3">
      <c r="AY824"/>
    </row>
    <row r="825" spans="51:51" x14ac:dyDescent="0.3">
      <c r="AY825"/>
    </row>
    <row r="826" spans="51:51" x14ac:dyDescent="0.3">
      <c r="AY826"/>
    </row>
    <row r="827" spans="51:51" x14ac:dyDescent="0.3">
      <c r="AY827"/>
    </row>
    <row r="828" spans="51:51" x14ac:dyDescent="0.3">
      <c r="AY828"/>
    </row>
    <row r="829" spans="51:51" x14ac:dyDescent="0.3">
      <c r="AY829"/>
    </row>
    <row r="830" spans="51:51" x14ac:dyDescent="0.3">
      <c r="AY830"/>
    </row>
    <row r="831" spans="51:51" x14ac:dyDescent="0.3">
      <c r="AY831"/>
    </row>
    <row r="832" spans="51:51" x14ac:dyDescent="0.3">
      <c r="AY832"/>
    </row>
    <row r="833" spans="51:51" x14ac:dyDescent="0.3">
      <c r="AY833"/>
    </row>
    <row r="834" spans="51:51" x14ac:dyDescent="0.3">
      <c r="AY834"/>
    </row>
    <row r="835" spans="51:51" x14ac:dyDescent="0.3">
      <c r="AY835"/>
    </row>
    <row r="836" spans="51:51" x14ac:dyDescent="0.3">
      <c r="AY836"/>
    </row>
    <row r="837" spans="51:51" x14ac:dyDescent="0.3">
      <c r="AY837"/>
    </row>
    <row r="838" spans="51:51" x14ac:dyDescent="0.3">
      <c r="AY838"/>
    </row>
    <row r="839" spans="51:51" x14ac:dyDescent="0.3">
      <c r="AY839"/>
    </row>
    <row r="840" spans="51:51" x14ac:dyDescent="0.3">
      <c r="AY840"/>
    </row>
    <row r="841" spans="51:51" x14ac:dyDescent="0.3">
      <c r="AY841"/>
    </row>
    <row r="842" spans="51:51" x14ac:dyDescent="0.3">
      <c r="AY842"/>
    </row>
    <row r="843" spans="51:51" x14ac:dyDescent="0.3">
      <c r="AY843"/>
    </row>
    <row r="844" spans="51:51" x14ac:dyDescent="0.3">
      <c r="AY844"/>
    </row>
    <row r="845" spans="51:51" x14ac:dyDescent="0.3">
      <c r="AY845"/>
    </row>
    <row r="846" spans="51:51" x14ac:dyDescent="0.3">
      <c r="AY846"/>
    </row>
    <row r="847" spans="51:51" x14ac:dyDescent="0.3">
      <c r="AY847"/>
    </row>
    <row r="848" spans="51:51" x14ac:dyDescent="0.3">
      <c r="AY848"/>
    </row>
    <row r="849" spans="51:51" x14ac:dyDescent="0.3">
      <c r="AY849"/>
    </row>
    <row r="850" spans="51:51" x14ac:dyDescent="0.3">
      <c r="AY850"/>
    </row>
    <row r="851" spans="51:51" x14ac:dyDescent="0.3">
      <c r="AY851"/>
    </row>
    <row r="852" spans="51:51" x14ac:dyDescent="0.3">
      <c r="AY852"/>
    </row>
    <row r="853" spans="51:51" x14ac:dyDescent="0.3">
      <c r="AY853"/>
    </row>
    <row r="854" spans="51:51" x14ac:dyDescent="0.3">
      <c r="AY854"/>
    </row>
    <row r="855" spans="51:51" x14ac:dyDescent="0.3">
      <c r="AY855"/>
    </row>
    <row r="856" spans="51:51" x14ac:dyDescent="0.3">
      <c r="AY856"/>
    </row>
    <row r="857" spans="51:51" x14ac:dyDescent="0.3">
      <c r="AY857"/>
    </row>
    <row r="858" spans="51:51" x14ac:dyDescent="0.3">
      <c r="AY858"/>
    </row>
    <row r="859" spans="51:51" x14ac:dyDescent="0.3">
      <c r="AY859"/>
    </row>
    <row r="860" spans="51:51" x14ac:dyDescent="0.3">
      <c r="AY860"/>
    </row>
    <row r="861" spans="51:51" x14ac:dyDescent="0.3">
      <c r="AY861"/>
    </row>
    <row r="862" spans="51:51" x14ac:dyDescent="0.3">
      <c r="AY862"/>
    </row>
    <row r="863" spans="51:51" x14ac:dyDescent="0.3">
      <c r="AY863"/>
    </row>
    <row r="864" spans="51:51" x14ac:dyDescent="0.3">
      <c r="AY864"/>
    </row>
    <row r="865" spans="51:51" x14ac:dyDescent="0.3">
      <c r="AY865"/>
    </row>
    <row r="866" spans="51:51" x14ac:dyDescent="0.3">
      <c r="AY866"/>
    </row>
    <row r="867" spans="51:51" x14ac:dyDescent="0.3">
      <c r="AY867"/>
    </row>
    <row r="868" spans="51:51" x14ac:dyDescent="0.3">
      <c r="AY868"/>
    </row>
    <row r="869" spans="51:51" x14ac:dyDescent="0.3">
      <c r="AY869"/>
    </row>
    <row r="870" spans="51:51" x14ac:dyDescent="0.3">
      <c r="AY870"/>
    </row>
    <row r="871" spans="51:51" x14ac:dyDescent="0.3">
      <c r="AY871"/>
    </row>
    <row r="872" spans="51:51" x14ac:dyDescent="0.3">
      <c r="AY872"/>
    </row>
    <row r="873" spans="51:51" x14ac:dyDescent="0.3">
      <c r="AY873"/>
    </row>
    <row r="874" spans="51:51" x14ac:dyDescent="0.3">
      <c r="AY874"/>
    </row>
    <row r="875" spans="51:51" x14ac:dyDescent="0.3">
      <c r="AY875"/>
    </row>
    <row r="876" spans="51:51" x14ac:dyDescent="0.3">
      <c r="AY876"/>
    </row>
    <row r="877" spans="51:51" x14ac:dyDescent="0.3">
      <c r="AY877"/>
    </row>
    <row r="878" spans="51:51" x14ac:dyDescent="0.3">
      <c r="AY878"/>
    </row>
    <row r="879" spans="51:51" x14ac:dyDescent="0.3">
      <c r="AY879"/>
    </row>
    <row r="880" spans="51:51" x14ac:dyDescent="0.3">
      <c r="AY880"/>
    </row>
    <row r="881" spans="51:51" x14ac:dyDescent="0.3">
      <c r="AY881"/>
    </row>
    <row r="882" spans="51:51" x14ac:dyDescent="0.3">
      <c r="AY882"/>
    </row>
    <row r="883" spans="51:51" x14ac:dyDescent="0.3">
      <c r="AY883"/>
    </row>
    <row r="884" spans="51:51" x14ac:dyDescent="0.3">
      <c r="AY884"/>
    </row>
    <row r="885" spans="51:51" x14ac:dyDescent="0.3">
      <c r="AY885"/>
    </row>
    <row r="886" spans="51:51" x14ac:dyDescent="0.3">
      <c r="AY886"/>
    </row>
    <row r="887" spans="51:51" x14ac:dyDescent="0.3">
      <c r="AY887"/>
    </row>
    <row r="888" spans="51:51" x14ac:dyDescent="0.3">
      <c r="AY888"/>
    </row>
    <row r="889" spans="51:51" x14ac:dyDescent="0.3">
      <c r="AY889"/>
    </row>
    <row r="890" spans="51:51" x14ac:dyDescent="0.3">
      <c r="AY890"/>
    </row>
    <row r="891" spans="51:51" x14ac:dyDescent="0.3">
      <c r="AY891"/>
    </row>
    <row r="892" spans="51:51" x14ac:dyDescent="0.3">
      <c r="AY892"/>
    </row>
    <row r="893" spans="51:51" x14ac:dyDescent="0.3">
      <c r="AY893"/>
    </row>
    <row r="894" spans="51:51" x14ac:dyDescent="0.3">
      <c r="AY894"/>
    </row>
    <row r="895" spans="51:51" x14ac:dyDescent="0.3">
      <c r="AY895"/>
    </row>
    <row r="896" spans="51:51" x14ac:dyDescent="0.3">
      <c r="AY896"/>
    </row>
    <row r="897" spans="51:51" x14ac:dyDescent="0.3">
      <c r="AY897"/>
    </row>
    <row r="898" spans="51:51" x14ac:dyDescent="0.3">
      <c r="AY898"/>
    </row>
    <row r="899" spans="51:51" x14ac:dyDescent="0.3">
      <c r="AY899"/>
    </row>
    <row r="900" spans="51:51" x14ac:dyDescent="0.3">
      <c r="AY900"/>
    </row>
    <row r="901" spans="51:51" x14ac:dyDescent="0.3">
      <c r="AY901"/>
    </row>
    <row r="902" spans="51:51" x14ac:dyDescent="0.3">
      <c r="AY902"/>
    </row>
    <row r="903" spans="51:51" x14ac:dyDescent="0.3">
      <c r="AY903"/>
    </row>
    <row r="904" spans="51:51" x14ac:dyDescent="0.3">
      <c r="AY904"/>
    </row>
    <row r="905" spans="51:51" x14ac:dyDescent="0.3">
      <c r="AY905"/>
    </row>
    <row r="906" spans="51:51" x14ac:dyDescent="0.3">
      <c r="AY906"/>
    </row>
    <row r="907" spans="51:51" x14ac:dyDescent="0.3">
      <c r="AY907"/>
    </row>
    <row r="908" spans="51:51" x14ac:dyDescent="0.3">
      <c r="AY908"/>
    </row>
    <row r="909" spans="51:51" x14ac:dyDescent="0.3">
      <c r="AY909"/>
    </row>
    <row r="910" spans="51:51" x14ac:dyDescent="0.3">
      <c r="AY910"/>
    </row>
    <row r="911" spans="51:51" x14ac:dyDescent="0.3">
      <c r="AY911"/>
    </row>
    <row r="912" spans="51:51" x14ac:dyDescent="0.3">
      <c r="AY912"/>
    </row>
    <row r="913" spans="51:51" x14ac:dyDescent="0.3">
      <c r="AY913"/>
    </row>
    <row r="914" spans="51:51" x14ac:dyDescent="0.3">
      <c r="AY914"/>
    </row>
    <row r="915" spans="51:51" x14ac:dyDescent="0.3">
      <c r="AY915"/>
    </row>
    <row r="916" spans="51:51" x14ac:dyDescent="0.3">
      <c r="AY916"/>
    </row>
    <row r="917" spans="51:51" x14ac:dyDescent="0.3">
      <c r="AY917"/>
    </row>
    <row r="918" spans="51:51" x14ac:dyDescent="0.3">
      <c r="AY918"/>
    </row>
    <row r="919" spans="51:51" x14ac:dyDescent="0.3">
      <c r="AY919"/>
    </row>
    <row r="920" spans="51:51" x14ac:dyDescent="0.3">
      <c r="AY920"/>
    </row>
    <row r="921" spans="51:51" x14ac:dyDescent="0.3">
      <c r="AY921"/>
    </row>
    <row r="922" spans="51:51" x14ac:dyDescent="0.3">
      <c r="AY922"/>
    </row>
    <row r="923" spans="51:51" x14ac:dyDescent="0.3">
      <c r="AY923"/>
    </row>
    <row r="924" spans="51:51" x14ac:dyDescent="0.3">
      <c r="AY924"/>
    </row>
    <row r="925" spans="51:51" x14ac:dyDescent="0.3">
      <c r="AY925"/>
    </row>
    <row r="926" spans="51:51" x14ac:dyDescent="0.3">
      <c r="AY926"/>
    </row>
    <row r="927" spans="51:51" x14ac:dyDescent="0.3">
      <c r="AY927"/>
    </row>
    <row r="928" spans="51:51" x14ac:dyDescent="0.3">
      <c r="AY928"/>
    </row>
    <row r="929" spans="51:51" x14ac:dyDescent="0.3">
      <c r="AY929"/>
    </row>
    <row r="930" spans="51:51" x14ac:dyDescent="0.3">
      <c r="AY930"/>
    </row>
    <row r="931" spans="51:51" x14ac:dyDescent="0.3">
      <c r="AY931"/>
    </row>
    <row r="932" spans="51:51" x14ac:dyDescent="0.3">
      <c r="AY932"/>
    </row>
    <row r="933" spans="51:51" x14ac:dyDescent="0.3">
      <c r="AY933"/>
    </row>
    <row r="934" spans="51:51" x14ac:dyDescent="0.3">
      <c r="AY934"/>
    </row>
    <row r="935" spans="51:51" x14ac:dyDescent="0.3">
      <c r="AY935"/>
    </row>
    <row r="936" spans="51:51" x14ac:dyDescent="0.3">
      <c r="AY936"/>
    </row>
    <row r="937" spans="51:51" x14ac:dyDescent="0.3">
      <c r="AY937"/>
    </row>
    <row r="938" spans="51:51" x14ac:dyDescent="0.3">
      <c r="AY938"/>
    </row>
    <row r="939" spans="51:51" x14ac:dyDescent="0.3">
      <c r="AY939"/>
    </row>
    <row r="940" spans="51:51" x14ac:dyDescent="0.3">
      <c r="AY940"/>
    </row>
    <row r="941" spans="51:51" x14ac:dyDescent="0.3">
      <c r="AY941"/>
    </row>
    <row r="942" spans="51:51" x14ac:dyDescent="0.3">
      <c r="AY942"/>
    </row>
    <row r="943" spans="51:51" x14ac:dyDescent="0.3">
      <c r="AY943"/>
    </row>
    <row r="944" spans="51:51" x14ac:dyDescent="0.3">
      <c r="AY944"/>
    </row>
    <row r="945" spans="51:51" x14ac:dyDescent="0.3">
      <c r="AY945"/>
    </row>
    <row r="946" spans="51:51" x14ac:dyDescent="0.3">
      <c r="AY946"/>
    </row>
    <row r="947" spans="51:51" x14ac:dyDescent="0.3">
      <c r="AY947"/>
    </row>
    <row r="948" spans="51:51" x14ac:dyDescent="0.3">
      <c r="AY948"/>
    </row>
    <row r="949" spans="51:51" x14ac:dyDescent="0.3">
      <c r="AY949"/>
    </row>
    <row r="950" spans="51:51" x14ac:dyDescent="0.3">
      <c r="AY950"/>
    </row>
    <row r="951" spans="51:51" x14ac:dyDescent="0.3">
      <c r="AY951"/>
    </row>
    <row r="952" spans="51:51" x14ac:dyDescent="0.3">
      <c r="AY952"/>
    </row>
    <row r="953" spans="51:51" x14ac:dyDescent="0.3">
      <c r="AY953"/>
    </row>
    <row r="954" spans="51:51" x14ac:dyDescent="0.3">
      <c r="AY954"/>
    </row>
    <row r="955" spans="51:51" x14ac:dyDescent="0.3">
      <c r="AY955"/>
    </row>
    <row r="956" spans="51:51" x14ac:dyDescent="0.3">
      <c r="AY956"/>
    </row>
    <row r="957" spans="51:51" x14ac:dyDescent="0.3">
      <c r="AY957"/>
    </row>
    <row r="958" spans="51:51" x14ac:dyDescent="0.3">
      <c r="AY958"/>
    </row>
    <row r="959" spans="51:51" x14ac:dyDescent="0.3">
      <c r="AY959"/>
    </row>
    <row r="960" spans="51:51" x14ac:dyDescent="0.3">
      <c r="AY960"/>
    </row>
    <row r="961" spans="51:51" x14ac:dyDescent="0.3">
      <c r="AY961"/>
    </row>
    <row r="962" spans="51:51" x14ac:dyDescent="0.3">
      <c r="AY962"/>
    </row>
    <row r="963" spans="51:51" x14ac:dyDescent="0.3">
      <c r="AY963"/>
    </row>
    <row r="964" spans="51:51" x14ac:dyDescent="0.3">
      <c r="AY964"/>
    </row>
    <row r="965" spans="51:51" x14ac:dyDescent="0.3">
      <c r="AY965"/>
    </row>
    <row r="966" spans="51:51" x14ac:dyDescent="0.3">
      <c r="AY966"/>
    </row>
    <row r="967" spans="51:51" x14ac:dyDescent="0.3">
      <c r="AY967"/>
    </row>
    <row r="968" spans="51:51" x14ac:dyDescent="0.3">
      <c r="AY968"/>
    </row>
    <row r="969" spans="51:51" x14ac:dyDescent="0.3">
      <c r="AY969"/>
    </row>
    <row r="970" spans="51:51" x14ac:dyDescent="0.3">
      <c r="AY970"/>
    </row>
    <row r="971" spans="51:51" x14ac:dyDescent="0.3">
      <c r="AY971"/>
    </row>
    <row r="972" spans="51:51" x14ac:dyDescent="0.3">
      <c r="AY972"/>
    </row>
    <row r="973" spans="51:51" x14ac:dyDescent="0.3">
      <c r="AY973"/>
    </row>
    <row r="974" spans="51:51" x14ac:dyDescent="0.3">
      <c r="AY974"/>
    </row>
    <row r="975" spans="51:51" x14ac:dyDescent="0.3">
      <c r="AY975"/>
    </row>
    <row r="976" spans="51:51" x14ac:dyDescent="0.3">
      <c r="AY976"/>
    </row>
    <row r="977" spans="51:51" x14ac:dyDescent="0.3">
      <c r="AY977"/>
    </row>
    <row r="978" spans="51:51" x14ac:dyDescent="0.3">
      <c r="AY978"/>
    </row>
    <row r="979" spans="51:51" x14ac:dyDescent="0.3">
      <c r="AY979"/>
    </row>
    <row r="980" spans="51:51" x14ac:dyDescent="0.3">
      <c r="AY980"/>
    </row>
    <row r="981" spans="51:51" x14ac:dyDescent="0.3">
      <c r="AY981"/>
    </row>
    <row r="982" spans="51:51" x14ac:dyDescent="0.3">
      <c r="AY982"/>
    </row>
    <row r="983" spans="51:51" x14ac:dyDescent="0.3">
      <c r="AY983"/>
    </row>
    <row r="984" spans="51:51" x14ac:dyDescent="0.3">
      <c r="AY984"/>
    </row>
    <row r="985" spans="51:51" x14ac:dyDescent="0.3">
      <c r="AY985"/>
    </row>
    <row r="986" spans="51:51" x14ac:dyDescent="0.3">
      <c r="AY986"/>
    </row>
    <row r="987" spans="51:51" x14ac:dyDescent="0.3">
      <c r="AY987"/>
    </row>
    <row r="988" spans="51:51" x14ac:dyDescent="0.3">
      <c r="AY988"/>
    </row>
    <row r="989" spans="51:51" x14ac:dyDescent="0.3">
      <c r="AY989"/>
    </row>
    <row r="990" spans="51:51" x14ac:dyDescent="0.3">
      <c r="AY990"/>
    </row>
    <row r="991" spans="51:51" x14ac:dyDescent="0.3">
      <c r="AY991"/>
    </row>
    <row r="992" spans="51:51" x14ac:dyDescent="0.3">
      <c r="AY992"/>
    </row>
    <row r="993" spans="51:51" x14ac:dyDescent="0.3">
      <c r="AY993"/>
    </row>
    <row r="994" spans="51:51" x14ac:dyDescent="0.3">
      <c r="AY994"/>
    </row>
    <row r="995" spans="51:51" x14ac:dyDescent="0.3">
      <c r="AY995"/>
    </row>
    <row r="996" spans="51:51" x14ac:dyDescent="0.3">
      <c r="AY996"/>
    </row>
    <row r="997" spans="51:51" x14ac:dyDescent="0.3">
      <c r="AY997"/>
    </row>
    <row r="998" spans="51:51" x14ac:dyDescent="0.3">
      <c r="AY998"/>
    </row>
    <row r="999" spans="51:51" x14ac:dyDescent="0.3">
      <c r="AY999"/>
    </row>
    <row r="1000" spans="51:51" x14ac:dyDescent="0.3">
      <c r="AY1000"/>
    </row>
    <row r="1001" spans="51:51" x14ac:dyDescent="0.3">
      <c r="AY1001"/>
    </row>
    <row r="1002" spans="51:51" x14ac:dyDescent="0.3">
      <c r="AY1002"/>
    </row>
    <row r="1003" spans="51:51" x14ac:dyDescent="0.3">
      <c r="AY1003"/>
    </row>
    <row r="1004" spans="51:51" x14ac:dyDescent="0.3">
      <c r="AY1004"/>
    </row>
    <row r="1005" spans="51:51" x14ac:dyDescent="0.3">
      <c r="AY1005"/>
    </row>
    <row r="1006" spans="51:51" x14ac:dyDescent="0.3">
      <c r="AY1006"/>
    </row>
    <row r="1007" spans="51:51" x14ac:dyDescent="0.3">
      <c r="AY1007"/>
    </row>
    <row r="1008" spans="51:51" x14ac:dyDescent="0.3">
      <c r="AY1008"/>
    </row>
    <row r="1009" spans="51:51" x14ac:dyDescent="0.3">
      <c r="AY1009"/>
    </row>
    <row r="1010" spans="51:51" x14ac:dyDescent="0.3">
      <c r="AY1010"/>
    </row>
    <row r="1011" spans="51:51" x14ac:dyDescent="0.3">
      <c r="AY1011"/>
    </row>
    <row r="1012" spans="51:51" x14ac:dyDescent="0.3">
      <c r="AY1012"/>
    </row>
    <row r="1013" spans="51:51" x14ac:dyDescent="0.3">
      <c r="AY1013"/>
    </row>
    <row r="1014" spans="51:51" x14ac:dyDescent="0.3">
      <c r="AY1014"/>
    </row>
    <row r="1015" spans="51:51" x14ac:dyDescent="0.3">
      <c r="AY1015"/>
    </row>
    <row r="1016" spans="51:51" x14ac:dyDescent="0.3">
      <c r="AY1016"/>
    </row>
    <row r="1017" spans="51:51" x14ac:dyDescent="0.3">
      <c r="AY1017"/>
    </row>
    <row r="1018" spans="51:51" x14ac:dyDescent="0.3">
      <c r="AY1018"/>
    </row>
    <row r="1019" spans="51:51" x14ac:dyDescent="0.3">
      <c r="AY1019"/>
    </row>
    <row r="1020" spans="51:51" x14ac:dyDescent="0.3">
      <c r="AY1020"/>
    </row>
    <row r="1021" spans="51:51" x14ac:dyDescent="0.3">
      <c r="AY1021"/>
    </row>
    <row r="1022" spans="51:51" x14ac:dyDescent="0.3">
      <c r="AY1022"/>
    </row>
    <row r="1023" spans="51:51" x14ac:dyDescent="0.3">
      <c r="AY1023"/>
    </row>
    <row r="1024" spans="51:51" x14ac:dyDescent="0.3">
      <c r="AY1024"/>
    </row>
    <row r="1025" spans="51:51" x14ac:dyDescent="0.3">
      <c r="AY1025"/>
    </row>
    <row r="1026" spans="51:51" x14ac:dyDescent="0.3">
      <c r="AY1026"/>
    </row>
    <row r="1027" spans="51:51" x14ac:dyDescent="0.3">
      <c r="AY1027"/>
    </row>
    <row r="1028" spans="51:51" x14ac:dyDescent="0.3">
      <c r="AY1028"/>
    </row>
    <row r="1029" spans="51:51" x14ac:dyDescent="0.3">
      <c r="AY1029"/>
    </row>
    <row r="1030" spans="51:51" x14ac:dyDescent="0.3">
      <c r="AY1030"/>
    </row>
    <row r="1031" spans="51:51" x14ac:dyDescent="0.3">
      <c r="AY1031"/>
    </row>
    <row r="1032" spans="51:51" x14ac:dyDescent="0.3">
      <c r="AY1032"/>
    </row>
    <row r="1033" spans="51:51" x14ac:dyDescent="0.3">
      <c r="AY1033"/>
    </row>
    <row r="1034" spans="51:51" x14ac:dyDescent="0.3">
      <c r="AY1034"/>
    </row>
    <row r="1035" spans="51:51" x14ac:dyDescent="0.3">
      <c r="AY1035"/>
    </row>
    <row r="1036" spans="51:51" x14ac:dyDescent="0.3">
      <c r="AY1036"/>
    </row>
    <row r="1037" spans="51:51" x14ac:dyDescent="0.3">
      <c r="AY1037"/>
    </row>
    <row r="1038" spans="51:51" x14ac:dyDescent="0.3">
      <c r="AY1038"/>
    </row>
    <row r="1039" spans="51:51" x14ac:dyDescent="0.3">
      <c r="AY1039"/>
    </row>
    <row r="1040" spans="51:51" x14ac:dyDescent="0.3">
      <c r="AY1040"/>
    </row>
    <row r="1041" spans="51:51" x14ac:dyDescent="0.3">
      <c r="AY1041"/>
    </row>
    <row r="1042" spans="51:51" x14ac:dyDescent="0.3">
      <c r="AY1042"/>
    </row>
    <row r="1043" spans="51:51" x14ac:dyDescent="0.3">
      <c r="AY1043"/>
    </row>
    <row r="1044" spans="51:51" x14ac:dyDescent="0.3">
      <c r="AY1044"/>
    </row>
    <row r="1045" spans="51:51" x14ac:dyDescent="0.3">
      <c r="AY1045"/>
    </row>
    <row r="1046" spans="51:51" x14ac:dyDescent="0.3">
      <c r="AY1046"/>
    </row>
    <row r="1047" spans="51:51" x14ac:dyDescent="0.3">
      <c r="AY1047"/>
    </row>
    <row r="1048" spans="51:51" x14ac:dyDescent="0.3">
      <c r="AY1048"/>
    </row>
    <row r="1049" spans="51:51" x14ac:dyDescent="0.3">
      <c r="AY1049"/>
    </row>
    <row r="1050" spans="51:51" x14ac:dyDescent="0.3">
      <c r="AY1050"/>
    </row>
    <row r="1051" spans="51:51" x14ac:dyDescent="0.3">
      <c r="AY1051"/>
    </row>
    <row r="1052" spans="51:51" x14ac:dyDescent="0.3">
      <c r="AY1052"/>
    </row>
    <row r="1053" spans="51:51" x14ac:dyDescent="0.3">
      <c r="AY1053"/>
    </row>
    <row r="1054" spans="51:51" x14ac:dyDescent="0.3">
      <c r="AY1054"/>
    </row>
    <row r="1055" spans="51:51" x14ac:dyDescent="0.3">
      <c r="AY1055"/>
    </row>
    <row r="1056" spans="51:51" x14ac:dyDescent="0.3">
      <c r="AY1056"/>
    </row>
    <row r="1057" spans="51:51" x14ac:dyDescent="0.3">
      <c r="AY1057"/>
    </row>
    <row r="1058" spans="51:51" x14ac:dyDescent="0.3">
      <c r="AY1058"/>
    </row>
    <row r="1059" spans="51:51" x14ac:dyDescent="0.3">
      <c r="AY1059"/>
    </row>
    <row r="1060" spans="51:51" x14ac:dyDescent="0.3">
      <c r="AY1060"/>
    </row>
    <row r="1061" spans="51:51" x14ac:dyDescent="0.3">
      <c r="AY1061"/>
    </row>
    <row r="1062" spans="51:51" x14ac:dyDescent="0.3">
      <c r="AY1062"/>
    </row>
    <row r="1063" spans="51:51" x14ac:dyDescent="0.3">
      <c r="AY1063"/>
    </row>
    <row r="1064" spans="51:51" x14ac:dyDescent="0.3">
      <c r="AY1064"/>
    </row>
    <row r="1065" spans="51:51" x14ac:dyDescent="0.3">
      <c r="AY1065"/>
    </row>
    <row r="1066" spans="51:51" x14ac:dyDescent="0.3">
      <c r="AY1066"/>
    </row>
    <row r="1067" spans="51:51" x14ac:dyDescent="0.3">
      <c r="AY1067"/>
    </row>
    <row r="1068" spans="51:51" x14ac:dyDescent="0.3">
      <c r="AY1068"/>
    </row>
    <row r="1069" spans="51:51" x14ac:dyDescent="0.3">
      <c r="AY1069"/>
    </row>
    <row r="1070" spans="51:51" x14ac:dyDescent="0.3">
      <c r="AY1070"/>
    </row>
    <row r="1071" spans="51:51" x14ac:dyDescent="0.3">
      <c r="AY1071"/>
    </row>
    <row r="1072" spans="51:51" x14ac:dyDescent="0.3">
      <c r="AY1072"/>
    </row>
    <row r="1073" spans="51:51" x14ac:dyDescent="0.3">
      <c r="AY1073"/>
    </row>
    <row r="1074" spans="51:51" x14ac:dyDescent="0.3">
      <c r="AY1074"/>
    </row>
    <row r="1075" spans="51:51" x14ac:dyDescent="0.3">
      <c r="AY1075"/>
    </row>
    <row r="1076" spans="51:51" x14ac:dyDescent="0.3">
      <c r="AY1076"/>
    </row>
    <row r="1077" spans="51:51" x14ac:dyDescent="0.3">
      <c r="AY1077"/>
    </row>
    <row r="1078" spans="51:51" x14ac:dyDescent="0.3">
      <c r="AY1078"/>
    </row>
    <row r="1079" spans="51:51" x14ac:dyDescent="0.3">
      <c r="AY1079"/>
    </row>
    <row r="1080" spans="51:51" x14ac:dyDescent="0.3">
      <c r="AY1080"/>
    </row>
    <row r="1081" spans="51:51" x14ac:dyDescent="0.3">
      <c r="AY1081"/>
    </row>
    <row r="1082" spans="51:51" x14ac:dyDescent="0.3">
      <c r="AY1082"/>
    </row>
    <row r="1083" spans="51:51" x14ac:dyDescent="0.3">
      <c r="AY1083"/>
    </row>
    <row r="1084" spans="51:51" x14ac:dyDescent="0.3">
      <c r="AY1084"/>
    </row>
    <row r="1085" spans="51:51" x14ac:dyDescent="0.3">
      <c r="AY1085"/>
    </row>
    <row r="1086" spans="51:51" x14ac:dyDescent="0.3">
      <c r="AY1086"/>
    </row>
    <row r="1087" spans="51:51" x14ac:dyDescent="0.3">
      <c r="AY1087"/>
    </row>
    <row r="1088" spans="51:51" x14ac:dyDescent="0.3">
      <c r="AY1088"/>
    </row>
    <row r="1089" spans="51:51" x14ac:dyDescent="0.3">
      <c r="AY1089"/>
    </row>
    <row r="1090" spans="51:51" x14ac:dyDescent="0.3">
      <c r="AY1090"/>
    </row>
    <row r="1091" spans="51:51" x14ac:dyDescent="0.3">
      <c r="AY1091"/>
    </row>
    <row r="1092" spans="51:51" x14ac:dyDescent="0.3">
      <c r="AY1092"/>
    </row>
    <row r="1093" spans="51:51" x14ac:dyDescent="0.3">
      <c r="AY1093"/>
    </row>
    <row r="1094" spans="51:51" x14ac:dyDescent="0.3">
      <c r="AY1094"/>
    </row>
    <row r="1095" spans="51:51" x14ac:dyDescent="0.3">
      <c r="AY1095"/>
    </row>
    <row r="1096" spans="51:51" x14ac:dyDescent="0.3">
      <c r="AY1096"/>
    </row>
    <row r="1097" spans="51:51" x14ac:dyDescent="0.3">
      <c r="AY1097"/>
    </row>
    <row r="1098" spans="51:51" x14ac:dyDescent="0.3">
      <c r="AY1098"/>
    </row>
    <row r="1099" spans="51:51" x14ac:dyDescent="0.3">
      <c r="AY1099"/>
    </row>
    <row r="1100" spans="51:51" x14ac:dyDescent="0.3">
      <c r="AY1100"/>
    </row>
    <row r="1101" spans="51:51" x14ac:dyDescent="0.3">
      <c r="AY1101"/>
    </row>
    <row r="1102" spans="51:51" x14ac:dyDescent="0.3">
      <c r="AY1102"/>
    </row>
    <row r="1103" spans="51:51" x14ac:dyDescent="0.3">
      <c r="AY1103"/>
    </row>
    <row r="1104" spans="51:51" x14ac:dyDescent="0.3">
      <c r="AY1104"/>
    </row>
    <row r="1105" spans="51:51" x14ac:dyDescent="0.3">
      <c r="AY1105"/>
    </row>
    <row r="1106" spans="51:51" x14ac:dyDescent="0.3">
      <c r="AY1106"/>
    </row>
    <row r="1107" spans="51:51" x14ac:dyDescent="0.3">
      <c r="AY1107"/>
    </row>
    <row r="1108" spans="51:51" x14ac:dyDescent="0.3">
      <c r="AY1108"/>
    </row>
    <row r="1109" spans="51:51" x14ac:dyDescent="0.3">
      <c r="AY1109"/>
    </row>
    <row r="1110" spans="51:51" x14ac:dyDescent="0.3">
      <c r="AY1110"/>
    </row>
    <row r="1111" spans="51:51" x14ac:dyDescent="0.3">
      <c r="AY1111"/>
    </row>
    <row r="1112" spans="51:51" x14ac:dyDescent="0.3">
      <c r="AY1112"/>
    </row>
    <row r="1113" spans="51:51" x14ac:dyDescent="0.3">
      <c r="AY1113"/>
    </row>
    <row r="1114" spans="51:51" x14ac:dyDescent="0.3">
      <c r="AY1114"/>
    </row>
    <row r="1115" spans="51:51" x14ac:dyDescent="0.3">
      <c r="AY1115"/>
    </row>
    <row r="1116" spans="51:51" x14ac:dyDescent="0.3">
      <c r="AY1116"/>
    </row>
    <row r="1117" spans="51:51" x14ac:dyDescent="0.3">
      <c r="AY1117"/>
    </row>
    <row r="1118" spans="51:51" x14ac:dyDescent="0.3">
      <c r="AY1118"/>
    </row>
    <row r="1119" spans="51:51" x14ac:dyDescent="0.3">
      <c r="AY1119"/>
    </row>
    <row r="1120" spans="51:51" x14ac:dyDescent="0.3">
      <c r="AY1120"/>
    </row>
    <row r="1121" spans="51:51" x14ac:dyDescent="0.3">
      <c r="AY1121"/>
    </row>
    <row r="1122" spans="51:51" x14ac:dyDescent="0.3">
      <c r="AY1122"/>
    </row>
    <row r="1123" spans="51:51" x14ac:dyDescent="0.3">
      <c r="AY1123"/>
    </row>
    <row r="1124" spans="51:51" x14ac:dyDescent="0.3">
      <c r="AY1124"/>
    </row>
    <row r="1125" spans="51:51" x14ac:dyDescent="0.3">
      <c r="AY1125"/>
    </row>
    <row r="1126" spans="51:51" x14ac:dyDescent="0.3">
      <c r="AY1126"/>
    </row>
    <row r="1127" spans="51:51" x14ac:dyDescent="0.3">
      <c r="AY1127"/>
    </row>
    <row r="1128" spans="51:51" x14ac:dyDescent="0.3">
      <c r="AY1128"/>
    </row>
    <row r="1129" spans="51:51" x14ac:dyDescent="0.3">
      <c r="AY1129"/>
    </row>
    <row r="1130" spans="51:51" x14ac:dyDescent="0.3">
      <c r="AY1130"/>
    </row>
    <row r="1131" spans="51:51" x14ac:dyDescent="0.3">
      <c r="AY1131"/>
    </row>
    <row r="1132" spans="51:51" x14ac:dyDescent="0.3">
      <c r="AY1132"/>
    </row>
    <row r="1133" spans="51:51" x14ac:dyDescent="0.3">
      <c r="AY1133"/>
    </row>
    <row r="1134" spans="51:51" x14ac:dyDescent="0.3">
      <c r="AY1134"/>
    </row>
    <row r="1135" spans="51:51" x14ac:dyDescent="0.3">
      <c r="AY1135"/>
    </row>
    <row r="1136" spans="51:51" x14ac:dyDescent="0.3">
      <c r="AY1136"/>
    </row>
    <row r="1137" spans="51:51" x14ac:dyDescent="0.3">
      <c r="AY1137"/>
    </row>
    <row r="1138" spans="51:51" x14ac:dyDescent="0.3">
      <c r="AY1138"/>
    </row>
    <row r="1139" spans="51:51" x14ac:dyDescent="0.3">
      <c r="AY1139"/>
    </row>
    <row r="1140" spans="51:51" x14ac:dyDescent="0.3">
      <c r="AY1140"/>
    </row>
    <row r="1141" spans="51:51" x14ac:dyDescent="0.3">
      <c r="AY1141"/>
    </row>
    <row r="1142" spans="51:51" x14ac:dyDescent="0.3">
      <c r="AY1142"/>
    </row>
    <row r="1048576" spans="52:52" x14ac:dyDescent="0.3">
      <c r="AZ1048576" s="3"/>
    </row>
  </sheetData>
  <hyperlinks>
    <hyperlink ref="A1" location="main!A1" display="main" xr:uid="{58067496-F078-4446-A634-CE0CEC29859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 oho</dc:creator>
  <cp:lastModifiedBy>Serban B Valentin-Daniel</cp:lastModifiedBy>
  <dcterms:created xsi:type="dcterms:W3CDTF">2023-07-05T13:53:29Z</dcterms:created>
  <dcterms:modified xsi:type="dcterms:W3CDTF">2024-08-06T20:04:45Z</dcterms:modified>
</cp:coreProperties>
</file>