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etpub\wwwroot\aspnettest\excelefendiana\Ornek_dosyalar\"/>
    </mc:Choice>
  </mc:AlternateContent>
  <bookViews>
    <workbookView xWindow="0" yWindow="0" windowWidth="20490" windowHeight="8295" tabRatio="784" xr2:uid="{00000000-000D-0000-FFFF-FFFF00000000}"/>
  </bookViews>
  <sheets>
    <sheet name="tipler" sheetId="1" r:id="rId1"/>
    <sheet name="aşağı kaydırma" sheetId="8" r:id="rId2"/>
    <sheet name="sağa kaydırma" sheetId="9" r:id="rId3"/>
    <sheet name="sağa kayan formül data" sheetId="2" r:id="rId4"/>
    <sheet name="eşleşme" sheetId="3" r:id="rId5"/>
    <sheet name="hlookup ve lookup" sheetId="5" r:id="rId6"/>
    <sheet name="içiçe if alternatifi" sheetId="4" r:id="rId7"/>
    <sheet name="çok kriterli klasik" sheetId="11" r:id="rId8"/>
    <sheet name="match" sheetId="6" r:id="rId9"/>
    <sheet name="index" sheetId="7" r:id="rId10"/>
    <sheet name="çoklu eşleşme" sheetId="13" r:id="rId11"/>
    <sheet name="offset" sheetId="14" r:id="rId12"/>
    <sheet name="kesişim" sheetId="10" r:id="rId13"/>
  </sheets>
  <externalReferences>
    <externalReference r:id="rId14"/>
  </externalReferences>
  <definedNames>
    <definedName name="alan">tipler!$K$1:$L$5</definedName>
    <definedName name="alan2">tipler!$H$11:$K$17</definedName>
    <definedName name="Bölge1">kesişim!$B$22:$D$22</definedName>
    <definedName name="Bölge2">kesişim!$B$23:$D$23</definedName>
    <definedName name="Bölge3">kesişim!$B$24:$D$24</definedName>
    <definedName name="deneme">tipler!$H$9:$J$17</definedName>
    <definedName name="Kar">kesişim!$D$22:$D$24</definedName>
    <definedName name="Kredi">kesişim!$B$22:$B$24</definedName>
    <definedName name="Mevduat">kesişim!$C$22:$C$24</definedName>
    <definedName name="Siciler">OFFSET('[1]dinamik named range'!$A$2,0,0,COUNTA('[1]dinamik named range'!$A:$A)-1,1)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3" l="1"/>
  <c r="B2" i="4"/>
  <c r="F2" i="14" l="1"/>
  <c r="F3" i="14"/>
  <c r="F4" i="14"/>
  <c r="F5" i="14"/>
  <c r="F6" i="14"/>
  <c r="F7" i="14"/>
  <c r="F8" i="14"/>
  <c r="F4" i="7"/>
  <c r="H24" i="10"/>
  <c r="C15" i="10"/>
  <c r="T5" i="7" a="1"/>
  <c r="T5" i="7" s="1"/>
  <c r="E2" i="11"/>
  <c r="D2" i="11"/>
  <c r="L3" i="11"/>
  <c r="L4" i="11"/>
  <c r="L5" i="11"/>
  <c r="L6" i="11"/>
  <c r="L7" i="11"/>
  <c r="L8" i="11"/>
  <c r="L9" i="11"/>
  <c r="L10" i="11"/>
  <c r="L11" i="11"/>
  <c r="L12" i="11"/>
  <c r="L13" i="11"/>
  <c r="L2" i="11"/>
  <c r="B2" i="3" l="1"/>
  <c r="C5" i="9"/>
  <c r="D5" i="9"/>
  <c r="E5" i="9"/>
  <c r="F5" i="9"/>
  <c r="G5" i="9"/>
  <c r="H5" i="9"/>
  <c r="I5" i="9"/>
  <c r="J5" i="9"/>
  <c r="K5" i="9"/>
  <c r="L5" i="9"/>
  <c r="M5" i="9"/>
  <c r="B5" i="9"/>
  <c r="C4" i="9"/>
  <c r="D4" i="9"/>
  <c r="E4" i="9"/>
  <c r="F4" i="9"/>
  <c r="G4" i="9"/>
  <c r="H4" i="9"/>
  <c r="I4" i="9"/>
  <c r="J4" i="9"/>
  <c r="K4" i="9"/>
  <c r="L4" i="9"/>
  <c r="M4" i="9"/>
  <c r="B4" i="9"/>
  <c r="I2" i="8"/>
  <c r="I3" i="8"/>
  <c r="I4" i="8"/>
  <c r="H3" i="8"/>
  <c r="H4" i="8"/>
  <c r="H2" i="8"/>
  <c r="E6" i="1"/>
  <c r="E5" i="1"/>
  <c r="E4" i="1"/>
  <c r="E3" i="1"/>
  <c r="E2" i="1"/>
  <c r="M3" i="5" l="1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" i="5"/>
  <c r="Q9" i="5"/>
  <c r="Q8" i="5"/>
  <c r="Q4" i="5"/>
  <c r="Q12" i="5"/>
  <c r="Q11" i="5"/>
  <c r="Q10" i="5"/>
  <c r="Q7" i="5"/>
  <c r="Q5" i="5"/>
  <c r="Q6" i="5"/>
  <c r="Q3" i="5"/>
  <c r="C2" i="4"/>
  <c r="N3" i="7"/>
  <c r="N4" i="7"/>
  <c r="N5" i="7"/>
  <c r="N6" i="7"/>
  <c r="N7" i="7"/>
  <c r="N8" i="7"/>
  <c r="N9" i="7"/>
  <c r="N10" i="7"/>
  <c r="N11" i="7"/>
  <c r="N12" i="7"/>
  <c r="N2" i="7"/>
  <c r="C17" i="10" l="1"/>
  <c r="C14" i="10"/>
  <c r="C13" i="10"/>
  <c r="B5" i="1"/>
  <c r="B6" i="1"/>
  <c r="D15" i="10"/>
  <c r="G24" i="10"/>
  <c r="D13" i="10"/>
  <c r="D14" i="10"/>
  <c r="L2" i="7" l="1"/>
  <c r="L5" i="7"/>
  <c r="L3" i="7"/>
  <c r="L4" i="7"/>
  <c r="L7" i="7"/>
  <c r="L11" i="7"/>
  <c r="L9" i="7"/>
  <c r="L12" i="7"/>
  <c r="L10" i="7"/>
  <c r="L8" i="7"/>
  <c r="L6" i="7"/>
  <c r="U3" i="7"/>
  <c r="A3" i="7"/>
  <c r="C3" i="6"/>
  <c r="C4" i="6"/>
  <c r="C2" i="6"/>
  <c r="B3" i="6"/>
  <c r="B4" i="6"/>
  <c r="B2" i="6"/>
  <c r="C2" i="5"/>
  <c r="D2" i="5"/>
  <c r="C5" i="5" s="1"/>
  <c r="E2" i="5"/>
  <c r="F2" i="5"/>
  <c r="G2" i="5"/>
  <c r="H2" i="5"/>
  <c r="B2" i="5"/>
  <c r="C1" i="5"/>
  <c r="D1" i="5" s="1"/>
  <c r="E1" i="5" s="1"/>
  <c r="F1" i="5" s="1"/>
  <c r="G1" i="5" s="1"/>
  <c r="H1" i="5" s="1"/>
  <c r="A4" i="7" l="1"/>
  <c r="A5" i="7" s="1"/>
  <c r="A6" i="7" s="1"/>
  <c r="A7" i="7" s="1"/>
  <c r="A8" i="7" s="1"/>
  <c r="A9" i="7" s="1"/>
  <c r="F3" i="7"/>
  <c r="E3" i="4"/>
  <c r="E4" i="4"/>
  <c r="E5" i="4"/>
  <c r="E6" i="4"/>
  <c r="E7" i="4"/>
  <c r="E8" i="4"/>
  <c r="E9" i="4"/>
  <c r="E10" i="4"/>
  <c r="E11" i="4"/>
  <c r="E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F4" i="2"/>
  <c r="G4" i="2" s="1"/>
  <c r="H4" i="2" s="1"/>
  <c r="I4" i="2" s="1"/>
  <c r="J4" i="2" s="1"/>
  <c r="K4" i="2" s="1"/>
  <c r="L4" i="2" s="1"/>
  <c r="M4" i="2" s="1"/>
  <c r="N4" i="2" s="1"/>
  <c r="O4" i="2" s="1"/>
  <c r="P4" i="2" s="1"/>
  <c r="F5" i="2"/>
  <c r="G5" i="2" s="1"/>
  <c r="H5" i="2" s="1"/>
  <c r="I5" i="2" s="1"/>
  <c r="J5" i="2" s="1"/>
  <c r="K5" i="2" s="1"/>
  <c r="L5" i="2" s="1"/>
  <c r="M5" i="2" s="1"/>
  <c r="N5" i="2" s="1"/>
  <c r="O5" i="2" s="1"/>
  <c r="P5" i="2" s="1"/>
  <c r="F6" i="2"/>
  <c r="G6" i="2" s="1"/>
  <c r="H6" i="2" s="1"/>
  <c r="I6" i="2" s="1"/>
  <c r="J6" i="2" s="1"/>
  <c r="K6" i="2" s="1"/>
  <c r="L6" i="2" s="1"/>
  <c r="M6" i="2" s="1"/>
  <c r="N6" i="2" s="1"/>
  <c r="O6" i="2" s="1"/>
  <c r="P6" i="2" s="1"/>
  <c r="F3" i="2"/>
  <c r="B4" i="1"/>
  <c r="B3" i="1"/>
  <c r="B2" i="1"/>
  <c r="C3" i="1"/>
  <c r="C5" i="1"/>
  <c r="C4" i="1"/>
  <c r="C6" i="1"/>
  <c r="C2" i="1"/>
  <c r="G3" i="2" l="1"/>
  <c r="H3" i="2" l="1"/>
  <c r="I3" i="2" l="1"/>
  <c r="J3" i="2" l="1"/>
  <c r="K3" i="2" l="1"/>
  <c r="L3" i="2" l="1"/>
  <c r="M3" i="2" l="1"/>
  <c r="N3" i="2" l="1"/>
  <c r="O3" i="2" l="1"/>
  <c r="P3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Volkan</author>
  </authors>
  <commentList>
    <comment ref="L1" authorId="0" shapeId="0" xr:uid="{00000000-0006-0000-0000-000001000000}">
      <text>
        <r>
          <rPr>
            <sz val="9"/>
            <color indexed="81"/>
            <rFont val="Tahoma"/>
            <family val="2"/>
            <charset val="162"/>
          </rPr>
          <t>alan</t>
        </r>
      </text>
    </comment>
    <comment ref="N1" authorId="0" shapeId="0" xr:uid="{00000000-0006-0000-0000-000002000000}">
      <text>
        <r>
          <rPr>
            <sz val="9"/>
            <color indexed="81"/>
            <rFont val="Tahoma"/>
            <family val="2"/>
            <charset val="162"/>
          </rPr>
          <t>Table1</t>
        </r>
      </text>
    </comment>
  </commentList>
</comments>
</file>

<file path=xl/sharedStrings.xml><?xml version="1.0" encoding="utf-8"?>
<sst xmlns="http://schemas.openxmlformats.org/spreadsheetml/2006/main" count="284" uniqueCount="131">
  <si>
    <t>Aranan</t>
  </si>
  <si>
    <t>Sonuç</t>
  </si>
  <si>
    <t>Volkan</t>
  </si>
  <si>
    <t>İsim</t>
  </si>
  <si>
    <t>Doğum Yılı</t>
  </si>
  <si>
    <t>Meltem</t>
  </si>
  <si>
    <t>Murat</t>
  </si>
  <si>
    <t>Ayşe</t>
  </si>
  <si>
    <t>Arama şekli</t>
  </si>
  <si>
    <t>Formül</t>
  </si>
  <si>
    <t>Mutlak başvurulu alan</t>
  </si>
  <si>
    <t>Göreceli başvurulu alan</t>
  </si>
  <si>
    <t>Named Range</t>
  </si>
  <si>
    <t>Tüm kolon</t>
  </si>
  <si>
    <t>Ürün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</si>
  <si>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</si>
  <si>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</si>
  <si>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</si>
  <si>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</si>
  <si>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</si>
  <si>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</si>
  <si>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</si>
  <si>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</si>
  <si>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</si>
  <si>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</si>
  <si>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</si>
  <si>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</si>
  <si>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Ürün1</t>
  </si>
  <si>
    <t>Ürün2</t>
  </si>
  <si>
    <t>Ürün3</t>
  </si>
  <si>
    <t>Ürün4</t>
  </si>
  <si>
    <t>Sayı</t>
  </si>
  <si>
    <t>Değer</t>
  </si>
  <si>
    <t>Mevcut</t>
  </si>
  <si>
    <t>Hedef</t>
  </si>
  <si>
    <t>Barem açıklama</t>
  </si>
  <si>
    <t>Üst limit</t>
  </si>
  <si>
    <t>4,05 üstü</t>
  </si>
  <si>
    <t>Yıl</t>
  </si>
  <si>
    <t>Hacim</t>
  </si>
  <si>
    <t>Yıl Seçin</t>
  </si>
  <si>
    <t>b</t>
  </si>
  <si>
    <t>c</t>
  </si>
  <si>
    <t>a</t>
  </si>
  <si>
    <t>Sıra</t>
  </si>
  <si>
    <t>Satır Sıra</t>
  </si>
  <si>
    <t>Sütun Sıra</t>
  </si>
  <si>
    <t>Yıl/Ürün</t>
  </si>
  <si>
    <t>Kredi</t>
  </si>
  <si>
    <t>Mevduat</t>
  </si>
  <si>
    <t>Komisyon</t>
  </si>
  <si>
    <t>Bölge</t>
  </si>
  <si>
    <t>Şube</t>
  </si>
  <si>
    <t>Şube1</t>
  </si>
  <si>
    <t>Şube2</t>
  </si>
  <si>
    <t>Şube3</t>
  </si>
  <si>
    <t>Şube4</t>
  </si>
  <si>
    <t>Şube5</t>
  </si>
  <si>
    <t>Şube6</t>
  </si>
  <si>
    <t>Şube7</t>
  </si>
  <si>
    <t>Şube8</t>
  </si>
  <si>
    <t>Şube9</t>
  </si>
  <si>
    <t>Şube10</t>
  </si>
  <si>
    <t>Şube11</t>
  </si>
  <si>
    <t>Bölge1</t>
  </si>
  <si>
    <t>Bölge2</t>
  </si>
  <si>
    <t>Toplam ürün</t>
  </si>
  <si>
    <t>Bölge3</t>
  </si>
  <si>
    <t>Bölge4</t>
  </si>
  <si>
    <t>Bölge5</t>
  </si>
  <si>
    <t>Bölge6</t>
  </si>
  <si>
    <t>Bölge7</t>
  </si>
  <si>
    <t>Bölge8</t>
  </si>
  <si>
    <t>Bölge9</t>
  </si>
  <si>
    <t>Bölge10</t>
  </si>
  <si>
    <t>x</t>
  </si>
  <si>
    <t>Bölge11</t>
  </si>
  <si>
    <t>Bölge12</t>
  </si>
  <si>
    <t>Bölge13</t>
  </si>
  <si>
    <t>Bölge14</t>
  </si>
  <si>
    <t>Bölge15</t>
  </si>
  <si>
    <t>Bölge16</t>
  </si>
  <si>
    <t>Bölge17</t>
  </si>
  <si>
    <t>Bölge18</t>
  </si>
  <si>
    <t>Bölge19</t>
  </si>
  <si>
    <t>Bölge20</t>
  </si>
  <si>
    <t>Klasik formül yöntemi</t>
  </si>
  <si>
    <t>Seviye</t>
  </si>
  <si>
    <t>A</t>
  </si>
  <si>
    <t>B</t>
  </si>
  <si>
    <t>C</t>
  </si>
  <si>
    <t>Grup</t>
  </si>
  <si>
    <t>Yöntem</t>
  </si>
  <si>
    <t>Yöntemno</t>
  </si>
  <si>
    <t>Offset-match</t>
  </si>
  <si>
    <t>index-match</t>
  </si>
  <si>
    <t>Bu 3 yöntem de tek kolon lookupta uygundur, çok kolonlu lookup için uygun değldir</t>
  </si>
  <si>
    <t>Named range yötemi</t>
  </si>
  <si>
    <t>Kar</t>
  </si>
  <si>
    <t>vlookup-match</t>
  </si>
  <si>
    <t>sumproduct</t>
  </si>
  <si>
    <t xml:space="preserve">4.yöntem çok kolonlu da da kullanılabilir, ancak aranan değerin de numerik olması gerekir. </t>
  </si>
  <si>
    <t>Yardımcı</t>
  </si>
  <si>
    <t>Grup1</t>
  </si>
  <si>
    <t>Grup2</t>
  </si>
  <si>
    <t>Grup3</t>
  </si>
  <si>
    <t>Grup4</t>
  </si>
  <si>
    <t>Grup5</t>
  </si>
  <si>
    <t>Grup6</t>
  </si>
  <si>
    <t>Grup7</t>
  </si>
  <si>
    <t>Grup8</t>
  </si>
  <si>
    <t>Grup9</t>
  </si>
  <si>
    <t>Grup10</t>
  </si>
  <si>
    <t>Grup11</t>
  </si>
  <si>
    <t>shufle</t>
  </si>
  <si>
    <t>Named Range-Table</t>
  </si>
  <si>
    <t xml:space="preserve">Kredi </t>
  </si>
  <si>
    <t>Büyüme</t>
  </si>
  <si>
    <t>Akdeniz</t>
  </si>
  <si>
    <t>Batı Karadeniz</t>
  </si>
  <si>
    <t>Doğu Anadolu</t>
  </si>
  <si>
    <t>Doğu Karadeniz</t>
  </si>
  <si>
    <t>Ege</t>
  </si>
  <si>
    <t>Güneydoğu Anadolu</t>
  </si>
  <si>
    <t>Ürün5</t>
  </si>
  <si>
    <t>Ürün6</t>
  </si>
  <si>
    <t>Ürün7</t>
  </si>
  <si>
    <t>yard</t>
  </si>
  <si>
    <t>sola lookup</t>
  </si>
  <si>
    <t>çok kolonlu lookup</t>
  </si>
  <si>
    <t>Son 2 ay fark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</si>
</sst>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sz val="11"/>
      <color rgb="FFFF0000"/>
      <name val="Trebuchet MS"/>
      <family val="2"/>
      <charset val="162"/>
    </font>
    <font>
      <b/>
      <sz val="11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2" borderId="0" xfId="0" applyFill="1"/>
    <xf numFmtId="0" fontId="1" fillId="3" borderId="0" xfId="0" applyFont="1" applyFill="1"/>
    <xf numFmtId="0" fontId="4" fillId="0" borderId="0" xfId="0" applyFont="1"/>
    <xf numFmtId="0" fontId="0" fillId="0" borderId="0" xfId="0" applyAlignment="1">
      <alignment wrapText="1"/>
    </xf>
    <xf numFmtId="3" fontId="2" fillId="0" borderId="0" xfId="0" applyNumberFormat="1" applyFont="1"/>
    <xf numFmtId="0" fontId="0" fillId="0" borderId="1" xfId="0" applyBorder="1"/>
    <xf numFmtId="0" fontId="5" fillId="0" borderId="0" xfId="0" applyFont="1"/>
    <xf numFmtId="0" fontId="0" fillId="4" borderId="1" xfId="0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0" fillId="5" borderId="0" xfId="0" applyFill="1"/>
    <xf numFmtId="0" fontId="1" fillId="0" borderId="0" xfId="0" applyFont="1"/>
    <xf numFmtId="0" fontId="0" fillId="6" borderId="0" xfId="0" applyFill="1"/>
    <xf numFmtId="0" fontId="7" fillId="0" borderId="0" xfId="0" applyFont="1"/>
    <xf numFmtId="9" fontId="0" fillId="0" borderId="0" xfId="1" applyFont="1"/>
    <xf numFmtId="9" fontId="1" fillId="0" borderId="0" xfId="1" applyFont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okuprefere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5"/>
      <sheetName val="tarih1"/>
      <sheetName val="tarih2"/>
      <sheetName val="dinamik named range"/>
      <sheetName val="data valdiation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Siciler</v>
          </cell>
        </row>
        <row r="2">
          <cell r="A2">
            <v>35516</v>
          </cell>
        </row>
        <row r="3">
          <cell r="A3">
            <v>35516</v>
          </cell>
        </row>
        <row r="4">
          <cell r="A4">
            <v>35516</v>
          </cell>
        </row>
        <row r="5">
          <cell r="A5">
            <v>35516</v>
          </cell>
        </row>
        <row r="6">
          <cell r="A6">
            <v>35770</v>
          </cell>
        </row>
        <row r="7">
          <cell r="A7">
            <v>35770</v>
          </cell>
        </row>
        <row r="8">
          <cell r="A8">
            <v>36847</v>
          </cell>
        </row>
        <row r="9">
          <cell r="A9">
            <v>35523</v>
          </cell>
        </row>
        <row r="10">
          <cell r="A10">
            <v>35770</v>
          </cell>
        </row>
      </sheetData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N1:O5" totalsRowShown="0" headerRowDxfId="0">
  <autoFilter ref="N1:O5" xr:uid="{00000000-0009-0000-0100-000001000000}"/>
  <tableColumns count="2">
    <tableColumn id="1" xr3:uid="{00000000-0010-0000-0000-000001000000}" name="İsim"/>
    <tableColumn id="2" xr3:uid="{00000000-0010-0000-0000-000002000000}" name="Doğum Yılı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3"/>
  <sheetViews>
    <sheetView tabSelected="1" workbookViewId="0"/>
  </sheetViews>
  <sheetFormatPr defaultRowHeight="15" x14ac:dyDescent="0.25"/>
  <cols>
    <col min="2" max="2" width="6.28515625" customWidth="1"/>
    <col min="3" max="3" width="27.42578125" customWidth="1"/>
    <col min="4" max="4" width="22.140625" bestFit="1" customWidth="1"/>
    <col min="5" max="5" width="12.42578125" customWidth="1"/>
    <col min="6" max="6" width="7.140625" customWidth="1"/>
    <col min="9" max="9" width="11" customWidth="1"/>
    <col min="15" max="15" width="12.7109375" customWidth="1"/>
  </cols>
  <sheetData>
    <row r="1" spans="1:15" x14ac:dyDescent="0.25">
      <c r="A1" s="1" t="s">
        <v>0</v>
      </c>
      <c r="B1" s="1" t="s">
        <v>1</v>
      </c>
      <c r="C1" s="1" t="s">
        <v>9</v>
      </c>
      <c r="D1" s="1" t="s">
        <v>8</v>
      </c>
      <c r="E1" s="1"/>
      <c r="F1" s="1"/>
      <c r="H1" s="1" t="s">
        <v>3</v>
      </c>
      <c r="I1" s="1" t="s">
        <v>4</v>
      </c>
      <c r="K1" s="1" t="s">
        <v>3</v>
      </c>
      <c r="L1" s="1" t="s">
        <v>4</v>
      </c>
      <c r="N1" s="1" t="s">
        <v>3</v>
      </c>
      <c r="O1" s="1" t="s">
        <v>4</v>
      </c>
    </row>
    <row r="2" spans="1:15" x14ac:dyDescent="0.25">
      <c r="A2" t="s">
        <v>2</v>
      </c>
      <c r="B2">
        <f>VLOOKUP(A2,H:I,2,0)</f>
        <v>1979</v>
      </c>
      <c r="C2" t="str">
        <f ca="1">_xlfn.FORMULATEXT(B2)</f>
        <v>=VLOOKUP(A2;H:I;2;0)</v>
      </c>
      <c r="D2" t="s">
        <v>13</v>
      </c>
      <c r="E2" s="16">
        <f>VLOOKUP(A2,H:I,2,0)</f>
        <v>1979</v>
      </c>
      <c r="F2" s="16"/>
      <c r="H2" t="s">
        <v>2</v>
      </c>
      <c r="I2">
        <v>1979</v>
      </c>
      <c r="K2" t="s">
        <v>2</v>
      </c>
      <c r="L2">
        <v>1979</v>
      </c>
      <c r="N2" t="s">
        <v>2</v>
      </c>
      <c r="O2">
        <v>1979</v>
      </c>
    </row>
    <row r="3" spans="1:15" x14ac:dyDescent="0.25">
      <c r="A3" t="s">
        <v>2</v>
      </c>
      <c r="B3">
        <f>VLOOKUP(A3,$H$1:$I$5,2,0)</f>
        <v>1979</v>
      </c>
      <c r="C3" t="str">
        <f ca="1">_xlfn.FORMULATEXT(B3)</f>
        <v>=VLOOKUP(A3;$H$1:$I$5;2;0)</v>
      </c>
      <c r="D3" t="s">
        <v>10</v>
      </c>
      <c r="E3" s="16">
        <f>VLOOKUP(A3,$H$1:$I$5,2,0)</f>
        <v>1979</v>
      </c>
      <c r="F3" s="16"/>
      <c r="G3" s="16"/>
      <c r="H3" t="s">
        <v>5</v>
      </c>
      <c r="I3">
        <v>1981</v>
      </c>
      <c r="K3" t="s">
        <v>5</v>
      </c>
      <c r="L3">
        <v>1981</v>
      </c>
      <c r="N3" t="s">
        <v>5</v>
      </c>
      <c r="O3">
        <v>1981</v>
      </c>
    </row>
    <row r="4" spans="1:15" x14ac:dyDescent="0.25">
      <c r="A4" t="s">
        <v>2</v>
      </c>
      <c r="B4">
        <f>VLOOKUP(A4,H1:I5,2,0)</f>
        <v>1979</v>
      </c>
      <c r="C4" t="str">
        <f ca="1">_xlfn.FORMULATEXT(B4)</f>
        <v>=VLOOKUP(A4;H1:I5;2;0)</v>
      </c>
      <c r="D4" t="s">
        <v>11</v>
      </c>
      <c r="E4" s="16">
        <f>VLOOKUP(A4,H1:I5,2,0)</f>
        <v>1979</v>
      </c>
      <c r="F4" s="16"/>
      <c r="G4" s="16"/>
      <c r="H4" t="s">
        <v>6</v>
      </c>
      <c r="I4">
        <v>1980</v>
      </c>
      <c r="K4" t="s">
        <v>6</v>
      </c>
      <c r="L4">
        <v>1980</v>
      </c>
      <c r="N4" t="s">
        <v>6</v>
      </c>
      <c r="O4">
        <v>1980</v>
      </c>
    </row>
    <row r="5" spans="1:15" x14ac:dyDescent="0.25">
      <c r="A5" t="s">
        <v>2</v>
      </c>
      <c r="B5">
        <f>VLOOKUP(A5,alan,2,0)</f>
        <v>1979</v>
      </c>
      <c r="C5" t="str">
        <f ca="1">_xlfn.FORMULATEXT(B5)</f>
        <v>=VLOOKUP(A5;alan;2;0)</v>
      </c>
      <c r="D5" t="s">
        <v>12</v>
      </c>
      <c r="E5" s="16">
        <f>VLOOKUP(A5,alan,2,0)</f>
        <v>1979</v>
      </c>
      <c r="F5" s="16"/>
      <c r="G5" s="16"/>
      <c r="H5" t="s">
        <v>7</v>
      </c>
      <c r="I5">
        <v>1990</v>
      </c>
      <c r="K5" t="s">
        <v>7</v>
      </c>
      <c r="L5">
        <v>1990</v>
      </c>
      <c r="N5" t="s">
        <v>7</v>
      </c>
      <c r="O5">
        <v>1990</v>
      </c>
    </row>
    <row r="6" spans="1:15" x14ac:dyDescent="0.25">
      <c r="A6" t="s">
        <v>2</v>
      </c>
      <c r="B6">
        <f>VLOOKUP(A6,Table1[],2,0)</f>
        <v>1979</v>
      </c>
      <c r="C6" t="str">
        <f ca="1">_xlfn.FORMULATEXT(B6)</f>
        <v>=VLOOKUP(A6;Table1;2;0)</v>
      </c>
      <c r="D6" t="s">
        <v>115</v>
      </c>
      <c r="E6" s="16">
        <f>VLOOKUP(A6,Table1[],2,0)</f>
        <v>1979</v>
      </c>
      <c r="F6" s="16"/>
      <c r="G6" s="16"/>
    </row>
    <row r="7" spans="1:15" x14ac:dyDescent="0.25">
      <c r="E7" s="16"/>
      <c r="F7" s="16"/>
      <c r="G7" s="16"/>
    </row>
    <row r="8" spans="1:15" x14ac:dyDescent="0.25">
      <c r="E8" s="16"/>
      <c r="F8" s="16"/>
      <c r="G8" s="16"/>
    </row>
    <row r="9" spans="1:15" x14ac:dyDescent="0.25">
      <c r="E9" s="16"/>
      <c r="F9" s="16"/>
      <c r="G9" s="16"/>
    </row>
    <row r="10" spans="1:15" x14ac:dyDescent="0.25">
      <c r="E10" s="16"/>
      <c r="F10" s="16"/>
      <c r="G10" s="16"/>
    </row>
    <row r="11" spans="1:15" x14ac:dyDescent="0.25">
      <c r="E11" s="16"/>
      <c r="N11" s="1"/>
      <c r="O11" s="1"/>
    </row>
    <row r="12" spans="1:15" x14ac:dyDescent="0.25">
      <c r="E12" s="16"/>
    </row>
    <row r="13" spans="1:15" x14ac:dyDescent="0.25">
      <c r="E13" s="16"/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I21"/>
  <sheetViews>
    <sheetView workbookViewId="0">
      <selection activeCell="H2" sqref="H2"/>
    </sheetView>
  </sheetViews>
  <sheetFormatPr defaultRowHeight="15" x14ac:dyDescent="0.25"/>
  <sheetData>
    <row r="1" spans="1:9" s="1" customFormat="1" x14ac:dyDescent="0.25">
      <c r="A1" s="1" t="s">
        <v>51</v>
      </c>
      <c r="B1" s="1" t="s">
        <v>48</v>
      </c>
      <c r="C1" s="1" t="s">
        <v>49</v>
      </c>
      <c r="G1" s="1" t="s">
        <v>51</v>
      </c>
      <c r="H1" s="1" t="s">
        <v>116</v>
      </c>
      <c r="I1" s="1" t="s">
        <v>49</v>
      </c>
    </row>
    <row r="2" spans="1:9" x14ac:dyDescent="0.25">
      <c r="A2" t="s">
        <v>64</v>
      </c>
      <c r="B2">
        <v>122</v>
      </c>
      <c r="C2">
        <v>597</v>
      </c>
      <c r="G2" t="s">
        <v>69</v>
      </c>
      <c r="H2">
        <f>VLOOKUP($G2,$A$2:$C$21,2,0)</f>
        <v>157</v>
      </c>
      <c r="I2">
        <f>VLOOKUP($G2,$A$2:$C$21,2,0)</f>
        <v>157</v>
      </c>
    </row>
    <row r="3" spans="1:9" x14ac:dyDescent="0.25">
      <c r="A3" t="s">
        <v>65</v>
      </c>
      <c r="B3">
        <v>181</v>
      </c>
      <c r="C3">
        <v>517</v>
      </c>
      <c r="G3" t="s">
        <v>64</v>
      </c>
      <c r="H3">
        <f t="shared" ref="H3:I4" si="0">VLOOKUP($G3,$A$2:$C$21,2,0)</f>
        <v>122</v>
      </c>
      <c r="I3">
        <f t="shared" si="0"/>
        <v>122</v>
      </c>
    </row>
    <row r="4" spans="1:9" x14ac:dyDescent="0.25">
      <c r="A4" t="s">
        <v>67</v>
      </c>
      <c r="B4">
        <v>142</v>
      </c>
      <c r="C4">
        <v>669</v>
      </c>
      <c r="G4" t="s">
        <v>65</v>
      </c>
      <c r="H4">
        <f t="shared" si="0"/>
        <v>181</v>
      </c>
      <c r="I4">
        <f t="shared" si="0"/>
        <v>181</v>
      </c>
    </row>
    <row r="5" spans="1:9" x14ac:dyDescent="0.25">
      <c r="A5" t="s">
        <v>68</v>
      </c>
      <c r="B5">
        <v>178</v>
      </c>
      <c r="C5">
        <v>608</v>
      </c>
    </row>
    <row r="6" spans="1:9" x14ac:dyDescent="0.25">
      <c r="A6" t="s">
        <v>69</v>
      </c>
      <c r="B6">
        <v>157</v>
      </c>
      <c r="C6">
        <v>506</v>
      </c>
    </row>
    <row r="7" spans="1:9" x14ac:dyDescent="0.25">
      <c r="A7" t="s">
        <v>70</v>
      </c>
      <c r="B7">
        <v>183</v>
      </c>
      <c r="C7">
        <v>701</v>
      </c>
    </row>
    <row r="8" spans="1:9" x14ac:dyDescent="0.25">
      <c r="A8" t="s">
        <v>71</v>
      </c>
      <c r="B8">
        <v>176</v>
      </c>
      <c r="C8">
        <v>551</v>
      </c>
    </row>
    <row r="9" spans="1:9" x14ac:dyDescent="0.25">
      <c r="A9" t="s">
        <v>72</v>
      </c>
      <c r="B9">
        <v>185</v>
      </c>
      <c r="C9">
        <v>741</v>
      </c>
    </row>
    <row r="10" spans="1:9" x14ac:dyDescent="0.25">
      <c r="A10" t="s">
        <v>73</v>
      </c>
      <c r="B10">
        <v>101</v>
      </c>
      <c r="C10">
        <v>738</v>
      </c>
    </row>
    <row r="11" spans="1:9" x14ac:dyDescent="0.25">
      <c r="A11" t="s">
        <v>74</v>
      </c>
      <c r="B11">
        <v>191</v>
      </c>
      <c r="C11">
        <v>736</v>
      </c>
    </row>
    <row r="12" spans="1:9" x14ac:dyDescent="0.25">
      <c r="A12" t="s">
        <v>76</v>
      </c>
      <c r="B12">
        <v>157</v>
      </c>
      <c r="C12">
        <v>647</v>
      </c>
    </row>
    <row r="13" spans="1:9" x14ac:dyDescent="0.25">
      <c r="A13" t="s">
        <v>77</v>
      </c>
      <c r="B13">
        <v>171</v>
      </c>
      <c r="C13">
        <v>748</v>
      </c>
    </row>
    <row r="14" spans="1:9" x14ac:dyDescent="0.25">
      <c r="A14" t="s">
        <v>78</v>
      </c>
      <c r="B14">
        <v>110</v>
      </c>
      <c r="C14">
        <v>765</v>
      </c>
    </row>
    <row r="15" spans="1:9" x14ac:dyDescent="0.25">
      <c r="A15" t="s">
        <v>79</v>
      </c>
      <c r="B15">
        <v>169</v>
      </c>
      <c r="C15">
        <v>746</v>
      </c>
    </row>
    <row r="16" spans="1:9" x14ac:dyDescent="0.25">
      <c r="A16" t="s">
        <v>80</v>
      </c>
      <c r="B16">
        <v>129</v>
      </c>
      <c r="C16">
        <v>510</v>
      </c>
    </row>
    <row r="17" spans="1:3" x14ac:dyDescent="0.25">
      <c r="A17" t="s">
        <v>81</v>
      </c>
      <c r="B17">
        <v>174</v>
      </c>
      <c r="C17">
        <v>521</v>
      </c>
    </row>
    <row r="18" spans="1:3" x14ac:dyDescent="0.25">
      <c r="A18" t="s">
        <v>82</v>
      </c>
      <c r="B18">
        <v>113</v>
      </c>
      <c r="C18">
        <v>750</v>
      </c>
    </row>
    <row r="19" spans="1:3" x14ac:dyDescent="0.25">
      <c r="A19" t="s">
        <v>83</v>
      </c>
      <c r="B19">
        <v>196</v>
      </c>
      <c r="C19">
        <v>733</v>
      </c>
    </row>
    <row r="20" spans="1:3" x14ac:dyDescent="0.25">
      <c r="A20" t="s">
        <v>84</v>
      </c>
      <c r="B20">
        <v>165</v>
      </c>
      <c r="C20">
        <v>610</v>
      </c>
    </row>
    <row r="21" spans="1:3" x14ac:dyDescent="0.25">
      <c r="A21" t="s">
        <v>85</v>
      </c>
      <c r="B21">
        <v>176</v>
      </c>
      <c r="C21">
        <v>634</v>
      </c>
    </row>
  </sheetData>
  <sortState ref="A2:B21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2:M5"/>
  <sheetViews>
    <sheetView workbookViewId="0">
      <selection activeCell="B5" sqref="B5"/>
    </sheetView>
  </sheetViews>
  <sheetFormatPr defaultRowHeight="15" x14ac:dyDescent="0.25"/>
  <sheetData>
    <row r="2" spans="1:13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5">
      <c r="A4" t="s">
        <v>27</v>
      </c>
      <c r="B4" s="2">
        <f>VLOOKUP($A4,'sağa kayan formül data'!$D:$P,COLUMN('sağa kayan formül data'!E3)-3,0)</f>
        <v>11741</v>
      </c>
      <c r="C4" s="2">
        <f>VLOOKUP($A4,'sağa kayan formül data'!$D:$P,COLUMN('sağa kayan formül data'!F3)-3,0)</f>
        <v>11975.82</v>
      </c>
      <c r="D4" s="2">
        <f>VLOOKUP($A4,'sağa kayan formül data'!$D:$P,COLUMN('sağa kayan formül data'!G3)-3,0)</f>
        <v>12215.3364</v>
      </c>
      <c r="E4" s="2">
        <f>VLOOKUP($A4,'sağa kayan formül data'!$D:$P,COLUMN('sağa kayan formül data'!H3)-3,0)</f>
        <v>12459.643128</v>
      </c>
      <c r="F4" s="2">
        <f>VLOOKUP($A4,'sağa kayan formül data'!$D:$P,COLUMN('sağa kayan formül data'!I3)-3,0)</f>
        <v>12708.835990559999</v>
      </c>
      <c r="G4" s="2">
        <f>VLOOKUP($A4,'sağa kayan formül data'!$D:$P,COLUMN('sağa kayan formül data'!J3)-3,0)</f>
        <v>12963.0127103712</v>
      </c>
      <c r="H4" s="2">
        <f>VLOOKUP($A4,'sağa kayan formül data'!$D:$P,COLUMN('sağa kayan formül data'!K3)-3,0)</f>
        <v>13222.272964578624</v>
      </c>
      <c r="I4" s="2">
        <f>VLOOKUP($A4,'sağa kayan formül data'!$D:$P,COLUMN('sağa kayan formül data'!L3)-3,0)</f>
        <v>13486.718423870198</v>
      </c>
      <c r="J4" s="2">
        <f>VLOOKUP($A4,'sağa kayan formül data'!$D:$P,COLUMN('sağa kayan formül data'!M3)-3,0)</f>
        <v>13756.452792347602</v>
      </c>
      <c r="K4" s="2">
        <f>VLOOKUP($A4,'sağa kayan formül data'!$D:$P,COLUMN('sağa kayan formül data'!N3)-3,0)</f>
        <v>14031.581848194553</v>
      </c>
      <c r="L4" s="2">
        <f>VLOOKUP($A4,'sağa kayan formül data'!$D:$P,COLUMN('sağa kayan formül data'!O3)-3,0)</f>
        <v>14312.213485158445</v>
      </c>
      <c r="M4" s="2">
        <f>VLOOKUP($A4,'sağa kayan formül data'!$D:$P,COLUMN('sağa kayan formül data'!P3)-3,0)</f>
        <v>14598.457754861614</v>
      </c>
    </row>
    <row r="5" spans="1:13" x14ac:dyDescent="0.25">
      <c r="A5" t="s">
        <v>28</v>
      </c>
      <c r="B5" s="2">
        <f>VLOOKUP($A5,'sağa kayan formül data'!$D:$P,MATCH(B$3,'sağa kayan formül data'!$D$2:$P$2,0),0)</f>
        <v>12387</v>
      </c>
      <c r="C5" s="2">
        <f>VLOOKUP($A5,'sağa kayan formül data'!$D:$P,MATCH(C$3,'sağa kayan formül data'!$D$2:$P$2,0),0)</f>
        <v>12634.74</v>
      </c>
      <c r="D5" s="2">
        <f>VLOOKUP($A5,'sağa kayan formül data'!$D:$P,MATCH(D$3,'sağa kayan formül data'!$D$2:$P$2,0),0)</f>
        <v>12887.434800000001</v>
      </c>
      <c r="E5" s="2">
        <f>VLOOKUP($A5,'sağa kayan formül data'!$D:$P,MATCH(E$3,'sağa kayan formül data'!$D$2:$P$2,0),0)</f>
        <v>13145.183496000001</v>
      </c>
      <c r="F5" s="2">
        <f>VLOOKUP($A5,'sağa kayan formül data'!$D:$P,MATCH(F$3,'sağa kayan formül data'!$D$2:$P$2,0),0)</f>
        <v>13408.087165920002</v>
      </c>
      <c r="G5" s="2">
        <f>VLOOKUP($A5,'sağa kayan formül data'!$D:$P,MATCH(G$3,'sağa kayan formül data'!$D$2:$P$2,0),0)</f>
        <v>13676.248909238402</v>
      </c>
      <c r="H5" s="2">
        <f>VLOOKUP($A5,'sağa kayan formül data'!$D:$P,MATCH(H$3,'sağa kayan formül data'!$D$2:$P$2,0),0)</f>
        <v>13949.773887423171</v>
      </c>
      <c r="I5" s="2">
        <f>VLOOKUP($A5,'sağa kayan formül data'!$D:$P,MATCH(I$3,'sağa kayan formül data'!$D$2:$P$2,0),0)</f>
        <v>14228.769365171634</v>
      </c>
      <c r="J5" s="2">
        <f>VLOOKUP($A5,'sağa kayan formül data'!$D:$P,MATCH(J$3,'sağa kayan formül data'!$D$2:$P$2,0),0)</f>
        <v>14513.344752475068</v>
      </c>
      <c r="K5" s="2">
        <f>VLOOKUP($A5,'sağa kayan formül data'!$D:$P,MATCH(K$3,'sağa kayan formül data'!$D$2:$P$2,0),0)</f>
        <v>14803.611647524569</v>
      </c>
      <c r="L5" s="2">
        <f>VLOOKUP($A5,'sağa kayan formül data'!$D:$P,MATCH(L$3,'sağa kayan formül data'!$D$2:$P$2,0),0)</f>
        <v>15099.683880475061</v>
      </c>
      <c r="M5" s="2">
        <f>VLOOKUP($A5,'sağa kayan formül data'!$D:$P,MATCH(M$3,'sağa kayan formül data'!$D$2:$P$2,0),0)</f>
        <v>15401.677558084562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2:P9"/>
  <sheetViews>
    <sheetView workbookViewId="0">
      <selection activeCell="P5" sqref="P5"/>
    </sheetView>
  </sheetViews>
  <sheetFormatPr defaultRowHeight="15" x14ac:dyDescent="0.25"/>
  <sheetData>
    <row r="2" spans="1:16" x14ac:dyDescent="0.25"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</row>
    <row r="3" spans="1:16" x14ac:dyDescent="0.25">
      <c r="A3" t="s">
        <v>75</v>
      </c>
      <c r="B3" t="s">
        <v>75</v>
      </c>
      <c r="C3" t="s">
        <v>75</v>
      </c>
      <c r="D3" t="s">
        <v>27</v>
      </c>
      <c r="E3" s="2">
        <v>11741</v>
      </c>
      <c r="F3" s="2">
        <f>E3*1.02</f>
        <v>11975.82</v>
      </c>
      <c r="G3" s="2">
        <f t="shared" ref="G3:P3" si="0">F3*1.02</f>
        <v>12215.3364</v>
      </c>
      <c r="H3" s="2">
        <f t="shared" si="0"/>
        <v>12459.643128</v>
      </c>
      <c r="I3" s="2">
        <f t="shared" si="0"/>
        <v>12708.835990559999</v>
      </c>
      <c r="J3" s="2">
        <f t="shared" si="0"/>
        <v>12963.0127103712</v>
      </c>
      <c r="K3" s="2">
        <f t="shared" si="0"/>
        <v>13222.272964578624</v>
      </c>
      <c r="L3" s="2">
        <f t="shared" si="0"/>
        <v>13486.718423870198</v>
      </c>
      <c r="M3" s="2">
        <f t="shared" si="0"/>
        <v>13756.452792347602</v>
      </c>
      <c r="N3" s="2">
        <f t="shared" si="0"/>
        <v>14031.581848194553</v>
      </c>
      <c r="O3" s="2">
        <f t="shared" si="0"/>
        <v>14312.213485158445</v>
      </c>
      <c r="P3" s="2">
        <f t="shared" si="0"/>
        <v>14598.457754861614</v>
      </c>
    </row>
    <row r="4" spans="1:16" x14ac:dyDescent="0.25">
      <c r="A4" t="s">
        <v>75</v>
      </c>
      <c r="B4" t="s">
        <v>75</v>
      </c>
      <c r="C4" t="s">
        <v>75</v>
      </c>
      <c r="D4" t="s">
        <v>28</v>
      </c>
      <c r="E4" s="2">
        <v>12387</v>
      </c>
      <c r="F4" s="2">
        <f t="shared" ref="F4:P6" si="1">E4*1.02</f>
        <v>12634.74</v>
      </c>
      <c r="G4" s="2">
        <f t="shared" si="1"/>
        <v>12887.434800000001</v>
      </c>
      <c r="H4" s="2">
        <f t="shared" si="1"/>
        <v>13145.183496000001</v>
      </c>
      <c r="I4" s="2">
        <f t="shared" si="1"/>
        <v>13408.087165920002</v>
      </c>
      <c r="J4" s="2">
        <f t="shared" si="1"/>
        <v>13676.248909238402</v>
      </c>
      <c r="K4" s="2">
        <f t="shared" si="1"/>
        <v>13949.773887423171</v>
      </c>
      <c r="L4" s="2">
        <f t="shared" si="1"/>
        <v>14228.769365171634</v>
      </c>
      <c r="M4" s="2">
        <f t="shared" si="1"/>
        <v>14513.344752475068</v>
      </c>
      <c r="N4" s="2">
        <f t="shared" si="1"/>
        <v>14803.611647524569</v>
      </c>
      <c r="O4" s="2">
        <f t="shared" si="1"/>
        <v>15099.683880475061</v>
      </c>
      <c r="P4" s="2">
        <f t="shared" si="1"/>
        <v>15401.677558084562</v>
      </c>
    </row>
    <row r="5" spans="1:16" x14ac:dyDescent="0.25">
      <c r="A5" t="s">
        <v>75</v>
      </c>
      <c r="B5" t="s">
        <v>75</v>
      </c>
      <c r="C5" t="s">
        <v>75</v>
      </c>
      <c r="D5" t="s">
        <v>29</v>
      </c>
      <c r="E5" s="2">
        <v>10118</v>
      </c>
      <c r="F5" s="2">
        <f t="shared" si="1"/>
        <v>10320.36</v>
      </c>
      <c r="G5" s="2">
        <f t="shared" si="1"/>
        <v>10526.7672</v>
      </c>
      <c r="H5" s="2">
        <f t="shared" si="1"/>
        <v>10737.302544</v>
      </c>
      <c r="I5" s="2">
        <f t="shared" si="1"/>
        <v>10952.04859488</v>
      </c>
      <c r="J5" s="2">
        <f t="shared" si="1"/>
        <v>11171.0895667776</v>
      </c>
      <c r="K5" s="2">
        <f t="shared" si="1"/>
        <v>11394.511358113152</v>
      </c>
      <c r="L5" s="2">
        <f t="shared" si="1"/>
        <v>11622.401585275415</v>
      </c>
      <c r="M5" s="2">
        <f t="shared" si="1"/>
        <v>11854.849616980922</v>
      </c>
      <c r="N5" s="2">
        <f t="shared" si="1"/>
        <v>12091.946609320541</v>
      </c>
      <c r="O5" s="2">
        <f t="shared" si="1"/>
        <v>12333.785541506952</v>
      </c>
      <c r="P5" s="2">
        <f t="shared" si="1"/>
        <v>12580.461252337091</v>
      </c>
    </row>
    <row r="6" spans="1:16" x14ac:dyDescent="0.25">
      <c r="A6" t="s">
        <v>75</v>
      </c>
      <c r="B6" t="s">
        <v>75</v>
      </c>
      <c r="C6" t="s">
        <v>75</v>
      </c>
      <c r="D6" t="s">
        <v>30</v>
      </c>
      <c r="E6" s="2">
        <v>11736</v>
      </c>
      <c r="F6" s="2">
        <f t="shared" si="1"/>
        <v>11970.72</v>
      </c>
      <c r="G6" s="2">
        <f t="shared" si="1"/>
        <v>12210.134399999999</v>
      </c>
      <c r="H6" s="2">
        <f t="shared" si="1"/>
        <v>12454.337087999998</v>
      </c>
      <c r="I6" s="2">
        <f t="shared" si="1"/>
        <v>12703.423829759999</v>
      </c>
      <c r="J6" s="2">
        <f t="shared" si="1"/>
        <v>12957.4923063552</v>
      </c>
      <c r="K6" s="2">
        <f t="shared" si="1"/>
        <v>13216.642152482304</v>
      </c>
      <c r="L6" s="2">
        <f t="shared" si="1"/>
        <v>13480.974995531949</v>
      </c>
      <c r="M6" s="2">
        <f t="shared" si="1"/>
        <v>13750.594495442589</v>
      </c>
      <c r="N6" s="2">
        <f t="shared" si="1"/>
        <v>14025.606385351441</v>
      </c>
      <c r="O6" s="2">
        <f t="shared" si="1"/>
        <v>14306.118513058469</v>
      </c>
      <c r="P6" s="2">
        <f t="shared" si="1"/>
        <v>14592.240883319639</v>
      </c>
    </row>
    <row r="9" spans="1:16" x14ac:dyDescent="0.25">
      <c r="F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E23"/>
  <sheetViews>
    <sheetView workbookViewId="0">
      <selection activeCell="B2" sqref="B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D1" s="1" t="s">
        <v>31</v>
      </c>
      <c r="E1" s="1" t="s">
        <v>32</v>
      </c>
    </row>
    <row r="2" spans="1:5" x14ac:dyDescent="0.25">
      <c r="A2">
        <v>2</v>
      </c>
      <c r="B2">
        <f>VLOOKUP(A2,D:E,2)</f>
        <v>105</v>
      </c>
      <c r="D2" s="3">
        <v>1</v>
      </c>
      <c r="E2" s="3">
        <v>105</v>
      </c>
    </row>
    <row r="3" spans="1:5" x14ac:dyDescent="0.25">
      <c r="D3">
        <v>10</v>
      </c>
      <c r="E3">
        <v>113</v>
      </c>
    </row>
    <row r="4" spans="1:5" x14ac:dyDescent="0.25">
      <c r="D4">
        <v>38</v>
      </c>
      <c r="E4">
        <v>121</v>
      </c>
    </row>
    <row r="5" spans="1:5" x14ac:dyDescent="0.25">
      <c r="D5">
        <v>7</v>
      </c>
      <c r="E5">
        <v>122</v>
      </c>
    </row>
    <row r="6" spans="1:5" x14ac:dyDescent="0.25">
      <c r="D6">
        <v>65</v>
      </c>
      <c r="E6">
        <v>160</v>
      </c>
    </row>
    <row r="7" spans="1:5" x14ac:dyDescent="0.25">
      <c r="D7">
        <v>57</v>
      </c>
      <c r="E7">
        <v>228</v>
      </c>
    </row>
    <row r="8" spans="1:5" x14ac:dyDescent="0.25">
      <c r="D8">
        <v>55</v>
      </c>
      <c r="E8">
        <v>242</v>
      </c>
    </row>
    <row r="9" spans="1:5" x14ac:dyDescent="0.25">
      <c r="D9">
        <v>69</v>
      </c>
      <c r="E9">
        <v>252</v>
      </c>
    </row>
    <row r="10" spans="1:5" x14ac:dyDescent="0.25">
      <c r="D10">
        <v>76</v>
      </c>
      <c r="E10">
        <v>261</v>
      </c>
    </row>
    <row r="11" spans="1:5" x14ac:dyDescent="0.25">
      <c r="D11">
        <v>81</v>
      </c>
      <c r="E11">
        <v>279</v>
      </c>
    </row>
    <row r="12" spans="1:5" x14ac:dyDescent="0.25">
      <c r="D12">
        <v>13</v>
      </c>
      <c r="E12">
        <v>282</v>
      </c>
    </row>
    <row r="13" spans="1:5" x14ac:dyDescent="0.25">
      <c r="D13">
        <v>26</v>
      </c>
      <c r="E13">
        <v>297</v>
      </c>
    </row>
    <row r="14" spans="1:5" x14ac:dyDescent="0.25">
      <c r="D14">
        <v>60</v>
      </c>
      <c r="E14">
        <v>321</v>
      </c>
    </row>
    <row r="15" spans="1:5" x14ac:dyDescent="0.25">
      <c r="D15">
        <v>96</v>
      </c>
      <c r="E15">
        <v>426</v>
      </c>
    </row>
    <row r="16" spans="1:5" x14ac:dyDescent="0.25">
      <c r="D16">
        <v>30</v>
      </c>
      <c r="E16">
        <v>439</v>
      </c>
    </row>
    <row r="17" spans="4:5" x14ac:dyDescent="0.25">
      <c r="D17">
        <v>18</v>
      </c>
      <c r="E17">
        <v>460</v>
      </c>
    </row>
    <row r="18" spans="4:5" x14ac:dyDescent="0.25">
      <c r="D18">
        <v>44</v>
      </c>
      <c r="E18">
        <v>460</v>
      </c>
    </row>
    <row r="19" spans="4:5" x14ac:dyDescent="0.25">
      <c r="D19">
        <v>77</v>
      </c>
      <c r="E19">
        <v>460</v>
      </c>
    </row>
    <row r="20" spans="4:5" x14ac:dyDescent="0.25">
      <c r="D20">
        <v>6</v>
      </c>
      <c r="E20">
        <v>462</v>
      </c>
    </row>
    <row r="21" spans="4:5" x14ac:dyDescent="0.25">
      <c r="D21">
        <v>74</v>
      </c>
      <c r="E21">
        <v>470</v>
      </c>
    </row>
    <row r="22" spans="4:5" x14ac:dyDescent="0.25">
      <c r="D22">
        <v>21</v>
      </c>
      <c r="E22">
        <v>492</v>
      </c>
    </row>
    <row r="23" spans="4:5" x14ac:dyDescent="0.25">
      <c r="D23" s="4">
        <v>2</v>
      </c>
      <c r="E23" s="4">
        <v>500</v>
      </c>
    </row>
  </sheetData>
  <sortState ref="D2:E23">
    <sortCondition ref="E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T22"/>
  <sheetViews>
    <sheetView workbookViewId="0">
      <selection activeCell="H17" sqref="H17"/>
    </sheetView>
  </sheetViews>
  <sheetFormatPr defaultRowHeight="15" x14ac:dyDescent="0.25"/>
  <cols>
    <col min="10" max="10" width="4.42578125" customWidth="1"/>
    <col min="11" max="11" width="9.140625" customWidth="1"/>
    <col min="18" max="18" width="9.140625" style="15"/>
  </cols>
  <sheetData>
    <row r="1" spans="1:20" x14ac:dyDescent="0.25">
      <c r="A1" t="s">
        <v>38</v>
      </c>
      <c r="B1">
        <v>2010</v>
      </c>
      <c r="C1">
        <f t="shared" ref="C1:H1" si="0">+B1+1</f>
        <v>2011</v>
      </c>
      <c r="D1">
        <f t="shared" si="0"/>
        <v>2012</v>
      </c>
      <c r="E1">
        <f t="shared" si="0"/>
        <v>2013</v>
      </c>
      <c r="F1">
        <f t="shared" si="0"/>
        <v>2014</v>
      </c>
      <c r="G1">
        <f t="shared" si="0"/>
        <v>2015</v>
      </c>
      <c r="H1">
        <f t="shared" si="0"/>
        <v>2016</v>
      </c>
      <c r="J1" s="14"/>
      <c r="L1" s="1" t="s">
        <v>33</v>
      </c>
      <c r="M1" s="1" t="s">
        <v>34</v>
      </c>
      <c r="N1" s="1" t="s">
        <v>91</v>
      </c>
      <c r="P1" s="1" t="s">
        <v>91</v>
      </c>
      <c r="Q1" s="1" t="s">
        <v>35</v>
      </c>
      <c r="R1" s="9" t="s">
        <v>36</v>
      </c>
      <c r="S1" s="1" t="s">
        <v>34</v>
      </c>
      <c r="T1" s="1" t="s">
        <v>114</v>
      </c>
    </row>
    <row r="2" spans="1:20" x14ac:dyDescent="0.25">
      <c r="A2" t="s">
        <v>39</v>
      </c>
      <c r="B2" s="2">
        <f ca="1">RANDBETWEEN(10000,11000)</f>
        <v>10645</v>
      </c>
      <c r="C2" s="2">
        <f t="shared" ref="C2:H2" ca="1" si="1">RANDBETWEEN(10000,11000)</f>
        <v>10841</v>
      </c>
      <c r="D2" s="7">
        <f t="shared" ca="1" si="1"/>
        <v>10372</v>
      </c>
      <c r="E2" s="2">
        <f t="shared" ca="1" si="1"/>
        <v>10404</v>
      </c>
      <c r="F2" s="2">
        <f t="shared" ca="1" si="1"/>
        <v>10248</v>
      </c>
      <c r="G2" s="2">
        <f t="shared" ca="1" si="1"/>
        <v>10091</v>
      </c>
      <c r="H2" s="2">
        <f t="shared" ca="1" si="1"/>
        <v>10914</v>
      </c>
      <c r="J2" s="14"/>
      <c r="L2">
        <v>2.89</v>
      </c>
      <c r="M2" t="e">
        <f>LOOKUP(L2,R:R,S:S)</f>
        <v>#N/A</v>
      </c>
      <c r="N2" t="e">
        <f>LOOKUP(L2,R:R,P:P)</f>
        <v>#N/A</v>
      </c>
      <c r="P2" t="s">
        <v>113</v>
      </c>
      <c r="Q2" t="s">
        <v>37</v>
      </c>
      <c r="R2" s="15">
        <v>4.05</v>
      </c>
      <c r="S2">
        <v>4.0540000000000003</v>
      </c>
      <c r="T2">
        <v>133</v>
      </c>
    </row>
    <row r="3" spans="1:20" x14ac:dyDescent="0.25">
      <c r="J3" s="14"/>
      <c r="L3">
        <v>3.49</v>
      </c>
      <c r="M3" t="e">
        <f t="shared" ref="M3:M22" si="2">LOOKUP(L3,R:R,S:S)</f>
        <v>#N/A</v>
      </c>
      <c r="N3" t="e">
        <f t="shared" ref="N3:N22" si="3">LOOKUP(L3,R:R,P:P)</f>
        <v>#N/A</v>
      </c>
      <c r="P3" t="s">
        <v>103</v>
      </c>
      <c r="Q3" t="str">
        <f t="shared" ref="Q3:Q12" si="4">R4&amp;"'den küçükse"</f>
        <v>3,6'den küçükse</v>
      </c>
      <c r="R3" s="15">
        <v>0</v>
      </c>
      <c r="S3">
        <v>2.73</v>
      </c>
      <c r="T3">
        <v>161</v>
      </c>
    </row>
    <row r="4" spans="1:20" x14ac:dyDescent="0.25">
      <c r="J4" s="14"/>
      <c r="L4">
        <v>3.32</v>
      </c>
      <c r="M4" t="e">
        <f t="shared" si="2"/>
        <v>#N/A</v>
      </c>
      <c r="N4" t="e">
        <f t="shared" si="3"/>
        <v>#N/A</v>
      </c>
      <c r="P4" t="s">
        <v>110</v>
      </c>
      <c r="Q4" t="str">
        <f t="shared" si="4"/>
        <v>2,85'den küçükse</v>
      </c>
      <c r="R4" s="15">
        <v>3.6</v>
      </c>
      <c r="S4">
        <v>3.7589999999999999</v>
      </c>
      <c r="T4">
        <v>199</v>
      </c>
    </row>
    <row r="5" spans="1:20" x14ac:dyDescent="0.25">
      <c r="A5" t="s">
        <v>40</v>
      </c>
      <c r="B5">
        <v>2012</v>
      </c>
      <c r="C5">
        <f ca="1">HLOOKUP(B5,$A$1:$H$2,2,0)</f>
        <v>10372</v>
      </c>
      <c r="J5" s="14"/>
      <c r="L5">
        <v>2.12</v>
      </c>
      <c r="M5" t="e">
        <f t="shared" si="2"/>
        <v>#N/A</v>
      </c>
      <c r="N5" t="e">
        <f t="shared" si="3"/>
        <v>#N/A</v>
      </c>
      <c r="P5" t="s">
        <v>105</v>
      </c>
      <c r="Q5" t="str">
        <f t="shared" si="4"/>
        <v>2,7'den küçükse</v>
      </c>
      <c r="R5" s="15">
        <v>2.85</v>
      </c>
      <c r="S5">
        <v>3.024</v>
      </c>
      <c r="T5">
        <v>232</v>
      </c>
    </row>
    <row r="6" spans="1:20" x14ac:dyDescent="0.25">
      <c r="J6" s="14"/>
      <c r="L6">
        <v>5.0199999999999996</v>
      </c>
      <c r="M6">
        <f t="shared" si="2"/>
        <v>3.6120000000000001</v>
      </c>
      <c r="N6" t="str">
        <f t="shared" si="3"/>
        <v>Grup7</v>
      </c>
      <c r="P6" t="s">
        <v>104</v>
      </c>
      <c r="Q6" t="str">
        <f t="shared" si="4"/>
        <v>3'den küçükse</v>
      </c>
      <c r="R6" s="15">
        <v>2.7</v>
      </c>
      <c r="S6">
        <v>2.8769999999999998</v>
      </c>
      <c r="T6">
        <v>234</v>
      </c>
    </row>
    <row r="7" spans="1:20" x14ac:dyDescent="0.25">
      <c r="J7" s="14"/>
      <c r="L7">
        <v>3.05</v>
      </c>
      <c r="M7" t="e">
        <f t="shared" si="2"/>
        <v>#N/A</v>
      </c>
      <c r="N7" t="e">
        <f t="shared" si="3"/>
        <v>#N/A</v>
      </c>
      <c r="P7" t="s">
        <v>106</v>
      </c>
      <c r="Q7" t="str">
        <f t="shared" si="4"/>
        <v>3,75'den küçükse</v>
      </c>
      <c r="R7" s="15">
        <v>3</v>
      </c>
      <c r="S7">
        <v>3.1709999999999998</v>
      </c>
      <c r="T7">
        <v>239</v>
      </c>
    </row>
    <row r="8" spans="1:20" x14ac:dyDescent="0.25">
      <c r="J8" s="14"/>
      <c r="L8">
        <v>3.33</v>
      </c>
      <c r="M8" t="e">
        <f t="shared" si="2"/>
        <v>#N/A</v>
      </c>
      <c r="N8" t="e">
        <f t="shared" si="3"/>
        <v>#N/A</v>
      </c>
      <c r="P8" t="s">
        <v>111</v>
      </c>
      <c r="Q8" t="str">
        <f t="shared" si="4"/>
        <v>3,9'den küçükse</v>
      </c>
      <c r="R8" s="15">
        <v>3.75</v>
      </c>
      <c r="S8">
        <v>3.9060000000000001</v>
      </c>
      <c r="T8">
        <v>296</v>
      </c>
    </row>
    <row r="9" spans="1:20" x14ac:dyDescent="0.25">
      <c r="J9" s="14"/>
      <c r="L9">
        <v>2.36</v>
      </c>
      <c r="M9" t="e">
        <f t="shared" si="2"/>
        <v>#N/A</v>
      </c>
      <c r="N9" t="e">
        <f t="shared" si="3"/>
        <v>#N/A</v>
      </c>
      <c r="P9" t="s">
        <v>112</v>
      </c>
      <c r="Q9" t="str">
        <f t="shared" si="4"/>
        <v>3,15'den küçükse</v>
      </c>
      <c r="R9" s="15">
        <v>3.9</v>
      </c>
      <c r="S9">
        <v>4.0529999999999999</v>
      </c>
      <c r="T9">
        <v>346</v>
      </c>
    </row>
    <row r="10" spans="1:20" x14ac:dyDescent="0.25">
      <c r="J10" s="14"/>
      <c r="L10">
        <v>2.87</v>
      </c>
      <c r="M10" t="e">
        <f t="shared" si="2"/>
        <v>#N/A</v>
      </c>
      <c r="N10" t="e">
        <f t="shared" si="3"/>
        <v>#N/A</v>
      </c>
      <c r="P10" t="s">
        <v>107</v>
      </c>
      <c r="Q10" t="str">
        <f t="shared" si="4"/>
        <v>3,3'den küçükse</v>
      </c>
      <c r="R10" s="15">
        <v>3.15</v>
      </c>
      <c r="S10">
        <v>3.3180000000000001</v>
      </c>
      <c r="T10">
        <v>450</v>
      </c>
    </row>
    <row r="11" spans="1:20" x14ac:dyDescent="0.25">
      <c r="J11" s="14"/>
      <c r="L11">
        <v>2.66</v>
      </c>
      <c r="M11" t="e">
        <f t="shared" si="2"/>
        <v>#N/A</v>
      </c>
      <c r="N11" t="e">
        <f t="shared" si="3"/>
        <v>#N/A</v>
      </c>
      <c r="P11" t="s">
        <v>108</v>
      </c>
      <c r="Q11" t="str">
        <f t="shared" si="4"/>
        <v>3,45'den küçükse</v>
      </c>
      <c r="R11" s="15">
        <v>3.3</v>
      </c>
      <c r="S11" s="6">
        <v>3.4649999999999999</v>
      </c>
      <c r="T11">
        <v>450</v>
      </c>
    </row>
    <row r="12" spans="1:20" x14ac:dyDescent="0.25">
      <c r="J12" s="14"/>
      <c r="L12">
        <v>3.33</v>
      </c>
      <c r="M12" t="e">
        <f t="shared" si="2"/>
        <v>#N/A</v>
      </c>
      <c r="N12" t="e">
        <f t="shared" si="3"/>
        <v>#N/A</v>
      </c>
      <c r="P12" t="s">
        <v>109</v>
      </c>
      <c r="Q12" t="str">
        <f t="shared" si="4"/>
        <v>'den küçükse</v>
      </c>
      <c r="R12" s="15">
        <v>3.45</v>
      </c>
      <c r="S12">
        <v>3.6120000000000001</v>
      </c>
      <c r="T12">
        <v>459</v>
      </c>
    </row>
    <row r="13" spans="1:20" x14ac:dyDescent="0.25">
      <c r="J13" s="14"/>
      <c r="L13">
        <v>3.72</v>
      </c>
      <c r="M13">
        <f t="shared" si="2"/>
        <v>3.1709999999999998</v>
      </c>
      <c r="N13" t="str">
        <f t="shared" si="3"/>
        <v>Grup4</v>
      </c>
    </row>
    <row r="14" spans="1:20" x14ac:dyDescent="0.25">
      <c r="J14" s="14"/>
      <c r="L14">
        <v>2.76</v>
      </c>
      <c r="M14" t="e">
        <f t="shared" si="2"/>
        <v>#N/A</v>
      </c>
      <c r="N14" t="e">
        <f t="shared" si="3"/>
        <v>#N/A</v>
      </c>
    </row>
    <row r="15" spans="1:20" x14ac:dyDescent="0.25">
      <c r="J15" s="14"/>
      <c r="L15">
        <v>2.46</v>
      </c>
      <c r="M15" t="e">
        <f t="shared" si="2"/>
        <v>#N/A</v>
      </c>
      <c r="N15" t="e">
        <f t="shared" si="3"/>
        <v>#N/A</v>
      </c>
    </row>
    <row r="16" spans="1:20" ht="16.5" x14ac:dyDescent="0.3">
      <c r="J16" s="14"/>
      <c r="L16">
        <v>3.25</v>
      </c>
      <c r="M16" t="e">
        <f t="shared" si="2"/>
        <v>#N/A</v>
      </c>
      <c r="N16" t="e">
        <f t="shared" si="3"/>
        <v>#N/A</v>
      </c>
      <c r="Q16" s="5"/>
    </row>
    <row r="17" spans="10:14" x14ac:dyDescent="0.25">
      <c r="J17" s="14"/>
      <c r="L17">
        <v>3.67</v>
      </c>
      <c r="M17">
        <f t="shared" si="2"/>
        <v>3.1709999999999998</v>
      </c>
      <c r="N17" t="str">
        <f t="shared" si="3"/>
        <v>Grup4</v>
      </c>
    </row>
    <row r="18" spans="10:14" x14ac:dyDescent="0.25">
      <c r="J18" s="14"/>
      <c r="L18">
        <v>3.76</v>
      </c>
      <c r="M18">
        <f t="shared" si="2"/>
        <v>3.6120000000000001</v>
      </c>
      <c r="N18" t="str">
        <f t="shared" si="3"/>
        <v>Grup7</v>
      </c>
    </row>
    <row r="19" spans="10:14" x14ac:dyDescent="0.25">
      <c r="J19" s="14"/>
      <c r="L19">
        <v>2.68</v>
      </c>
      <c r="M19" t="e">
        <f t="shared" si="2"/>
        <v>#N/A</v>
      </c>
      <c r="N19" t="e">
        <f t="shared" si="3"/>
        <v>#N/A</v>
      </c>
    </row>
    <row r="20" spans="10:14" x14ac:dyDescent="0.25">
      <c r="J20" s="14"/>
      <c r="L20">
        <v>3.97</v>
      </c>
      <c r="M20">
        <f t="shared" si="2"/>
        <v>3.6120000000000001</v>
      </c>
      <c r="N20" t="str">
        <f t="shared" si="3"/>
        <v>Grup7</v>
      </c>
    </row>
    <row r="21" spans="10:14" x14ac:dyDescent="0.25">
      <c r="J21" s="14"/>
      <c r="L21">
        <v>3.62</v>
      </c>
      <c r="M21">
        <f t="shared" si="2"/>
        <v>3.1709999999999998</v>
      </c>
      <c r="N21" t="str">
        <f t="shared" si="3"/>
        <v>Grup4</v>
      </c>
    </row>
    <row r="22" spans="10:14" x14ac:dyDescent="0.25">
      <c r="J22" s="14"/>
      <c r="L22">
        <v>3.8</v>
      </c>
      <c r="M22">
        <f t="shared" si="2"/>
        <v>3.6120000000000001</v>
      </c>
      <c r="N22" t="str">
        <f t="shared" si="3"/>
        <v>Grup7</v>
      </c>
    </row>
  </sheetData>
  <sortState ref="P2:T12">
    <sortCondition ref="T2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23"/>
  <sheetViews>
    <sheetView workbookViewId="0">
      <selection activeCell="B2" sqref="B2"/>
    </sheetView>
  </sheetViews>
  <sheetFormatPr defaultRowHeight="15" x14ac:dyDescent="0.25"/>
  <cols>
    <col min="5" max="5" width="16.140625" bestFit="1" customWidth="1"/>
  </cols>
  <sheetData>
    <row r="1" spans="1:7" x14ac:dyDescent="0.25">
      <c r="A1" t="s">
        <v>33</v>
      </c>
      <c r="B1" t="s">
        <v>34</v>
      </c>
      <c r="E1" s="1" t="s">
        <v>35</v>
      </c>
      <c r="F1" s="1" t="s">
        <v>36</v>
      </c>
      <c r="G1" s="1" t="s">
        <v>34</v>
      </c>
    </row>
    <row r="2" spans="1:7" x14ac:dyDescent="0.25">
      <c r="A2">
        <v>2.89</v>
      </c>
      <c r="B2">
        <f t="shared" ref="B2:B23" si="0">VLOOKUP(A2,$F$1:$G$12,2)</f>
        <v>3.024</v>
      </c>
      <c r="C2">
        <f>IF(A2&lt;2.7,2.73,IF(A2&lt;2.85,2.877,IF(A2&lt;3,3.024,IF(A2&lt;3.15,3.171,IF(A2&lt;3.3,3.318,IF(A2&lt;3.45,3.465,IF(A2&lt;3.6,3.612,IF(A2&lt;3.75,3.759,IF(A2&lt;3.9,3.906,IF(A2&lt;4.05,4.053,4.054))))))))))</f>
        <v>3.024</v>
      </c>
      <c r="E2" t="str">
        <f>F3&amp;"'den küçükse"</f>
        <v>2,7'den küçükse</v>
      </c>
      <c r="F2">
        <v>0</v>
      </c>
      <c r="G2">
        <v>2.73</v>
      </c>
    </row>
    <row r="3" spans="1:7" x14ac:dyDescent="0.25">
      <c r="A3">
        <v>3.49</v>
      </c>
      <c r="B3">
        <f t="shared" si="0"/>
        <v>3.6120000000000001</v>
      </c>
      <c r="E3" t="str">
        <f t="shared" ref="E3:E11" si="1">F4&amp;"'den küçükse"</f>
        <v>2,85'den küçükse</v>
      </c>
      <c r="F3">
        <v>2.7</v>
      </c>
      <c r="G3">
        <v>2.8769999999999998</v>
      </c>
    </row>
    <row r="4" spans="1:7" x14ac:dyDescent="0.25">
      <c r="A4">
        <v>3.32</v>
      </c>
      <c r="B4">
        <f t="shared" si="0"/>
        <v>3.4649999999999999</v>
      </c>
      <c r="E4" t="str">
        <f t="shared" si="1"/>
        <v>3'den küçükse</v>
      </c>
      <c r="F4">
        <v>2.85</v>
      </c>
      <c r="G4">
        <v>3.024</v>
      </c>
    </row>
    <row r="5" spans="1:7" x14ac:dyDescent="0.25">
      <c r="A5">
        <v>2.12</v>
      </c>
      <c r="B5">
        <f t="shared" si="0"/>
        <v>2.73</v>
      </c>
      <c r="E5" t="str">
        <f t="shared" si="1"/>
        <v>3,15'den küçükse</v>
      </c>
      <c r="F5">
        <v>3</v>
      </c>
      <c r="G5">
        <v>3.1709999999999998</v>
      </c>
    </row>
    <row r="6" spans="1:7" x14ac:dyDescent="0.25">
      <c r="A6">
        <v>5.0199999999999996</v>
      </c>
      <c r="B6">
        <f t="shared" si="0"/>
        <v>4.0540000000000003</v>
      </c>
      <c r="E6" t="str">
        <f t="shared" si="1"/>
        <v>3,3'den küçükse</v>
      </c>
      <c r="F6">
        <v>3.15</v>
      </c>
      <c r="G6">
        <v>3.3180000000000001</v>
      </c>
    </row>
    <row r="7" spans="1:7" x14ac:dyDescent="0.25">
      <c r="A7">
        <v>3.05</v>
      </c>
      <c r="B7">
        <f t="shared" si="0"/>
        <v>3.1709999999999998</v>
      </c>
      <c r="E7" t="str">
        <f t="shared" si="1"/>
        <v>3,45'den küçükse</v>
      </c>
      <c r="F7">
        <v>3.3</v>
      </c>
      <c r="G7" s="6">
        <v>3.4649999999999999</v>
      </c>
    </row>
    <row r="8" spans="1:7" x14ac:dyDescent="0.25">
      <c r="A8">
        <v>3.33</v>
      </c>
      <c r="B8">
        <f t="shared" si="0"/>
        <v>3.4649999999999999</v>
      </c>
      <c r="E8" t="str">
        <f t="shared" si="1"/>
        <v>3,6'den küçükse</v>
      </c>
      <c r="F8">
        <v>3.45</v>
      </c>
      <c r="G8">
        <v>3.6120000000000001</v>
      </c>
    </row>
    <row r="9" spans="1:7" x14ac:dyDescent="0.25">
      <c r="A9">
        <v>2.36</v>
      </c>
      <c r="B9">
        <f t="shared" si="0"/>
        <v>2.73</v>
      </c>
      <c r="E9" t="str">
        <f t="shared" si="1"/>
        <v>3,75'den küçükse</v>
      </c>
      <c r="F9">
        <v>3.6</v>
      </c>
      <c r="G9">
        <v>3.7589999999999999</v>
      </c>
    </row>
    <row r="10" spans="1:7" x14ac:dyDescent="0.25">
      <c r="A10">
        <v>2.87</v>
      </c>
      <c r="B10">
        <f t="shared" si="0"/>
        <v>3.024</v>
      </c>
      <c r="E10" t="str">
        <f t="shared" si="1"/>
        <v>3,9'den küçükse</v>
      </c>
      <c r="F10">
        <v>3.75</v>
      </c>
      <c r="G10">
        <v>3.9060000000000001</v>
      </c>
    </row>
    <row r="11" spans="1:7" x14ac:dyDescent="0.25">
      <c r="A11">
        <v>2.66</v>
      </c>
      <c r="B11">
        <f t="shared" si="0"/>
        <v>2.73</v>
      </c>
      <c r="E11" t="str">
        <f t="shared" si="1"/>
        <v>4,05'den küçükse</v>
      </c>
      <c r="F11">
        <v>3.9</v>
      </c>
      <c r="G11">
        <v>4.0529999999999999</v>
      </c>
    </row>
    <row r="12" spans="1:7" x14ac:dyDescent="0.25">
      <c r="A12">
        <v>3.33</v>
      </c>
      <c r="B12">
        <f t="shared" si="0"/>
        <v>3.4649999999999999</v>
      </c>
      <c r="E12" t="s">
        <v>37</v>
      </c>
      <c r="F12">
        <v>4.05</v>
      </c>
      <c r="G12">
        <v>4.0540000000000003</v>
      </c>
    </row>
    <row r="13" spans="1:7" x14ac:dyDescent="0.25">
      <c r="A13">
        <v>3.72</v>
      </c>
      <c r="B13">
        <f t="shared" si="0"/>
        <v>3.7589999999999999</v>
      </c>
    </row>
    <row r="14" spans="1:7" x14ac:dyDescent="0.25">
      <c r="A14">
        <v>2.76</v>
      </c>
      <c r="B14">
        <f t="shared" si="0"/>
        <v>2.8769999999999998</v>
      </c>
    </row>
    <row r="15" spans="1:7" x14ac:dyDescent="0.25">
      <c r="A15">
        <v>2.46</v>
      </c>
      <c r="B15">
        <f t="shared" si="0"/>
        <v>2.73</v>
      </c>
    </row>
    <row r="16" spans="1:7" ht="16.5" x14ac:dyDescent="0.3">
      <c r="A16">
        <v>3.25</v>
      </c>
      <c r="B16">
        <f t="shared" si="0"/>
        <v>3.3180000000000001</v>
      </c>
      <c r="E16" s="5"/>
    </row>
    <row r="17" spans="1:2" x14ac:dyDescent="0.25">
      <c r="A17">
        <v>3.67</v>
      </c>
      <c r="B17">
        <f t="shared" si="0"/>
        <v>3.7589999999999999</v>
      </c>
    </row>
    <row r="18" spans="1:2" x14ac:dyDescent="0.25">
      <c r="A18">
        <v>3.76</v>
      </c>
      <c r="B18">
        <f t="shared" si="0"/>
        <v>3.9060000000000001</v>
      </c>
    </row>
    <row r="19" spans="1:2" x14ac:dyDescent="0.25">
      <c r="A19">
        <v>2.68</v>
      </c>
      <c r="B19">
        <f t="shared" si="0"/>
        <v>2.73</v>
      </c>
    </row>
    <row r="20" spans="1:2" x14ac:dyDescent="0.25">
      <c r="A20">
        <v>3.97</v>
      </c>
      <c r="B20">
        <f t="shared" si="0"/>
        <v>4.0529999999999999</v>
      </c>
    </row>
    <row r="21" spans="1:2" x14ac:dyDescent="0.25">
      <c r="A21">
        <v>3.62</v>
      </c>
      <c r="B21">
        <f t="shared" si="0"/>
        <v>3.7589999999999999</v>
      </c>
    </row>
    <row r="22" spans="1:2" x14ac:dyDescent="0.25">
      <c r="A22">
        <v>3.8</v>
      </c>
      <c r="B22">
        <f t="shared" si="0"/>
        <v>3.9060000000000001</v>
      </c>
    </row>
    <row r="23" spans="1:2" x14ac:dyDescent="0.25">
      <c r="A23">
        <v>3.24</v>
      </c>
      <c r="B23">
        <f t="shared" si="0"/>
        <v>3.3180000000000001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M13"/>
  <sheetViews>
    <sheetView workbookViewId="0">
      <selection activeCell="E2" sqref="E2"/>
    </sheetView>
  </sheetViews>
  <sheetFormatPr defaultRowHeight="15" x14ac:dyDescent="0.25"/>
  <cols>
    <col min="4" max="4" width="23.140625" bestFit="1" customWidth="1"/>
    <col min="9" max="9" width="19.28515625" bestFit="1" customWidth="1"/>
    <col min="12" max="12" width="18" customWidth="1"/>
  </cols>
  <sheetData>
    <row r="1" spans="1:13" x14ac:dyDescent="0.25">
      <c r="A1" t="s">
        <v>51</v>
      </c>
      <c r="B1" t="s">
        <v>38</v>
      </c>
      <c r="C1" t="s">
        <v>14</v>
      </c>
      <c r="E1" t="s">
        <v>117</v>
      </c>
      <c r="I1" t="s">
        <v>51</v>
      </c>
      <c r="J1" t="s">
        <v>38</v>
      </c>
      <c r="K1" t="s">
        <v>14</v>
      </c>
      <c r="L1" t="s">
        <v>127</v>
      </c>
      <c r="M1" t="s">
        <v>117</v>
      </c>
    </row>
    <row r="2" spans="1:13" x14ac:dyDescent="0.25">
      <c r="A2" t="s">
        <v>120</v>
      </c>
      <c r="B2">
        <v>2000</v>
      </c>
      <c r="C2" t="s">
        <v>28</v>
      </c>
      <c r="D2" t="str">
        <f>A2&amp;B2&amp;C2</f>
        <v>Doğu Anadolu2000Ürün2</v>
      </c>
      <c r="E2">
        <f>VLOOKUP(D2,$L$1:$M$14,2,0)</f>
        <v>0.19</v>
      </c>
      <c r="I2" t="s">
        <v>118</v>
      </c>
      <c r="J2">
        <v>2000</v>
      </c>
      <c r="K2" t="s">
        <v>27</v>
      </c>
      <c r="L2" t="str">
        <f>I2&amp;J2&amp;K2</f>
        <v>Akdeniz2000Ürün1</v>
      </c>
      <c r="M2" s="18">
        <v>0.2</v>
      </c>
    </row>
    <row r="3" spans="1:13" x14ac:dyDescent="0.25">
      <c r="I3" t="s">
        <v>119</v>
      </c>
      <c r="J3">
        <v>2000</v>
      </c>
      <c r="K3" t="s">
        <v>27</v>
      </c>
      <c r="L3" t="str">
        <f t="shared" ref="L3:L13" si="0">I3&amp;J3&amp;K3</f>
        <v>Batı Karadeniz2000Ürün1</v>
      </c>
      <c r="M3" s="18">
        <v>0.19</v>
      </c>
    </row>
    <row r="4" spans="1:13" x14ac:dyDescent="0.25">
      <c r="I4" t="s">
        <v>120</v>
      </c>
      <c r="J4">
        <v>2000</v>
      </c>
      <c r="K4" t="s">
        <v>27</v>
      </c>
      <c r="L4" t="str">
        <f t="shared" si="0"/>
        <v>Doğu Anadolu2000Ürün1</v>
      </c>
      <c r="M4" s="18">
        <v>0.11</v>
      </c>
    </row>
    <row r="5" spans="1:13" x14ac:dyDescent="0.25">
      <c r="I5" t="s">
        <v>121</v>
      </c>
      <c r="J5">
        <v>2000</v>
      </c>
      <c r="K5" t="s">
        <v>27</v>
      </c>
      <c r="L5" t="str">
        <f t="shared" si="0"/>
        <v>Doğu Karadeniz2000Ürün1</v>
      </c>
      <c r="M5" s="18">
        <v>0.1</v>
      </c>
    </row>
    <row r="6" spans="1:13" x14ac:dyDescent="0.25">
      <c r="I6" t="s">
        <v>122</v>
      </c>
      <c r="J6">
        <v>2000</v>
      </c>
      <c r="K6" t="s">
        <v>27</v>
      </c>
      <c r="L6" t="str">
        <f t="shared" si="0"/>
        <v>Ege2000Ürün1</v>
      </c>
      <c r="M6" s="18">
        <v>0.12</v>
      </c>
    </row>
    <row r="7" spans="1:13" x14ac:dyDescent="0.25">
      <c r="I7" t="s">
        <v>123</v>
      </c>
      <c r="J7">
        <v>2000</v>
      </c>
      <c r="K7" t="s">
        <v>27</v>
      </c>
      <c r="L7" t="str">
        <f t="shared" si="0"/>
        <v>Güneydoğu Anadolu2000Ürün1</v>
      </c>
      <c r="M7" s="18">
        <v>0.17</v>
      </c>
    </row>
    <row r="8" spans="1:13" x14ac:dyDescent="0.25">
      <c r="I8" t="s">
        <v>118</v>
      </c>
      <c r="J8">
        <v>2000</v>
      </c>
      <c r="K8" t="s">
        <v>28</v>
      </c>
      <c r="L8" t="str">
        <f t="shared" si="0"/>
        <v>Akdeniz2000Ürün2</v>
      </c>
      <c r="M8" s="18">
        <v>0.31</v>
      </c>
    </row>
    <row r="9" spans="1:13" x14ac:dyDescent="0.25">
      <c r="I9" t="s">
        <v>119</v>
      </c>
      <c r="J9">
        <v>2000</v>
      </c>
      <c r="K9" t="s">
        <v>28</v>
      </c>
      <c r="L9" t="str">
        <f t="shared" si="0"/>
        <v>Batı Karadeniz2000Ürün2</v>
      </c>
      <c r="M9" s="18">
        <v>0.15</v>
      </c>
    </row>
    <row r="10" spans="1:13" x14ac:dyDescent="0.25">
      <c r="I10" t="s">
        <v>120</v>
      </c>
      <c r="J10">
        <v>2000</v>
      </c>
      <c r="K10" t="s">
        <v>28</v>
      </c>
      <c r="L10" t="str">
        <f t="shared" si="0"/>
        <v>Doğu Anadolu2000Ürün2</v>
      </c>
      <c r="M10" s="18">
        <v>0.19</v>
      </c>
    </row>
    <row r="11" spans="1:13" x14ac:dyDescent="0.25">
      <c r="I11" t="s">
        <v>121</v>
      </c>
      <c r="J11">
        <v>2000</v>
      </c>
      <c r="K11" t="s">
        <v>28</v>
      </c>
      <c r="L11" t="str">
        <f t="shared" si="0"/>
        <v>Doğu Karadeniz2000Ürün2</v>
      </c>
      <c r="M11" s="18">
        <v>0.33</v>
      </c>
    </row>
    <row r="12" spans="1:13" x14ac:dyDescent="0.25">
      <c r="I12" t="s">
        <v>122</v>
      </c>
      <c r="J12">
        <v>2000</v>
      </c>
      <c r="K12" t="s">
        <v>28</v>
      </c>
      <c r="L12" t="str">
        <f t="shared" si="0"/>
        <v>Ege2000Ürün2</v>
      </c>
      <c r="M12" s="18">
        <v>0.27</v>
      </c>
    </row>
    <row r="13" spans="1:13" x14ac:dyDescent="0.25">
      <c r="I13" t="s">
        <v>123</v>
      </c>
      <c r="J13">
        <v>2000</v>
      </c>
      <c r="K13" t="s">
        <v>28</v>
      </c>
      <c r="L13" t="str">
        <f t="shared" si="0"/>
        <v>Güneydoğu Anadolu2000Ürün2</v>
      </c>
      <c r="M13" s="18">
        <v>0.12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H4"/>
  <sheetViews>
    <sheetView workbookViewId="0">
      <selection activeCell="C3" sqref="C3"/>
    </sheetView>
  </sheetViews>
  <sheetFormatPr defaultRowHeight="15" x14ac:dyDescent="0.25"/>
  <cols>
    <col min="3" max="3" width="9.7109375" bestFit="1" customWidth="1"/>
  </cols>
  <sheetData>
    <row r="1" spans="1:8" x14ac:dyDescent="0.25">
      <c r="A1" s="1" t="s">
        <v>0</v>
      </c>
      <c r="B1" s="1" t="s">
        <v>45</v>
      </c>
      <c r="C1" s="1" t="s">
        <v>46</v>
      </c>
      <c r="E1" s="1" t="s">
        <v>0</v>
      </c>
      <c r="F1" t="s">
        <v>41</v>
      </c>
      <c r="G1" t="s">
        <v>42</v>
      </c>
      <c r="H1" t="s">
        <v>43</v>
      </c>
    </row>
    <row r="2" spans="1:8" x14ac:dyDescent="0.25">
      <c r="A2" t="s">
        <v>43</v>
      </c>
      <c r="B2">
        <f>MATCH(A2,$E$2:$E$4,0)</f>
        <v>2</v>
      </c>
      <c r="C2">
        <f>MATCH(A2,$F$1:$H$1,0)</f>
        <v>3</v>
      </c>
      <c r="E2" t="s">
        <v>42</v>
      </c>
    </row>
    <row r="3" spans="1:8" x14ac:dyDescent="0.25">
      <c r="A3" t="s">
        <v>41</v>
      </c>
      <c r="B3">
        <f>MATCH(A3,$E$2:$E$4,0)</f>
        <v>3</v>
      </c>
      <c r="C3">
        <f>MATCH(A3,$F$1:$H$1,0)</f>
        <v>1</v>
      </c>
      <c r="E3" t="s">
        <v>43</v>
      </c>
    </row>
    <row r="4" spans="1:8" x14ac:dyDescent="0.25">
      <c r="A4" t="s">
        <v>42</v>
      </c>
      <c r="B4">
        <f>MATCH(A4,$E$2:$E$4,0)</f>
        <v>1</v>
      </c>
      <c r="C4">
        <f>MATCH(A4,$F$1:$H$1,0)</f>
        <v>2</v>
      </c>
      <c r="E4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U12"/>
  <sheetViews>
    <sheetView workbookViewId="0">
      <selection activeCell="T5" sqref="T5"/>
    </sheetView>
  </sheetViews>
  <sheetFormatPr defaultRowHeight="15" x14ac:dyDescent="0.25"/>
  <cols>
    <col min="1" max="1" width="9.140625" style="1"/>
    <col min="8" max="9" width="2" customWidth="1"/>
    <col min="11" max="11" width="7.42578125" bestFit="1" customWidth="1"/>
    <col min="12" max="12" width="12.140625" bestFit="1" customWidth="1"/>
    <col min="13" max="13" width="4.28515625" bestFit="1" customWidth="1"/>
    <col min="14" max="14" width="9.7109375" customWidth="1"/>
  </cols>
  <sheetData>
    <row r="1" spans="1:21" s="1" customFormat="1" x14ac:dyDescent="0.25">
      <c r="A1" s="1" t="s">
        <v>47</v>
      </c>
      <c r="B1" s="1" t="s">
        <v>48</v>
      </c>
      <c r="C1" s="1" t="s">
        <v>49</v>
      </c>
      <c r="D1" s="1" t="s">
        <v>50</v>
      </c>
      <c r="J1" s="1" t="s">
        <v>51</v>
      </c>
      <c r="K1" s="1" t="s">
        <v>52</v>
      </c>
      <c r="L1" s="1" t="s">
        <v>66</v>
      </c>
      <c r="M1" s="1" t="s">
        <v>44</v>
      </c>
      <c r="N1" s="1" t="s">
        <v>102</v>
      </c>
      <c r="O1" s="1" t="s">
        <v>27</v>
      </c>
      <c r="P1" s="1" t="s">
        <v>28</v>
      </c>
      <c r="Q1" s="1" t="s">
        <v>29</v>
      </c>
      <c r="R1" s="1" t="s">
        <v>30</v>
      </c>
    </row>
    <row r="2" spans="1:21" x14ac:dyDescent="0.25">
      <c r="A2" s="1">
        <v>2010</v>
      </c>
      <c r="B2">
        <v>4038</v>
      </c>
      <c r="C2">
        <v>1551</v>
      </c>
      <c r="D2">
        <v>223</v>
      </c>
      <c r="F2" s="1" t="s">
        <v>128</v>
      </c>
      <c r="J2" t="s">
        <v>64</v>
      </c>
      <c r="K2" t="s">
        <v>54</v>
      </c>
      <c r="L2">
        <f t="shared" ref="L2:L12" si="0">SUM(O2:R2)</f>
        <v>1528</v>
      </c>
      <c r="M2">
        <v>1</v>
      </c>
      <c r="N2" t="str">
        <f>J2&amp;"_"&amp;M2</f>
        <v>Bölge1_1</v>
      </c>
      <c r="O2">
        <v>428</v>
      </c>
      <c r="P2">
        <v>421</v>
      </c>
      <c r="Q2">
        <v>422</v>
      </c>
      <c r="R2">
        <v>257</v>
      </c>
      <c r="T2" s="1" t="s">
        <v>129</v>
      </c>
    </row>
    <row r="3" spans="1:21" x14ac:dyDescent="0.25">
      <c r="A3" s="1">
        <f>+A2+1</f>
        <v>2011</v>
      </c>
      <c r="B3">
        <v>1915</v>
      </c>
      <c r="C3">
        <v>4595</v>
      </c>
      <c r="D3">
        <v>486</v>
      </c>
      <c r="F3">
        <f>INDEX(B2:B9,MATCH(2011,$A$2:$A$9,0))</f>
        <v>1915</v>
      </c>
      <c r="J3" t="s">
        <v>64</v>
      </c>
      <c r="K3" t="s">
        <v>56</v>
      </c>
      <c r="L3">
        <f t="shared" si="0"/>
        <v>1205</v>
      </c>
      <c r="M3">
        <v>2</v>
      </c>
      <c r="N3" t="str">
        <f t="shared" ref="N3:N12" si="1">J3&amp;"_"&amp;M3</f>
        <v>Bölge1_2</v>
      </c>
      <c r="O3">
        <v>485</v>
      </c>
      <c r="P3">
        <v>199</v>
      </c>
      <c r="Q3">
        <v>272</v>
      </c>
      <c r="R3">
        <v>249</v>
      </c>
      <c r="T3" t="s">
        <v>54</v>
      </c>
      <c r="U3" t="str">
        <f>INDEX(J1:J12,MATCH(T3,K1:K12,0))</f>
        <v>Bölge1</v>
      </c>
    </row>
    <row r="4" spans="1:21" x14ac:dyDescent="0.25">
      <c r="A4" s="1">
        <f t="shared" ref="A4:A9" si="2">+A3+1</f>
        <v>2012</v>
      </c>
      <c r="B4">
        <v>2146</v>
      </c>
      <c r="C4">
        <v>3016</v>
      </c>
      <c r="D4">
        <v>475</v>
      </c>
      <c r="F4">
        <f>INDEX(B2:D9,2,3)</f>
        <v>486</v>
      </c>
      <c r="J4" t="s">
        <v>64</v>
      </c>
      <c r="K4" t="s">
        <v>57</v>
      </c>
      <c r="L4">
        <f t="shared" si="0"/>
        <v>1144</v>
      </c>
      <c r="M4">
        <v>3</v>
      </c>
      <c r="N4" t="str">
        <f t="shared" si="1"/>
        <v>Bölge1_3</v>
      </c>
      <c r="O4">
        <v>158</v>
      </c>
      <c r="P4">
        <v>303</v>
      </c>
      <c r="Q4">
        <v>292</v>
      </c>
      <c r="R4">
        <v>391</v>
      </c>
    </row>
    <row r="5" spans="1:21" x14ac:dyDescent="0.25">
      <c r="A5" s="1">
        <f t="shared" si="2"/>
        <v>2013</v>
      </c>
      <c r="B5">
        <v>1257</v>
      </c>
      <c r="C5">
        <v>1398</v>
      </c>
      <c r="D5">
        <v>187</v>
      </c>
      <c r="J5" t="s">
        <v>64</v>
      </c>
      <c r="K5" t="s">
        <v>55</v>
      </c>
      <c r="L5">
        <f t="shared" si="0"/>
        <v>986</v>
      </c>
      <c r="M5">
        <v>4</v>
      </c>
      <c r="N5" t="str">
        <f t="shared" si="1"/>
        <v>Bölge1_4</v>
      </c>
      <c r="O5">
        <v>225</v>
      </c>
      <c r="P5">
        <v>393</v>
      </c>
      <c r="Q5">
        <v>116</v>
      </c>
      <c r="R5">
        <v>252</v>
      </c>
      <c r="T5" s="15" t="str">
        <f t="array" ref="T5">INDEX(K1:K12,MATCH("Bölge2"&amp;1,$J$1:$J$12&amp;M1:M12,0))</f>
        <v>Şube6</v>
      </c>
    </row>
    <row r="6" spans="1:21" x14ac:dyDescent="0.25">
      <c r="A6" s="1">
        <f t="shared" si="2"/>
        <v>2014</v>
      </c>
      <c r="B6">
        <v>1099</v>
      </c>
      <c r="C6">
        <v>4103</v>
      </c>
      <c r="D6">
        <v>108</v>
      </c>
      <c r="J6" t="s">
        <v>64</v>
      </c>
      <c r="K6" t="s">
        <v>53</v>
      </c>
      <c r="L6">
        <f t="shared" si="0"/>
        <v>751</v>
      </c>
      <c r="M6">
        <v>5</v>
      </c>
      <c r="N6" t="str">
        <f t="shared" si="1"/>
        <v>Bölge1_5</v>
      </c>
      <c r="O6">
        <v>135</v>
      </c>
      <c r="P6">
        <v>256</v>
      </c>
      <c r="Q6">
        <v>116</v>
      </c>
      <c r="R6">
        <v>244</v>
      </c>
    </row>
    <row r="7" spans="1:21" x14ac:dyDescent="0.25">
      <c r="A7" s="1">
        <f t="shared" si="2"/>
        <v>2015</v>
      </c>
      <c r="B7">
        <v>2009</v>
      </c>
      <c r="C7">
        <v>4001</v>
      </c>
      <c r="D7">
        <v>158</v>
      </c>
      <c r="J7" t="s">
        <v>65</v>
      </c>
      <c r="K7" t="s">
        <v>58</v>
      </c>
      <c r="L7">
        <f t="shared" si="0"/>
        <v>1672</v>
      </c>
      <c r="M7">
        <v>1</v>
      </c>
      <c r="N7" t="str">
        <f t="shared" si="1"/>
        <v>Bölge2_1</v>
      </c>
      <c r="O7">
        <v>352</v>
      </c>
      <c r="P7">
        <v>482</v>
      </c>
      <c r="Q7">
        <v>356</v>
      </c>
      <c r="R7">
        <v>482</v>
      </c>
    </row>
    <row r="8" spans="1:21" x14ac:dyDescent="0.25">
      <c r="A8" s="1">
        <f t="shared" si="2"/>
        <v>2016</v>
      </c>
      <c r="B8">
        <v>3235</v>
      </c>
      <c r="C8">
        <v>2750</v>
      </c>
      <c r="D8">
        <v>299</v>
      </c>
      <c r="J8" t="s">
        <v>65</v>
      </c>
      <c r="K8" t="s">
        <v>63</v>
      </c>
      <c r="L8">
        <f t="shared" si="0"/>
        <v>1576</v>
      </c>
      <c r="M8">
        <v>2</v>
      </c>
      <c r="N8" t="str">
        <f t="shared" si="1"/>
        <v>Bölge2_2</v>
      </c>
      <c r="O8">
        <v>321</v>
      </c>
      <c r="P8">
        <v>452</v>
      </c>
      <c r="Q8">
        <v>306</v>
      </c>
      <c r="R8">
        <v>497</v>
      </c>
    </row>
    <row r="9" spans="1:21" x14ac:dyDescent="0.25">
      <c r="A9" s="1">
        <f t="shared" si="2"/>
        <v>2017</v>
      </c>
      <c r="B9">
        <v>1659</v>
      </c>
      <c r="C9">
        <v>2275</v>
      </c>
      <c r="D9">
        <v>278</v>
      </c>
      <c r="J9" t="s">
        <v>65</v>
      </c>
      <c r="K9" t="s">
        <v>60</v>
      </c>
      <c r="L9">
        <f t="shared" si="0"/>
        <v>1435</v>
      </c>
      <c r="M9">
        <v>3</v>
      </c>
      <c r="N9" t="str">
        <f t="shared" si="1"/>
        <v>Bölge2_3</v>
      </c>
      <c r="O9">
        <v>212</v>
      </c>
      <c r="P9">
        <v>417</v>
      </c>
      <c r="Q9">
        <v>352</v>
      </c>
      <c r="R9">
        <v>454</v>
      </c>
    </row>
    <row r="10" spans="1:21" x14ac:dyDescent="0.25">
      <c r="J10" t="s">
        <v>65</v>
      </c>
      <c r="K10" t="s">
        <v>62</v>
      </c>
      <c r="L10">
        <f t="shared" si="0"/>
        <v>1368</v>
      </c>
      <c r="M10">
        <v>4</v>
      </c>
      <c r="N10" t="str">
        <f t="shared" si="1"/>
        <v>Bölge2_4</v>
      </c>
      <c r="O10">
        <v>436</v>
      </c>
      <c r="P10">
        <v>440</v>
      </c>
      <c r="Q10">
        <v>330</v>
      </c>
      <c r="R10">
        <v>162</v>
      </c>
    </row>
    <row r="11" spans="1:21" x14ac:dyDescent="0.25">
      <c r="J11" t="s">
        <v>65</v>
      </c>
      <c r="K11" t="s">
        <v>59</v>
      </c>
      <c r="L11">
        <f t="shared" si="0"/>
        <v>1272</v>
      </c>
      <c r="M11">
        <v>5</v>
      </c>
      <c r="N11" t="str">
        <f t="shared" si="1"/>
        <v>Bölge2_5</v>
      </c>
      <c r="O11">
        <v>141</v>
      </c>
      <c r="P11">
        <v>336</v>
      </c>
      <c r="Q11">
        <v>488</v>
      </c>
      <c r="R11">
        <v>307</v>
      </c>
    </row>
    <row r="12" spans="1:21" x14ac:dyDescent="0.25">
      <c r="J12" t="s">
        <v>65</v>
      </c>
      <c r="K12" t="s">
        <v>61</v>
      </c>
      <c r="L12">
        <f t="shared" si="0"/>
        <v>1031</v>
      </c>
      <c r="M12">
        <v>6</v>
      </c>
      <c r="N12" t="str">
        <f t="shared" si="1"/>
        <v>Bölge2_6</v>
      </c>
      <c r="O12">
        <v>145</v>
      </c>
      <c r="P12">
        <v>431</v>
      </c>
      <c r="Q12">
        <v>217</v>
      </c>
      <c r="R12">
        <v>238</v>
      </c>
    </row>
  </sheetData>
  <sortState ref="J2:R12">
    <sortCondition ref="J3"/>
  </sortState>
  <pageMargins left="0.7" right="0.7" top="0.75" bottom="0.75" header="0.3" footer="0.3"/>
  <ignoredErrors>
    <ignoredError sqref="L2:L12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/>
  <dimension ref="A1:G13"/>
  <sheetViews>
    <sheetView workbookViewId="0">
      <selection activeCell="B2" sqref="B2"/>
    </sheetView>
  </sheetViews>
  <sheetFormatPr defaultRowHeight="15" x14ac:dyDescent="0.25"/>
  <cols>
    <col min="6" max="6" width="19.28515625" customWidth="1"/>
  </cols>
  <sheetData>
    <row r="1" spans="1:7" x14ac:dyDescent="0.25">
      <c r="A1" t="s">
        <v>51</v>
      </c>
      <c r="B1" t="s">
        <v>117</v>
      </c>
      <c r="F1" t="s">
        <v>51</v>
      </c>
      <c r="G1" t="s">
        <v>117</v>
      </c>
    </row>
    <row r="2" spans="1:7" x14ac:dyDescent="0.25">
      <c r="A2" t="s">
        <v>120</v>
      </c>
      <c r="B2">
        <f>VLOOKUP(A2,$F$1:$G$13,2,0)</f>
        <v>0.11</v>
      </c>
      <c r="F2" t="s">
        <v>118</v>
      </c>
      <c r="G2" s="18">
        <v>0.2</v>
      </c>
    </row>
    <row r="3" spans="1:7" x14ac:dyDescent="0.25">
      <c r="F3" t="s">
        <v>119</v>
      </c>
      <c r="G3" s="18">
        <v>0.19</v>
      </c>
    </row>
    <row r="4" spans="1:7" x14ac:dyDescent="0.25">
      <c r="F4" s="15" t="s">
        <v>120</v>
      </c>
      <c r="G4" s="19">
        <v>0.11</v>
      </c>
    </row>
    <row r="5" spans="1:7" x14ac:dyDescent="0.25">
      <c r="F5" t="s">
        <v>121</v>
      </c>
      <c r="G5" s="18">
        <v>0.1</v>
      </c>
    </row>
    <row r="6" spans="1:7" x14ac:dyDescent="0.25">
      <c r="F6" s="15" t="s">
        <v>120</v>
      </c>
      <c r="G6" s="19">
        <v>0.12</v>
      </c>
    </row>
    <row r="7" spans="1:7" x14ac:dyDescent="0.25">
      <c r="F7" t="s">
        <v>123</v>
      </c>
      <c r="G7" s="18">
        <v>0.17</v>
      </c>
    </row>
    <row r="8" spans="1:7" x14ac:dyDescent="0.25">
      <c r="F8" t="s">
        <v>118</v>
      </c>
      <c r="G8" s="18">
        <v>0.31</v>
      </c>
    </row>
    <row r="9" spans="1:7" x14ac:dyDescent="0.25">
      <c r="F9" t="s">
        <v>119</v>
      </c>
      <c r="G9" s="18">
        <v>0.15</v>
      </c>
    </row>
    <row r="10" spans="1:7" x14ac:dyDescent="0.25">
      <c r="F10" s="15" t="s">
        <v>120</v>
      </c>
      <c r="G10" s="19">
        <v>0.19</v>
      </c>
    </row>
    <row r="11" spans="1:7" x14ac:dyDescent="0.25">
      <c r="F11" t="s">
        <v>121</v>
      </c>
      <c r="G11" s="18">
        <v>0.33</v>
      </c>
    </row>
    <row r="12" spans="1:7" x14ac:dyDescent="0.25">
      <c r="F12" t="s">
        <v>122</v>
      </c>
      <c r="G12" s="18">
        <v>0.27</v>
      </c>
    </row>
    <row r="13" spans="1:7" x14ac:dyDescent="0.25">
      <c r="F13" t="s">
        <v>123</v>
      </c>
      <c r="G13" s="18">
        <v>0.12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F8"/>
  <sheetViews>
    <sheetView workbookViewId="0">
      <selection activeCell="F2" sqref="F2"/>
    </sheetView>
  </sheetViews>
  <sheetFormatPr defaultRowHeight="15" x14ac:dyDescent="0.25"/>
  <cols>
    <col min="6" max="6" width="12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/>
      <c r="F1" s="1" t="s">
        <v>130</v>
      </c>
    </row>
    <row r="2" spans="1:6" x14ac:dyDescent="0.25">
      <c r="A2" t="s">
        <v>27</v>
      </c>
      <c r="B2">
        <v>107</v>
      </c>
      <c r="C2">
        <v>130</v>
      </c>
      <c r="D2">
        <v>127</v>
      </c>
      <c r="E2">
        <v>135</v>
      </c>
      <c r="F2">
        <f t="shared" ref="F2:F8" ca="1" si="0">OFFSET(F2,0,-1)-OFFSET(F2,0,-2)</f>
        <v>8</v>
      </c>
    </row>
    <row r="3" spans="1:6" x14ac:dyDescent="0.25">
      <c r="A3" t="s">
        <v>28</v>
      </c>
      <c r="B3">
        <v>140</v>
      </c>
      <c r="C3">
        <v>113</v>
      </c>
      <c r="D3">
        <v>119</v>
      </c>
      <c r="F3">
        <f t="shared" ca="1" si="0"/>
        <v>-119</v>
      </c>
    </row>
    <row r="4" spans="1:6" x14ac:dyDescent="0.25">
      <c r="A4" t="s">
        <v>29</v>
      </c>
      <c r="B4">
        <v>139</v>
      </c>
      <c r="C4">
        <v>130</v>
      </c>
      <c r="D4">
        <v>130</v>
      </c>
      <c r="F4">
        <f t="shared" ca="1" si="0"/>
        <v>-130</v>
      </c>
    </row>
    <row r="5" spans="1:6" x14ac:dyDescent="0.25">
      <c r="A5" t="s">
        <v>30</v>
      </c>
      <c r="B5">
        <v>112</v>
      </c>
      <c r="C5">
        <v>109</v>
      </c>
      <c r="D5">
        <v>138</v>
      </c>
      <c r="F5">
        <f t="shared" ca="1" si="0"/>
        <v>-138</v>
      </c>
    </row>
    <row r="6" spans="1:6" x14ac:dyDescent="0.25">
      <c r="A6" t="s">
        <v>124</v>
      </c>
      <c r="B6">
        <v>144</v>
      </c>
      <c r="C6">
        <v>116</v>
      </c>
      <c r="D6">
        <v>114</v>
      </c>
      <c r="F6">
        <f t="shared" ca="1" si="0"/>
        <v>-114</v>
      </c>
    </row>
    <row r="7" spans="1:6" x14ac:dyDescent="0.25">
      <c r="A7" t="s">
        <v>125</v>
      </c>
      <c r="B7">
        <v>136</v>
      </c>
      <c r="C7">
        <v>117</v>
      </c>
      <c r="D7">
        <v>111</v>
      </c>
      <c r="F7">
        <f t="shared" ca="1" si="0"/>
        <v>-111</v>
      </c>
    </row>
    <row r="8" spans="1:6" x14ac:dyDescent="0.25">
      <c r="A8" t="s">
        <v>126</v>
      </c>
      <c r="B8">
        <v>131</v>
      </c>
      <c r="C8">
        <v>104</v>
      </c>
      <c r="D8">
        <v>111</v>
      </c>
      <c r="F8">
        <f t="shared" ca="1" si="0"/>
        <v>-111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H24"/>
  <sheetViews>
    <sheetView workbookViewId="0">
      <selection activeCell="D13" sqref="D13"/>
    </sheetView>
  </sheetViews>
  <sheetFormatPr defaultRowHeight="15" x14ac:dyDescent="0.25"/>
  <cols>
    <col min="2" max="2" width="14.42578125" bestFit="1" customWidth="1"/>
  </cols>
  <sheetData>
    <row r="1" spans="1:4" x14ac:dyDescent="0.25">
      <c r="A1" s="9" t="s">
        <v>86</v>
      </c>
    </row>
    <row r="2" spans="1:4" x14ac:dyDescent="0.25">
      <c r="A2" s="8"/>
      <c r="B2" s="20" t="s">
        <v>91</v>
      </c>
      <c r="C2" s="20"/>
      <c r="D2" s="20"/>
    </row>
    <row r="3" spans="1:4" x14ac:dyDescent="0.25">
      <c r="A3" s="11" t="s">
        <v>87</v>
      </c>
      <c r="B3" s="11" t="s">
        <v>88</v>
      </c>
      <c r="C3" s="11" t="s">
        <v>89</v>
      </c>
      <c r="D3" s="11" t="s">
        <v>90</v>
      </c>
    </row>
    <row r="4" spans="1:4" x14ac:dyDescent="0.25">
      <c r="A4" s="11">
        <v>1</v>
      </c>
      <c r="B4" s="8">
        <v>2000</v>
      </c>
      <c r="C4" s="8">
        <v>6000</v>
      </c>
      <c r="D4" s="8">
        <v>10000</v>
      </c>
    </row>
    <row r="5" spans="1:4" x14ac:dyDescent="0.25">
      <c r="A5" s="11">
        <v>2</v>
      </c>
      <c r="B5" s="8">
        <v>3000</v>
      </c>
      <c r="C5" s="13">
        <v>7000</v>
      </c>
      <c r="D5" s="12">
        <v>11000</v>
      </c>
    </row>
    <row r="6" spans="1:4" x14ac:dyDescent="0.25">
      <c r="A6" s="11">
        <v>3</v>
      </c>
      <c r="B6" s="8">
        <v>4000</v>
      </c>
      <c r="C6" s="8">
        <v>8000</v>
      </c>
      <c r="D6" s="8">
        <v>12000</v>
      </c>
    </row>
    <row r="7" spans="1:4" x14ac:dyDescent="0.25">
      <c r="A7" s="11">
        <v>4</v>
      </c>
      <c r="B7" s="8">
        <v>5000</v>
      </c>
      <c r="C7" s="8">
        <v>9000</v>
      </c>
      <c r="D7" s="8">
        <v>13000</v>
      </c>
    </row>
    <row r="9" spans="1:4" x14ac:dyDescent="0.25">
      <c r="B9" s="8" t="s">
        <v>87</v>
      </c>
      <c r="C9" s="10">
        <v>2</v>
      </c>
    </row>
    <row r="10" spans="1:4" x14ac:dyDescent="0.25">
      <c r="B10" s="8" t="s">
        <v>91</v>
      </c>
      <c r="C10" s="10" t="s">
        <v>90</v>
      </c>
    </row>
    <row r="12" spans="1:4" x14ac:dyDescent="0.25">
      <c r="A12" t="s">
        <v>93</v>
      </c>
      <c r="B12" t="s">
        <v>92</v>
      </c>
      <c r="C12" t="s">
        <v>1</v>
      </c>
      <c r="D12" t="s">
        <v>9</v>
      </c>
    </row>
    <row r="13" spans="1:4" x14ac:dyDescent="0.25">
      <c r="A13">
        <v>1</v>
      </c>
      <c r="B13" t="s">
        <v>94</v>
      </c>
      <c r="C13">
        <f ca="1">OFFSET(A3,MATCH(C9,$A$4:$A$7,0),MATCH(C10,$B$3:$D$3,0))</f>
        <v>11000</v>
      </c>
      <c r="D13" t="str">
        <f ca="1">_xlfn.FORMULATEXT(C13)</f>
        <v>=OFFSET(A3;MATCH(C9;$A$4:$A$7;0);MATCH(C10;$B$3:$D$3;0))</v>
      </c>
    </row>
    <row r="14" spans="1:4" x14ac:dyDescent="0.25">
      <c r="A14">
        <v>2</v>
      </c>
      <c r="B14" t="s">
        <v>99</v>
      </c>
      <c r="C14">
        <f>VLOOKUP(C9,$A$3:$D$7,MATCH(C10,$B$3:$D$3,0)+1,0)</f>
        <v>11000</v>
      </c>
      <c r="D14" t="str">
        <f ca="1">_xlfn.FORMULATEXT(C14)</f>
        <v>=VLOOKUP(C9;$A$3:$D$7;MATCH(C10;$B$3:$D$3;0)+1;0)</v>
      </c>
    </row>
    <row r="15" spans="1:4" x14ac:dyDescent="0.25">
      <c r="A15">
        <v>3</v>
      </c>
      <c r="B15" t="s">
        <v>95</v>
      </c>
      <c r="C15">
        <f>INDEX($B$4:$D$7,MATCH(C9,$A$4:$A$7,0),MATCH(C10,$B$3:$D$3,0))</f>
        <v>11000</v>
      </c>
      <c r="D15" t="str">
        <f ca="1">_xlfn.FORMULATEXT(C15)</f>
        <v>=INDEX($B$4:$D$7;MATCH(C9;$A$4:$A$7;0);MATCH(C10;$B$3:$D$3;0))</v>
      </c>
    </row>
    <row r="16" spans="1:4" x14ac:dyDescent="0.25">
      <c r="A16" t="s">
        <v>96</v>
      </c>
    </row>
    <row r="17" spans="1:8" x14ac:dyDescent="0.25">
      <c r="A17">
        <v>4</v>
      </c>
      <c r="B17" t="s">
        <v>100</v>
      </c>
      <c r="C17">
        <f>SUMPRODUCT(($A$4:$A$7=C9)*($B$3:$D$3=C10)*B4:D7)</f>
        <v>11000</v>
      </c>
    </row>
    <row r="18" spans="1:8" x14ac:dyDescent="0.25">
      <c r="A18" t="s">
        <v>101</v>
      </c>
    </row>
    <row r="19" spans="1:8" x14ac:dyDescent="0.25">
      <c r="A19" s="9" t="s">
        <v>97</v>
      </c>
    </row>
    <row r="21" spans="1:8" x14ac:dyDescent="0.25">
      <c r="A21" t="s">
        <v>51</v>
      </c>
      <c r="B21" t="s">
        <v>48</v>
      </c>
      <c r="C21" t="s">
        <v>49</v>
      </c>
      <c r="D21" t="s">
        <v>98</v>
      </c>
    </row>
    <row r="22" spans="1:8" x14ac:dyDescent="0.25">
      <c r="A22" t="s">
        <v>64</v>
      </c>
      <c r="B22">
        <v>258</v>
      </c>
      <c r="C22">
        <v>217</v>
      </c>
      <c r="D22">
        <v>280</v>
      </c>
      <c r="F22" t="s">
        <v>51</v>
      </c>
      <c r="G22" t="s">
        <v>67</v>
      </c>
    </row>
    <row r="23" spans="1:8" x14ac:dyDescent="0.25">
      <c r="A23" t="s">
        <v>65</v>
      </c>
      <c r="B23">
        <v>185</v>
      </c>
      <c r="C23">
        <v>134</v>
      </c>
      <c r="D23">
        <v>387</v>
      </c>
      <c r="F23" t="s">
        <v>14</v>
      </c>
      <c r="G23" t="s">
        <v>49</v>
      </c>
    </row>
    <row r="24" spans="1:8" x14ac:dyDescent="0.25">
      <c r="A24" t="s">
        <v>67</v>
      </c>
      <c r="B24">
        <v>308</v>
      </c>
      <c r="C24">
        <v>147</v>
      </c>
      <c r="D24">
        <v>341</v>
      </c>
      <c r="F24" s="1" t="s">
        <v>1</v>
      </c>
      <c r="G24" s="1">
        <f ca="1">INDIRECT(G22) INDIRECT(G23)</f>
        <v>147</v>
      </c>
      <c r="H24">
        <f>Mevduat Bölge3</f>
        <v>147</v>
      </c>
    </row>
  </sheetData>
  <mergeCells count="1">
    <mergeCell ref="B2:D2"/>
  </mergeCells>
  <dataValidations count="4">
    <dataValidation type="list" allowBlank="1" showInputMessage="1" showErrorMessage="1" sqref="C9" xr:uid="{00000000-0002-0000-0C00-000000000000}">
      <formula1>$A$4:$A$7</formula1>
    </dataValidation>
    <dataValidation type="list" allowBlank="1" showInputMessage="1" showErrorMessage="1" sqref="C10" xr:uid="{00000000-0002-0000-0C00-000001000000}">
      <formula1>$B$3:$D$3</formula1>
    </dataValidation>
    <dataValidation type="list" allowBlank="1" showInputMessage="1" showErrorMessage="1" sqref="G22" xr:uid="{00000000-0002-0000-0C00-000002000000}">
      <formula1>$A$22:$A$24</formula1>
    </dataValidation>
    <dataValidation type="list" allowBlank="1" showInputMessage="1" showErrorMessage="1" sqref="G23" xr:uid="{00000000-0002-0000-0C00-000003000000}">
      <formula1>$B$21:$D$21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9</vt:i4>
      </vt:variant>
    </vt:vector>
  </HeadingPairs>
  <TitlesOfParts>
    <vt:vector size="22" baseType="lpstr">
      <vt:lpstr>tipler</vt:lpstr>
      <vt:lpstr>aşağı kaydırma</vt:lpstr>
      <vt:lpstr>sağa kaydırma</vt:lpstr>
      <vt:lpstr>sağa kayan formül data</vt:lpstr>
      <vt:lpstr>eşleşme</vt:lpstr>
      <vt:lpstr>hlookup ve lookup</vt:lpstr>
      <vt:lpstr>içiçe if alternatifi</vt:lpstr>
      <vt:lpstr>çok kriterli klasik</vt:lpstr>
      <vt:lpstr>match</vt:lpstr>
      <vt:lpstr>index</vt:lpstr>
      <vt:lpstr>çoklu eşleşme</vt:lpstr>
      <vt:lpstr>offset</vt:lpstr>
      <vt:lpstr>kesişim</vt:lpstr>
      <vt:lpstr>alan</vt:lpstr>
      <vt:lpstr>alan2</vt:lpstr>
      <vt:lpstr>Bölge1</vt:lpstr>
      <vt:lpstr>Bölge2</vt:lpstr>
      <vt:lpstr>Bölge3</vt:lpstr>
      <vt:lpstr>deneme</vt:lpstr>
      <vt:lpstr>Kar</vt:lpstr>
      <vt:lpstr>Kredi</vt:lpstr>
      <vt:lpstr>Mevduat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2017-04-25T19:27:43Z</dcterms:created>
  <dcterms:modified xsi:type="dcterms:W3CDTF">2017-12-09T21:11:13Z</dcterms:modified>
</cp:coreProperties>
</file>