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U:\SMA - Notes\sw_datas\"/>
    </mc:Choice>
  </mc:AlternateContent>
  <bookViews>
    <workbookView xWindow="0" yWindow="0" windowWidth="22260" windowHeight="12645"/>
  </bookViews>
  <sheets>
    <sheet name="Home - Params" sheetId="3" r:id="rId1"/>
    <sheet name="Sheet1" sheetId="1" r:id="rId2"/>
    <sheet name="Runes" sheetId="2"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1" i="1" l="1"/>
  <c r="K21" i="1"/>
  <c r="J21" i="1"/>
  <c r="I21" i="1"/>
  <c r="H21" i="1"/>
  <c r="G21" i="1"/>
  <c r="F21" i="1"/>
  <c r="E21" i="1"/>
  <c r="D21" i="1"/>
  <c r="C21" i="1"/>
  <c r="B21" i="1"/>
  <c r="K20" i="1"/>
  <c r="J20" i="1"/>
  <c r="I20" i="1"/>
  <c r="H20" i="1"/>
  <c r="D20" i="1"/>
  <c r="C20" i="1"/>
  <c r="B20" i="1"/>
  <c r="E20" i="1" s="1"/>
  <c r="L19" i="1"/>
  <c r="L20" i="1" s="1"/>
  <c r="K19" i="1"/>
  <c r="J19" i="1"/>
  <c r="I19" i="1"/>
  <c r="H19" i="1"/>
  <c r="G19" i="1"/>
  <c r="G20" i="1" s="1"/>
  <c r="F19" i="1"/>
  <c r="F20" i="1" s="1"/>
  <c r="E19" i="1"/>
  <c r="D19" i="1"/>
  <c r="C19" i="1"/>
  <c r="B19" i="1"/>
  <c r="N17" i="1"/>
  <c r="G27" i="1" l="1"/>
  <c r="G24" i="1"/>
  <c r="C24" i="1"/>
  <c r="H24" i="1"/>
  <c r="J27" i="1"/>
  <c r="C27" i="1"/>
  <c r="H27" i="1"/>
  <c r="J24" i="1"/>
  <c r="F27" i="1"/>
  <c r="B27" i="1"/>
  <c r="B24" i="1"/>
  <c r="F24" i="1"/>
  <c r="I24" i="1"/>
  <c r="E27" i="1"/>
  <c r="D27" i="1"/>
  <c r="I27" i="1"/>
  <c r="E24" i="1"/>
  <c r="D24" i="1"/>
</calcChain>
</file>

<file path=xl/sharedStrings.xml><?xml version="1.0" encoding="utf-8"?>
<sst xmlns="http://schemas.openxmlformats.org/spreadsheetml/2006/main" count="278" uniqueCount="109">
  <si>
    <t>RULES ALWAYS TRUE</t>
  </si>
  <si>
    <t>RETURN TO HOME TAB</t>
  </si>
  <si>
    <t>+12 6* legendaries in slot 1, 3, 5 (can be reapp later)</t>
  </si>
  <si>
    <t>+12 6* legendaries in slot 2, 4, 6 if main stat is good (can be reapp later)</t>
  </si>
  <si>
    <t>Sources</t>
  </si>
  <si>
    <t>Always max roll (3 or 4 depends rarity) your 6* epic/leg rune with SPD sub-stat
If after all rolls you have SPD &lt; 20 + flat main stat =&gt; sell it</t>
  </si>
  <si>
    <t>Guide to Roles</t>
  </si>
  <si>
    <t>Vidéo for Rune Efficiency</t>
  </si>
  <si>
    <t>Clean-up rune tool</t>
  </si>
  <si>
    <t>Runes selection process</t>
  </si>
  <si>
    <t>Rune core stat = main stat + innate + sub</t>
  </si>
  <si>
    <t>Progression threshold</t>
  </si>
  <si>
    <t>VERY EARLY GAME</t>
  </si>
  <si>
    <t>EARLY GAME</t>
  </si>
  <si>
    <t>EARLY - MID GAME</t>
  </si>
  <si>
    <t>MID GAME</t>
  </si>
  <si>
    <t>MID - LATE GAME</t>
  </si>
  <si>
    <t>LATE GAME</t>
  </si>
  <si>
    <t>VERY LATE GAME</t>
  </si>
  <si>
    <t>Core 1 (DD)</t>
  </si>
  <si>
    <t>CR</t>
  </si>
  <si>
    <t>CD</t>
  </si>
  <si>
    <t>ATK / DEF / HP</t>
  </si>
  <si>
    <t>SPD</t>
  </si>
  <si>
    <t>Stats core (1 ; 3 ; 5)</t>
  </si>
  <si>
    <t>Core 2 (others)</t>
  </si>
  <si>
    <t>HP</t>
  </si>
  <si>
    <t>DEF</t>
  </si>
  <si>
    <t>ACC / RES</t>
  </si>
  <si>
    <t>Stats core (2 ; 4 ; 6)</t>
  </si>
  <si>
    <t>2) Check rune profiles + set</t>
  </si>
  <si>
    <t>3) Check total efficiency for any profile BEFORE ENCHANT AND GRIND</t>
  </si>
  <si>
    <t>4) Sell or not depends efficiency</t>
  </si>
  <si>
    <t>Table to calculate efficiency before GRIND + ENCHANT ; innate + sub-stat ; not for ANCIENT RUNES</t>
  </si>
  <si>
    <t>HP+</t>
  </si>
  <si>
    <t>DEF+</t>
  </si>
  <si>
    <t>ATK+</t>
  </si>
  <si>
    <t>HP%</t>
  </si>
  <si>
    <t>DEF%</t>
  </si>
  <si>
    <t>ATK%</t>
  </si>
  <si>
    <t>ACC</t>
  </si>
  <si>
    <t>RES</t>
  </si>
  <si>
    <t>Total rune efficiency</t>
  </si>
  <si>
    <t>Part of efficiency</t>
  </si>
  <si>
    <t>Part of efficiency as % eq.</t>
  </si>
  <si>
    <t>Part of roll</t>
  </si>
  <si>
    <t>Efficiency score per role (alt stat efficiency divided by 2)</t>
  </si>
  <si>
    <t>DD</t>
  </si>
  <si>
    <t>Support</t>
  </si>
  <si>
    <t>Bruiser</t>
  </si>
  <si>
    <t>Tanky Support</t>
  </si>
  <si>
    <t>ATK Scaling</t>
  </si>
  <si>
    <t>Raid Tank</t>
  </si>
  <si>
    <t>Raid Support</t>
  </si>
  <si>
    <t>Stall Support</t>
  </si>
  <si>
    <t>ATB Boost</t>
  </si>
  <si>
    <t>+ TODO THRESHOLD efficiency</t>
  </si>
  <si>
    <t>Efficiency score per role with stat priority (alt stat efficiency divided by 2)</t>
  </si>
  <si>
    <t>Stats per role</t>
  </si>
  <si>
    <t>Role</t>
  </si>
  <si>
    <t>Stat 1</t>
  </si>
  <si>
    <t>Stat 2</t>
  </si>
  <si>
    <t>Stat 3</t>
  </si>
  <si>
    <t>Stat 4</t>
  </si>
  <si>
    <t>Alt 1</t>
  </si>
  <si>
    <t>Alt 2</t>
  </si>
  <si>
    <t>Set 1</t>
  </si>
  <si>
    <t>Set 2</t>
  </si>
  <si>
    <t/>
  </si>
  <si>
    <t>SPD / (ATK, HP, DEF)</t>
  </si>
  <si>
    <t>ATK</t>
  </si>
  <si>
    <t>Rage &gt; Violent &gt; Stat used for DD</t>
  </si>
  <si>
    <t>Will &gt; Blade</t>
  </si>
  <si>
    <t>So what about Vampire, Destroy, Fight, etc. set ?</t>
  </si>
  <si>
    <t>Violent = Despair &gt; Swift</t>
  </si>
  <si>
    <t>Will &gt; Nemesis &gt; Energy = Focus = Shield</t>
  </si>
  <si>
    <t>Those sets are good, but are too specific for monsters or situations. It's doesn't mean you shouldn't consider some runes in these sets, just that it can't be adressed in general context.</t>
  </si>
  <si>
    <t>Violent</t>
  </si>
  <si>
    <t>Will &gt; Revenge = Nemesis</t>
  </si>
  <si>
    <t>Will &gt; Energy = Nemesis</t>
  </si>
  <si>
    <t>Fatal</t>
  </si>
  <si>
    <t>Will &gt; Blade = Focus</t>
  </si>
  <si>
    <t>???</t>
  </si>
  <si>
    <t>What is the rune profile of my monster ?</t>
  </si>
  <si>
    <r>
      <t xml:space="preserve">It all </t>
    </r>
    <r>
      <rPr>
        <b/>
        <sz val="11"/>
        <color theme="1"/>
        <rFont val="Calibri"/>
        <family val="2"/>
        <scheme val="minor"/>
      </rPr>
      <t>depends which content</t>
    </r>
    <r>
      <rPr>
        <sz val="11"/>
        <color theme="1"/>
        <rFont val="Calibri"/>
        <family val="2"/>
        <scheme val="minor"/>
      </rPr>
      <t xml:space="preserve"> you want to do and where you are on the </t>
    </r>
    <r>
      <rPr>
        <b/>
        <sz val="11"/>
        <color theme="1"/>
        <rFont val="Calibri"/>
        <family val="2"/>
        <scheme val="minor"/>
      </rPr>
      <t>progression path.</t>
    </r>
    <r>
      <rPr>
        <sz val="11"/>
        <color theme="1"/>
        <rFont val="Calibri"/>
        <family val="2"/>
        <scheme val="minor"/>
      </rPr>
      <t xml:space="preserve"> 
For instance, Verdehile in early game would be runed as a ATB boost due to stats requirements for DB11 safe runs, but later on it will be more runed as a DD dealer (with 100 CR requirement, ofc) because you will have better runes and a larger choice.
Before, asking yourself "what is my monster rune profile is ?", you should ask yourself which content you want to do with it, if you can fulfill stats requirements and </t>
    </r>
    <r>
      <rPr>
        <b/>
        <sz val="11"/>
        <color theme="1"/>
        <rFont val="Calibri"/>
        <family val="2"/>
        <scheme val="minor"/>
      </rPr>
      <t>only if you fulfill stats requirements</t>
    </r>
    <r>
      <rPr>
        <sz val="11"/>
        <color theme="1"/>
        <rFont val="Calibri"/>
        <family val="2"/>
        <scheme val="minor"/>
      </rPr>
      <t xml:space="preserve"> you can pick a rune profile for your monster.
Ofc, some monster  are more suitable for specific profile depending of them kits, don't hesitate to ask the community and to take a look at most common stats ingame for a monster, that will help you understand how people tends to play it.</t>
    </r>
  </si>
  <si>
    <t>Endure</t>
  </si>
  <si>
    <t>Swift</t>
  </si>
  <si>
    <t>Calculate rune efficiency</t>
  </si>
  <si>
    <t>0) Exclude main stat from the formula + calculate before any gem + grind application :
1) Virtually convert all flats stats into % eq. :
100 HP = 1% HP
7 DEF = 1% def
7 ATK = 1% atk
2) Sum all stats (sub + innate) provided by the runes except main stat :
(ATK%+DEF%+HP%+RES%+ACC%+CD)/8
+
(SPD+CR)/6
= the closer to 8, the closer to maximal efficiency</t>
  </si>
  <si>
    <t>Why not aiming for 100 % natural efficiency ?</t>
  </si>
  <si>
    <t>Remind yourself you can still gem the last unwanted sub-stat.
The min/max value of a rare+ gem is better than any natural sub-stat min/max (except maybe ancient ones ? To verify).</t>
  </si>
  <si>
    <t>Id</t>
  </si>
  <si>
    <t>Slot</t>
  </si>
  <si>
    <t>Set</t>
  </si>
  <si>
    <t>Main</t>
  </si>
  <si>
    <t>Innate</t>
  </si>
  <si>
    <t>Sub 1</t>
  </si>
  <si>
    <t>Sub 2</t>
  </si>
  <si>
    <t>Sub 3</t>
  </si>
  <si>
    <t>Sub 4</t>
  </si>
  <si>
    <t>Runes</t>
  </si>
  <si>
    <t>Profiles</t>
  </si>
  <si>
    <t>Profil 1</t>
  </si>
  <si>
    <t>BOUTON POUR IMPORT JSON</t>
  </si>
  <si>
    <t>Stat weight</t>
  </si>
  <si>
    <t>Min weight is 0.
There is no max weight, just keep in mind to respect a order of magnitude between all weights you're considering.</t>
  </si>
  <si>
    <t>Role configuration</t>
  </si>
  <si>
    <t>Option cochée par défaut, conversion les flat en % à la place (du coup les weights des flats seront ignorés)</t>
  </si>
  <si>
    <t>Weight per stat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</si>
</sst>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b/>
      <sz val="16"/>
      <color rgb="FFFF0000"/>
      <name val="Calibri"/>
      <family val="2"/>
      <scheme val="minor"/>
    </font>
    <font>
      <u/>
      <sz val="11"/>
      <color theme="10"/>
      <name val="Calibri"/>
      <family val="2"/>
      <scheme val="minor"/>
    </font>
    <font>
      <b/>
      <sz val="14"/>
      <color theme="1"/>
      <name val="Calibri"/>
      <family val="2"/>
      <scheme val="minor"/>
    </font>
    <font>
      <b/>
      <sz val="16"/>
      <color theme="1"/>
      <name val="Calibri"/>
      <family val="2"/>
      <scheme val="minor"/>
    </font>
    <font>
      <b/>
      <i/>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5" tint="0.59999389629810485"/>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s>
  <cellStyleXfs count="2">
    <xf numFmtId="0" fontId="0" fillId="0" borderId="0"/>
    <xf numFmtId="0" fontId="3" fillId="0" borderId="0" applyNumberFormat="0" applyFill="0" applyBorder="0" applyAlignment="0" applyProtection="0"/>
  </cellStyleXfs>
  <cellXfs count="70">
    <xf numFmtId="0" fontId="0" fillId="0" borderId="0" xfId="0"/>
    <xf numFmtId="0" fontId="0" fillId="0" borderId="0" xfId="0" quotePrefix="1"/>
    <xf numFmtId="0" fontId="0" fillId="0" borderId="0" xfId="0" applyAlignment="1">
      <alignment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1" fillId="0" borderId="8" xfId="0" applyFont="1" applyBorder="1" applyAlignment="1">
      <alignment horizontal="center" vertical="center" wrapText="1"/>
    </xf>
    <xf numFmtId="0" fontId="1" fillId="0" borderId="1" xfId="0" applyFont="1" applyBorder="1" applyAlignment="1">
      <alignment horizontal="center" vertical="center" wrapText="1"/>
    </xf>
    <xf numFmtId="10" fontId="0" fillId="0" borderId="1" xfId="0" applyNumberFormat="1" applyBorder="1" applyAlignment="1">
      <alignment horizontal="center" vertical="center" wrapText="1"/>
    </xf>
    <xf numFmtId="0" fontId="0" fillId="0" borderId="1" xfId="0" applyNumberForma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10" fontId="0" fillId="0" borderId="0" xfId="0" applyNumberFormat="1"/>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8"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8" xfId="0" applyFont="1"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7" fillId="0" borderId="19" xfId="0" applyFont="1" applyBorder="1" applyAlignment="1">
      <alignment horizontal="center" vertical="center" wrapText="1"/>
    </xf>
    <xf numFmtId="0" fontId="7" fillId="0" borderId="20" xfId="0" applyFont="1" applyBorder="1" applyAlignment="1">
      <alignment horizontal="center" vertical="center" wrapText="1"/>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7" fillId="0" borderId="29" xfId="0" applyFont="1" applyBorder="1" applyAlignment="1">
      <alignment horizontal="center" vertical="center" wrapText="1"/>
    </xf>
    <xf numFmtId="0" fontId="7" fillId="0" borderId="31" xfId="0" applyFont="1" applyBorder="1" applyAlignment="1">
      <alignment horizontal="center" vertical="center" wrapText="1"/>
    </xf>
    <xf numFmtId="0" fontId="0" fillId="0" borderId="1" xfId="0" applyBorder="1" applyAlignment="1">
      <alignment horizontal="center" vertical="center" wrapText="1"/>
    </xf>
    <xf numFmtId="0" fontId="4" fillId="0" borderId="1" xfId="0" applyFont="1" applyBorder="1" applyAlignment="1">
      <alignment horizontal="center"/>
    </xf>
    <xf numFmtId="0" fontId="4" fillId="0" borderId="1"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0" xfId="0" applyBorder="1" applyAlignment="1">
      <alignment horizontal="center" vertical="center" wrapText="1"/>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1" fillId="0" borderId="9" xfId="0" applyFont="1" applyBorder="1" applyAlignment="1">
      <alignment horizontal="center" vertical="center" wrapText="1"/>
    </xf>
    <xf numFmtId="0" fontId="1" fillId="0" borderId="8" xfId="0" applyFont="1" applyBorder="1" applyAlignment="1">
      <alignment horizontal="center" vertical="center" wrapText="1"/>
    </xf>
    <xf numFmtId="10" fontId="0" fillId="0" borderId="9" xfId="0" applyNumberFormat="1" applyBorder="1" applyAlignment="1">
      <alignment horizontal="center" vertical="center" wrapText="1"/>
    </xf>
    <xf numFmtId="10" fontId="0" fillId="0" borderId="8" xfId="0" applyNumberFormat="1" applyBorder="1" applyAlignment="1">
      <alignment horizontal="center" vertical="center" wrapText="1"/>
    </xf>
    <xf numFmtId="0" fontId="3" fillId="0" borderId="2" xfId="1" applyBorder="1" applyAlignment="1">
      <alignment horizontal="center" vertical="center" wrapText="1"/>
    </xf>
    <xf numFmtId="0" fontId="3" fillId="0" borderId="3" xfId="1" applyBorder="1" applyAlignment="1">
      <alignment horizontal="center" vertical="center" wrapText="1"/>
    </xf>
    <xf numFmtId="0" fontId="3" fillId="0" borderId="4" xfId="1" applyBorder="1" applyAlignment="1">
      <alignment horizontal="center" vertical="center" wrapText="1"/>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4" fillId="0" borderId="8" xfId="0" applyFont="1" applyBorder="1" applyAlignment="1">
      <alignment horizontal="center" vertical="center" wrapText="1"/>
    </xf>
    <xf numFmtId="0" fontId="5" fillId="0" borderId="8" xfId="0" applyFont="1" applyBorder="1" applyAlignment="1">
      <alignment horizontal="center" vertical="center"/>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2" fillId="0" borderId="1" xfId="0" applyFont="1" applyBorder="1" applyAlignment="1">
      <alignment horizontal="center" vertical="center"/>
    </xf>
    <xf numFmtId="0" fontId="3" fillId="2" borderId="1" xfId="1" applyFill="1" applyBorder="1" applyAlignment="1">
      <alignment horizontal="center" vertical="center"/>
    </xf>
    <xf numFmtId="0" fontId="0" fillId="0" borderId="0" xfId="0" applyAlignment="1">
      <alignment horizontal="center" vertical="center" wrapText="1"/>
    </xf>
    <xf numFmtId="0" fontId="1" fillId="0" borderId="0" xfId="0" applyFont="1" applyAlignment="1">
      <alignment horizontal="center" vertical="center"/>
    </xf>
    <xf numFmtId="0" fontId="4" fillId="0" borderId="32" xfId="0" applyFont="1" applyBorder="1" applyAlignment="1">
      <alignment horizontal="center" vertical="center" wrapText="1"/>
    </xf>
    <xf numFmtId="0" fontId="4" fillId="0" borderId="33" xfId="0" applyFont="1" applyBorder="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reddit.com/r/summonerswar/comments/xxuzgy/rune_clean_up_tool_with_json_import_v_2/" TargetMode="External"/><Relationship Id="rId2" Type="http://schemas.openxmlformats.org/officeDocument/2006/relationships/hyperlink" Target="https://www.youtube.com/watch?v=reOt6DyjCLM" TargetMode="External"/><Relationship Id="rId1" Type="http://schemas.openxmlformats.org/officeDocument/2006/relationships/hyperlink" Target="https://www.reddit.com/r/summonerswar/comments/xxuzgy/rune_clean_up_tool_with_json_import_v_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AF11"/>
  <sheetViews>
    <sheetView tabSelected="1" workbookViewId="0">
      <selection activeCell="M10" sqref="M10"/>
    </sheetView>
  </sheetViews>
  <sheetFormatPr baseColWidth="10" defaultRowHeight="15" x14ac:dyDescent="0.25"/>
  <cols>
    <col min="2" max="2" width="5.7109375" customWidth="1"/>
    <col min="3" max="3" width="7.7109375" customWidth="1"/>
    <col min="4" max="4" width="5.7109375" customWidth="1"/>
    <col min="5" max="5" width="7.7109375" customWidth="1"/>
    <col min="6" max="6" width="5.7109375" customWidth="1"/>
    <col min="7" max="7" width="7.7109375" customWidth="1"/>
    <col min="8" max="8" width="5.7109375" customWidth="1"/>
    <col min="9" max="9" width="7.7109375" customWidth="1"/>
    <col min="10" max="10" width="5.7109375" customWidth="1"/>
    <col min="11" max="11" width="7.7109375" customWidth="1"/>
    <col min="12" max="12" width="5.7109375" customWidth="1"/>
    <col min="13" max="13" width="7.7109375" customWidth="1"/>
    <col min="14" max="14" width="5.7109375" customWidth="1"/>
    <col min="15" max="15" width="7.7109375" customWidth="1"/>
    <col min="16" max="16" width="5.7109375" customWidth="1"/>
    <col min="17" max="17" width="7.7109375" customWidth="1"/>
    <col min="18" max="18" width="5.7109375" customWidth="1"/>
    <col min="19" max="19" width="7.7109375" customWidth="1"/>
    <col min="20" max="20" width="5.7109375" customWidth="1"/>
    <col min="21" max="21" width="7.7109375" customWidth="1"/>
    <col min="22" max="22" width="5.7109375" customWidth="1"/>
    <col min="23" max="23" width="7.7109375" customWidth="1"/>
  </cols>
  <sheetData>
    <row r="1" spans="1:32" ht="19.5" customHeight="1" thickBot="1" x14ac:dyDescent="0.3">
      <c r="A1" s="68" t="s">
        <v>106</v>
      </c>
      <c r="B1" s="69"/>
      <c r="C1" s="69"/>
      <c r="D1" s="69"/>
      <c r="E1" s="69"/>
      <c r="F1" s="69"/>
      <c r="G1" s="69"/>
      <c r="H1" s="69"/>
      <c r="I1" s="69"/>
      <c r="J1" s="69"/>
      <c r="K1" s="69"/>
      <c r="L1" s="69"/>
    </row>
    <row r="2" spans="1:32" ht="30" x14ac:dyDescent="0.25">
      <c r="A2" s="13" t="s">
        <v>108</v>
      </c>
      <c r="B2" s="14" t="s">
        <v>36</v>
      </c>
      <c r="C2" s="14" t="s">
        <v>35</v>
      </c>
      <c r="D2" s="14" t="s">
        <v>34</v>
      </c>
      <c r="E2" s="14" t="s">
        <v>39</v>
      </c>
      <c r="F2" s="14" t="s">
        <v>38</v>
      </c>
      <c r="G2" s="14" t="s">
        <v>37</v>
      </c>
      <c r="H2" s="14" t="s">
        <v>23</v>
      </c>
      <c r="I2" s="14" t="s">
        <v>20</v>
      </c>
      <c r="J2" s="14" t="s">
        <v>21</v>
      </c>
      <c r="K2" s="14" t="s">
        <v>40</v>
      </c>
      <c r="L2" s="14" t="s">
        <v>41</v>
      </c>
    </row>
    <row r="3" spans="1:32" ht="30" x14ac:dyDescent="0.3">
      <c r="A3" s="10" t="s">
        <v>47</v>
      </c>
      <c r="B3" s="4"/>
      <c r="C3" s="4"/>
      <c r="D3" s="4"/>
      <c r="E3" s="4"/>
      <c r="F3" s="19" t="s">
        <v>34</v>
      </c>
      <c r="G3" s="4"/>
      <c r="H3" s="19" t="s">
        <v>39</v>
      </c>
      <c r="I3" s="4"/>
      <c r="J3" s="19" t="s">
        <v>38</v>
      </c>
      <c r="K3" s="4"/>
      <c r="L3" s="19" t="s">
        <v>37</v>
      </c>
      <c r="Y3" s="29" t="s">
        <v>104</v>
      </c>
      <c r="Z3" s="29"/>
      <c r="AA3" s="29"/>
      <c r="AB3" s="29"/>
      <c r="AC3" s="29"/>
      <c r="AD3" s="29"/>
      <c r="AE3" s="29"/>
      <c r="AF3" s="29"/>
    </row>
    <row r="4" spans="1:32" x14ac:dyDescent="0.25">
      <c r="A4" s="10" t="s">
        <v>48</v>
      </c>
      <c r="B4" s="4"/>
      <c r="C4" s="4"/>
      <c r="D4" s="4"/>
      <c r="E4" s="4" t="s">
        <v>26</v>
      </c>
      <c r="F4" s="19" t="s">
        <v>23</v>
      </c>
      <c r="G4" s="4" t="s">
        <v>26</v>
      </c>
      <c r="H4" s="19" t="s">
        <v>23</v>
      </c>
      <c r="I4" s="4" t="s">
        <v>26</v>
      </c>
      <c r="J4" s="19" t="s">
        <v>23</v>
      </c>
      <c r="K4" s="4" t="s">
        <v>26</v>
      </c>
      <c r="L4" s="19" t="s">
        <v>23</v>
      </c>
      <c r="Y4" s="28" t="s">
        <v>105</v>
      </c>
      <c r="Z4" s="28"/>
      <c r="AA4" s="28"/>
      <c r="AB4" s="28"/>
      <c r="AC4" s="28"/>
      <c r="AD4" s="28"/>
      <c r="AE4" s="28"/>
      <c r="AF4" s="28"/>
    </row>
    <row r="5" spans="1:32" x14ac:dyDescent="0.25">
      <c r="A5" s="10" t="s">
        <v>49</v>
      </c>
      <c r="B5" s="4"/>
      <c r="C5" s="4"/>
      <c r="D5" s="4"/>
      <c r="E5" s="4" t="s">
        <v>23</v>
      </c>
      <c r="F5" s="19" t="s">
        <v>26</v>
      </c>
      <c r="G5" s="4" t="s">
        <v>23</v>
      </c>
      <c r="H5" s="19" t="s">
        <v>26</v>
      </c>
      <c r="I5" s="4" t="s">
        <v>23</v>
      </c>
      <c r="J5" s="19" t="s">
        <v>26</v>
      </c>
      <c r="K5" s="4" t="s">
        <v>23</v>
      </c>
      <c r="L5" s="19" t="s">
        <v>26</v>
      </c>
      <c r="Y5" s="28"/>
      <c r="Z5" s="28"/>
      <c r="AA5" s="28"/>
      <c r="AB5" s="28"/>
      <c r="AC5" s="28"/>
      <c r="AD5" s="28"/>
      <c r="AE5" s="28"/>
      <c r="AF5" s="28"/>
    </row>
    <row r="6" spans="1:32" ht="30" x14ac:dyDescent="0.25">
      <c r="A6" s="10" t="s">
        <v>50</v>
      </c>
      <c r="B6" s="4"/>
      <c r="C6" s="4"/>
      <c r="D6" s="4"/>
      <c r="E6" s="4" t="s">
        <v>27</v>
      </c>
      <c r="F6" s="19" t="s">
        <v>26</v>
      </c>
      <c r="G6" s="4" t="s">
        <v>27</v>
      </c>
      <c r="H6" s="19" t="s">
        <v>26</v>
      </c>
      <c r="I6" s="4" t="s">
        <v>27</v>
      </c>
      <c r="J6" s="19" t="s">
        <v>26</v>
      </c>
      <c r="K6" s="4" t="s">
        <v>27</v>
      </c>
      <c r="L6" s="19" t="s">
        <v>26</v>
      </c>
      <c r="Y6" s="28"/>
      <c r="Z6" s="28"/>
      <c r="AA6" s="28"/>
      <c r="AB6" s="28"/>
      <c r="AC6" s="28"/>
      <c r="AD6" s="28"/>
      <c r="AE6" s="28"/>
      <c r="AF6" s="28"/>
    </row>
    <row r="7" spans="1:32" x14ac:dyDescent="0.25">
      <c r="A7" s="10" t="s">
        <v>51</v>
      </c>
      <c r="B7" s="4"/>
      <c r="C7" s="4"/>
      <c r="D7" s="4"/>
      <c r="E7" s="4" t="s">
        <v>23</v>
      </c>
      <c r="F7" s="19" t="s">
        <v>70</v>
      </c>
      <c r="G7" s="4" t="s">
        <v>23</v>
      </c>
      <c r="H7" s="19" t="s">
        <v>70</v>
      </c>
      <c r="I7" s="4" t="s">
        <v>23</v>
      </c>
      <c r="J7" s="19" t="s">
        <v>70</v>
      </c>
      <c r="K7" s="4" t="s">
        <v>23</v>
      </c>
      <c r="L7" s="19" t="s">
        <v>70</v>
      </c>
      <c r="Y7" s="28"/>
      <c r="Z7" s="28"/>
      <c r="AA7" s="28"/>
      <c r="AB7" s="28"/>
      <c r="AC7" s="28"/>
      <c r="AD7" s="28"/>
      <c r="AE7" s="28"/>
      <c r="AF7" s="28"/>
    </row>
    <row r="8" spans="1:32" x14ac:dyDescent="0.25">
      <c r="A8" s="10" t="s">
        <v>52</v>
      </c>
      <c r="B8" s="4"/>
      <c r="C8" s="4"/>
      <c r="D8" s="4"/>
      <c r="E8" s="4" t="s">
        <v>26</v>
      </c>
      <c r="F8" s="19" t="s">
        <v>27</v>
      </c>
      <c r="G8" s="4" t="s">
        <v>26</v>
      </c>
      <c r="H8" s="19" t="s">
        <v>27</v>
      </c>
      <c r="I8" s="4" t="s">
        <v>26</v>
      </c>
      <c r="J8" s="19" t="s">
        <v>27</v>
      </c>
      <c r="K8" s="4" t="s">
        <v>26</v>
      </c>
      <c r="L8" s="19" t="s">
        <v>27</v>
      </c>
    </row>
    <row r="9" spans="1:32" ht="30" x14ac:dyDescent="0.25">
      <c r="A9" s="10" t="s">
        <v>53</v>
      </c>
      <c r="B9" s="4"/>
      <c r="C9" s="4"/>
      <c r="D9" s="4"/>
      <c r="E9" s="4" t="s">
        <v>27</v>
      </c>
      <c r="F9" s="19" t="s">
        <v>23</v>
      </c>
      <c r="G9" s="4" t="s">
        <v>27</v>
      </c>
      <c r="H9" s="19" t="s">
        <v>23</v>
      </c>
      <c r="I9" s="4" t="s">
        <v>27</v>
      </c>
      <c r="J9" s="19" t="s">
        <v>23</v>
      </c>
      <c r="K9" s="4" t="s">
        <v>27</v>
      </c>
      <c r="L9" s="19" t="s">
        <v>23</v>
      </c>
      <c r="Y9" t="s">
        <v>103</v>
      </c>
    </row>
    <row r="10" spans="1:32" ht="30" x14ac:dyDescent="0.25">
      <c r="A10" s="10" t="s">
        <v>54</v>
      </c>
      <c r="B10" s="4"/>
      <c r="C10" s="4"/>
      <c r="D10" s="4"/>
      <c r="E10" s="4" t="s">
        <v>41</v>
      </c>
      <c r="F10" s="19" t="s">
        <v>26</v>
      </c>
      <c r="G10" s="4" t="s">
        <v>41</v>
      </c>
      <c r="H10" s="19" t="s">
        <v>26</v>
      </c>
      <c r="I10" s="4" t="s">
        <v>41</v>
      </c>
      <c r="J10" s="19" t="s">
        <v>26</v>
      </c>
      <c r="K10" s="4" t="s">
        <v>41</v>
      </c>
      <c r="L10" s="19" t="s">
        <v>26</v>
      </c>
      <c r="Y10" t="s">
        <v>107</v>
      </c>
    </row>
    <row r="11" spans="1:32" ht="15.75" thickBot="1" x14ac:dyDescent="0.3">
      <c r="A11" s="11" t="s">
        <v>55</v>
      </c>
      <c r="B11" s="4"/>
      <c r="C11" s="4"/>
      <c r="D11" s="4"/>
      <c r="E11" s="24" t="s">
        <v>23</v>
      </c>
      <c r="F11" s="23" t="s">
        <v>23</v>
      </c>
      <c r="G11" s="24" t="s">
        <v>23</v>
      </c>
      <c r="H11" s="23" t="s">
        <v>23</v>
      </c>
      <c r="I11" s="24" t="s">
        <v>23</v>
      </c>
      <c r="J11" s="23" t="s">
        <v>23</v>
      </c>
      <c r="K11" s="24" t="s">
        <v>23</v>
      </c>
      <c r="L11" s="23" t="s">
        <v>23</v>
      </c>
    </row>
  </sheetData>
  <mergeCells count="3">
    <mergeCell ref="Y3:AF3"/>
    <mergeCell ref="Y4:AF7"/>
    <mergeCell ref="A1:L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V76"/>
  <sheetViews>
    <sheetView topLeftCell="A10" workbookViewId="0">
      <selection activeCell="B24" sqref="B24"/>
    </sheetView>
  </sheetViews>
  <sheetFormatPr baseColWidth="10" defaultRowHeight="15" x14ac:dyDescent="0.25"/>
  <sheetData>
    <row r="1" spans="1:22" ht="21" x14ac:dyDescent="0.25">
      <c r="A1" s="64" t="s">
        <v>0</v>
      </c>
      <c r="B1" s="64"/>
      <c r="C1" s="64"/>
      <c r="D1" s="64"/>
      <c r="E1" s="64"/>
      <c r="F1" s="64"/>
      <c r="G1" s="64"/>
      <c r="H1" s="64"/>
      <c r="I1" s="64"/>
      <c r="J1" s="64"/>
      <c r="K1" s="64"/>
      <c r="T1" s="65" t="s">
        <v>1</v>
      </c>
      <c r="U1" s="65"/>
      <c r="V1" s="65"/>
    </row>
    <row r="2" spans="1:22" ht="15" customHeight="1" x14ac:dyDescent="0.25">
      <c r="A2" s="1" t="s">
        <v>2</v>
      </c>
    </row>
    <row r="3" spans="1:22" ht="18.75" x14ac:dyDescent="0.3">
      <c r="A3" s="1" t="s">
        <v>3</v>
      </c>
      <c r="T3" s="29" t="s">
        <v>4</v>
      </c>
      <c r="U3" s="29"/>
      <c r="V3" s="29"/>
    </row>
    <row r="4" spans="1:22" ht="15" customHeight="1" x14ac:dyDescent="0.25">
      <c r="A4" s="66" t="s">
        <v>5</v>
      </c>
      <c r="B4" s="66"/>
      <c r="C4" s="66"/>
      <c r="D4" s="66"/>
      <c r="E4" s="66"/>
      <c r="F4" s="66"/>
      <c r="G4" s="66"/>
      <c r="H4" s="66"/>
      <c r="I4" s="66"/>
      <c r="J4" s="66"/>
      <c r="K4" s="66"/>
      <c r="T4" s="53" t="s">
        <v>6</v>
      </c>
      <c r="U4" s="54"/>
      <c r="V4" s="55"/>
    </row>
    <row r="5" spans="1:22" ht="45" customHeight="1" x14ac:dyDescent="0.25">
      <c r="A5" s="66"/>
      <c r="B5" s="66"/>
      <c r="C5" s="66"/>
      <c r="D5" s="66"/>
      <c r="E5" s="66"/>
      <c r="F5" s="66"/>
      <c r="G5" s="66"/>
      <c r="H5" s="66"/>
      <c r="I5" s="66"/>
      <c r="J5" s="66"/>
      <c r="K5" s="66"/>
      <c r="T5" s="53" t="s">
        <v>7</v>
      </c>
      <c r="U5" s="54"/>
      <c r="V5" s="55"/>
    </row>
    <row r="6" spans="1:22" ht="15" customHeight="1" thickBot="1" x14ac:dyDescent="0.3">
      <c r="A6" s="2"/>
      <c r="B6" s="2"/>
      <c r="C6" s="2"/>
      <c r="D6" s="2"/>
      <c r="E6" s="2"/>
      <c r="F6" s="2"/>
      <c r="G6" s="2"/>
      <c r="H6" s="2"/>
      <c r="I6" s="2"/>
      <c r="J6" s="2"/>
      <c r="K6" s="2"/>
      <c r="T6" s="53" t="s">
        <v>8</v>
      </c>
      <c r="U6" s="54"/>
      <c r="V6" s="55"/>
    </row>
    <row r="7" spans="1:22" ht="15" customHeight="1" thickBot="1" x14ac:dyDescent="0.3">
      <c r="A7" s="56" t="s">
        <v>9</v>
      </c>
      <c r="B7" s="57"/>
      <c r="C7" s="57"/>
      <c r="D7" s="57"/>
      <c r="E7" s="57"/>
      <c r="F7" s="57"/>
      <c r="G7" s="57"/>
      <c r="H7" s="57"/>
      <c r="I7" s="57"/>
      <c r="J7" s="57"/>
      <c r="K7" s="57"/>
      <c r="L7" s="57"/>
      <c r="M7" s="57"/>
      <c r="N7" s="57"/>
      <c r="O7" s="58"/>
    </row>
    <row r="8" spans="1:22" ht="21" x14ac:dyDescent="0.25">
      <c r="A8" s="59" t="s">
        <v>10</v>
      </c>
      <c r="B8" s="59"/>
      <c r="C8" s="59"/>
      <c r="D8" s="59"/>
      <c r="E8" s="59"/>
      <c r="F8" s="59"/>
      <c r="I8" s="60" t="s">
        <v>11</v>
      </c>
      <c r="J8" s="60"/>
      <c r="K8" s="60"/>
      <c r="L8" s="60"/>
      <c r="M8" s="60"/>
      <c r="N8" s="60"/>
      <c r="O8" s="60"/>
    </row>
    <row r="9" spans="1:22" ht="30" x14ac:dyDescent="0.25">
      <c r="A9" s="30"/>
      <c r="B9" s="30"/>
      <c r="C9" s="30"/>
      <c r="D9" s="30"/>
      <c r="E9" s="30"/>
      <c r="F9" s="30"/>
      <c r="I9" s="3" t="s">
        <v>12</v>
      </c>
      <c r="J9" s="3" t="s">
        <v>13</v>
      </c>
      <c r="K9" s="3" t="s">
        <v>14</v>
      </c>
      <c r="L9" s="3" t="s">
        <v>15</v>
      </c>
      <c r="M9" s="3" t="s">
        <v>16</v>
      </c>
      <c r="N9" s="3" t="s">
        <v>17</v>
      </c>
      <c r="O9" s="3" t="s">
        <v>18</v>
      </c>
    </row>
    <row r="10" spans="1:22" ht="30" x14ac:dyDescent="0.25">
      <c r="A10" s="3" t="s">
        <v>19</v>
      </c>
      <c r="B10" s="3" t="s">
        <v>20</v>
      </c>
      <c r="C10" s="3" t="s">
        <v>21</v>
      </c>
      <c r="D10" s="28" t="s">
        <v>22</v>
      </c>
      <c r="E10" s="28"/>
      <c r="F10" s="3" t="s">
        <v>23</v>
      </c>
      <c r="H10" s="5" t="s">
        <v>24</v>
      </c>
      <c r="I10" s="61">
        <v>1</v>
      </c>
      <c r="J10" s="62"/>
      <c r="K10" s="61">
        <v>2</v>
      </c>
      <c r="L10" s="63"/>
      <c r="M10" s="62"/>
      <c r="N10" s="28">
        <v>3</v>
      </c>
      <c r="O10" s="28"/>
    </row>
    <row r="11" spans="1:22" ht="30" x14ac:dyDescent="0.25">
      <c r="A11" s="3" t="s">
        <v>25</v>
      </c>
      <c r="B11" s="3" t="s">
        <v>26</v>
      </c>
      <c r="C11" s="3" t="s">
        <v>27</v>
      </c>
      <c r="D11" s="3" t="s">
        <v>23</v>
      </c>
      <c r="E11" s="3" t="s">
        <v>28</v>
      </c>
      <c r="F11" s="3" t="s">
        <v>20</v>
      </c>
      <c r="H11" s="3" t="s">
        <v>29</v>
      </c>
      <c r="I11" s="28">
        <v>1</v>
      </c>
      <c r="J11" s="28"/>
      <c r="K11" s="28">
        <v>2</v>
      </c>
      <c r="L11" s="28"/>
      <c r="M11" s="28">
        <v>3</v>
      </c>
      <c r="N11" s="28"/>
      <c r="O11" s="3">
        <v>4</v>
      </c>
    </row>
    <row r="12" spans="1:22" x14ac:dyDescent="0.25">
      <c r="A12" t="s">
        <v>30</v>
      </c>
    </row>
    <row r="13" spans="1:22" ht="15" customHeight="1" x14ac:dyDescent="0.25">
      <c r="A13" t="s">
        <v>31</v>
      </c>
    </row>
    <row r="14" spans="1:22" x14ac:dyDescent="0.25">
      <c r="A14" t="s">
        <v>32</v>
      </c>
    </row>
    <row r="15" spans="1:22" ht="15.75" thickBot="1" x14ac:dyDescent="0.3"/>
    <row r="16" spans="1:22" ht="19.5" thickBot="1" x14ac:dyDescent="0.3">
      <c r="A16" s="46" t="s">
        <v>33</v>
      </c>
      <c r="B16" s="47"/>
      <c r="C16" s="47"/>
      <c r="D16" s="47"/>
      <c r="E16" s="47"/>
      <c r="F16" s="47"/>
      <c r="G16" s="47"/>
      <c r="H16" s="47"/>
      <c r="I16" s="47"/>
      <c r="J16" s="47"/>
      <c r="K16" s="47"/>
      <c r="L16" s="47"/>
      <c r="M16" s="48"/>
    </row>
    <row r="17" spans="1:20" ht="15" customHeight="1" x14ac:dyDescent="0.25">
      <c r="B17" s="6" t="s">
        <v>34</v>
      </c>
      <c r="C17" s="6" t="s">
        <v>35</v>
      </c>
      <c r="D17" s="6" t="s">
        <v>36</v>
      </c>
      <c r="E17" s="6" t="s">
        <v>37</v>
      </c>
      <c r="F17" s="6" t="s">
        <v>38</v>
      </c>
      <c r="G17" s="6" t="s">
        <v>39</v>
      </c>
      <c r="H17" s="6" t="s">
        <v>20</v>
      </c>
      <c r="I17" s="6" t="s">
        <v>21</v>
      </c>
      <c r="J17" s="6" t="s">
        <v>40</v>
      </c>
      <c r="K17" s="6" t="s">
        <v>41</v>
      </c>
      <c r="L17" s="6" t="s">
        <v>23</v>
      </c>
      <c r="M17" s="49" t="s">
        <v>42</v>
      </c>
      <c r="N17" s="51">
        <f>(B18/375+C18/20+D18/20+E18/8+F18/8+G18/8+H18/6+I18/7+J18/8+K18/8+L18/6)/8</f>
        <v>1.4583333333333333</v>
      </c>
    </row>
    <row r="18" spans="1:20" x14ac:dyDescent="0.25">
      <c r="B18" s="3">
        <v>1000</v>
      </c>
      <c r="C18" s="3">
        <v>0</v>
      </c>
      <c r="D18" s="3">
        <v>0</v>
      </c>
      <c r="E18" s="3">
        <v>8</v>
      </c>
      <c r="F18" s="3">
        <v>8</v>
      </c>
      <c r="G18" s="3">
        <v>8</v>
      </c>
      <c r="H18" s="3">
        <v>0</v>
      </c>
      <c r="I18" s="3">
        <v>0</v>
      </c>
      <c r="J18" s="3">
        <v>0</v>
      </c>
      <c r="K18" s="3">
        <v>8</v>
      </c>
      <c r="L18" s="3">
        <v>30</v>
      </c>
      <c r="M18" s="50"/>
      <c r="N18" s="52"/>
    </row>
    <row r="19" spans="1:20" ht="30" x14ac:dyDescent="0.25">
      <c r="A19" s="7" t="s">
        <v>43</v>
      </c>
      <c r="B19" s="8">
        <f>B18/375/8</f>
        <v>0.33333333333333331</v>
      </c>
      <c r="C19" s="8">
        <f>C18/20/8</f>
        <v>0</v>
      </c>
      <c r="D19" s="8">
        <f>D18/20/8</f>
        <v>0</v>
      </c>
      <c r="E19" s="8">
        <f>E18/8/8</f>
        <v>0.125</v>
      </c>
      <c r="F19" s="8">
        <f>F18/8/8</f>
        <v>0.125</v>
      </c>
      <c r="G19" s="8">
        <f>G18/8/8</f>
        <v>0.125</v>
      </c>
      <c r="H19" s="8">
        <f>H18/6/8</f>
        <v>0</v>
      </c>
      <c r="I19" s="8">
        <f>I18/7/8</f>
        <v>0</v>
      </c>
      <c r="J19" s="8">
        <f>J18/8/8</f>
        <v>0</v>
      </c>
      <c r="K19" s="8">
        <f>K18/8/8</f>
        <v>0.125</v>
      </c>
      <c r="L19" s="8">
        <f>L18/6/8</f>
        <v>0.625</v>
      </c>
    </row>
    <row r="20" spans="1:20" ht="45" x14ac:dyDescent="0.25">
      <c r="A20" s="7" t="s">
        <v>44</v>
      </c>
      <c r="B20" s="8">
        <f>B18/1000/8</f>
        <v>0.125</v>
      </c>
      <c r="C20" s="8">
        <f>C18/70/8</f>
        <v>0</v>
      </c>
      <c r="D20" s="8">
        <f>D18/70/8</f>
        <v>0</v>
      </c>
      <c r="E20" s="8">
        <f>E19+B20</f>
        <v>0.25</v>
      </c>
      <c r="F20" s="8">
        <f>F19+C20</f>
        <v>0.125</v>
      </c>
      <c r="G20" s="8">
        <f>G19+D20</f>
        <v>0.125</v>
      </c>
      <c r="H20" s="8">
        <f>H19</f>
        <v>0</v>
      </c>
      <c r="I20" s="8">
        <f t="shared" ref="I20:L20" si="0">I19</f>
        <v>0</v>
      </c>
      <c r="J20" s="8">
        <f t="shared" si="0"/>
        <v>0</v>
      </c>
      <c r="K20" s="8">
        <f t="shared" si="0"/>
        <v>0.125</v>
      </c>
      <c r="L20" s="8">
        <f t="shared" si="0"/>
        <v>0.625</v>
      </c>
    </row>
    <row r="21" spans="1:20" x14ac:dyDescent="0.25">
      <c r="A21" s="7" t="s">
        <v>45</v>
      </c>
      <c r="B21" s="9">
        <f>ROUNDUP(B18/375,0)</f>
        <v>3</v>
      </c>
      <c r="C21" s="9">
        <f>ROUNDUP(C18/20,0)</f>
        <v>0</v>
      </c>
      <c r="D21" s="9">
        <f>ROUNDUP(D18/20,0)</f>
        <v>0</v>
      </c>
      <c r="E21" s="9">
        <f>ROUNDUP(E18/8,0)</f>
        <v>1</v>
      </c>
      <c r="F21" s="9">
        <f>ROUNDUP(F18/8,0)</f>
        <v>1</v>
      </c>
      <c r="G21" s="9">
        <f>ROUNDUP(G18/8,0)</f>
        <v>1</v>
      </c>
      <c r="H21" s="9">
        <f>ROUNDUP(H18/6,0)</f>
        <v>0</v>
      </c>
      <c r="I21" s="9">
        <f>ROUNDUP(I18/7,0)</f>
        <v>0</v>
      </c>
      <c r="J21" s="9">
        <f>ROUNDUP(J18/8,0)</f>
        <v>0</v>
      </c>
      <c r="K21" s="9">
        <f>ROUNDUP(K18/8,0)</f>
        <v>1</v>
      </c>
      <c r="L21" s="9">
        <f>ROUNDUP(L18/6,0)</f>
        <v>5</v>
      </c>
    </row>
    <row r="22" spans="1:20" ht="19.5" customHeight="1" x14ac:dyDescent="0.25">
      <c r="A22" s="30" t="s">
        <v>46</v>
      </c>
      <c r="B22" s="30"/>
      <c r="C22" s="30"/>
      <c r="D22" s="30"/>
      <c r="E22" s="30"/>
      <c r="F22" s="30"/>
      <c r="G22" s="30"/>
      <c r="H22" s="30"/>
      <c r="I22" s="30"/>
      <c r="J22" s="30"/>
      <c r="K22" s="30"/>
      <c r="L22" s="30"/>
      <c r="M22" s="30"/>
    </row>
    <row r="23" spans="1:20" ht="15" customHeight="1" thickBot="1" x14ac:dyDescent="0.3">
      <c r="B23" s="10" t="s">
        <v>47</v>
      </c>
      <c r="C23" s="10" t="s">
        <v>48</v>
      </c>
      <c r="D23" s="10" t="s">
        <v>49</v>
      </c>
      <c r="E23" s="10" t="s">
        <v>50</v>
      </c>
      <c r="F23" s="10" t="s">
        <v>51</v>
      </c>
      <c r="G23" s="10" t="s">
        <v>52</v>
      </c>
      <c r="H23" s="10" t="s">
        <v>53</v>
      </c>
      <c r="I23" s="10" t="s">
        <v>54</v>
      </c>
      <c r="J23" s="11" t="s">
        <v>55</v>
      </c>
      <c r="N23" s="1" t="s">
        <v>56</v>
      </c>
    </row>
    <row r="24" spans="1:20" x14ac:dyDescent="0.25">
      <c r="B24" s="12">
        <f>IF(G$20=MAX(E$20:G$20),H$20+L$20+G$20+I$20+E$20/2+J$20/2,
IF(E$20=MAX(E$20:G$20),H$20+L$20+E$20+I$20+G$20+J$20/2,H$20+L$20+F$20+I$20+G$20+E$20/2+$J20/2))</f>
        <v>1</v>
      </c>
      <c r="C24" s="12">
        <f>L$20+E$20+F$20+J$20+K$20/2</f>
        <v>1.0625</v>
      </c>
      <c r="D24" s="12">
        <f>E$20+L$20+F$20+H$20+I$20/2+J$20/2</f>
        <v>1</v>
      </c>
      <c r="E24" s="12">
        <f>E$20+F$20+J$20+L$20+K$20/2+G$20/2</f>
        <v>1.125</v>
      </c>
      <c r="F24" s="12">
        <f>G$20+L$20+J$20+E$20+H$20/2+K$20/2</f>
        <v>1.0625</v>
      </c>
      <c r="G24" s="12">
        <f>F$20+E$20+K$20</f>
        <v>0.5</v>
      </c>
      <c r="H24" s="12">
        <f>L$20+F$20+K$20+E$20+G$20/2</f>
        <v>1.1875</v>
      </c>
      <c r="I24" s="12">
        <f>E$20+K$20+F$20</f>
        <v>0.5</v>
      </c>
      <c r="J24" s="12">
        <f>L$20+E$20/2+J$20/2</f>
        <v>0.75</v>
      </c>
    </row>
    <row r="25" spans="1:20" ht="18.75" x14ac:dyDescent="0.25">
      <c r="A25" s="30" t="s">
        <v>57</v>
      </c>
      <c r="B25" s="30"/>
      <c r="C25" s="30"/>
      <c r="D25" s="30"/>
      <c r="E25" s="30"/>
      <c r="F25" s="30"/>
      <c r="G25" s="30"/>
      <c r="H25" s="30"/>
      <c r="I25" s="30"/>
      <c r="J25" s="30"/>
      <c r="K25" s="30"/>
      <c r="L25" s="30"/>
      <c r="M25" s="30"/>
    </row>
    <row r="26" spans="1:20" ht="30.75" thickBot="1" x14ac:dyDescent="0.3">
      <c r="B26" s="10" t="s">
        <v>47</v>
      </c>
      <c r="C26" s="10" t="s">
        <v>48</v>
      </c>
      <c r="D26" s="10" t="s">
        <v>49</v>
      </c>
      <c r="E26" s="10" t="s">
        <v>50</v>
      </c>
      <c r="F26" s="10" t="s">
        <v>51</v>
      </c>
      <c r="G26" s="10" t="s">
        <v>52</v>
      </c>
      <c r="H26" s="10" t="s">
        <v>53</v>
      </c>
      <c r="I26" s="10" t="s">
        <v>54</v>
      </c>
      <c r="J26" s="11" t="s">
        <v>55</v>
      </c>
    </row>
    <row r="27" spans="1:20" ht="15.75" thickBot="1" x14ac:dyDescent="0.3">
      <c r="B27" s="12">
        <f>IF(G$20=MAX(E$20:G$20),H$20+L$20/2+G$20/2+I$20/3+E$20/4/2+J$20/4/2,
IF(E$20=MAX(E$20:G$20),H$20+L$20/2+E$20/2+I$20/3+G$20/4+J$20/5/2,H$20+L$20/2+F$20/2+I$20/3+G$20/4+E$20/5/2+$J20/5/2))</f>
        <v>0.46875</v>
      </c>
      <c r="C27" s="12">
        <f>L$20+E$20/2+F$20/3+J$20/4+K$20/5/2</f>
        <v>0.80416666666666659</v>
      </c>
      <c r="D27" s="12">
        <f>E$20+L$20/2+F$20/3+H$20/4+I$20/5/2+J$20/5/2</f>
        <v>0.60416666666666663</v>
      </c>
      <c r="E27" s="12">
        <f>E$20+F$20/2+J$20/3+L$20/4+K$20/5/2+G$20/5/2</f>
        <v>0.49375000000000002</v>
      </c>
      <c r="F27" s="12">
        <f>G$20+L$20/2+J$20/3+E$20/4+H$20/5/2+K$20/5/2</f>
        <v>0.51249999999999996</v>
      </c>
      <c r="G27" s="12">
        <f>F$20+E$20/2+K$20/3</f>
        <v>0.29166666666666669</v>
      </c>
      <c r="H27" s="12">
        <f>L$20+F$20/2+K$20/3+E$20/4+G$20/5/2</f>
        <v>0.80416666666666659</v>
      </c>
      <c r="I27" s="12">
        <f>E$20+K$20/2+F$20/3</f>
        <v>0.35416666666666669</v>
      </c>
      <c r="J27" s="12">
        <f>L$20+E$20/2/2+J$20/2/2</f>
        <v>0.6875</v>
      </c>
    </row>
    <row r="28" spans="1:20" ht="19.5" thickBot="1" x14ac:dyDescent="0.3">
      <c r="B28" s="31" t="s">
        <v>58</v>
      </c>
      <c r="C28" s="32"/>
      <c r="D28" s="32"/>
      <c r="E28" s="32"/>
      <c r="F28" s="32"/>
      <c r="G28" s="32"/>
      <c r="H28" s="32"/>
      <c r="I28" s="32"/>
      <c r="J28" s="33"/>
    </row>
    <row r="29" spans="1:20" x14ac:dyDescent="0.25">
      <c r="B29" s="13" t="s">
        <v>59</v>
      </c>
      <c r="C29" s="14" t="s">
        <v>60</v>
      </c>
      <c r="D29" s="15" t="s">
        <v>61</v>
      </c>
      <c r="E29" s="15" t="s">
        <v>62</v>
      </c>
      <c r="F29" s="16" t="s">
        <v>63</v>
      </c>
      <c r="G29" s="17" t="s">
        <v>64</v>
      </c>
      <c r="H29" s="18" t="s">
        <v>65</v>
      </c>
      <c r="I29" s="14" t="s">
        <v>66</v>
      </c>
      <c r="J29" s="16" t="s">
        <v>67</v>
      </c>
    </row>
    <row r="30" spans="1:20" ht="60" x14ac:dyDescent="0.25">
      <c r="A30" s="1" t="s">
        <v>68</v>
      </c>
      <c r="B30" s="10" t="s">
        <v>47</v>
      </c>
      <c r="C30" s="19" t="s">
        <v>20</v>
      </c>
      <c r="D30" s="3" t="s">
        <v>69</v>
      </c>
      <c r="E30" s="3" t="s">
        <v>21</v>
      </c>
      <c r="F30" s="20" t="s">
        <v>70</v>
      </c>
      <c r="G30" s="21" t="s">
        <v>26</v>
      </c>
      <c r="H30" s="22" t="s">
        <v>40</v>
      </c>
      <c r="I30" s="19" t="s">
        <v>71</v>
      </c>
      <c r="J30" s="20" t="s">
        <v>72</v>
      </c>
      <c r="M30" s="34" t="s">
        <v>73</v>
      </c>
      <c r="N30" s="35"/>
      <c r="O30" s="35"/>
      <c r="P30" s="35"/>
      <c r="Q30" s="35"/>
      <c r="R30" s="35"/>
      <c r="S30" s="35"/>
      <c r="T30" s="36"/>
    </row>
    <row r="31" spans="1:20" ht="15" customHeight="1" x14ac:dyDescent="0.25">
      <c r="B31" s="10" t="s">
        <v>48</v>
      </c>
      <c r="C31" s="19" t="s">
        <v>23</v>
      </c>
      <c r="D31" s="3" t="s">
        <v>26</v>
      </c>
      <c r="E31" s="3" t="s">
        <v>27</v>
      </c>
      <c r="F31" s="20" t="s">
        <v>40</v>
      </c>
      <c r="G31" s="21" t="s">
        <v>41</v>
      </c>
      <c r="H31" s="22"/>
      <c r="I31" s="19" t="s">
        <v>74</v>
      </c>
      <c r="J31" s="20" t="s">
        <v>75</v>
      </c>
      <c r="M31" s="37" t="s">
        <v>76</v>
      </c>
      <c r="N31" s="38"/>
      <c r="O31" s="38"/>
      <c r="P31" s="38"/>
      <c r="Q31" s="38"/>
      <c r="R31" s="38"/>
      <c r="S31" s="38"/>
      <c r="T31" s="39"/>
    </row>
    <row r="32" spans="1:20" ht="45" x14ac:dyDescent="0.25">
      <c r="B32" s="10" t="s">
        <v>49</v>
      </c>
      <c r="C32" s="19" t="s">
        <v>26</v>
      </c>
      <c r="D32" s="3" t="s">
        <v>23</v>
      </c>
      <c r="E32" s="3" t="s">
        <v>27</v>
      </c>
      <c r="F32" s="20" t="s">
        <v>20</v>
      </c>
      <c r="G32" s="21" t="s">
        <v>21</v>
      </c>
      <c r="H32" s="22" t="s">
        <v>40</v>
      </c>
      <c r="I32" s="19" t="s">
        <v>77</v>
      </c>
      <c r="J32" s="20" t="s">
        <v>78</v>
      </c>
      <c r="M32" s="40"/>
      <c r="N32" s="41"/>
      <c r="O32" s="41"/>
      <c r="P32" s="41"/>
      <c r="Q32" s="41"/>
      <c r="R32" s="41"/>
      <c r="S32" s="41"/>
      <c r="T32" s="42"/>
    </row>
    <row r="33" spans="2:20" ht="45" x14ac:dyDescent="0.25">
      <c r="B33" s="10" t="s">
        <v>50</v>
      </c>
      <c r="C33" s="19" t="s">
        <v>26</v>
      </c>
      <c r="D33" s="3" t="s">
        <v>27</v>
      </c>
      <c r="E33" s="3" t="s">
        <v>40</v>
      </c>
      <c r="F33" s="20" t="s">
        <v>23</v>
      </c>
      <c r="G33" s="21" t="s">
        <v>41</v>
      </c>
      <c r="H33" s="22" t="s">
        <v>70</v>
      </c>
      <c r="I33" s="19" t="s">
        <v>77</v>
      </c>
      <c r="J33" s="20" t="s">
        <v>79</v>
      </c>
      <c r="M33" s="40"/>
      <c r="N33" s="41"/>
      <c r="O33" s="41"/>
      <c r="P33" s="41"/>
      <c r="Q33" s="41"/>
      <c r="R33" s="41"/>
      <c r="S33" s="41"/>
      <c r="T33" s="42"/>
    </row>
    <row r="34" spans="2:20" ht="15.75" customHeight="1" x14ac:dyDescent="0.25">
      <c r="B34" s="10" t="s">
        <v>51</v>
      </c>
      <c r="C34" s="19" t="s">
        <v>70</v>
      </c>
      <c r="D34" s="3" t="s">
        <v>23</v>
      </c>
      <c r="E34" s="3" t="s">
        <v>40</v>
      </c>
      <c r="F34" s="20" t="s">
        <v>26</v>
      </c>
      <c r="G34" s="21" t="s">
        <v>20</v>
      </c>
      <c r="H34" s="22" t="s">
        <v>41</v>
      </c>
      <c r="I34" s="19" t="s">
        <v>80</v>
      </c>
      <c r="J34" s="20" t="s">
        <v>81</v>
      </c>
      <c r="M34" s="43"/>
      <c r="N34" s="44"/>
      <c r="O34" s="44"/>
      <c r="P34" s="44"/>
      <c r="Q34" s="44"/>
      <c r="R34" s="44"/>
      <c r="S34" s="44"/>
      <c r="T34" s="45"/>
    </row>
    <row r="35" spans="2:20" ht="18.75" x14ac:dyDescent="0.3">
      <c r="B35" s="10" t="s">
        <v>52</v>
      </c>
      <c r="C35" s="19" t="s">
        <v>27</v>
      </c>
      <c r="D35" s="3" t="s">
        <v>26</v>
      </c>
      <c r="E35" s="3" t="s">
        <v>41</v>
      </c>
      <c r="F35" s="20"/>
      <c r="G35" s="21"/>
      <c r="H35" s="22"/>
      <c r="I35" s="19" t="s">
        <v>82</v>
      </c>
      <c r="J35" s="20" t="s">
        <v>82</v>
      </c>
      <c r="M35" s="29" t="s">
        <v>83</v>
      </c>
      <c r="N35" s="29"/>
      <c r="O35" s="29"/>
      <c r="P35" s="29"/>
      <c r="Q35" s="29"/>
      <c r="R35" s="29"/>
      <c r="S35" s="29"/>
      <c r="T35" s="29"/>
    </row>
    <row r="36" spans="2:20" ht="15" customHeight="1" x14ac:dyDescent="0.25">
      <c r="B36" s="10" t="s">
        <v>53</v>
      </c>
      <c r="C36" s="19" t="s">
        <v>23</v>
      </c>
      <c r="D36" s="3" t="s">
        <v>27</v>
      </c>
      <c r="E36" s="3" t="s">
        <v>41</v>
      </c>
      <c r="F36" s="20" t="s">
        <v>26</v>
      </c>
      <c r="G36" s="21" t="s">
        <v>70</v>
      </c>
      <c r="H36" s="22"/>
      <c r="I36" s="19" t="s">
        <v>82</v>
      </c>
      <c r="J36" s="20" t="s">
        <v>82</v>
      </c>
      <c r="M36" s="28" t="s">
        <v>84</v>
      </c>
      <c r="N36" s="28"/>
      <c r="O36" s="28"/>
      <c r="P36" s="28"/>
      <c r="Q36" s="28"/>
      <c r="R36" s="28"/>
      <c r="S36" s="28"/>
      <c r="T36" s="28"/>
    </row>
    <row r="37" spans="2:20" ht="30" x14ac:dyDescent="0.25">
      <c r="B37" s="10" t="s">
        <v>54</v>
      </c>
      <c r="C37" s="19" t="s">
        <v>26</v>
      </c>
      <c r="D37" s="3" t="s">
        <v>41</v>
      </c>
      <c r="E37" s="3" t="s">
        <v>27</v>
      </c>
      <c r="F37" s="20"/>
      <c r="G37" s="21" t="s">
        <v>23</v>
      </c>
      <c r="H37" s="22" t="s">
        <v>40</v>
      </c>
      <c r="I37" s="19"/>
      <c r="J37" s="20" t="s">
        <v>85</v>
      </c>
      <c r="M37" s="28"/>
      <c r="N37" s="28"/>
      <c r="O37" s="28"/>
      <c r="P37" s="28"/>
      <c r="Q37" s="28"/>
      <c r="R37" s="28"/>
      <c r="S37" s="28"/>
      <c r="T37" s="28"/>
    </row>
    <row r="38" spans="2:20" ht="15.75" thickBot="1" x14ac:dyDescent="0.3">
      <c r="B38" s="11" t="s">
        <v>55</v>
      </c>
      <c r="C38" s="23" t="s">
        <v>23</v>
      </c>
      <c r="D38" s="24" t="s">
        <v>23</v>
      </c>
      <c r="E38" s="24" t="s">
        <v>23</v>
      </c>
      <c r="F38" s="25" t="s">
        <v>23</v>
      </c>
      <c r="G38" s="26" t="s">
        <v>26</v>
      </c>
      <c r="H38" s="27" t="s">
        <v>40</v>
      </c>
      <c r="I38" s="23" t="s">
        <v>86</v>
      </c>
      <c r="J38" s="25"/>
      <c r="M38" s="28"/>
      <c r="N38" s="28"/>
      <c r="O38" s="28"/>
      <c r="P38" s="28"/>
      <c r="Q38" s="28"/>
      <c r="R38" s="28"/>
      <c r="S38" s="28"/>
      <c r="T38" s="28"/>
    </row>
    <row r="39" spans="2:20" x14ac:dyDescent="0.25">
      <c r="M39" s="28"/>
      <c r="N39" s="28"/>
      <c r="O39" s="28"/>
      <c r="P39" s="28"/>
      <c r="Q39" s="28"/>
      <c r="R39" s="28"/>
      <c r="S39" s="28"/>
      <c r="T39" s="28"/>
    </row>
    <row r="40" spans="2:20" x14ac:dyDescent="0.25">
      <c r="M40" s="28"/>
      <c r="N40" s="28"/>
      <c r="O40" s="28"/>
      <c r="P40" s="28"/>
      <c r="Q40" s="28"/>
      <c r="R40" s="28"/>
      <c r="S40" s="28"/>
      <c r="T40" s="28"/>
    </row>
    <row r="41" spans="2:20" x14ac:dyDescent="0.25">
      <c r="M41" s="28"/>
      <c r="N41" s="28"/>
      <c r="O41" s="28"/>
      <c r="P41" s="28"/>
      <c r="Q41" s="28"/>
      <c r="R41" s="28"/>
      <c r="S41" s="28"/>
      <c r="T41" s="28"/>
    </row>
    <row r="42" spans="2:20" x14ac:dyDescent="0.25">
      <c r="M42" s="28"/>
      <c r="N42" s="28"/>
      <c r="O42" s="28"/>
      <c r="P42" s="28"/>
      <c r="Q42" s="28"/>
      <c r="R42" s="28"/>
      <c r="S42" s="28"/>
      <c r="T42" s="28"/>
    </row>
    <row r="43" spans="2:20" x14ac:dyDescent="0.25">
      <c r="M43" s="28"/>
      <c r="N43" s="28"/>
      <c r="O43" s="28"/>
      <c r="P43" s="28"/>
      <c r="Q43" s="28"/>
      <c r="R43" s="28"/>
      <c r="S43" s="28"/>
      <c r="T43" s="28"/>
    </row>
    <row r="44" spans="2:20" x14ac:dyDescent="0.25">
      <c r="M44" s="28"/>
      <c r="N44" s="28"/>
      <c r="O44" s="28"/>
      <c r="P44" s="28"/>
      <c r="Q44" s="28"/>
      <c r="R44" s="28"/>
      <c r="S44" s="28"/>
      <c r="T44" s="28"/>
    </row>
    <row r="45" spans="2:20" x14ac:dyDescent="0.25">
      <c r="M45" s="28"/>
      <c r="N45" s="28"/>
      <c r="O45" s="28"/>
      <c r="P45" s="28"/>
      <c r="Q45" s="28"/>
      <c r="R45" s="28"/>
      <c r="S45" s="28"/>
      <c r="T45" s="28"/>
    </row>
    <row r="46" spans="2:20" ht="18.75" x14ac:dyDescent="0.3">
      <c r="M46" s="29" t="s">
        <v>87</v>
      </c>
      <c r="N46" s="29"/>
      <c r="O46" s="29"/>
      <c r="P46" s="29"/>
      <c r="Q46" s="29"/>
      <c r="R46" s="29"/>
      <c r="S46" s="29"/>
      <c r="T46" s="29"/>
    </row>
    <row r="47" spans="2:20" ht="15" customHeight="1" x14ac:dyDescent="0.25">
      <c r="M47" s="28" t="s">
        <v>88</v>
      </c>
      <c r="N47" s="28"/>
      <c r="O47" s="28"/>
      <c r="P47" s="28"/>
      <c r="Q47" s="28"/>
      <c r="R47" s="28"/>
      <c r="S47" s="28"/>
      <c r="T47" s="28"/>
    </row>
    <row r="48" spans="2:20" x14ac:dyDescent="0.25">
      <c r="M48" s="28"/>
      <c r="N48" s="28"/>
      <c r="O48" s="28"/>
      <c r="P48" s="28"/>
      <c r="Q48" s="28"/>
      <c r="R48" s="28"/>
      <c r="S48" s="28"/>
      <c r="T48" s="28"/>
    </row>
    <row r="49" spans="13:20" x14ac:dyDescent="0.25">
      <c r="M49" s="28"/>
      <c r="N49" s="28"/>
      <c r="O49" s="28"/>
      <c r="P49" s="28"/>
      <c r="Q49" s="28"/>
      <c r="R49" s="28"/>
      <c r="S49" s="28"/>
      <c r="T49" s="28"/>
    </row>
    <row r="50" spans="13:20" x14ac:dyDescent="0.25">
      <c r="M50" s="28"/>
      <c r="N50" s="28"/>
      <c r="O50" s="28"/>
      <c r="P50" s="28"/>
      <c r="Q50" s="28"/>
      <c r="R50" s="28"/>
      <c r="S50" s="28"/>
      <c r="T50" s="28"/>
    </row>
    <row r="51" spans="13:20" x14ac:dyDescent="0.25">
      <c r="M51" s="28"/>
      <c r="N51" s="28"/>
      <c r="O51" s="28"/>
      <c r="P51" s="28"/>
      <c r="Q51" s="28"/>
      <c r="R51" s="28"/>
      <c r="S51" s="28"/>
      <c r="T51" s="28"/>
    </row>
    <row r="52" spans="13:20" x14ac:dyDescent="0.25">
      <c r="M52" s="28"/>
      <c r="N52" s="28"/>
      <c r="O52" s="28"/>
      <c r="P52" s="28"/>
      <c r="Q52" s="28"/>
      <c r="R52" s="28"/>
      <c r="S52" s="28"/>
      <c r="T52" s="28"/>
    </row>
    <row r="53" spans="13:20" x14ac:dyDescent="0.25">
      <c r="M53" s="28"/>
      <c r="N53" s="28"/>
      <c r="O53" s="28"/>
      <c r="P53" s="28"/>
      <c r="Q53" s="28"/>
      <c r="R53" s="28"/>
      <c r="S53" s="28"/>
      <c r="T53" s="28"/>
    </row>
    <row r="54" spans="13:20" x14ac:dyDescent="0.25">
      <c r="M54" s="28"/>
      <c r="N54" s="28"/>
      <c r="O54" s="28"/>
      <c r="P54" s="28"/>
      <c r="Q54" s="28"/>
      <c r="R54" s="28"/>
      <c r="S54" s="28"/>
      <c r="T54" s="28"/>
    </row>
    <row r="55" spans="13:20" x14ac:dyDescent="0.25">
      <c r="M55" s="28"/>
      <c r="N55" s="28"/>
      <c r="O55" s="28"/>
      <c r="P55" s="28"/>
      <c r="Q55" s="28"/>
      <c r="R55" s="28"/>
      <c r="S55" s="28"/>
      <c r="T55" s="28"/>
    </row>
    <row r="56" spans="13:20" x14ac:dyDescent="0.25">
      <c r="M56" s="28"/>
      <c r="N56" s="28"/>
      <c r="O56" s="28"/>
      <c r="P56" s="28"/>
      <c r="Q56" s="28"/>
      <c r="R56" s="28"/>
      <c r="S56" s="28"/>
      <c r="T56" s="28"/>
    </row>
    <row r="57" spans="13:20" x14ac:dyDescent="0.25">
      <c r="M57" s="28"/>
      <c r="N57" s="28"/>
      <c r="O57" s="28"/>
      <c r="P57" s="28"/>
      <c r="Q57" s="28"/>
      <c r="R57" s="28"/>
      <c r="S57" s="28"/>
      <c r="T57" s="28"/>
    </row>
    <row r="58" spans="13:20" x14ac:dyDescent="0.25">
      <c r="M58" s="28"/>
      <c r="N58" s="28"/>
      <c r="O58" s="28"/>
      <c r="P58" s="28"/>
      <c r="Q58" s="28"/>
      <c r="R58" s="28"/>
      <c r="S58" s="28"/>
      <c r="T58" s="28"/>
    </row>
    <row r="64" spans="13:20" ht="15" customHeight="1" x14ac:dyDescent="0.25"/>
    <row r="72" spans="13:20" ht="18.75" x14ac:dyDescent="0.3">
      <c r="M72" s="29" t="s">
        <v>89</v>
      </c>
      <c r="N72" s="29"/>
      <c r="O72" s="29"/>
      <c r="P72" s="29"/>
      <c r="Q72" s="29"/>
      <c r="R72" s="29"/>
      <c r="S72" s="29"/>
      <c r="T72" s="29"/>
    </row>
    <row r="73" spans="13:20" x14ac:dyDescent="0.25">
      <c r="M73" s="28" t="s">
        <v>90</v>
      </c>
      <c r="N73" s="28"/>
      <c r="O73" s="28"/>
      <c r="P73" s="28"/>
      <c r="Q73" s="28"/>
      <c r="R73" s="28"/>
      <c r="S73" s="28"/>
      <c r="T73" s="28"/>
    </row>
    <row r="74" spans="13:20" x14ac:dyDescent="0.25">
      <c r="M74" s="28"/>
      <c r="N74" s="28"/>
      <c r="O74" s="28"/>
      <c r="P74" s="28"/>
      <c r="Q74" s="28"/>
      <c r="R74" s="28"/>
      <c r="S74" s="28"/>
      <c r="T74" s="28"/>
    </row>
    <row r="75" spans="13:20" x14ac:dyDescent="0.25">
      <c r="M75" s="28"/>
      <c r="N75" s="28"/>
      <c r="O75" s="28"/>
      <c r="P75" s="28"/>
      <c r="Q75" s="28"/>
      <c r="R75" s="28"/>
      <c r="S75" s="28"/>
      <c r="T75" s="28"/>
    </row>
    <row r="76" spans="13:20" x14ac:dyDescent="0.25">
      <c r="M76" s="28"/>
      <c r="N76" s="28"/>
      <c r="O76" s="28"/>
      <c r="P76" s="28"/>
      <c r="Q76" s="28"/>
      <c r="R76" s="28"/>
      <c r="S76" s="28"/>
      <c r="T76" s="28"/>
    </row>
  </sheetData>
  <mergeCells count="31">
    <mergeCell ref="A1:K1"/>
    <mergeCell ref="T1:V1"/>
    <mergeCell ref="T3:V3"/>
    <mergeCell ref="A4:K5"/>
    <mergeCell ref="T4:V4"/>
    <mergeCell ref="T5:V5"/>
    <mergeCell ref="T6:V6"/>
    <mergeCell ref="A7:O7"/>
    <mergeCell ref="A8:F9"/>
    <mergeCell ref="I8:O8"/>
    <mergeCell ref="D10:E10"/>
    <mergeCell ref="I10:J10"/>
    <mergeCell ref="K10:M10"/>
    <mergeCell ref="N10:O10"/>
    <mergeCell ref="M35:T35"/>
    <mergeCell ref="I11:J11"/>
    <mergeCell ref="K11:L11"/>
    <mergeCell ref="M11:N11"/>
    <mergeCell ref="A16:M16"/>
    <mergeCell ref="M17:M18"/>
    <mergeCell ref="N17:N18"/>
    <mergeCell ref="A22:M22"/>
    <mergeCell ref="A25:M25"/>
    <mergeCell ref="B28:J28"/>
    <mergeCell ref="M30:T30"/>
    <mergeCell ref="M31:T34"/>
    <mergeCell ref="M36:T45"/>
    <mergeCell ref="M46:T46"/>
    <mergeCell ref="M47:T58"/>
    <mergeCell ref="M72:T72"/>
    <mergeCell ref="M73:T76"/>
  </mergeCells>
  <hyperlinks>
    <hyperlink ref="A51" r:id="rId1" display="https://www.reddit.com/r/summonerswar/comments/xxuzgy/rune_clean_up_tool_with_json_import_v_2/"/>
    <hyperlink ref="T1:V1" location="'TL ; DR'!A1" display="RETURN TO HOME TAB"/>
    <hyperlink ref="T5:V5" r:id="rId2" display="Vidéo for Rune Efficiency"/>
    <hyperlink ref="T6:V6" r:id="rId3" display="Clean-up rune tool"/>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S2"/>
  <sheetViews>
    <sheetView workbookViewId="0">
      <selection activeCell="N6" sqref="N6"/>
    </sheetView>
  </sheetViews>
  <sheetFormatPr baseColWidth="10" defaultRowHeight="15" x14ac:dyDescent="0.25"/>
  <sheetData>
    <row r="1" spans="1:19" x14ac:dyDescent="0.25">
      <c r="A1" s="67" t="s">
        <v>100</v>
      </c>
      <c r="B1" s="67"/>
      <c r="C1" s="67"/>
      <c r="D1" s="67"/>
      <c r="E1" s="67"/>
      <c r="F1" s="67"/>
      <c r="G1" s="67"/>
      <c r="H1" s="67"/>
      <c r="I1" s="67"/>
      <c r="K1" s="67" t="s">
        <v>101</v>
      </c>
      <c r="L1" s="67"/>
      <c r="M1" s="67"/>
      <c r="N1" s="67"/>
      <c r="O1" s="67"/>
      <c r="P1" s="67"/>
      <c r="Q1" s="67"/>
      <c r="R1" s="67"/>
      <c r="S1" s="67"/>
    </row>
    <row r="2" spans="1:19" x14ac:dyDescent="0.25">
      <c r="A2" t="s">
        <v>91</v>
      </c>
      <c r="B2" t="s">
        <v>92</v>
      </c>
      <c r="C2" t="s">
        <v>93</v>
      </c>
      <c r="D2" t="s">
        <v>94</v>
      </c>
      <c r="E2" t="s">
        <v>95</v>
      </c>
      <c r="F2" t="s">
        <v>96</v>
      </c>
      <c r="G2" t="s">
        <v>97</v>
      </c>
      <c r="H2" t="s">
        <v>98</v>
      </c>
      <c r="I2" t="s">
        <v>99</v>
      </c>
      <c r="K2" t="s">
        <v>102</v>
      </c>
      <c r="L2" t="s">
        <v>102</v>
      </c>
      <c r="M2" t="s">
        <v>102</v>
      </c>
      <c r="N2" t="s">
        <v>102</v>
      </c>
      <c r="O2" t="s">
        <v>102</v>
      </c>
      <c r="P2" t="s">
        <v>102</v>
      </c>
      <c r="Q2" t="s">
        <v>102</v>
      </c>
      <c r="R2" t="s">
        <v>102</v>
      </c>
      <c r="S2" t="s">
        <v>102</v>
      </c>
    </row>
  </sheetData>
  <mergeCells count="2">
    <mergeCell ref="A1:I1"/>
    <mergeCell ref="K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Home - Params</vt:lpstr>
      <vt:lpstr>Sheet1</vt:lpstr>
      <vt:lpstr>Runes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MASSICARD Steve (PRESTA EXT)</cp:lastModifiedBy>
  <dcterms:created xsi:type="dcterms:W3CDTF">2015-06-05T18:17:20Z</dcterms:created>
  <dcterms:modified xsi:type="dcterms:W3CDTF">2022-10-19T13:44:34Z</dcterms:modified>
</cp:coreProperties>
</file>