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ot.sharepoint.com/teams/volpe-project-HW8BA119/Shared Documents/General/Phase 2/Tool Development/"/>
    </mc:Choice>
  </mc:AlternateContent>
  <xr:revisionPtr revIDLastSave="56" documentId="13_ncr:40009_{D85432F5-EB09-4F86-8380-708A6F5C5107}" xr6:coauthVersionLast="47" xr6:coauthVersionMax="47" xr10:uidLastSave="{0718152D-E55B-456D-BC53-E0169CE0CB23}"/>
  <bookViews>
    <workbookView xWindow="-25230" yWindow="180" windowWidth="21735" windowHeight="11265" xr2:uid="{00000000-000D-0000-FFFF-FFFF00000000}"/>
    <workbookView xWindow="-19650" yWindow="1245" windowWidth="21600" windowHeight="11265" activeTab="1" xr2:uid="{78DF8B85-608E-41EC-9B41-E3563DEE390E}"/>
  </bookViews>
  <sheets>
    <sheet name="ReadMe" sheetId="2" r:id="rId1"/>
    <sheet name="GMNS_link" sheetId="1" r:id="rId2"/>
    <sheet name="availability_lookup" sheetId="4" r:id="rId3"/>
    <sheet name="GMNS_Link_for_AequilibraE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3" l="1"/>
  <c r="J8" i="3"/>
  <c r="I8" i="3"/>
  <c r="H8" i="3"/>
  <c r="G8" i="3"/>
  <c r="F8" i="3"/>
  <c r="D8" i="3"/>
  <c r="C8" i="3"/>
  <c r="B8" i="3"/>
  <c r="A8" i="3"/>
  <c r="M8" i="3" s="1"/>
  <c r="K7" i="3"/>
  <c r="J7" i="3"/>
  <c r="I7" i="3"/>
  <c r="H7" i="3"/>
  <c r="G7" i="3"/>
  <c r="F7" i="3"/>
  <c r="D7" i="3"/>
  <c r="N7" i="3" s="1"/>
  <c r="C7" i="3"/>
  <c r="B7" i="3"/>
  <c r="A7" i="3"/>
  <c r="M7" i="3" s="1"/>
  <c r="K6" i="3"/>
  <c r="J6" i="3"/>
  <c r="I6" i="3"/>
  <c r="H6" i="3"/>
  <c r="G6" i="3"/>
  <c r="F6" i="3"/>
  <c r="D6" i="3"/>
  <c r="N6" i="3" s="1"/>
  <c r="C6" i="3"/>
  <c r="B6" i="3"/>
  <c r="A6" i="3"/>
  <c r="M6" i="3" s="1"/>
  <c r="K5" i="3"/>
  <c r="J5" i="3"/>
  <c r="I5" i="3"/>
  <c r="H5" i="3"/>
  <c r="G5" i="3"/>
  <c r="F5" i="3"/>
  <c r="D5" i="3"/>
  <c r="C5" i="3"/>
  <c r="B5" i="3"/>
  <c r="A5" i="3"/>
  <c r="M5" i="3" s="1"/>
  <c r="K4" i="3"/>
  <c r="J4" i="3"/>
  <c r="I4" i="3"/>
  <c r="H4" i="3"/>
  <c r="G4" i="3"/>
  <c r="F4" i="3"/>
  <c r="D4" i="3"/>
  <c r="O4" i="3" s="1"/>
  <c r="C4" i="3"/>
  <c r="B4" i="3"/>
  <c r="A4" i="3"/>
  <c r="M4" i="3" s="1"/>
  <c r="K3" i="3"/>
  <c r="J3" i="3"/>
  <c r="I3" i="3"/>
  <c r="H3" i="3"/>
  <c r="G3" i="3"/>
  <c r="F3" i="3"/>
  <c r="D3" i="3"/>
  <c r="N3" i="3" s="1"/>
  <c r="C3" i="3"/>
  <c r="B3" i="3"/>
  <c r="A3" i="3"/>
  <c r="M3" i="3" s="1"/>
  <c r="K2" i="3"/>
  <c r="J2" i="3"/>
  <c r="I2" i="3"/>
  <c r="H2" i="3"/>
  <c r="G2" i="3"/>
  <c r="F2" i="3"/>
  <c r="D2" i="3"/>
  <c r="N2" i="3" s="1"/>
  <c r="C2" i="3"/>
  <c r="B2" i="3"/>
  <c r="A2" i="3"/>
  <c r="M2" i="3" s="1"/>
  <c r="N5" i="3" l="1"/>
  <c r="O5" i="3"/>
  <c r="O8" i="3"/>
  <c r="N8" i="3"/>
  <c r="O2" i="3"/>
  <c r="O6" i="3"/>
  <c r="O3" i="3"/>
  <c r="O7" i="3"/>
  <c r="N4" i="3"/>
</calcChain>
</file>

<file path=xl/sharedStrings.xml><?xml version="1.0" encoding="utf-8"?>
<sst xmlns="http://schemas.openxmlformats.org/spreadsheetml/2006/main" count="99" uniqueCount="70">
  <si>
    <t>link_id</t>
  </si>
  <si>
    <t>name</t>
  </si>
  <si>
    <t>from_node_id</t>
  </si>
  <si>
    <t>to_node_id</t>
  </si>
  <si>
    <t>directed</t>
  </si>
  <si>
    <t>geometry_id</t>
  </si>
  <si>
    <t>geometry</t>
  </si>
  <si>
    <t>parent_link_id</t>
  </si>
  <si>
    <t>dir_flag</t>
  </si>
  <si>
    <t>length</t>
  </si>
  <si>
    <t>grade</t>
  </si>
  <si>
    <t>facility_type</t>
  </si>
  <si>
    <t>capacity</t>
  </si>
  <si>
    <t>free_speed</t>
  </si>
  <si>
    <t>lanes</t>
  </si>
  <si>
    <t>bike_facility</t>
  </si>
  <si>
    <t>ped_facility</t>
  </si>
  <si>
    <t>parking</t>
  </si>
  <si>
    <t>allowed_uses</t>
  </si>
  <si>
    <t>toll</t>
  </si>
  <si>
    <t>jurisdiction</t>
  </si>
  <si>
    <t>row_width</t>
  </si>
  <si>
    <t>centroid</t>
  </si>
  <si>
    <t>LINESTRING (-84.239 40.81, -84.234 40.82)</t>
  </si>
  <si>
    <t>centroid_connector</t>
  </si>
  <si>
    <t>AUTO, BIKE, WALK</t>
  </si>
  <si>
    <t>LINESTRING (-84.239 40.81, -84.234 40.80)</t>
  </si>
  <si>
    <t>LINESTRING (-84.08 40.81, -84.09 40.82)</t>
  </si>
  <si>
    <t>LINESTRING (-84.08 40.81, -84.09 40.80)</t>
  </si>
  <si>
    <t>freeway</t>
  </si>
  <si>
    <t>LINESTRING (-84.234 40.82, -84.09 40.82)</t>
  </si>
  <si>
    <t>arterial</t>
  </si>
  <si>
    <t>LINESTRING (-84.234 40.80, -84.09 40.80)</t>
  </si>
  <si>
    <t>Peak_hr_to_day_capy_conversion</t>
  </si>
  <si>
    <t>Alpha and beta</t>
  </si>
  <si>
    <t>alpha</t>
  </si>
  <si>
    <t>beta</t>
  </si>
  <si>
    <t>default</t>
  </si>
  <si>
    <t>AUTO</t>
  </si>
  <si>
    <t>available</t>
  </si>
  <si>
    <t xml:space="preserve"> link_id</t>
  </si>
  <si>
    <t xml:space="preserve"> from_node_id</t>
  </si>
  <si>
    <t xml:space="preserve"> to_node_id</t>
  </si>
  <si>
    <t xml:space="preserve"> facility_type (freeway, arterial, etc.)</t>
  </si>
  <si>
    <t xml:space="preserve"> length</t>
  </si>
  <si>
    <t xml:space="preserve"> capacity  (capacity in vehicles / day per lane) </t>
  </si>
  <si>
    <t xml:space="preserve"> free_speed in mph</t>
  </si>
  <si>
    <t xml:space="preserve"> lanes</t>
  </si>
  <si>
    <t xml:space="preserve"> toll </t>
  </si>
  <si>
    <t xml:space="preserve"> geometry – geometry of the link in well-known-text.  Used for display in a GIS</t>
  </si>
  <si>
    <t xml:space="preserve"> link_available</t>
  </si>
  <si>
    <t xml:space="preserve"> alpha</t>
  </si>
  <si>
    <t>c</t>
  </si>
  <si>
    <t>GMNS link conversion</t>
  </si>
  <si>
    <t>Links that are used in RDR are slightly different from standard GMNS links</t>
  </si>
  <si>
    <t>General Modeling Network Specification:</t>
  </si>
  <si>
    <t xml:space="preserve">https://github.com/zephyr-data-specs/GMNS </t>
  </si>
  <si>
    <t>This spreadsheet performs the conversion</t>
  </si>
  <si>
    <t>GMNS_link</t>
  </si>
  <si>
    <t>Links in GMNS format</t>
  </si>
  <si>
    <t>GMNS_link_for_AequilibraE</t>
  </si>
  <si>
    <t>Input tab</t>
  </si>
  <si>
    <t>Output tab</t>
  </si>
  <si>
    <t>Required fields from GMNS_link include the following</t>
  </si>
  <si>
    <t>Conversions include</t>
  </si>
  <si>
    <t>1. From capacity in veh/lane/day to capacity in veh/day, using the following conversion:</t>
  </si>
  <si>
    <t>link_id, from_node_id, to_node_id, length (miles), facility_type, capacity (veh/lane/hr), free_speed (mph), lanes, allowed_uses, toll</t>
  </si>
  <si>
    <t>2. Add alpha and beta fields, using the below lookup</t>
  </si>
  <si>
    <t>3.  Adding link_availability based on the availability_lookup</t>
  </si>
  <si>
    <t>A future enhancement will be an appropriate conversion on ALLOWED_USES (now fixed to consider motor 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</si>
</sst>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42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zephyr-data-specs/GM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workbookViewId="0">
      <selection activeCell="A28" sqref="A28"/>
    </sheetView>
    <sheetView workbookViewId="1"/>
  </sheetViews>
  <sheetFormatPr defaultRowHeight="14.5" x14ac:dyDescent="0.35"/>
  <cols>
    <col min="1" max="1" width="11.08984375" customWidth="1"/>
  </cols>
  <sheetData>
    <row r="1" spans="1:8" x14ac:dyDescent="0.35">
      <c r="A1" s="1" t="s">
        <v>53</v>
      </c>
    </row>
    <row r="2" spans="1:8" x14ac:dyDescent="0.35">
      <c r="A2" t="s">
        <v>55</v>
      </c>
      <c r="E2" s="2" t="s">
        <v>56</v>
      </c>
    </row>
    <row r="3" spans="1:8" x14ac:dyDescent="0.35">
      <c r="A3" t="s">
        <v>54</v>
      </c>
    </row>
    <row r="4" spans="1:8" x14ac:dyDescent="0.35">
      <c r="A4" t="s">
        <v>57</v>
      </c>
    </row>
    <row r="5" spans="1:8" x14ac:dyDescent="0.35">
      <c r="A5" t="s">
        <v>61</v>
      </c>
      <c r="B5" t="s">
        <v>58</v>
      </c>
      <c r="D5" t="s">
        <v>59</v>
      </c>
    </row>
    <row r="6" spans="1:8" x14ac:dyDescent="0.35">
      <c r="A6" t="s">
        <v>62</v>
      </c>
      <c r="B6" t="s">
        <v>60</v>
      </c>
    </row>
    <row r="8" spans="1:8" x14ac:dyDescent="0.35">
      <c r="A8" t="s">
        <v>63</v>
      </c>
    </row>
    <row r="9" spans="1:8" ht="29" customHeight="1" x14ac:dyDescent="0.35">
      <c r="A9" s="4" t="s">
        <v>66</v>
      </c>
      <c r="B9" s="4"/>
      <c r="C9" s="4"/>
      <c r="D9" s="4"/>
      <c r="E9" s="4"/>
      <c r="F9" s="4"/>
      <c r="G9" s="4"/>
      <c r="H9" s="4"/>
    </row>
    <row r="10" spans="1:8" x14ac:dyDescent="0.35">
      <c r="A10" s="3"/>
      <c r="B10" s="3"/>
      <c r="C10" s="3"/>
      <c r="D10" s="3"/>
      <c r="E10" s="3"/>
      <c r="F10" s="3"/>
      <c r="G10" s="3"/>
    </row>
    <row r="11" spans="1:8" x14ac:dyDescent="0.35">
      <c r="A11" t="s">
        <v>64</v>
      </c>
    </row>
    <row r="12" spans="1:8" x14ac:dyDescent="0.35">
      <c r="A12" t="s">
        <v>65</v>
      </c>
    </row>
    <row r="13" spans="1:8" x14ac:dyDescent="0.35">
      <c r="A13">
        <v>13</v>
      </c>
      <c r="B13" t="s">
        <v>33</v>
      </c>
    </row>
    <row r="15" spans="1:8" x14ac:dyDescent="0.35">
      <c r="A15" t="s">
        <v>67</v>
      </c>
    </row>
    <row r="17" spans="1:3" x14ac:dyDescent="0.35">
      <c r="A17" t="s">
        <v>34</v>
      </c>
    </row>
    <row r="18" spans="1:3" x14ac:dyDescent="0.35">
      <c r="B18" t="s">
        <v>35</v>
      </c>
      <c r="C18" t="s">
        <v>36</v>
      </c>
    </row>
    <row r="19" spans="1:3" x14ac:dyDescent="0.35">
      <c r="A19" t="s">
        <v>37</v>
      </c>
      <c r="B19">
        <v>0.2</v>
      </c>
      <c r="C19">
        <v>4</v>
      </c>
    </row>
    <row r="21" spans="1:3" x14ac:dyDescent="0.35">
      <c r="A21" t="s">
        <v>11</v>
      </c>
      <c r="B21" t="s">
        <v>35</v>
      </c>
      <c r="C21" t="s">
        <v>36</v>
      </c>
    </row>
    <row r="22" spans="1:3" x14ac:dyDescent="0.35">
      <c r="A22" t="s">
        <v>29</v>
      </c>
      <c r="B22">
        <v>0.15</v>
      </c>
      <c r="C22">
        <v>5</v>
      </c>
    </row>
    <row r="23" spans="1:3" x14ac:dyDescent="0.35">
      <c r="A23" t="s">
        <v>31</v>
      </c>
      <c r="B23">
        <v>0.2</v>
      </c>
      <c r="C23">
        <v>4</v>
      </c>
    </row>
    <row r="25" spans="1:3" x14ac:dyDescent="0.35">
      <c r="A25" t="s">
        <v>68</v>
      </c>
    </row>
    <row r="27" spans="1:3" x14ac:dyDescent="0.35">
      <c r="A27" t="s">
        <v>69</v>
      </c>
    </row>
    <row r="28" spans="1:3" x14ac:dyDescent="0.35">
      <c r="A28" t="s">
        <v>18</v>
      </c>
    </row>
    <row r="29" spans="1:3" x14ac:dyDescent="0.35">
      <c r="A29" t="s">
        <v>38</v>
      </c>
    </row>
  </sheetData>
  <mergeCells count="1">
    <mergeCell ref="A9:H9"/>
  </mergeCells>
  <hyperlinks>
    <hyperlink ref="E2" r:id="rId1" xr:uid="{5C4E336D-CA8A-417B-9CDE-CE3AD8622B9C}"/>
  </hyperlinks>
  <pageMargins left="0.7" right="0.7" top="0.75" bottom="0.75" header="0.3" footer="0.3"/>
  <pageSetup orientation="portrait" horizontalDpi="90" verticalDpi="9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workbookViewId="0">
      <selection activeCell="S2" sqref="S2"/>
    </sheetView>
    <sheetView tabSelected="1" topLeftCell="B1" workbookViewId="1"/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1</v>
      </c>
      <c r="B2" t="s">
        <v>22</v>
      </c>
      <c r="C2">
        <v>2</v>
      </c>
      <c r="D2">
        <v>1</v>
      </c>
      <c r="E2">
        <v>1</v>
      </c>
      <c r="F2">
        <v>1</v>
      </c>
      <c r="G2" t="s">
        <v>23</v>
      </c>
      <c r="H2">
        <v>0</v>
      </c>
      <c r="I2">
        <v>1</v>
      </c>
      <c r="J2">
        <v>0.7</v>
      </c>
      <c r="L2" t="s">
        <v>24</v>
      </c>
      <c r="M2">
        <v>10000</v>
      </c>
      <c r="N2">
        <v>25</v>
      </c>
      <c r="O2">
        <v>1</v>
      </c>
      <c r="S2" t="s">
        <v>25</v>
      </c>
      <c r="T2">
        <v>0</v>
      </c>
    </row>
    <row r="3" spans="1:22" x14ac:dyDescent="0.35">
      <c r="A3">
        <v>2</v>
      </c>
      <c r="B3" t="s">
        <v>22</v>
      </c>
      <c r="C3">
        <v>2</v>
      </c>
      <c r="D3">
        <v>3</v>
      </c>
      <c r="E3">
        <v>1</v>
      </c>
      <c r="F3">
        <v>2</v>
      </c>
      <c r="G3" t="s">
        <v>26</v>
      </c>
      <c r="H3">
        <v>0</v>
      </c>
      <c r="I3">
        <v>1</v>
      </c>
      <c r="J3">
        <v>0.7</v>
      </c>
      <c r="L3" t="s">
        <v>24</v>
      </c>
      <c r="M3">
        <v>10000</v>
      </c>
      <c r="N3">
        <v>25</v>
      </c>
      <c r="O3">
        <v>1</v>
      </c>
      <c r="S3" t="s">
        <v>25</v>
      </c>
      <c r="T3">
        <v>0</v>
      </c>
    </row>
    <row r="4" spans="1:22" x14ac:dyDescent="0.35">
      <c r="A4">
        <v>3</v>
      </c>
      <c r="B4" t="s">
        <v>22</v>
      </c>
      <c r="C4">
        <v>5</v>
      </c>
      <c r="D4">
        <v>4</v>
      </c>
      <c r="E4">
        <v>1</v>
      </c>
      <c r="F4">
        <v>3</v>
      </c>
      <c r="G4" t="s">
        <v>27</v>
      </c>
      <c r="H4">
        <v>0</v>
      </c>
      <c r="I4">
        <v>1</v>
      </c>
      <c r="J4">
        <v>0.9</v>
      </c>
      <c r="L4" t="s">
        <v>24</v>
      </c>
      <c r="M4">
        <v>10000</v>
      </c>
      <c r="N4">
        <v>25</v>
      </c>
      <c r="O4">
        <v>1</v>
      </c>
      <c r="S4" t="s">
        <v>25</v>
      </c>
      <c r="T4">
        <v>0</v>
      </c>
    </row>
    <row r="5" spans="1:22" x14ac:dyDescent="0.35">
      <c r="A5">
        <v>4</v>
      </c>
      <c r="B5" t="s">
        <v>22</v>
      </c>
      <c r="C5">
        <v>5</v>
      </c>
      <c r="D5">
        <v>6</v>
      </c>
      <c r="E5">
        <v>1</v>
      </c>
      <c r="F5">
        <v>4</v>
      </c>
      <c r="G5" t="s">
        <v>28</v>
      </c>
      <c r="H5">
        <v>0</v>
      </c>
      <c r="I5">
        <v>1</v>
      </c>
      <c r="J5">
        <v>0.9</v>
      </c>
      <c r="L5" t="s">
        <v>24</v>
      </c>
      <c r="M5">
        <v>10000</v>
      </c>
      <c r="N5">
        <v>25</v>
      </c>
      <c r="O5">
        <v>1</v>
      </c>
      <c r="S5" t="s">
        <v>25</v>
      </c>
      <c r="T5">
        <v>0</v>
      </c>
    </row>
    <row r="6" spans="1:22" x14ac:dyDescent="0.35">
      <c r="A6">
        <v>5</v>
      </c>
      <c r="B6" t="s">
        <v>29</v>
      </c>
      <c r="C6">
        <v>1</v>
      </c>
      <c r="D6">
        <v>4</v>
      </c>
      <c r="E6">
        <v>1</v>
      </c>
      <c r="F6">
        <v>5</v>
      </c>
      <c r="G6" t="s">
        <v>30</v>
      </c>
      <c r="H6">
        <v>0</v>
      </c>
      <c r="I6">
        <v>1</v>
      </c>
      <c r="J6">
        <v>6</v>
      </c>
      <c r="L6" t="s">
        <v>29</v>
      </c>
      <c r="M6">
        <v>1800</v>
      </c>
      <c r="N6">
        <v>60</v>
      </c>
      <c r="O6">
        <v>2</v>
      </c>
      <c r="S6" t="s">
        <v>25</v>
      </c>
      <c r="T6">
        <v>100</v>
      </c>
    </row>
    <row r="7" spans="1:22" x14ac:dyDescent="0.35">
      <c r="A7">
        <v>6</v>
      </c>
      <c r="B7" t="s">
        <v>31</v>
      </c>
      <c r="C7">
        <v>3</v>
      </c>
      <c r="D7">
        <v>6</v>
      </c>
      <c r="E7">
        <v>1</v>
      </c>
      <c r="F7">
        <v>6</v>
      </c>
      <c r="G7" t="s">
        <v>32</v>
      </c>
      <c r="H7">
        <v>0</v>
      </c>
      <c r="I7">
        <v>1</v>
      </c>
      <c r="J7">
        <v>6</v>
      </c>
      <c r="L7" t="s">
        <v>31</v>
      </c>
      <c r="M7">
        <v>1800</v>
      </c>
      <c r="N7">
        <v>50</v>
      </c>
      <c r="O7">
        <v>1</v>
      </c>
      <c r="S7" t="s">
        <v>25</v>
      </c>
      <c r="T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A2" sqref="A2"/>
    </sheetView>
    <sheetView workbookViewId="1"/>
  </sheetViews>
  <sheetFormatPr defaultRowHeight="14.5" x14ac:dyDescent="0.35"/>
  <sheetData>
    <row r="1" spans="1:2" x14ac:dyDescent="0.35">
      <c r="A1" t="s">
        <v>0</v>
      </c>
      <c r="B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workbookViewId="0">
      <selection activeCell="L2" sqref="L2"/>
    </sheetView>
    <sheetView workbookViewId="1"/>
  </sheetViews>
  <sheetFormatPr defaultRowHeight="14.5" x14ac:dyDescent="0.35"/>
  <sheetData>
    <row r="1" spans="1:15" x14ac:dyDescent="0.35">
      <c r="A1" t="s">
        <v>40</v>
      </c>
      <c r="B1" t="s">
        <v>41</v>
      </c>
      <c r="C1" t="s">
        <v>42</v>
      </c>
      <c r="D1" t="s">
        <v>43</v>
      </c>
      <c r="E1" t="s">
        <v>4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18</v>
      </c>
      <c r="M1" t="s">
        <v>50</v>
      </c>
      <c r="N1" t="s">
        <v>51</v>
      </c>
      <c r="O1" t="s">
        <v>36</v>
      </c>
    </row>
    <row r="2" spans="1:15" x14ac:dyDescent="0.35">
      <c r="A2">
        <f>GMNS_link!A2</f>
        <v>1</v>
      </c>
      <c r="B2">
        <f>GMNS_link!C2</f>
        <v>2</v>
      </c>
      <c r="C2">
        <f>GMNS_link!D2</f>
        <v>1</v>
      </c>
      <c r="D2" t="str">
        <f>GMNS_link!L2</f>
        <v>centroid_connector</v>
      </c>
      <c r="E2">
        <v>1</v>
      </c>
      <c r="F2">
        <f>GMNS_link!J2</f>
        <v>0.7</v>
      </c>
      <c r="G2">
        <f>(GMNS_link!M2*GMNS_link!O2)*ReadMe!$A$13</f>
        <v>130000</v>
      </c>
      <c r="H2">
        <f>GMNS_link!N2</f>
        <v>25</v>
      </c>
      <c r="I2">
        <f>GMNS_link!O2</f>
        <v>1</v>
      </c>
      <c r="J2">
        <f>GMNS_link!T2</f>
        <v>0</v>
      </c>
      <c r="K2" t="str">
        <f>GMNS_link!G2</f>
        <v>LINESTRING (-84.239 40.81, -84.234 40.82)</v>
      </c>
      <c r="L2" t="s">
        <v>52</v>
      </c>
      <c r="M2">
        <f>_xlfn.IFNA(VLOOKUP(A2,availability_lookup!A:B,1,0),1)</f>
        <v>1</v>
      </c>
      <c r="N2">
        <f>_xlfn.IFNA(VLOOKUP(D2,ReadMe!$A$21:$C$24,2,0),ReadMe!$B$19)</f>
        <v>0.2</v>
      </c>
      <c r="O2">
        <f>_xlfn.IFNA(VLOOKUP(D2,ReadMe!$A$21:$C$24,3,0),ReadMe!$C$19)</f>
        <v>4</v>
      </c>
    </row>
    <row r="3" spans="1:15" x14ac:dyDescent="0.35">
      <c r="A3">
        <f>GMNS_link!A3</f>
        <v>2</v>
      </c>
      <c r="B3">
        <f>GMNS_link!C3</f>
        <v>2</v>
      </c>
      <c r="C3">
        <f>GMNS_link!D3</f>
        <v>3</v>
      </c>
      <c r="D3" t="str">
        <f>GMNS_link!L3</f>
        <v>centroid_connector</v>
      </c>
      <c r="E3">
        <v>1</v>
      </c>
      <c r="F3">
        <f>GMNS_link!J3</f>
        <v>0.7</v>
      </c>
      <c r="G3">
        <f>(GMNS_link!M3*GMNS_link!O3)*ReadMe!$A$13</f>
        <v>130000</v>
      </c>
      <c r="H3">
        <f>GMNS_link!N3</f>
        <v>25</v>
      </c>
      <c r="I3">
        <f>GMNS_link!O3</f>
        <v>1</v>
      </c>
      <c r="J3">
        <f>GMNS_link!T3</f>
        <v>0</v>
      </c>
      <c r="K3" t="str">
        <f>GMNS_link!G3</f>
        <v>LINESTRING (-84.239 40.81, -84.234 40.80)</v>
      </c>
      <c r="L3" t="s">
        <v>52</v>
      </c>
      <c r="M3">
        <f>_xlfn.IFNA(VLOOKUP(A3,availability_lookup!A:B,1,0),1)</f>
        <v>1</v>
      </c>
      <c r="N3">
        <f>_xlfn.IFNA(VLOOKUP(D3,ReadMe!$A$21:$C$24,2,0),ReadMe!$B$19)</f>
        <v>0.2</v>
      </c>
      <c r="O3">
        <f>_xlfn.IFNA(VLOOKUP(D3,ReadMe!$A$21:$C$24,3,0),ReadMe!$C$19)</f>
        <v>4</v>
      </c>
    </row>
    <row r="4" spans="1:15" x14ac:dyDescent="0.35">
      <c r="A4">
        <f>GMNS_link!A4</f>
        <v>3</v>
      </c>
      <c r="B4">
        <f>GMNS_link!C4</f>
        <v>5</v>
      </c>
      <c r="C4">
        <f>GMNS_link!D4</f>
        <v>4</v>
      </c>
      <c r="D4" t="str">
        <f>GMNS_link!L4</f>
        <v>centroid_connector</v>
      </c>
      <c r="E4">
        <v>1</v>
      </c>
      <c r="F4">
        <f>GMNS_link!J4</f>
        <v>0.9</v>
      </c>
      <c r="G4">
        <f>(GMNS_link!M4*GMNS_link!O4)*ReadMe!$A$13</f>
        <v>130000</v>
      </c>
      <c r="H4">
        <f>GMNS_link!N4</f>
        <v>25</v>
      </c>
      <c r="I4">
        <f>GMNS_link!O4</f>
        <v>1</v>
      </c>
      <c r="J4">
        <f>GMNS_link!T4</f>
        <v>0</v>
      </c>
      <c r="K4" t="str">
        <f>GMNS_link!G4</f>
        <v>LINESTRING (-84.08 40.81, -84.09 40.82)</v>
      </c>
      <c r="L4" t="s">
        <v>52</v>
      </c>
      <c r="M4">
        <f>_xlfn.IFNA(VLOOKUP(A4,availability_lookup!A:B,1,0),1)</f>
        <v>1</v>
      </c>
      <c r="N4">
        <f>_xlfn.IFNA(VLOOKUP(D4,ReadMe!$A$21:$C$24,2,0),ReadMe!$B$19)</f>
        <v>0.2</v>
      </c>
      <c r="O4">
        <f>_xlfn.IFNA(VLOOKUP(D4,ReadMe!$A$21:$C$24,3,0),ReadMe!$C$19)</f>
        <v>4</v>
      </c>
    </row>
    <row r="5" spans="1:15" x14ac:dyDescent="0.35">
      <c r="A5">
        <f>GMNS_link!A5</f>
        <v>4</v>
      </c>
      <c r="B5">
        <f>GMNS_link!C5</f>
        <v>5</v>
      </c>
      <c r="C5">
        <f>GMNS_link!D5</f>
        <v>6</v>
      </c>
      <c r="D5" t="str">
        <f>GMNS_link!L5</f>
        <v>centroid_connector</v>
      </c>
      <c r="E5">
        <v>1</v>
      </c>
      <c r="F5">
        <f>GMNS_link!J5</f>
        <v>0.9</v>
      </c>
      <c r="G5">
        <f>(GMNS_link!M5*GMNS_link!O5)*ReadMe!$A$13</f>
        <v>130000</v>
      </c>
      <c r="H5">
        <f>GMNS_link!N5</f>
        <v>25</v>
      </c>
      <c r="I5">
        <f>GMNS_link!O5</f>
        <v>1</v>
      </c>
      <c r="J5">
        <f>GMNS_link!T5</f>
        <v>0</v>
      </c>
      <c r="K5" t="str">
        <f>GMNS_link!G5</f>
        <v>LINESTRING (-84.08 40.81, -84.09 40.80)</v>
      </c>
      <c r="L5" t="s">
        <v>52</v>
      </c>
      <c r="M5">
        <f>_xlfn.IFNA(VLOOKUP(A5,availability_lookup!A:B,1,0),1)</f>
        <v>1</v>
      </c>
      <c r="N5">
        <f>_xlfn.IFNA(VLOOKUP(D5,ReadMe!$A$21:$C$24,2,0),ReadMe!$B$19)</f>
        <v>0.2</v>
      </c>
      <c r="O5">
        <f>_xlfn.IFNA(VLOOKUP(D5,ReadMe!$A$21:$C$24,3,0),ReadMe!$C$19)</f>
        <v>4</v>
      </c>
    </row>
    <row r="6" spans="1:15" x14ac:dyDescent="0.35">
      <c r="A6">
        <f>GMNS_link!A6</f>
        <v>5</v>
      </c>
      <c r="B6">
        <f>GMNS_link!C6</f>
        <v>1</v>
      </c>
      <c r="C6">
        <f>GMNS_link!D6</f>
        <v>4</v>
      </c>
      <c r="D6" t="str">
        <f>GMNS_link!L6</f>
        <v>freeway</v>
      </c>
      <c r="E6">
        <v>1</v>
      </c>
      <c r="F6">
        <f>GMNS_link!J6</f>
        <v>6</v>
      </c>
      <c r="G6">
        <f>(GMNS_link!M6*GMNS_link!O6)*ReadMe!$A$13</f>
        <v>46800</v>
      </c>
      <c r="H6">
        <f>GMNS_link!N6</f>
        <v>60</v>
      </c>
      <c r="I6">
        <f>GMNS_link!O6</f>
        <v>2</v>
      </c>
      <c r="J6">
        <f>GMNS_link!T6</f>
        <v>100</v>
      </c>
      <c r="K6" t="str">
        <f>GMNS_link!G6</f>
        <v>LINESTRING (-84.234 40.82, -84.09 40.82)</v>
      </c>
      <c r="L6" t="s">
        <v>52</v>
      </c>
      <c r="M6">
        <f>_xlfn.IFNA(VLOOKUP(A6,availability_lookup!A:B,1,0),1)</f>
        <v>1</v>
      </c>
      <c r="N6">
        <f>_xlfn.IFNA(VLOOKUP(D6,ReadMe!$A$21:$C$24,2,0),ReadMe!$B$19)</f>
        <v>0.15</v>
      </c>
      <c r="O6">
        <f>_xlfn.IFNA(VLOOKUP(D6,ReadMe!$A$21:$C$24,3,0),ReadMe!$C$19)</f>
        <v>5</v>
      </c>
    </row>
    <row r="7" spans="1:15" x14ac:dyDescent="0.35">
      <c r="A7">
        <f>GMNS_link!A7</f>
        <v>6</v>
      </c>
      <c r="B7">
        <f>GMNS_link!C7</f>
        <v>3</v>
      </c>
      <c r="C7">
        <f>GMNS_link!D7</f>
        <v>6</v>
      </c>
      <c r="D7" t="str">
        <f>GMNS_link!L7</f>
        <v>arterial</v>
      </c>
      <c r="E7">
        <v>1</v>
      </c>
      <c r="F7">
        <f>GMNS_link!J7</f>
        <v>6</v>
      </c>
      <c r="G7">
        <f>(GMNS_link!M7*GMNS_link!O7)*ReadMe!$A$13</f>
        <v>23400</v>
      </c>
      <c r="H7">
        <f>GMNS_link!N7</f>
        <v>50</v>
      </c>
      <c r="I7">
        <f>GMNS_link!O7</f>
        <v>1</v>
      </c>
      <c r="J7">
        <f>GMNS_link!T7</f>
        <v>0</v>
      </c>
      <c r="K7" t="str">
        <f>GMNS_link!G7</f>
        <v>LINESTRING (-84.234 40.80, -84.09 40.80)</v>
      </c>
      <c r="L7" t="s">
        <v>52</v>
      </c>
      <c r="M7">
        <f>_xlfn.IFNA(VLOOKUP(A7,availability_lookup!A:B,1,0),1)</f>
        <v>1</v>
      </c>
      <c r="N7">
        <f>_xlfn.IFNA(VLOOKUP(D7,ReadMe!$A$21:$C$24,2,0),ReadMe!$B$19)</f>
        <v>0.2</v>
      </c>
      <c r="O7">
        <f>_xlfn.IFNA(VLOOKUP(D7,ReadMe!$A$21:$C$24,3,0),ReadMe!$C$19)</f>
        <v>4</v>
      </c>
    </row>
    <row r="8" spans="1:15" x14ac:dyDescent="0.35">
      <c r="A8">
        <f>GMNS_link!A8</f>
        <v>0</v>
      </c>
      <c r="B8">
        <f>GMNS_link!C8</f>
        <v>0</v>
      </c>
      <c r="C8">
        <f>GMNS_link!D8</f>
        <v>0</v>
      </c>
      <c r="D8">
        <f>GMNS_link!L8</f>
        <v>0</v>
      </c>
      <c r="E8">
        <v>1</v>
      </c>
      <c r="F8">
        <f>GMNS_link!J8</f>
        <v>0</v>
      </c>
      <c r="G8">
        <f>(GMNS_link!M8*GMNS_link!O8)*ReadMe!$A$13</f>
        <v>0</v>
      </c>
      <c r="H8">
        <f>GMNS_link!N8</f>
        <v>0</v>
      </c>
      <c r="I8">
        <f>GMNS_link!O8</f>
        <v>0</v>
      </c>
      <c r="J8">
        <f>GMNS_link!T8</f>
        <v>0</v>
      </c>
      <c r="K8">
        <f>GMNS_link!G8</f>
        <v>0</v>
      </c>
      <c r="L8" t="s">
        <v>52</v>
      </c>
      <c r="M8">
        <f>_xlfn.IFNA(VLOOKUP(A8,availability_lookup!A:B,1,0),1)</f>
        <v>1</v>
      </c>
      <c r="N8">
        <f>_xlfn.IFNA(VLOOKUP(D8,ReadMe!$A$21:$C$24,2,0),ReadMe!$B$19)</f>
        <v>0.2</v>
      </c>
      <c r="O8">
        <f>_xlfn.IFNA(VLOOKUP(D8,ReadMe!$A$21:$C$24,3,0),ReadMe!$C$19)</f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EA00A048AC0D429A85C51A62FECD2D" ma:contentTypeVersion="11" ma:contentTypeDescription="Create a new document." ma:contentTypeScope="" ma:versionID="7428c053730dd1cb7330a7aba741839c">
  <xsd:schema xmlns:xsd="http://www.w3.org/2001/XMLSchema" xmlns:xs="http://www.w3.org/2001/XMLSchema" xmlns:p="http://schemas.microsoft.com/office/2006/metadata/properties" xmlns:ns2="f48c015b-9737-41c0-a66b-fb1abee3a169" xmlns:ns3="82817e06-30b9-43cf-b958-ceb9ef3b381f" targetNamespace="http://schemas.microsoft.com/office/2006/metadata/properties" ma:root="true" ma:fieldsID="1bd69b579d433851504a6a8469a4668c" ns2:_="" ns3:_="">
    <xsd:import namespace="f48c015b-9737-41c0-a66b-fb1abee3a169"/>
    <xsd:import namespace="82817e06-30b9-43cf-b958-ceb9ef3b38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c015b-9737-41c0-a66b-fb1abee3a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817e06-30b9-43cf-b958-ceb9ef3b38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DA7B8C-2690-491B-8011-3B63FEA395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264BB6-E3CD-4AFE-851C-D44DD706483F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2817e06-30b9-43cf-b958-ceb9ef3b381f"/>
    <ds:schemaRef ds:uri="http://purl.org/dc/elements/1.1/"/>
    <ds:schemaRef ds:uri="f48c015b-9737-41c0-a66b-fb1abee3a16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1FC1482-6036-4336-A9B6-6DB456DBB1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8c015b-9737-41c0-a66b-fb1abee3a169"/>
    <ds:schemaRef ds:uri="82817e06-30b9-43cf-b958-ceb9ef3b38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GMNS_link</vt:lpstr>
      <vt:lpstr>availability_lookup</vt:lpstr>
      <vt:lpstr>GMNS_Link_for_AequilibraE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Smith, Scott B (Volpe)</cp:lastModifiedBy>
  <cp:revision/>
  <dcterms:created xsi:type="dcterms:W3CDTF">2022-04-01T12:44:46Z</dcterms:created>
  <dcterms:modified xsi:type="dcterms:W3CDTF">2022-04-22T18:06:39Z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0x01010027EA00A048AC0D429A85C51A62FECD2D</vt:lpwstr>
  </property>
</Properties>
</file>