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432a57668e10b77d/Desktop/"/>
    </mc:Choice>
  </mc:AlternateContent>
  <xr:revisionPtr revIDLastSave="80" documentId="8_{B350D5EE-844B-43BF-A8B1-56B169BA2AD3}" xr6:coauthVersionLast="47" xr6:coauthVersionMax="47" xr10:uidLastSave="{15D118FA-D21E-4075-8CD1-AFBC857885A3}"/>
  <bookViews>
    <workbookView xWindow="-110" yWindow="-110" windowWidth="25820" windowHeight="15500" activeTab="3" xr2:uid="{0D8D1D91-AC6D-4F52-81D4-0FCDD8D1328E}"/>
  </bookViews>
  <sheets>
    <sheet name="Sheet1" sheetId="1" r:id="rId1"/>
    <sheet name="Q1" sheetId="2" r:id="rId2"/>
    <sheet name="Q2" sheetId="3" r:id="rId3"/>
    <sheet name="Q3" sheetId="4" r:id="rId4"/>
    <sheet name="Q4" sheetId="5" r:id="rId5"/>
    <sheet name="Q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9" i="6" l="1"/>
  <c r="D38" i="6"/>
  <c r="C37" i="6"/>
  <c r="B37" i="6"/>
  <c r="D36" i="6"/>
  <c r="C35" i="6"/>
  <c r="C34" i="6"/>
  <c r="C31" i="6"/>
  <c r="C30" i="6"/>
  <c r="C32" i="6"/>
  <c r="B31" i="6"/>
  <c r="C33" i="6"/>
  <c r="B34" i="6"/>
  <c r="B35" i="6" s="1"/>
  <c r="B30" i="6"/>
  <c r="B32" i="6"/>
  <c r="C29" i="6"/>
  <c r="B29" i="6"/>
  <c r="B33" i="6" s="1"/>
  <c r="D28" i="5"/>
  <c r="J38" i="5" s="1"/>
  <c r="C28" i="5"/>
  <c r="I36" i="5" s="1"/>
  <c r="K29" i="5" a="1"/>
  <c r="K29" i="5" s="1"/>
  <c r="K30" i="5" s="1"/>
  <c r="K31" i="5" s="1"/>
  <c r="D29" i="5" s="1"/>
  <c r="K28" i="5" a="1"/>
  <c r="K28" i="5" s="1"/>
  <c r="K27" i="5" a="1"/>
  <c r="K27" i="5" s="1"/>
  <c r="J29" i="5" a="1"/>
  <c r="J29" i="5" s="1"/>
  <c r="J30" i="5" s="1"/>
  <c r="J31" i="5" s="1"/>
  <c r="C29" i="5" s="1"/>
  <c r="C37" i="5" s="1"/>
  <c r="J28" i="5" a="1"/>
  <c r="J28" i="5" s="1"/>
  <c r="J27" i="5" a="1"/>
  <c r="J27" i="5" s="1"/>
  <c r="O31" i="4"/>
  <c r="O40" i="4"/>
  <c r="O42" i="4" s="1"/>
  <c r="R40" i="4"/>
  <c r="R39" i="4"/>
  <c r="O39" i="4"/>
  <c r="O43" i="4"/>
  <c r="T38" i="4"/>
  <c r="O38" i="4"/>
  <c r="O30" i="4"/>
  <c r="O27" i="4"/>
  <c r="O28" i="4"/>
  <c r="T26" i="4"/>
  <c r="R28" i="4"/>
  <c r="R27" i="4"/>
  <c r="O26" i="4"/>
  <c r="H45" i="4"/>
  <c r="H40" i="4"/>
  <c r="H41" i="4"/>
  <c r="H42" i="4"/>
  <c r="H43" i="4"/>
  <c r="H44" i="4"/>
  <c r="H39" i="4"/>
  <c r="K38" i="4"/>
  <c r="K37" i="4"/>
  <c r="H38" i="4"/>
  <c r="H32" i="4"/>
  <c r="H31" i="4"/>
  <c r="H30" i="4"/>
  <c r="H29" i="4"/>
  <c r="H28" i="4"/>
  <c r="K27" i="4"/>
  <c r="K26" i="4"/>
  <c r="H27" i="4"/>
  <c r="C42" i="4"/>
  <c r="C40" i="4"/>
  <c r="C32" i="4"/>
  <c r="C30" i="4"/>
  <c r="C44" i="3"/>
  <c r="C39" i="3"/>
  <c r="C35" i="3"/>
  <c r="C26" i="3"/>
  <c r="D40" i="2"/>
  <c r="C40" i="2"/>
  <c r="C43" i="2"/>
  <c r="C44" i="2"/>
  <c r="C48" i="2" s="1"/>
  <c r="C31" i="2"/>
  <c r="C36" i="2"/>
  <c r="C35" i="2"/>
  <c r="C30" i="2"/>
  <c r="D27" i="2"/>
  <c r="C27" i="2"/>
  <c r="K36" i="5" l="1"/>
  <c r="L36" i="5" s="1"/>
  <c r="C36" i="5"/>
  <c r="I35" i="5"/>
  <c r="J35" i="5"/>
  <c r="J36" i="5"/>
  <c r="I37" i="5"/>
  <c r="J37" i="5"/>
  <c r="I38" i="5"/>
  <c r="K38" i="5" s="1"/>
  <c r="L38" i="5" s="1"/>
  <c r="C49" i="2"/>
  <c r="K37" i="5" l="1"/>
  <c r="L37" i="5" s="1"/>
  <c r="K35" i="5"/>
  <c r="L35" i="5" s="1"/>
  <c r="I40"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<sst xmlns="http://schemas.openxmlformats.org/spreadsheetml/2006/main" count="117" uniqueCount="69">
  <si>
    <t>A</t>
  </si>
  <si>
    <t>Coupon</t>
  </si>
  <si>
    <t>B</t>
  </si>
  <si>
    <t>YTM</t>
  </si>
  <si>
    <t>FV</t>
  </si>
  <si>
    <t>C</t>
  </si>
  <si>
    <t>r</t>
  </si>
  <si>
    <t>n</t>
  </si>
  <si>
    <t>BondA</t>
  </si>
  <si>
    <t>BondB</t>
  </si>
  <si>
    <t>Bond A</t>
  </si>
  <si>
    <t>Bond B</t>
  </si>
  <si>
    <t>Part A</t>
  </si>
  <si>
    <t>Part B</t>
  </si>
  <si>
    <t>Part C</t>
  </si>
  <si>
    <t>Scenario 1</t>
  </si>
  <si>
    <t>Div</t>
  </si>
  <si>
    <t>GR</t>
  </si>
  <si>
    <t>DR</t>
  </si>
  <si>
    <t>SV</t>
  </si>
  <si>
    <t>Scenario 2</t>
  </si>
  <si>
    <t>Scenario 3</t>
  </si>
  <si>
    <t>Y</t>
  </si>
  <si>
    <t>NPV</t>
  </si>
  <si>
    <t>IRR</t>
  </si>
  <si>
    <t>Tax</t>
  </si>
  <si>
    <t>Mag 1</t>
  </si>
  <si>
    <t>Initial</t>
  </si>
  <si>
    <t xml:space="preserve">Life </t>
  </si>
  <si>
    <t>An Sav</t>
  </si>
  <si>
    <t>Dep</t>
  </si>
  <si>
    <t>Salv V</t>
  </si>
  <si>
    <t>Tax Sal</t>
  </si>
  <si>
    <t>Mag 2</t>
  </si>
  <si>
    <t>Cash Flow</t>
  </si>
  <si>
    <t>Tax savings</t>
  </si>
  <si>
    <t>Aft Tax sav</t>
  </si>
  <si>
    <t>Tax Sav</t>
  </si>
  <si>
    <t>Aft Tax Sav</t>
  </si>
  <si>
    <t>1 to 4</t>
  </si>
  <si>
    <t>1 to 6</t>
  </si>
  <si>
    <t xml:space="preserve">Economic State </t>
  </si>
  <si>
    <t xml:space="preserve">Probability </t>
  </si>
  <si>
    <t xml:space="preserve">Stock A </t>
  </si>
  <si>
    <t xml:space="preserve">Stock B </t>
  </si>
  <si>
    <t xml:space="preserve">Depression </t>
  </si>
  <si>
    <t xml:space="preserve">Recession </t>
  </si>
  <si>
    <t xml:space="preserve">Normal </t>
  </si>
  <si>
    <t xml:space="preserve">Boom </t>
  </si>
  <si>
    <t>ERR</t>
  </si>
  <si>
    <t>St Dev</t>
  </si>
  <si>
    <t>Stock A</t>
  </si>
  <si>
    <t>Stock B</t>
  </si>
  <si>
    <t>Deviations</t>
  </si>
  <si>
    <t xml:space="preserve">Sq Dev </t>
  </si>
  <si>
    <t>Variance</t>
  </si>
  <si>
    <t>Wt Sq Dev</t>
  </si>
  <si>
    <t>Stand Dev</t>
  </si>
  <si>
    <t xml:space="preserve">Wt </t>
  </si>
  <si>
    <t>Prod</t>
  </si>
  <si>
    <t>Wt</t>
  </si>
  <si>
    <t>Cov A,B</t>
  </si>
  <si>
    <t>Bond 1</t>
  </si>
  <si>
    <t>Bond 2</t>
  </si>
  <si>
    <t>PF of face</t>
  </si>
  <si>
    <t>MV</t>
  </si>
  <si>
    <t>Total MV</t>
  </si>
  <si>
    <t>Pretax COD</t>
  </si>
  <si>
    <t>After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</si>
</sst>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9" fontId="0" fillId="0" borderId="0" xfId="0" applyNumberFormat="1"/>
    <xf numFmtId="0" fontId="1" fillId="0" borderId="0" xfId="0" applyFont="1"/>
    <xf numFmtId="9" fontId="1" fillId="0" borderId="0" xfId="0" applyNumberFormat="1" applyFont="1"/>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12700</xdr:colOff>
      <xdr:row>2</xdr:row>
      <xdr:rowOff>177800</xdr:rowOff>
    </xdr:from>
    <xdr:to>
      <xdr:col>8</xdr:col>
      <xdr:colOff>552450</xdr:colOff>
      <xdr:row>14</xdr:row>
      <xdr:rowOff>63500</xdr:rowOff>
    </xdr:to>
    <xdr:sp macro="" textlink="">
      <xdr:nvSpPr>
        <xdr:cNvPr id="2" name="TextBox 1">
          <a:extLst>
            <a:ext uri="{FF2B5EF4-FFF2-40B4-BE49-F238E27FC236}">
              <a16:creationId xmlns:a16="http://schemas.microsoft.com/office/drawing/2014/main" id="{743D857E-DBE4-721E-D195-8CCC62DF290D}"/>
            </a:ext>
          </a:extLst>
        </xdr:cNvPr>
        <xdr:cNvSpPr txBox="1"/>
      </xdr:nvSpPr>
      <xdr:spPr>
        <a:xfrm>
          <a:off x="622300" y="546100"/>
          <a:ext cx="48069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Corporate Finance Final</a:t>
          </a:r>
          <a:r>
            <a:rPr lang="en-US" sz="1100" baseline="0"/>
            <a:t> Exam</a:t>
          </a:r>
        </a:p>
        <a:p>
          <a:endParaRPr lang="en-US" sz="1100" baseline="0"/>
        </a:p>
        <a:p>
          <a:endParaRPr lang="en-US" sz="1100" baseline="0"/>
        </a:p>
        <a:p>
          <a:endParaRPr lang="en-US" sz="1100" baseline="0"/>
        </a:p>
        <a:p>
          <a:r>
            <a:rPr lang="en-US" sz="1100" baseline="0"/>
            <a:t>Christopher Jenks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xdr:row>
      <xdr:rowOff>101600</xdr:rowOff>
    </xdr:from>
    <xdr:to>
      <xdr:col>14</xdr:col>
      <xdr:colOff>495300</xdr:colOff>
      <xdr:row>18</xdr:row>
      <xdr:rowOff>152400</xdr:rowOff>
    </xdr:to>
    <xdr:sp macro="" textlink="">
      <xdr:nvSpPr>
        <xdr:cNvPr id="2" name="TextBox 1">
          <a:extLst>
            <a:ext uri="{FF2B5EF4-FFF2-40B4-BE49-F238E27FC236}">
              <a16:creationId xmlns:a16="http://schemas.microsoft.com/office/drawing/2014/main" id="{818E5A59-CDFF-76F5-95D8-E501E60906F6}"/>
            </a:ext>
          </a:extLst>
        </xdr:cNvPr>
        <xdr:cNvSpPr txBox="1"/>
      </xdr:nvSpPr>
      <xdr:spPr>
        <a:xfrm>
          <a:off x="190500" y="469900"/>
          <a:ext cx="8839200" cy="299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Let’s evaluate two separate bonds. Both bonds have 6.7% semi-annual coupons and are priced at par value. Bond A has 3 years to maturity while Bond B has 20 years to maturity.</a:t>
          </a:r>
        </a:p>
        <a:p>
          <a:r>
            <a:rPr lang="en-US" sz="1100" b="0" i="0" u="none" strike="noStrike">
              <a:solidFill>
                <a:schemeClr val="dk1"/>
              </a:solidFill>
              <a:effectLst/>
              <a:latin typeface="+mn-lt"/>
              <a:ea typeface="+mn-ea"/>
              <a:cs typeface="+mn-cs"/>
            </a:rPr>
            <a:t> a. What is the yield to maturity for both bonds?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a:effectLst/>
            </a:rPr>
            <a:t>Since both bonds are priced at par value and have 6.7% semi-annual coupons, the yield to maturity equals the coupon rate</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- 6.7% for both</a:t>
          </a:r>
        </a:p>
        <a:p>
          <a:r>
            <a:rPr lang="en-US" sz="1100" b="0" i="0" u="none" strike="noStrike">
              <a:solidFill>
                <a:schemeClr val="dk1"/>
              </a:solidFill>
              <a:effectLst/>
              <a:latin typeface="+mn-lt"/>
              <a:ea typeface="+mn-ea"/>
              <a:cs typeface="+mn-cs"/>
            </a:rPr>
            <a:t>b. If interest rates increase by 2%, what is the price of each bond? </a:t>
          </a:r>
        </a:p>
        <a:p>
          <a:r>
            <a:rPr lang="en-US" sz="1100" b="0" i="0" u="none" strike="noStrike">
              <a:solidFill>
                <a:schemeClr val="dk1"/>
              </a:solidFill>
              <a:effectLst/>
              <a:latin typeface="+mn-lt"/>
              <a:ea typeface="+mn-ea"/>
              <a:cs typeface="+mn-cs"/>
            </a:rPr>
            <a:t>- We will assume the face value = 1000</a:t>
          </a:r>
        </a:p>
        <a:p>
          <a:r>
            <a:rPr lang="en-US" sz="1100" b="0" i="0" u="none" strike="noStrike">
              <a:solidFill>
                <a:schemeClr val="dk1"/>
              </a:solidFill>
              <a:effectLst/>
              <a:latin typeface="+mn-lt"/>
              <a:ea typeface="+mn-ea"/>
              <a:cs typeface="+mn-cs"/>
            </a:rPr>
            <a:t>- The price of Bond</a:t>
          </a:r>
          <a:r>
            <a:rPr lang="en-US" sz="1100" b="0" i="0" u="none" strike="noStrike" baseline="0">
              <a:solidFill>
                <a:schemeClr val="dk1"/>
              </a:solidFill>
              <a:effectLst/>
              <a:latin typeface="+mn-lt"/>
              <a:ea typeface="+mn-ea"/>
              <a:cs typeface="+mn-cs"/>
            </a:rPr>
            <a:t> A = $899.61</a:t>
          </a:r>
        </a:p>
        <a:p>
          <a:r>
            <a:rPr lang="en-US" sz="1100" b="0" i="0" u="none" strike="noStrike" baseline="0">
              <a:solidFill>
                <a:schemeClr val="dk1"/>
              </a:solidFill>
              <a:effectLst/>
              <a:latin typeface="+mn-lt"/>
              <a:ea typeface="+mn-ea"/>
              <a:cs typeface="+mn-cs"/>
            </a:rPr>
            <a:t>- The price of Bond B= $672.65</a:t>
          </a:r>
          <a:endParaRPr lang="en-US"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c. If interest rates decrease by 2%, what is the price of each bond? </a:t>
          </a:r>
          <a:r>
            <a:rPr lang="en-US" sz="1100" b="0" i="0">
              <a:solidFill>
                <a:schemeClr val="dk1"/>
              </a:solidFill>
              <a:effectLst/>
              <a:latin typeface="+mn-lt"/>
              <a:ea typeface="+mn-ea"/>
              <a:cs typeface="+mn-cs"/>
            </a:rPr>
            <a:t>- We will assume the face value = 1000</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 We will assume the face value = 1000</a:t>
          </a:r>
          <a:endParaRPr lang="en-US">
            <a:effectLst/>
          </a:endParaRPr>
        </a:p>
        <a:p>
          <a:r>
            <a:rPr lang="en-US" sz="1100" b="0" i="0" u="none" strike="noStrike">
              <a:solidFill>
                <a:schemeClr val="dk1"/>
              </a:solidFill>
              <a:effectLst/>
              <a:latin typeface="+mn-lt"/>
              <a:ea typeface="+mn-ea"/>
              <a:cs typeface="+mn-cs"/>
            </a:rPr>
            <a:t>- The price of Bond</a:t>
          </a:r>
          <a:r>
            <a:rPr lang="en-US" sz="1100" b="0" i="0" u="none" strike="noStrike" baseline="0">
              <a:solidFill>
                <a:schemeClr val="dk1"/>
              </a:solidFill>
              <a:effectLst/>
              <a:latin typeface="+mn-lt"/>
              <a:ea typeface="+mn-ea"/>
              <a:cs typeface="+mn-cs"/>
            </a:rPr>
            <a:t> A = $1055.56</a:t>
          </a:r>
        </a:p>
        <a:p>
          <a:r>
            <a:rPr lang="en-US" sz="1100" b="0" i="0" u="none" strike="noStrike" baseline="0">
              <a:solidFill>
                <a:schemeClr val="dk1"/>
              </a:solidFill>
              <a:effectLst/>
              <a:latin typeface="+mn-lt"/>
              <a:ea typeface="+mn-ea"/>
              <a:cs typeface="+mn-cs"/>
            </a:rPr>
            <a:t>- The price of Bond B = $1257.49</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d. Comment on the interest rate risk of these two bonds.</a:t>
          </a:r>
          <a:r>
            <a:rPr lang="en-US"/>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a:effectLst/>
            </a:rPr>
            <a:t>Bond B carries significantly higher interest rate risk than Bond A due to its longer maturity and higher duration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a:effectLst/>
            </a:rPr>
            <a:t>Bond A</a:t>
          </a:r>
          <a:r>
            <a:rPr lang="en-US" baseline="0">
              <a:effectLst/>
            </a:rPr>
            <a:t> </a:t>
          </a:r>
          <a:r>
            <a:rPr lang="en-US">
              <a:effectLst/>
            </a:rPr>
            <a:t>offers more price stability, making it a safer choice for risk-averse investors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539750</xdr:colOff>
      <xdr:row>0</xdr:row>
      <xdr:rowOff>146050</xdr:rowOff>
    </xdr:from>
    <xdr:to>
      <xdr:col>14</xdr:col>
      <xdr:colOff>38100</xdr:colOff>
      <xdr:row>17</xdr:row>
      <xdr:rowOff>31750</xdr:rowOff>
    </xdr:to>
    <xdr:sp macro="" textlink="">
      <xdr:nvSpPr>
        <xdr:cNvPr id="3" name="TextBox 2">
          <a:extLst>
            <a:ext uri="{FF2B5EF4-FFF2-40B4-BE49-F238E27FC236}">
              <a16:creationId xmlns:a16="http://schemas.microsoft.com/office/drawing/2014/main" id="{B6790F46-23C6-6609-4815-BC2DDE2A50F9}"/>
            </a:ext>
          </a:extLst>
        </xdr:cNvPr>
        <xdr:cNvSpPr txBox="1"/>
      </xdr:nvSpPr>
      <xdr:spPr>
        <a:xfrm>
          <a:off x="539750" y="146050"/>
          <a:ext cx="8032750" cy="301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2. This course introduced the dividend discount model as one of the fundamental methods of valuating stock. In the dividend discount model, assumptions about dividend growth are one of the key factors affecting the stock value. Value the following stock, using the dividend growth model noting how the difference in growth rate of the dividend changes the value of the stock. For each of the scenarios, use a discount rate of 10%. </a:t>
          </a:r>
        </a:p>
        <a:p>
          <a:r>
            <a:rPr lang="en-US"/>
            <a:t>a. Scenario 1: the stock is expected to pay an annual dividend of $2.25 per share forever, without any growth or decline in the dividend. </a:t>
          </a:r>
        </a:p>
        <a:p>
          <a:r>
            <a:rPr lang="en-US"/>
            <a:t>- The stock values is $22.50</a:t>
          </a:r>
          <a:r>
            <a:rPr lang="en-US" baseline="0"/>
            <a:t> per share</a:t>
          </a:r>
          <a:endParaRPr lang="en-US"/>
        </a:p>
        <a:p>
          <a:r>
            <a:rPr lang="en-US"/>
            <a:t>b. Scenario 2: the stock will pay a dividend of $2.25 next year. Beyond next year, analysts expect dividends to grow at a rate of 3.0% per year forever. </a:t>
          </a:r>
        </a:p>
        <a:p>
          <a:r>
            <a:rPr lang="en-US"/>
            <a:t>- The</a:t>
          </a:r>
          <a:r>
            <a:rPr lang="en-US" baseline="0"/>
            <a:t> stock values is $32.14 per share</a:t>
          </a:r>
          <a:endParaRPr lang="en-US"/>
        </a:p>
        <a:p>
          <a:r>
            <a:rPr lang="en-US"/>
            <a:t>c. Scenario 3: the stock paid a dividend of $2.25 last year. However, the company has experienced poor financial results which analysts expect for the next 9 years. However, analysts expect the company to resume paying a dividend of $2.25 in year 10 and that dividends will grow at a rate of 3.7% thereafter.</a:t>
          </a:r>
        </a:p>
        <a:p>
          <a:r>
            <a:rPr lang="en-US" sz="1100"/>
            <a:t>- The stock values is $15.15 per share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596900</xdr:colOff>
      <xdr:row>1</xdr:row>
      <xdr:rowOff>69850</xdr:rowOff>
    </xdr:from>
    <xdr:to>
      <xdr:col>12</xdr:col>
      <xdr:colOff>133350</xdr:colOff>
      <xdr:row>18</xdr:row>
      <xdr:rowOff>88900</xdr:rowOff>
    </xdr:to>
    <xdr:sp macro="" textlink="">
      <xdr:nvSpPr>
        <xdr:cNvPr id="2" name="TextBox 1">
          <a:extLst>
            <a:ext uri="{FF2B5EF4-FFF2-40B4-BE49-F238E27FC236}">
              <a16:creationId xmlns:a16="http://schemas.microsoft.com/office/drawing/2014/main" id="{2761CE84-1AE1-B1C6-BE8D-7904DCB3842C}"/>
            </a:ext>
          </a:extLst>
        </xdr:cNvPr>
        <xdr:cNvSpPr txBox="1"/>
      </xdr:nvSpPr>
      <xdr:spPr>
        <a:xfrm>
          <a:off x="596900" y="254000"/>
          <a:ext cx="6851650" cy="314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You are evaluating two different machines.</a:t>
          </a:r>
        </a:p>
        <a:p>
          <a:r>
            <a:rPr lang="en-US"/>
            <a:t>The Magalloway 1 has an initial cost of $450,000 with a five-year life that will be depreciated down to zero using the straight-line method. The machine is expected to save the company $125,000 in operating costs (pre-tax) each year it is in operation. Assume the machine can be sold for $25,000 at the end of its useful life. </a:t>
          </a:r>
        </a:p>
        <a:p>
          <a:r>
            <a:rPr lang="en-US"/>
            <a:t>The Magalloway 2 costs $350,000, has a seven-year life that will be depreciated down to zero using straight-line method. Magalloway 2 will only save the company $75,000 per year (before taxes) but will have a salvage value of $35,000 at the end of its life.</a:t>
          </a:r>
        </a:p>
        <a:p>
          <a:r>
            <a:rPr lang="en-US"/>
            <a:t> a. If your tax rate is 23 percent and your discount rate is 9 percent, compute the NPV and IRR for both machines.</a:t>
          </a:r>
        </a:p>
        <a:p>
          <a:r>
            <a:rPr lang="en-US"/>
            <a:t>- Mag 1 NPV = $17,</a:t>
          </a:r>
          <a:r>
            <a:rPr lang="en-US" baseline="0"/>
            <a:t> 405.89 and IRR = 10%</a:t>
          </a:r>
        </a:p>
        <a:p>
          <a:r>
            <a:rPr lang="en-US" baseline="0"/>
            <a:t>- Mag 2 NPV = $13,274.56 and IRR = 10%</a:t>
          </a:r>
          <a:endParaRPr lang="en-US"/>
        </a:p>
        <a:p>
          <a:r>
            <a:rPr lang="en-US"/>
            <a:t> b. Which do you prefer? </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a:effectLst/>
            </a:rPr>
            <a:t>Mag 1 has a higher NPV, indicating it adds more value to the firm</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539750</xdr:colOff>
      <xdr:row>2</xdr:row>
      <xdr:rowOff>25400</xdr:rowOff>
    </xdr:from>
    <xdr:to>
      <xdr:col>15</xdr:col>
      <xdr:colOff>146050</xdr:colOff>
      <xdr:row>24</xdr:row>
      <xdr:rowOff>38100</xdr:rowOff>
    </xdr:to>
    <xdr:sp macro="" textlink="">
      <xdr:nvSpPr>
        <xdr:cNvPr id="2" name="TextBox 1">
          <a:extLst>
            <a:ext uri="{FF2B5EF4-FFF2-40B4-BE49-F238E27FC236}">
              <a16:creationId xmlns:a16="http://schemas.microsoft.com/office/drawing/2014/main" id="{F1364342-A579-EC8B-AC39-7436F65D30D6}"/>
            </a:ext>
          </a:extLst>
        </xdr:cNvPr>
        <xdr:cNvSpPr txBox="1"/>
      </xdr:nvSpPr>
      <xdr:spPr>
        <a:xfrm>
          <a:off x="539750" y="393700"/>
          <a:ext cx="920115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Assume you have invested in two stocks: </a:t>
          </a:r>
        </a:p>
        <a:p>
          <a:r>
            <a:rPr lang="en-US"/>
            <a:t>Stock A and Stock B. We have the following projections for the two stocks in different states of the economy: </a:t>
          </a:r>
        </a:p>
        <a:p>
          <a:endParaRPr lang="en-US"/>
        </a:p>
        <a:p>
          <a:r>
            <a:rPr lang="en-US"/>
            <a:t>Economic State 		Probability 	Stock A 	Stock B </a:t>
          </a:r>
        </a:p>
        <a:p>
          <a:r>
            <a:rPr lang="en-US"/>
            <a:t>Depression 		10%	-56.00% 	44.80% </a:t>
          </a:r>
        </a:p>
        <a:p>
          <a:r>
            <a:rPr lang="en-US"/>
            <a:t>Recession 		20%	-10.00% 	8.00% </a:t>
          </a:r>
        </a:p>
        <a:p>
          <a:r>
            <a:rPr lang="en-US"/>
            <a:t>Normal 		40% 	8.00%	-6.40% </a:t>
          </a:r>
        </a:p>
        <a:p>
          <a:r>
            <a:rPr lang="en-US"/>
            <a:t>Boom 		30% 	34.00%	-27.20% </a:t>
          </a:r>
        </a:p>
        <a:p>
          <a:br>
            <a:rPr lang="en-US"/>
          </a:br>
          <a:r>
            <a:rPr lang="en-US"/>
            <a:t>a. Calculate the expected return and standard deviation for both Stock A and Stock B. </a:t>
          </a:r>
        </a:p>
        <a:p>
          <a:r>
            <a:rPr lang="en-US"/>
            <a:t>- ERR A = 5.8%,</a:t>
          </a:r>
          <a:r>
            <a:rPr lang="en-US" baseline="0"/>
            <a:t> and B = -4.64%</a:t>
          </a:r>
        </a:p>
        <a:p>
          <a:r>
            <a:rPr lang="en-US" baseline="0"/>
            <a:t>- The Stand deviation A = 0.2657 and B = 0.2126</a:t>
          </a:r>
          <a:endParaRPr lang="en-US"/>
        </a:p>
        <a:p>
          <a:r>
            <a:rPr lang="en-US"/>
            <a:t>b. Assume we combine the two stocks into a portfolio. The weight of Stock A is 50% and Stock B is 50%. Calculate the expected return of the portfolio. Also calculate the standard deviation of the portfolio. </a:t>
          </a:r>
        </a:p>
        <a:p>
          <a:r>
            <a:rPr lang="en-US"/>
            <a:t>- The</a:t>
          </a:r>
          <a:r>
            <a:rPr lang="en-US" baseline="0"/>
            <a:t> ERR for the combined portfolion is 0.58%</a:t>
          </a:r>
        </a:p>
        <a:p>
          <a:r>
            <a:rPr lang="en-US" baseline="0"/>
            <a:t>- The standard deviation for the portfolio is 2.66%</a:t>
          </a:r>
          <a:endParaRPr lang="en-US"/>
        </a:p>
        <a:p>
          <a:r>
            <a:rPr lang="en-US"/>
            <a:t>c. Consider: which would you prefer – to invest 100% in Stock A, to invest 100% Stock B, or to invest in the portfolio that is 50% Stock A and 50% Stock B? Explain why.</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a:effectLst/>
            </a:rPr>
            <a:t>Stock A offers a higher expected return but with greater volatility, while Stock B has a lower, expected return but has less volatility. Investing 100% in either stock lacks diversification, exposing the investor fully to that stock’s risk. A 50-50 portfolio diversifies, reduces volatility</a:t>
          </a:r>
          <a:r>
            <a:rPr lang="en-US" baseline="0">
              <a:effectLst/>
            </a:rPr>
            <a:t> </a:t>
          </a:r>
          <a:r>
            <a:rPr lang="en-US">
              <a:effectLst/>
            </a:rPr>
            <a:t>but yields a much lower expected return. The key question is the investor’s risk tolerance. I prefer investing 100% in Stock A, as the substantial drop in expected return in the portfolio doesn’t justify its lower volatility. For risk</a:t>
          </a:r>
          <a:r>
            <a:rPr lang="en-US" baseline="0">
              <a:effectLst/>
            </a:rPr>
            <a:t> </a:t>
          </a:r>
          <a:r>
            <a:rPr lang="en-US">
              <a:effectLst/>
            </a:rPr>
            <a:t>averse investors, the portfolio’s stability might be appealing, but most investors would likely find its low return difficult to accept.</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463550</xdr:colOff>
      <xdr:row>1</xdr:row>
      <xdr:rowOff>44450</xdr:rowOff>
    </xdr:from>
    <xdr:to>
      <xdr:col>12</xdr:col>
      <xdr:colOff>292100</xdr:colOff>
      <xdr:row>19</xdr:row>
      <xdr:rowOff>12700</xdr:rowOff>
    </xdr:to>
    <xdr:sp macro="" textlink="">
      <xdr:nvSpPr>
        <xdr:cNvPr id="2" name="TextBox 1">
          <a:extLst>
            <a:ext uri="{FF2B5EF4-FFF2-40B4-BE49-F238E27FC236}">
              <a16:creationId xmlns:a16="http://schemas.microsoft.com/office/drawing/2014/main" id="{86945925-0A2D-7C81-3B92-F91AB70A084F}"/>
            </a:ext>
          </a:extLst>
        </xdr:cNvPr>
        <xdr:cNvSpPr txBox="1"/>
      </xdr:nvSpPr>
      <xdr:spPr>
        <a:xfrm>
          <a:off x="463550" y="228600"/>
          <a:ext cx="7143750" cy="3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5. Ajax, Inc has two issues of debt outstanding. One is a 5.4% coupon bond with a face value of $20 million, a maturity of 5 years, and yield to maturity of 8.5%. Coupons are paid annually. The other bond issue has a maturity of 10 years, with coupons also paid annually, and a coupon rate of 7.5%. The face value of the issue is $25 million, and the issue sells for 94% of par value. The firm’s tax rate is 21%.</a:t>
          </a:r>
        </a:p>
        <a:p>
          <a:r>
            <a:rPr lang="en-US"/>
            <a:t>a. What is the pretax cost of debt? </a:t>
          </a:r>
        </a:p>
        <a:p>
          <a:r>
            <a:rPr lang="en-US"/>
            <a:t>- The pretax</a:t>
          </a:r>
          <a:r>
            <a:rPr lang="en-US" baseline="0"/>
            <a:t> is 8.5%</a:t>
          </a:r>
          <a:endParaRPr lang="en-US"/>
        </a:p>
        <a:p>
          <a:r>
            <a:rPr lang="en-US"/>
            <a:t>b. What is the after-tax cost of debt? </a:t>
          </a:r>
        </a:p>
        <a:p>
          <a:r>
            <a:rPr lang="en-US" sz="1100"/>
            <a:t>- The after tax is 6.72%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1C83-EEAD-474B-81D9-E3A69BB28EC1}">
  <dimension ref="A1"/>
  <sheetViews>
    <sheetView workbookViewId="0">
      <selection activeCell="G24" sqref="G2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F0C4-4230-419F-9C64-A17AD7C30D6B}">
  <dimension ref="A22:D49"/>
  <sheetViews>
    <sheetView workbookViewId="0">
      <selection activeCell="C47" sqref="C47"/>
    </sheetView>
  </sheetViews>
  <sheetFormatPr defaultRowHeight="14.5" x14ac:dyDescent="0.35"/>
  <sheetData>
    <row r="22" spans="1:4" x14ac:dyDescent="0.35">
      <c r="A22" t="s">
        <v>12</v>
      </c>
    </row>
    <row r="23" spans="1:4" x14ac:dyDescent="0.35">
      <c r="B23" t="s">
        <v>1</v>
      </c>
      <c r="C23">
        <v>6.7</v>
      </c>
    </row>
    <row r="25" spans="1:4" x14ac:dyDescent="0.35">
      <c r="A25" t="s">
        <v>13</v>
      </c>
    </row>
    <row r="26" spans="1:4" x14ac:dyDescent="0.35">
      <c r="B26" t="s">
        <v>1</v>
      </c>
      <c r="C26">
        <v>6.7</v>
      </c>
      <c r="D26">
        <v>3.35</v>
      </c>
    </row>
    <row r="27" spans="1:4" x14ac:dyDescent="0.35">
      <c r="B27" t="s">
        <v>3</v>
      </c>
      <c r="C27">
        <f>C26+2</f>
        <v>8.6999999999999993</v>
      </c>
      <c r="D27">
        <f>D26+2</f>
        <v>5.35</v>
      </c>
    </row>
    <row r="28" spans="1:4" x14ac:dyDescent="0.35">
      <c r="B28" t="s">
        <v>4</v>
      </c>
      <c r="C28">
        <v>1000</v>
      </c>
    </row>
    <row r="30" spans="1:4" x14ac:dyDescent="0.35">
      <c r="B30" t="s">
        <v>5</v>
      </c>
      <c r="C30">
        <f>C28*(D26/100)</f>
        <v>33.5</v>
      </c>
    </row>
    <row r="31" spans="1:4" x14ac:dyDescent="0.35">
      <c r="B31" t="s">
        <v>6</v>
      </c>
      <c r="C31">
        <f>D27/100</f>
        <v>5.3499999999999999E-2</v>
      </c>
    </row>
    <row r="32" spans="1:4" x14ac:dyDescent="0.35">
      <c r="A32" t="s">
        <v>8</v>
      </c>
      <c r="B32" t="s">
        <v>7</v>
      </c>
      <c r="C32">
        <v>6</v>
      </c>
    </row>
    <row r="33" spans="1:4" x14ac:dyDescent="0.35">
      <c r="A33" t="s">
        <v>9</v>
      </c>
      <c r="B33" t="s">
        <v>7</v>
      </c>
      <c r="C33">
        <v>40</v>
      </c>
    </row>
    <row r="35" spans="1:4" x14ac:dyDescent="0.35">
      <c r="B35" t="s">
        <v>10</v>
      </c>
      <c r="C35">
        <f>C30*(1-(1+C31)^(-C32))/C31+C28/(1+C31)^C32</f>
        <v>899.61258671201824</v>
      </c>
    </row>
    <row r="36" spans="1:4" x14ac:dyDescent="0.35">
      <c r="B36" t="s">
        <v>11</v>
      </c>
      <c r="C36">
        <f>C30*(1-(1+C31)^(-C33))/C31+C28/(1+C31)^C33</f>
        <v>672.65127421250349</v>
      </c>
    </row>
    <row r="38" spans="1:4" x14ac:dyDescent="0.35">
      <c r="A38" t="s">
        <v>14</v>
      </c>
    </row>
    <row r="39" spans="1:4" x14ac:dyDescent="0.35">
      <c r="B39" t="s">
        <v>1</v>
      </c>
      <c r="C39">
        <v>6.7</v>
      </c>
      <c r="D39">
        <v>3.35</v>
      </c>
    </row>
    <row r="40" spans="1:4" x14ac:dyDescent="0.35">
      <c r="B40" t="s">
        <v>3</v>
      </c>
      <c r="C40">
        <f>C39-2</f>
        <v>4.7</v>
      </c>
      <c r="D40">
        <f>C40/2</f>
        <v>2.35</v>
      </c>
    </row>
    <row r="41" spans="1:4" x14ac:dyDescent="0.35">
      <c r="B41" t="s">
        <v>4</v>
      </c>
      <c r="C41">
        <v>1000</v>
      </c>
    </row>
    <row r="43" spans="1:4" x14ac:dyDescent="0.35">
      <c r="B43" t="s">
        <v>5</v>
      </c>
      <c r="C43">
        <f>C41*(D39/100)</f>
        <v>33.5</v>
      </c>
    </row>
    <row r="44" spans="1:4" x14ac:dyDescent="0.35">
      <c r="B44" t="s">
        <v>6</v>
      </c>
      <c r="C44">
        <f>D40/100</f>
        <v>2.35E-2</v>
      </c>
    </row>
    <row r="45" spans="1:4" x14ac:dyDescent="0.35">
      <c r="A45" t="s">
        <v>8</v>
      </c>
      <c r="B45" t="s">
        <v>7</v>
      </c>
      <c r="C45">
        <v>6</v>
      </c>
    </row>
    <row r="46" spans="1:4" x14ac:dyDescent="0.35">
      <c r="A46" t="s">
        <v>9</v>
      </c>
      <c r="B46" t="s">
        <v>7</v>
      </c>
      <c r="C46">
        <v>40</v>
      </c>
    </row>
    <row r="48" spans="1:4" x14ac:dyDescent="0.35">
      <c r="B48" t="s">
        <v>10</v>
      </c>
      <c r="C48">
        <f>C43*(1-(1+C44)^(-C45))/C44+C41/(1+C44)^C45</f>
        <v>1055.3586446003594</v>
      </c>
    </row>
    <row r="49" spans="2:3" x14ac:dyDescent="0.35">
      <c r="B49" t="s">
        <v>11</v>
      </c>
      <c r="C49">
        <f>C43*(1-(1+C44)^(-C46))/C44+C41/(1+C44)^C46</f>
        <v>1257.4897539262233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17826-87F2-422E-AA5D-87336396F6FB}">
  <dimension ref="A21:C44"/>
  <sheetViews>
    <sheetView workbookViewId="0">
      <selection activeCell="B43" sqref="B43"/>
    </sheetView>
  </sheetViews>
  <sheetFormatPr defaultRowHeight="14.5" x14ac:dyDescent="0.35"/>
  <sheetData>
    <row r="21" spans="1:3" x14ac:dyDescent="0.35">
      <c r="A21" t="s">
        <v>15</v>
      </c>
    </row>
    <row r="22" spans="1:3" x14ac:dyDescent="0.35">
      <c r="B22" t="s">
        <v>16</v>
      </c>
      <c r="C22">
        <v>2.25</v>
      </c>
    </row>
    <row r="23" spans="1:3" x14ac:dyDescent="0.35">
      <c r="B23" t="s">
        <v>17</v>
      </c>
      <c r="C23">
        <v>0</v>
      </c>
    </row>
    <row r="24" spans="1:3" x14ac:dyDescent="0.35">
      <c r="B24" t="s">
        <v>18</v>
      </c>
      <c r="C24">
        <v>0.1</v>
      </c>
    </row>
    <row r="26" spans="1:3" x14ac:dyDescent="0.35">
      <c r="B26" t="s">
        <v>19</v>
      </c>
      <c r="C26">
        <f>C22/C24</f>
        <v>22.5</v>
      </c>
    </row>
    <row r="29" spans="1:3" x14ac:dyDescent="0.35">
      <c r="A29" t="s">
        <v>20</v>
      </c>
    </row>
    <row r="31" spans="1:3" x14ac:dyDescent="0.35">
      <c r="B31" t="s">
        <v>16</v>
      </c>
      <c r="C31">
        <v>2.25</v>
      </c>
    </row>
    <row r="32" spans="1:3" x14ac:dyDescent="0.35">
      <c r="B32" t="s">
        <v>17</v>
      </c>
      <c r="C32">
        <v>0.03</v>
      </c>
    </row>
    <row r="33" spans="1:3" x14ac:dyDescent="0.35">
      <c r="B33" t="s">
        <v>18</v>
      </c>
      <c r="C33">
        <v>0.1</v>
      </c>
    </row>
    <row r="35" spans="1:3" x14ac:dyDescent="0.35">
      <c r="B35" t="s">
        <v>19</v>
      </c>
      <c r="C35">
        <f>C31/(C33-C32)</f>
        <v>32.142857142857139</v>
      </c>
    </row>
    <row r="38" spans="1:3" x14ac:dyDescent="0.35">
      <c r="A38" t="s">
        <v>21</v>
      </c>
    </row>
    <row r="39" spans="1:3" x14ac:dyDescent="0.35">
      <c r="B39" t="s">
        <v>16</v>
      </c>
      <c r="C39">
        <f>C31</f>
        <v>2.25</v>
      </c>
    </row>
    <row r="40" spans="1:3" x14ac:dyDescent="0.35">
      <c r="B40" t="s">
        <v>17</v>
      </c>
      <c r="C40">
        <v>3.6999999999999998E-2</v>
      </c>
    </row>
    <row r="41" spans="1:3" x14ac:dyDescent="0.35">
      <c r="B41" t="s">
        <v>18</v>
      </c>
      <c r="C41">
        <v>0.1</v>
      </c>
    </row>
    <row r="42" spans="1:3" x14ac:dyDescent="0.35">
      <c r="B42" t="s">
        <v>22</v>
      </c>
      <c r="C42">
        <v>9</v>
      </c>
    </row>
    <row r="44" spans="1:3" x14ac:dyDescent="0.35">
      <c r="B44" t="s">
        <v>19</v>
      </c>
      <c r="C44">
        <f>C39/((C41-C40)*(1+C41)^C42)</f>
        <v>15.146343513303023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A3E6-52C9-4EEB-9317-3A2BD501242F}">
  <dimension ref="A23:T45"/>
  <sheetViews>
    <sheetView tabSelected="1" workbookViewId="0">
      <selection activeCell="O32" sqref="O32"/>
    </sheetView>
  </sheetViews>
  <sheetFormatPr defaultRowHeight="14.5" x14ac:dyDescent="0.35"/>
  <sheetData>
    <row r="23" spans="1:20" x14ac:dyDescent="0.35">
      <c r="A23" t="s">
        <v>25</v>
      </c>
      <c r="B23">
        <v>0.23</v>
      </c>
    </row>
    <row r="24" spans="1:20" x14ac:dyDescent="0.35">
      <c r="A24" t="s">
        <v>18</v>
      </c>
      <c r="B24">
        <v>0.09</v>
      </c>
    </row>
    <row r="26" spans="1:20" x14ac:dyDescent="0.35">
      <c r="A26" t="s">
        <v>26</v>
      </c>
      <c r="F26" t="s">
        <v>34</v>
      </c>
      <c r="J26" t="s">
        <v>35</v>
      </c>
      <c r="K26">
        <f>C30*B23</f>
        <v>20700</v>
      </c>
      <c r="N26">
        <v>0</v>
      </c>
      <c r="O26">
        <f>H27</f>
        <v>-450000</v>
      </c>
      <c r="T26">
        <f>(1.09)^5</f>
        <v>1.5386239549000005</v>
      </c>
    </row>
    <row r="27" spans="1:20" x14ac:dyDescent="0.35">
      <c r="B27" t="s">
        <v>27</v>
      </c>
      <c r="C27">
        <v>450000</v>
      </c>
      <c r="G27">
        <v>0</v>
      </c>
      <c r="H27">
        <f>-C27</f>
        <v>-450000</v>
      </c>
      <c r="J27" t="s">
        <v>36</v>
      </c>
      <c r="K27">
        <f>C29*(1-B23)</f>
        <v>96250</v>
      </c>
      <c r="N27" s="1" t="s">
        <v>39</v>
      </c>
      <c r="O27">
        <f>H31*R28</f>
        <v>378885.23962139204</v>
      </c>
      <c r="R27">
        <f>(1.09)^-4</f>
        <v>0.7084252110651964</v>
      </c>
    </row>
    <row r="28" spans="1:20" x14ac:dyDescent="0.35">
      <c r="B28" t="s">
        <v>28</v>
      </c>
      <c r="C28">
        <v>5</v>
      </c>
      <c r="G28">
        <v>1</v>
      </c>
      <c r="H28">
        <f>K27+K26</f>
        <v>116950</v>
      </c>
      <c r="N28">
        <v>5</v>
      </c>
      <c r="O28">
        <f>H32/T26</f>
        <v>88520.654813834626</v>
      </c>
      <c r="R28">
        <f>(1-R27)/B24</f>
        <v>3.2397198770533735</v>
      </c>
    </row>
    <row r="29" spans="1:20" x14ac:dyDescent="0.35">
      <c r="B29" t="s">
        <v>29</v>
      </c>
      <c r="C29">
        <v>125000</v>
      </c>
      <c r="G29">
        <v>2</v>
      </c>
      <c r="H29">
        <f>K26+K27</f>
        <v>116950</v>
      </c>
    </row>
    <row r="30" spans="1:20" x14ac:dyDescent="0.35">
      <c r="B30" t="s">
        <v>30</v>
      </c>
      <c r="C30">
        <f>C27/C28</f>
        <v>90000</v>
      </c>
      <c r="G30">
        <v>3</v>
      </c>
      <c r="H30">
        <f>K26+K27</f>
        <v>116950</v>
      </c>
      <c r="N30" t="s">
        <v>23</v>
      </c>
      <c r="O30">
        <f>O26+O27+O28</f>
        <v>17405.89443522667</v>
      </c>
    </row>
    <row r="31" spans="1:20" x14ac:dyDescent="0.35">
      <c r="B31" t="s">
        <v>31</v>
      </c>
      <c r="C31">
        <v>25000</v>
      </c>
      <c r="G31">
        <v>4</v>
      </c>
      <c r="H31">
        <f>K26+K27</f>
        <v>116950</v>
      </c>
      <c r="N31" t="s">
        <v>24</v>
      </c>
      <c r="O31" s="2">
        <f>IRR(H27:H32)</f>
        <v>0.10449474034735617</v>
      </c>
    </row>
    <row r="32" spans="1:20" x14ac:dyDescent="0.35">
      <c r="B32" t="s">
        <v>32</v>
      </c>
      <c r="C32">
        <f>C31*(1-B23)</f>
        <v>19250</v>
      </c>
      <c r="G32">
        <v>5</v>
      </c>
      <c r="H32">
        <f>K26+K27+C32</f>
        <v>136200</v>
      </c>
    </row>
    <row r="36" spans="1:20" x14ac:dyDescent="0.35">
      <c r="A36" t="s">
        <v>33</v>
      </c>
    </row>
    <row r="37" spans="1:20" x14ac:dyDescent="0.35">
      <c r="B37" t="s">
        <v>27</v>
      </c>
      <c r="C37">
        <v>350000</v>
      </c>
      <c r="F37" t="s">
        <v>34</v>
      </c>
      <c r="J37" t="s">
        <v>37</v>
      </c>
      <c r="K37">
        <f>C40*B23</f>
        <v>11500</v>
      </c>
    </row>
    <row r="38" spans="1:20" x14ac:dyDescent="0.35">
      <c r="B38" t="s">
        <v>28</v>
      </c>
      <c r="C38">
        <v>7</v>
      </c>
      <c r="G38">
        <v>0</v>
      </c>
      <c r="H38">
        <f>-C37</f>
        <v>-350000</v>
      </c>
      <c r="J38" t="s">
        <v>38</v>
      </c>
      <c r="K38">
        <f>C39*(1-B23)</f>
        <v>57750</v>
      </c>
      <c r="N38">
        <v>0</v>
      </c>
      <c r="O38">
        <f>H38</f>
        <v>-350000</v>
      </c>
      <c r="T38">
        <f>(1.09)^7</f>
        <v>1.8280391208166906</v>
      </c>
    </row>
    <row r="39" spans="1:20" x14ac:dyDescent="0.35">
      <c r="B39" t="s">
        <v>29</v>
      </c>
      <c r="C39">
        <v>75000</v>
      </c>
      <c r="G39">
        <v>1</v>
      </c>
      <c r="H39">
        <f>K$37+K$38</f>
        <v>69250</v>
      </c>
      <c r="N39" t="s">
        <v>40</v>
      </c>
      <c r="O39">
        <f>H41*R40</f>
        <v>310649.86237349233</v>
      </c>
      <c r="R39">
        <f>(1.09)^-6</f>
        <v>0.5962673268792158</v>
      </c>
    </row>
    <row r="40" spans="1:20" x14ac:dyDescent="0.35">
      <c r="B40" t="s">
        <v>30</v>
      </c>
      <c r="C40">
        <f>C37/C38</f>
        <v>50000</v>
      </c>
      <c r="G40">
        <v>2</v>
      </c>
      <c r="H40">
        <f t="shared" ref="H40:H44" si="0">K$37+K$38</f>
        <v>69250</v>
      </c>
      <c r="N40">
        <v>7</v>
      </c>
      <c r="O40">
        <f>H45/T38</f>
        <v>52624.694353927123</v>
      </c>
      <c r="R40">
        <f>(1-R39)/B24</f>
        <v>4.485918590230936</v>
      </c>
    </row>
    <row r="41" spans="1:20" x14ac:dyDescent="0.35">
      <c r="B41" t="s">
        <v>31</v>
      </c>
      <c r="C41">
        <v>35000</v>
      </c>
      <c r="G41">
        <v>3</v>
      </c>
      <c r="H41">
        <f t="shared" si="0"/>
        <v>69250</v>
      </c>
    </row>
    <row r="42" spans="1:20" x14ac:dyDescent="0.35">
      <c r="B42" t="s">
        <v>32</v>
      </c>
      <c r="C42">
        <f>C41*(1-B23)</f>
        <v>26950</v>
      </c>
      <c r="G42">
        <v>4</v>
      </c>
      <c r="H42">
        <f t="shared" si="0"/>
        <v>69250</v>
      </c>
      <c r="N42" t="s">
        <v>23</v>
      </c>
      <c r="O42">
        <f>O38+O39+O40</f>
        <v>13274.556727419455</v>
      </c>
    </row>
    <row r="43" spans="1:20" x14ac:dyDescent="0.35">
      <c r="G43">
        <v>5</v>
      </c>
      <c r="H43">
        <f t="shared" si="0"/>
        <v>69250</v>
      </c>
      <c r="N43" t="s">
        <v>24</v>
      </c>
      <c r="O43" s="2">
        <f>IRR(H38:H45)</f>
        <v>0.10080944189172647</v>
      </c>
    </row>
    <row r="44" spans="1:20" x14ac:dyDescent="0.35">
      <c r="G44">
        <v>6</v>
      </c>
      <c r="H44">
        <f t="shared" si="0"/>
        <v>69250</v>
      </c>
    </row>
    <row r="45" spans="1:20" x14ac:dyDescent="0.35">
      <c r="G45">
        <v>7</v>
      </c>
      <c r="H45">
        <f>K$37+K$38+C42</f>
        <v>96200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893A-B2A2-42C7-8413-FC0E63C7C87E}">
  <dimension ref="A4:U40"/>
  <sheetViews>
    <sheetView topLeftCell="A13" workbookViewId="0">
      <selection activeCell="X15" sqref="X15"/>
    </sheetView>
  </sheetViews>
  <sheetFormatPr defaultRowHeight="14.5" x14ac:dyDescent="0.35"/>
  <cols>
    <col min="11" max="11" width="11.453125" bestFit="1" customWidth="1"/>
    <col min="12" max="12" width="12.453125" bestFit="1" customWidth="1"/>
  </cols>
  <sheetData>
    <row r="4" spans="17:21" x14ac:dyDescent="0.35">
      <c r="Q4" s="3" t="s">
        <v>41</v>
      </c>
      <c r="S4" s="3" t="s">
        <v>42</v>
      </c>
      <c r="T4" s="3" t="s">
        <v>43</v>
      </c>
      <c r="U4" s="3" t="s">
        <v>44</v>
      </c>
    </row>
    <row r="5" spans="17:21" x14ac:dyDescent="0.35">
      <c r="Q5" s="3" t="s">
        <v>45</v>
      </c>
      <c r="S5" s="4">
        <v>0.1</v>
      </c>
      <c r="T5" s="5">
        <v>-0.56000000000000005</v>
      </c>
      <c r="U5" s="5">
        <v>0.44800000000000001</v>
      </c>
    </row>
    <row r="6" spans="17:21" x14ac:dyDescent="0.35">
      <c r="Q6" s="3" t="s">
        <v>46</v>
      </c>
      <c r="S6" s="4">
        <v>0.2</v>
      </c>
      <c r="T6" s="5">
        <v>-0.1</v>
      </c>
      <c r="U6" s="5">
        <v>0.08</v>
      </c>
    </row>
    <row r="7" spans="17:21" x14ac:dyDescent="0.35">
      <c r="Q7" s="3" t="s">
        <v>47</v>
      </c>
      <c r="S7" s="4">
        <v>0.4</v>
      </c>
      <c r="T7" s="5">
        <v>0.08</v>
      </c>
      <c r="U7" s="5">
        <v>-6.4000000000000001E-2</v>
      </c>
    </row>
    <row r="8" spans="17:21" x14ac:dyDescent="0.35">
      <c r="Q8" s="3" t="s">
        <v>48</v>
      </c>
      <c r="S8" s="4">
        <v>0.3</v>
      </c>
      <c r="T8" s="5">
        <v>0.34</v>
      </c>
      <c r="U8" s="5">
        <v>-0.27200000000000002</v>
      </c>
    </row>
    <row r="23" spans="1:11" ht="16.5" customHeight="1" x14ac:dyDescent="0.35"/>
    <row r="24" spans="1:11" ht="16.5" customHeight="1" x14ac:dyDescent="0.35"/>
    <row r="26" spans="1:11" x14ac:dyDescent="0.35">
      <c r="J26" t="s">
        <v>0</v>
      </c>
      <c r="K26" t="s">
        <v>2</v>
      </c>
    </row>
    <row r="27" spans="1:11" x14ac:dyDescent="0.35">
      <c r="A27" t="s">
        <v>0</v>
      </c>
      <c r="C27" t="s">
        <v>51</v>
      </c>
      <c r="D27" t="s">
        <v>52</v>
      </c>
      <c r="H27" t="s">
        <v>53</v>
      </c>
      <c r="J27" cm="1">
        <f t="array" ref="J27">SUM(T5:T8-$V$1)</f>
        <v>-0.24000000000000005</v>
      </c>
      <c r="K27" cm="1">
        <f t="array" ref="K27">SUM(U5:U8-$V$2)</f>
        <v>0.192</v>
      </c>
    </row>
    <row r="28" spans="1:11" x14ac:dyDescent="0.35">
      <c r="B28" t="s">
        <v>49</v>
      </c>
      <c r="C28">
        <f>SUMPRODUCT(S5:S8, T5:T8)</f>
        <v>5.7999999999999996E-2</v>
      </c>
      <c r="D28">
        <f>SUMPRODUCT(S5:S8, U5:U8)</f>
        <v>-4.6399999999999997E-2</v>
      </c>
      <c r="H28" t="s">
        <v>54</v>
      </c>
      <c r="J28" cm="1">
        <f t="array" ref="J28">SUM((T5:T8-$V$1)^2)</f>
        <v>0.44560000000000011</v>
      </c>
      <c r="K28" cm="1">
        <f t="array" ref="K28">SUM((U5:U8-$V$2)^2)</f>
        <v>0.28518399999999999</v>
      </c>
    </row>
    <row r="29" spans="1:11" x14ac:dyDescent="0.35">
      <c r="B29" t="s">
        <v>50</v>
      </c>
      <c r="C29">
        <f>J31</f>
        <v>0.26570660511172844</v>
      </c>
      <c r="D29">
        <f>K31</f>
        <v>0.21256528408938277</v>
      </c>
      <c r="H29" t="s">
        <v>56</v>
      </c>
      <c r="J29" cm="1">
        <f t="array" ref="J29">SUMPRODUCT(S5:S8, (T5:T8-$V$1)^2)</f>
        <v>7.060000000000001E-2</v>
      </c>
      <c r="K29" cm="1">
        <f t="array" ref="K29">SUMPRODUCT(S5:S8, (U5:U8-$V$2)^2)</f>
        <v>4.5184000000000002E-2</v>
      </c>
    </row>
    <row r="30" spans="1:11" x14ac:dyDescent="0.35">
      <c r="H30" t="s">
        <v>55</v>
      </c>
      <c r="J30">
        <f>J29</f>
        <v>7.060000000000001E-2</v>
      </c>
      <c r="K30">
        <f>K29</f>
        <v>4.5184000000000002E-2</v>
      </c>
    </row>
    <row r="31" spans="1:11" x14ac:dyDescent="0.35">
      <c r="H31" t="s">
        <v>57</v>
      </c>
      <c r="J31">
        <f>SQRT(J30)</f>
        <v>0.26570660511172844</v>
      </c>
      <c r="K31">
        <f>SQRT(K30)</f>
        <v>0.21256528408938277</v>
      </c>
    </row>
    <row r="34" spans="1:12" x14ac:dyDescent="0.35">
      <c r="A34" t="s">
        <v>2</v>
      </c>
      <c r="I34" t="s">
        <v>0</v>
      </c>
      <c r="J34" t="s">
        <v>2</v>
      </c>
      <c r="K34" t="s">
        <v>59</v>
      </c>
      <c r="L34" t="s">
        <v>60</v>
      </c>
    </row>
    <row r="35" spans="1:12" x14ac:dyDescent="0.35">
      <c r="B35" t="s">
        <v>58</v>
      </c>
      <c r="C35">
        <v>0.5</v>
      </c>
      <c r="H35" s="3" t="s">
        <v>45</v>
      </c>
      <c r="I35">
        <f>T5-C28</f>
        <v>-0.6180000000000001</v>
      </c>
      <c r="J35">
        <f>U5-D28</f>
        <v>0.49440000000000001</v>
      </c>
      <c r="K35">
        <f>I35*J35</f>
        <v>-0.30553920000000007</v>
      </c>
      <c r="L35">
        <f>K35*S5</f>
        <v>-3.0553920000000009E-2</v>
      </c>
    </row>
    <row r="36" spans="1:12" x14ac:dyDescent="0.35">
      <c r="B36" t="s">
        <v>49</v>
      </c>
      <c r="C36">
        <f>(C35*C28)+(C35*D28)</f>
        <v>5.7999999999999996E-3</v>
      </c>
      <c r="H36" s="3" t="s">
        <v>46</v>
      </c>
      <c r="I36">
        <f>T6-C28</f>
        <v>-0.158</v>
      </c>
      <c r="J36">
        <f>U6-D28</f>
        <v>0.12640000000000001</v>
      </c>
      <c r="K36">
        <f>I36*J36</f>
        <v>-1.9971200000000001E-2</v>
      </c>
      <c r="L36">
        <f>K36*S6</f>
        <v>-3.9942400000000005E-3</v>
      </c>
    </row>
    <row r="37" spans="1:12" x14ac:dyDescent="0.35">
      <c r="B37" t="s">
        <v>50</v>
      </c>
      <c r="C37">
        <f>_xlfn.STDEV.P(C29,D29)</f>
        <v>2.6570660511172944E-2</v>
      </c>
      <c r="H37" s="3" t="s">
        <v>47</v>
      </c>
      <c r="I37">
        <f>T7-C28</f>
        <v>2.2000000000000006E-2</v>
      </c>
      <c r="J37">
        <f>U7-D28</f>
        <v>-1.7600000000000005E-2</v>
      </c>
      <c r="K37">
        <f>I37*J37</f>
        <v>-3.872000000000002E-4</v>
      </c>
      <c r="L37">
        <f>K37*S7</f>
        <v>-1.5488000000000009E-4</v>
      </c>
    </row>
    <row r="38" spans="1:12" x14ac:dyDescent="0.35">
      <c r="H38" s="3" t="s">
        <v>48</v>
      </c>
      <c r="I38">
        <f>T8-C28</f>
        <v>0.28200000000000003</v>
      </c>
      <c r="J38">
        <f>U8-D28</f>
        <v>-0.22560000000000002</v>
      </c>
      <c r="K38">
        <f>I38*J38</f>
        <v>-6.3619200000000015E-2</v>
      </c>
      <c r="L38">
        <f>K38*S8</f>
        <v>-1.9085760000000004E-2</v>
      </c>
    </row>
    <row r="40" spans="1:12" x14ac:dyDescent="0.35">
      <c r="H40" s="3" t="s">
        <v>61</v>
      </c>
      <c r="I40">
        <f>L35+L36+L37+L38</f>
        <v>-5.3788800000000012E-2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235E-FA53-476D-825E-2915E9C3DA47}">
  <dimension ref="A22:D39"/>
  <sheetViews>
    <sheetView workbookViewId="0">
      <selection activeCell="D40" sqref="D40"/>
    </sheetView>
  </sheetViews>
  <sheetFormatPr defaultRowHeight="14.5" x14ac:dyDescent="0.35"/>
  <cols>
    <col min="2" max="2" width="9.7265625" bestFit="1" customWidth="1"/>
    <col min="3" max="3" width="11.453125" bestFit="1" customWidth="1"/>
    <col min="4" max="4" width="10.81640625" bestFit="1" customWidth="1"/>
  </cols>
  <sheetData>
    <row r="22" spans="1:3" x14ac:dyDescent="0.35">
      <c r="B22" t="s">
        <v>62</v>
      </c>
      <c r="C22" t="s">
        <v>63</v>
      </c>
    </row>
    <row r="23" spans="1:3" x14ac:dyDescent="0.35">
      <c r="A23" t="s">
        <v>1</v>
      </c>
      <c r="B23">
        <v>5.3999999999999999E-2</v>
      </c>
      <c r="C23">
        <v>7.4999999999999997E-2</v>
      </c>
    </row>
    <row r="24" spans="1:3" x14ac:dyDescent="0.35">
      <c r="A24" t="s">
        <v>4</v>
      </c>
      <c r="B24">
        <v>20000000</v>
      </c>
      <c r="C24">
        <v>25000000</v>
      </c>
    </row>
    <row r="25" spans="1:3" x14ac:dyDescent="0.35">
      <c r="A25" t="s">
        <v>7</v>
      </c>
      <c r="B25">
        <v>5</v>
      </c>
      <c r="C25">
        <v>10</v>
      </c>
    </row>
    <row r="26" spans="1:3" x14ac:dyDescent="0.35">
      <c r="A26" t="s">
        <v>3</v>
      </c>
      <c r="B26">
        <v>8.5000000000000006E-2</v>
      </c>
      <c r="C26">
        <v>8.5000000000000006E-2</v>
      </c>
    </row>
    <row r="27" spans="1:3" x14ac:dyDescent="0.35">
      <c r="A27" t="s">
        <v>25</v>
      </c>
      <c r="B27">
        <v>0.21</v>
      </c>
      <c r="C27">
        <v>0.21</v>
      </c>
    </row>
    <row r="29" spans="1:3" x14ac:dyDescent="0.35">
      <c r="A29" t="s">
        <v>5</v>
      </c>
      <c r="B29">
        <f>B24*B23</f>
        <v>1080000</v>
      </c>
      <c r="C29">
        <f>C24*C23</f>
        <v>1875000</v>
      </c>
    </row>
    <row r="30" spans="1:3" x14ac:dyDescent="0.35">
      <c r="B30">
        <f>(1+B26)^B25</f>
        <v>1.5036566901781248</v>
      </c>
      <c r="C30">
        <f>(1+C26)^C25</f>
        <v>2.2609834419174333</v>
      </c>
    </row>
    <row r="31" spans="1:3" x14ac:dyDescent="0.35">
      <c r="B31">
        <f>(1+B26)^-B25</f>
        <v>0.66504542328843619</v>
      </c>
      <c r="C31">
        <f>(1+C26)^-C25</f>
        <v>0.44228541503689528</v>
      </c>
    </row>
    <row r="32" spans="1:3" x14ac:dyDescent="0.35">
      <c r="B32">
        <f>(1-B31)/B26</f>
        <v>3.940642078959574</v>
      </c>
      <c r="C32">
        <f>(1-C31)/C26</f>
        <v>6.5613480583894663</v>
      </c>
    </row>
    <row r="33" spans="1:4" x14ac:dyDescent="0.35">
      <c r="B33">
        <f>B29*B32</f>
        <v>4255893.4452763395</v>
      </c>
      <c r="C33">
        <f>C29*C32</f>
        <v>12302527.609480249</v>
      </c>
    </row>
    <row r="34" spans="1:4" x14ac:dyDescent="0.35">
      <c r="A34" t="s">
        <v>64</v>
      </c>
      <c r="B34">
        <f>B24/B30</f>
        <v>13300908.465768725</v>
      </c>
      <c r="C34">
        <f>C24/C30</f>
        <v>11057135.375922382</v>
      </c>
    </row>
    <row r="35" spans="1:4" x14ac:dyDescent="0.35">
      <c r="A35" t="s">
        <v>65</v>
      </c>
      <c r="B35">
        <f>B33+B34</f>
        <v>17556801.911045063</v>
      </c>
      <c r="C35">
        <f>C33+C34</f>
        <v>23359662.985402629</v>
      </c>
    </row>
    <row r="36" spans="1:4" x14ac:dyDescent="0.35">
      <c r="A36" t="s">
        <v>66</v>
      </c>
      <c r="D36">
        <f>C35+B35</f>
        <v>40916464.896447688</v>
      </c>
    </row>
    <row r="37" spans="1:4" x14ac:dyDescent="0.35">
      <c r="A37" t="s">
        <v>60</v>
      </c>
      <c r="B37">
        <f>B35/D36</f>
        <v>0.42908892436035745</v>
      </c>
      <c r="C37">
        <f>C35/D36</f>
        <v>0.57091107563964261</v>
      </c>
    </row>
    <row r="38" spans="1:4" x14ac:dyDescent="0.35">
      <c r="A38" t="s">
        <v>67</v>
      </c>
      <c r="D38">
        <f>(B37*B26)+(C37*C26)</f>
        <v>8.500000000000002E-2</v>
      </c>
    </row>
    <row r="39" spans="1:4" x14ac:dyDescent="0.35">
      <c r="A39" t="s">
        <v>68</v>
      </c>
      <c r="D39">
        <f>D38*(1-B27)</f>
        <v>6.7150000000000015E-2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Jenks</dc:creator>
  <cp:lastModifiedBy>Chris Jenks</cp:lastModifiedBy>
  <dcterms:created xsi:type="dcterms:W3CDTF">2025-05-09T23:12:58Z</dcterms:created>
  <dcterms:modified xsi:type="dcterms:W3CDTF">2025-05-10T01:42:42Z</dcterms:modified>
</cp:coreProperties>
</file>